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Persos\"/>
    </mc:Choice>
  </mc:AlternateContent>
  <bookViews>
    <workbookView xWindow="-120" yWindow="-120" windowWidth="24240" windowHeight="13140" tabRatio="599" firstSheet="2" activeTab="12"/>
  </bookViews>
  <sheets>
    <sheet name="Règlements" sheetId="23" r:id="rId1"/>
    <sheet name="Recrues (Repêchage)" sheetId="15" r:id="rId2"/>
    <sheet name="Calcul Masse Salariale" sheetId="3" r:id="rId3"/>
    <sheet name="Données" sheetId="1" r:id="rId4"/>
    <sheet name="Sébastien_FAU" sheetId="24" r:id="rId5"/>
    <sheet name="Jérôme" sheetId="17" r:id="rId6"/>
    <sheet name="Nicolas" sheetId="18" r:id="rId7"/>
    <sheet name="Sébastien_STL" sheetId="19" r:id="rId8"/>
    <sheet name="Paule" sheetId="22" r:id="rId9"/>
    <sheet name="Steve" sheetId="16" r:id="rId10"/>
    <sheet name="David" sheetId="21" r:id="rId11"/>
    <sheet name="Vincent" sheetId="20" r:id="rId12"/>
    <sheet name="Vincent (2)" sheetId="29" r:id="rId13"/>
    <sheet name="Sommaire Agents libres" sheetId="28" r:id="rId14"/>
    <sheet name="CapFriendly" sheetId="27" r:id="rId15"/>
    <sheet name="Validation" sheetId="12" state="hidden" r:id="rId16"/>
    <sheet name="NHL Numbers" sheetId="26" state="hidden" r:id="rId17"/>
  </sheets>
  <definedNames>
    <definedName name="_xlnm._FilterDatabase" localSheetId="3" hidden="1">Données!$E$2:$W$1479</definedName>
    <definedName name="roundDisplay" localSheetId="1">'Recrues (Repêchage)'!#REF!</definedName>
  </definedNames>
  <calcPr calcId="15251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0" i="29" l="1"/>
  <c r="G30" i="29"/>
  <c r="F30" i="29"/>
  <c r="E30" i="29"/>
  <c r="D30" i="29"/>
  <c r="C30" i="29"/>
  <c r="H29" i="29"/>
  <c r="G29" i="29"/>
  <c r="F29" i="29"/>
  <c r="E29" i="29"/>
  <c r="D29" i="29"/>
  <c r="C29" i="29"/>
  <c r="H28" i="29"/>
  <c r="G28" i="29"/>
  <c r="F28" i="29"/>
  <c r="E28" i="29"/>
  <c r="D28" i="29"/>
  <c r="C28" i="29"/>
  <c r="H27" i="29"/>
  <c r="G27" i="29"/>
  <c r="F27" i="29"/>
  <c r="E27" i="29"/>
  <c r="D27" i="29"/>
  <c r="C27" i="29"/>
  <c r="H26" i="29"/>
  <c r="G26" i="29"/>
  <c r="F26" i="29"/>
  <c r="E26" i="29"/>
  <c r="D26" i="29"/>
  <c r="C26" i="29"/>
  <c r="H25" i="29"/>
  <c r="G25" i="29"/>
  <c r="F25" i="29"/>
  <c r="E25" i="29"/>
  <c r="D25" i="29"/>
  <c r="C25" i="29"/>
  <c r="H24" i="29"/>
  <c r="G24" i="29"/>
  <c r="F24" i="29"/>
  <c r="E24" i="29"/>
  <c r="D24" i="29"/>
  <c r="C24" i="29"/>
  <c r="H23" i="29"/>
  <c r="G23" i="29"/>
  <c r="F23" i="29"/>
  <c r="E23" i="29"/>
  <c r="D23" i="29"/>
  <c r="C23" i="29"/>
  <c r="H22" i="29"/>
  <c r="G22" i="29"/>
  <c r="F22" i="29"/>
  <c r="E22" i="29"/>
  <c r="D22" i="29"/>
  <c r="C22" i="29"/>
  <c r="H21" i="29"/>
  <c r="G21" i="29"/>
  <c r="F21" i="29"/>
  <c r="E21" i="29"/>
  <c r="D21" i="29"/>
  <c r="C21" i="29"/>
  <c r="H20" i="29"/>
  <c r="G20" i="29"/>
  <c r="F20" i="29"/>
  <c r="E20" i="29"/>
  <c r="D20" i="29"/>
  <c r="C20" i="29"/>
  <c r="H19" i="29"/>
  <c r="G19" i="29"/>
  <c r="F19" i="29"/>
  <c r="E19" i="29"/>
  <c r="D19" i="29"/>
  <c r="C19" i="29"/>
  <c r="H18" i="29"/>
  <c r="G18" i="29"/>
  <c r="F18" i="29"/>
  <c r="E18" i="29"/>
  <c r="D18" i="29"/>
  <c r="C18" i="29"/>
  <c r="H17" i="29"/>
  <c r="G17" i="29"/>
  <c r="F17" i="29"/>
  <c r="E17" i="29"/>
  <c r="D17" i="29"/>
  <c r="C17" i="29"/>
  <c r="H16" i="29"/>
  <c r="G16" i="29"/>
  <c r="F16" i="29"/>
  <c r="E16" i="29"/>
  <c r="D16" i="29"/>
  <c r="C16" i="29"/>
  <c r="H15" i="29"/>
  <c r="G15" i="29"/>
  <c r="F15" i="29"/>
  <c r="E15" i="29"/>
  <c r="D15" i="29"/>
  <c r="C15" i="29"/>
  <c r="H14" i="29"/>
  <c r="G14" i="29"/>
  <c r="F14" i="29"/>
  <c r="E14" i="29"/>
  <c r="D14" i="29"/>
  <c r="C14" i="29"/>
  <c r="H13" i="29"/>
  <c r="G13" i="29"/>
  <c r="F13" i="29"/>
  <c r="E13" i="29"/>
  <c r="D13" i="29"/>
  <c r="C13" i="29"/>
  <c r="H12" i="29"/>
  <c r="G12" i="29"/>
  <c r="F12" i="29"/>
  <c r="E12" i="29"/>
  <c r="D12" i="29"/>
  <c r="C12" i="29"/>
  <c r="H11" i="29"/>
  <c r="G11" i="29"/>
  <c r="F11" i="29"/>
  <c r="E11" i="29"/>
  <c r="D11" i="29"/>
  <c r="C11" i="29"/>
  <c r="H10" i="29"/>
  <c r="G10" i="29"/>
  <c r="F10" i="29"/>
  <c r="E10" i="29"/>
  <c r="D10" i="29"/>
  <c r="C10" i="29"/>
  <c r="H9" i="29"/>
  <c r="G9" i="29"/>
  <c r="F9" i="29"/>
  <c r="E9" i="29"/>
  <c r="D9" i="29"/>
  <c r="C9" i="29"/>
  <c r="H8" i="29"/>
  <c r="G8" i="29"/>
  <c r="F8" i="29"/>
  <c r="E8" i="29"/>
  <c r="D8" i="29"/>
  <c r="C8" i="29"/>
  <c r="H7" i="29"/>
  <c r="G7" i="29"/>
  <c r="F7" i="29"/>
  <c r="E7" i="29"/>
  <c r="D7" i="29"/>
  <c r="C7" i="29"/>
  <c r="H6" i="29"/>
  <c r="G6" i="29"/>
  <c r="F6" i="29"/>
  <c r="E6" i="29"/>
  <c r="D6" i="29"/>
  <c r="C6" i="29"/>
  <c r="H5" i="29"/>
  <c r="G5" i="29"/>
  <c r="F5" i="29"/>
  <c r="E5" i="29"/>
  <c r="D5" i="29"/>
  <c r="C5" i="29"/>
  <c r="H4" i="29"/>
  <c r="G4" i="29"/>
  <c r="F4" i="29"/>
  <c r="E4" i="29"/>
  <c r="D4" i="29"/>
  <c r="C4" i="29"/>
  <c r="A3" i="1"/>
  <c r="F74" i="29"/>
  <c r="H73" i="29"/>
  <c r="F73" i="29" s="1"/>
  <c r="H72" i="29"/>
  <c r="F72" i="29"/>
  <c r="H71" i="29"/>
  <c r="F71" i="29" s="1"/>
  <c r="H70" i="29"/>
  <c r="F70" i="29"/>
  <c r="H69" i="29"/>
  <c r="F69" i="29" s="1"/>
  <c r="H68" i="29"/>
  <c r="F68" i="29" s="1"/>
  <c r="H67" i="29"/>
  <c r="F67" i="29" s="1"/>
  <c r="H66" i="29"/>
  <c r="F66" i="29" s="1"/>
  <c r="H65" i="29"/>
  <c r="F65" i="29" s="1"/>
  <c r="H64" i="29"/>
  <c r="F64" i="29"/>
  <c r="H63" i="29"/>
  <c r="F63" i="29" s="1"/>
  <c r="H62" i="29"/>
  <c r="F62" i="29" s="1"/>
  <c r="H61" i="29"/>
  <c r="F61" i="29" s="1"/>
  <c r="H60" i="29"/>
  <c r="F60" i="29" s="1"/>
  <c r="H59" i="29"/>
  <c r="F59" i="29" s="1"/>
  <c r="H58" i="29"/>
  <c r="F58" i="29" s="1"/>
  <c r="H57" i="29"/>
  <c r="F57" i="29" s="1"/>
  <c r="H56" i="29"/>
  <c r="F56" i="29" s="1"/>
  <c r="H55" i="29"/>
  <c r="F55" i="29" s="1"/>
  <c r="H54" i="29"/>
  <c r="F54" i="29" s="1"/>
  <c r="H53" i="29"/>
  <c r="F53" i="29" s="1"/>
  <c r="H52" i="29"/>
  <c r="F52" i="29"/>
  <c r="H51" i="29"/>
  <c r="F51" i="29" s="1"/>
  <c r="H50" i="29"/>
  <c r="F50" i="29" s="1"/>
  <c r="H49" i="29"/>
  <c r="F49" i="29" s="1"/>
  <c r="H48" i="29"/>
  <c r="F48" i="29" s="1"/>
  <c r="H47" i="29"/>
  <c r="F47" i="29" s="1"/>
  <c r="H46" i="29"/>
  <c r="F46" i="29" s="1"/>
  <c r="H45" i="29"/>
  <c r="F45" i="29" s="1"/>
  <c r="H44" i="29"/>
  <c r="F44" i="29" s="1"/>
  <c r="H43" i="29"/>
  <c r="F43" i="29" s="1"/>
  <c r="H42" i="29"/>
  <c r="F42" i="29" s="1"/>
  <c r="H41" i="29"/>
  <c r="F41" i="29"/>
  <c r="H40" i="29"/>
  <c r="F40" i="29" s="1"/>
  <c r="H39" i="29"/>
  <c r="F39" i="29" s="1"/>
  <c r="Q37" i="29"/>
  <c r="Q36" i="29"/>
  <c r="F36" i="29"/>
  <c r="Q35" i="29"/>
  <c r="H35" i="29"/>
  <c r="F35" i="29"/>
  <c r="Q34" i="29"/>
  <c r="Q33" i="29"/>
  <c r="Q32" i="29"/>
  <c r="Q31" i="29"/>
  <c r="Q30" i="29"/>
  <c r="Q29" i="29"/>
  <c r="Q28" i="29"/>
  <c r="Q27" i="29"/>
  <c r="Q26" i="29"/>
  <c r="Q25" i="29"/>
  <c r="Q24" i="29"/>
  <c r="Q23" i="29"/>
  <c r="Q22" i="29"/>
  <c r="Q21" i="29"/>
  <c r="Q20" i="29"/>
  <c r="Q19" i="29"/>
  <c r="Q18" i="29"/>
  <c r="Q17" i="29"/>
  <c r="Q16" i="29"/>
  <c r="Q15" i="29"/>
  <c r="Q14" i="29"/>
  <c r="Q13" i="29"/>
  <c r="Q12" i="29"/>
  <c r="Q11" i="29"/>
  <c r="Q10" i="29"/>
  <c r="Q9" i="29"/>
  <c r="Q8" i="29"/>
  <c r="Q7" i="29"/>
  <c r="Q6" i="29"/>
  <c r="Q5" i="29"/>
  <c r="Q4" i="29"/>
  <c r="Q3" i="29"/>
  <c r="F3" i="29"/>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D3" i="29"/>
  <c r="W1391" i="1"/>
  <c r="X1391" i="1"/>
  <c r="W1392" i="1"/>
  <c r="X1392" i="1"/>
  <c r="W1393" i="1"/>
  <c r="X1393" i="1"/>
  <c r="W1394" i="1"/>
  <c r="X1394" i="1"/>
  <c r="W1395" i="1"/>
  <c r="X1395" i="1"/>
  <c r="W1396" i="1"/>
  <c r="X1396" i="1"/>
  <c r="W1397" i="1"/>
  <c r="X1397" i="1"/>
  <c r="C374" i="1" l="1"/>
  <c r="C403" i="1"/>
  <c r="C786" i="1"/>
  <c r="C1438" i="1"/>
  <c r="C995" i="1"/>
  <c r="C825" i="1"/>
  <c r="C1361" i="1"/>
  <c r="C49" i="1"/>
  <c r="C1132" i="1"/>
  <c r="C882" i="1"/>
  <c r="C787" i="1"/>
  <c r="C1041" i="1"/>
  <c r="C1436" i="1"/>
  <c r="C388" i="1"/>
  <c r="C1283" i="1"/>
  <c r="C173" i="1"/>
  <c r="C1396" i="1"/>
  <c r="C1241" i="1"/>
  <c r="C974" i="1"/>
  <c r="C1275" i="1"/>
  <c r="C1321" i="1"/>
  <c r="C231" i="1"/>
  <c r="C818" i="1"/>
  <c r="C883" i="1"/>
  <c r="C1038" i="1"/>
  <c r="C539" i="1"/>
  <c r="C1212" i="1"/>
  <c r="C570" i="1"/>
  <c r="C252" i="1"/>
  <c r="C1119" i="1"/>
  <c r="C850" i="1"/>
  <c r="C490" i="1"/>
  <c r="C385" i="1"/>
  <c r="C260" i="1"/>
  <c r="C952" i="1"/>
  <c r="C808" i="1"/>
  <c r="C1026" i="1"/>
  <c r="C267" i="1"/>
  <c r="C117" i="1"/>
  <c r="C472" i="1"/>
  <c r="C832" i="1"/>
  <c r="C904" i="1"/>
  <c r="C666" i="1"/>
  <c r="C668" i="1"/>
  <c r="C1388" i="1"/>
  <c r="I40" i="24" l="1"/>
  <c r="I41" i="24"/>
  <c r="I42" i="24"/>
  <c r="I43" i="24"/>
  <c r="I44" i="24"/>
  <c r="I45" i="24"/>
  <c r="I46" i="24"/>
  <c r="I47" i="24"/>
  <c r="I48" i="24"/>
  <c r="I49" i="24"/>
  <c r="I50" i="24"/>
  <c r="I51" i="24"/>
  <c r="I52" i="24"/>
  <c r="I53" i="24"/>
  <c r="I54" i="24"/>
  <c r="I55" i="24"/>
  <c r="I56" i="24"/>
  <c r="I57" i="24"/>
  <c r="I58" i="24"/>
  <c r="I59" i="24"/>
  <c r="I60" i="24"/>
  <c r="I61" i="24"/>
  <c r="I62" i="24"/>
  <c r="I63" i="24"/>
  <c r="I64" i="24"/>
  <c r="I65" i="24"/>
  <c r="I66" i="24"/>
  <c r="I67" i="24"/>
  <c r="I68" i="24"/>
  <c r="I69" i="24"/>
  <c r="I70" i="24"/>
  <c r="I71" i="24"/>
  <c r="I72" i="24"/>
  <c r="I73" i="24"/>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40" i="22"/>
  <c r="I41" i="22"/>
  <c r="I42" i="22"/>
  <c r="I43" i="22"/>
  <c r="I44" i="22"/>
  <c r="I45" i="22"/>
  <c r="I46" i="22"/>
  <c r="I47" i="22"/>
  <c r="I48" i="22"/>
  <c r="I49" i="22"/>
  <c r="I50" i="22"/>
  <c r="I51" i="22"/>
  <c r="I52" i="22"/>
  <c r="I53" i="22"/>
  <c r="I54" i="22"/>
  <c r="I55" i="22"/>
  <c r="I56" i="22"/>
  <c r="I57" i="22"/>
  <c r="I58" i="22"/>
  <c r="I59" i="22"/>
  <c r="I60" i="22"/>
  <c r="I61" i="22"/>
  <c r="I62" i="22"/>
  <c r="I63" i="22"/>
  <c r="I64" i="22"/>
  <c r="I65" i="22"/>
  <c r="I66" i="22"/>
  <c r="I67" i="22"/>
  <c r="I68" i="22"/>
  <c r="I69" i="22"/>
  <c r="I70" i="22"/>
  <c r="I71" i="22"/>
  <c r="I72" i="22"/>
  <c r="I73" i="22"/>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40" i="21"/>
  <c r="I41" i="21"/>
  <c r="I42" i="21"/>
  <c r="I43" i="21"/>
  <c r="I44" i="21"/>
  <c r="I45" i="21"/>
  <c r="I46" i="21"/>
  <c r="I47" i="21"/>
  <c r="I48" i="21"/>
  <c r="I49" i="21"/>
  <c r="I50" i="21"/>
  <c r="I51" i="21"/>
  <c r="I52" i="21"/>
  <c r="I53" i="21"/>
  <c r="I54" i="21"/>
  <c r="I55" i="21"/>
  <c r="I56" i="21"/>
  <c r="I57" i="21"/>
  <c r="I58" i="21"/>
  <c r="I59" i="21"/>
  <c r="I60" i="21"/>
  <c r="I61" i="21"/>
  <c r="I62" i="21"/>
  <c r="I63" i="21"/>
  <c r="I64" i="21"/>
  <c r="I65" i="21"/>
  <c r="I66" i="21"/>
  <c r="I67" i="21"/>
  <c r="I68" i="21"/>
  <c r="I69" i="21"/>
  <c r="I70" i="21"/>
  <c r="I71" i="21"/>
  <c r="I72" i="21"/>
  <c r="I73" i="21"/>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39" i="24"/>
  <c r="I39" i="17"/>
  <c r="I39" i="19"/>
  <c r="I39" i="22"/>
  <c r="I39" i="16"/>
  <c r="I39" i="20"/>
  <c r="I39" i="21"/>
  <c r="I39" i="18"/>
  <c r="G74" i="19"/>
  <c r="G74" i="22"/>
  <c r="G74" i="16"/>
  <c r="G74" i="20"/>
  <c r="G74" i="21"/>
  <c r="G74" i="17"/>
  <c r="D1284" i="1"/>
  <c r="D588" i="1"/>
  <c r="D977" i="1"/>
  <c r="D582" i="1"/>
  <c r="D1065" i="1"/>
  <c r="D1281" i="1"/>
  <c r="D1082" i="1"/>
  <c r="D875" i="1"/>
  <c r="D193" i="1"/>
  <c r="D748" i="1"/>
  <c r="D1164" i="1"/>
  <c r="D1417" i="1"/>
  <c r="D788" i="1"/>
  <c r="D1153" i="1"/>
  <c r="D1066" i="1"/>
  <c r="D1067" i="1"/>
  <c r="D968" i="1"/>
  <c r="D414" i="1"/>
  <c r="D717" i="1"/>
  <c r="D654" i="1"/>
  <c r="D706" i="1"/>
  <c r="D1251" i="1"/>
  <c r="D949" i="1"/>
  <c r="D826" i="1"/>
  <c r="D405" i="1"/>
  <c r="D340" i="1"/>
  <c r="D624" i="1"/>
  <c r="D639" i="1"/>
  <c r="D130" i="1"/>
  <c r="D917" i="1"/>
  <c r="D263" i="1"/>
  <c r="D1028" i="1"/>
  <c r="D592" i="1"/>
  <c r="D1068" i="1"/>
  <c r="D951" i="1"/>
  <c r="D1466" i="1"/>
  <c r="D540" i="1"/>
  <c r="D724" i="1"/>
  <c r="D767" i="1"/>
  <c r="D175" i="1"/>
  <c r="D1063" i="1"/>
  <c r="D483" i="1"/>
  <c r="D327" i="1"/>
  <c r="D1031" i="1"/>
  <c r="D1341" i="1"/>
  <c r="D105" i="1"/>
  <c r="D241" i="1"/>
  <c r="D1393" i="1"/>
  <c r="D842" i="1"/>
  <c r="D1308" i="1"/>
  <c r="D75" i="1"/>
  <c r="D857" i="1"/>
  <c r="D1336" i="1"/>
  <c r="D589" i="1"/>
  <c r="D969" i="1"/>
  <c r="D1191" i="1"/>
  <c r="D754" i="1"/>
  <c r="D392" i="1"/>
  <c r="D888" i="1"/>
  <c r="D694" i="1"/>
  <c r="D571" i="1"/>
  <c r="D1227" i="1"/>
  <c r="D1258" i="1"/>
  <c r="D410" i="1"/>
  <c r="D697" i="1"/>
  <c r="D870" i="1"/>
  <c r="D835" i="1"/>
  <c r="D986" i="1"/>
  <c r="D464" i="1"/>
  <c r="D1309" i="1"/>
  <c r="D210" i="1"/>
  <c r="D556" i="1"/>
  <c r="D980" i="1"/>
  <c r="D300" i="1"/>
  <c r="D1455" i="1"/>
  <c r="D897" i="1"/>
  <c r="D707" i="1"/>
  <c r="D590" i="1"/>
  <c r="D913" i="1"/>
  <c r="D390" i="1"/>
  <c r="D1079" i="1"/>
  <c r="D871" i="1"/>
  <c r="D709" i="1"/>
  <c r="D755" i="1"/>
  <c r="D341" i="1"/>
  <c r="D421" i="1"/>
  <c r="D1312" i="1"/>
  <c r="D90" i="1"/>
  <c r="D250" i="1"/>
  <c r="D532" i="1"/>
  <c r="D22" i="1"/>
  <c r="D553" i="1"/>
  <c r="D1465" i="1"/>
  <c r="D102" i="1"/>
  <c r="D1111" i="1"/>
  <c r="D484" i="1"/>
  <c r="D493" i="1"/>
  <c r="D1032" i="1"/>
  <c r="D1142" i="1"/>
  <c r="D1332" i="1"/>
  <c r="D1033" i="1"/>
  <c r="D1410" i="1"/>
  <c r="D1152" i="1"/>
  <c r="D86" i="1"/>
  <c r="D1380" i="1"/>
  <c r="D425" i="1"/>
  <c r="D228" i="1"/>
  <c r="D1469" i="1"/>
  <c r="D686" i="1"/>
  <c r="D361" i="1"/>
  <c r="D121" i="1"/>
  <c r="D1069" i="1"/>
  <c r="D339" i="1"/>
  <c r="D629" i="1"/>
  <c r="D1051" i="1"/>
  <c r="D800" i="1"/>
  <c r="D834" i="1"/>
  <c r="D1175" i="1"/>
  <c r="D1083" i="1"/>
  <c r="D1130" i="1"/>
  <c r="D139" i="1"/>
  <c r="D1077" i="1"/>
  <c r="D568" i="1"/>
  <c r="D953" i="1"/>
  <c r="D1343" i="1"/>
  <c r="D151" i="1"/>
  <c r="D1162" i="1"/>
  <c r="D769" i="1"/>
  <c r="D223" i="1"/>
  <c r="D295" i="1"/>
  <c r="D827" i="1"/>
  <c r="D176" i="1"/>
  <c r="D1181" i="1"/>
  <c r="D585" i="1"/>
  <c r="D967" i="1"/>
  <c r="D1160" i="1"/>
  <c r="D534" i="1"/>
  <c r="D1334" i="1"/>
  <c r="D690" i="1"/>
  <c r="D1155" i="1"/>
  <c r="D465" i="1"/>
  <c r="D397" i="1"/>
  <c r="D499" i="1"/>
  <c r="D852" i="1"/>
  <c r="D1425" i="1"/>
  <c r="D50" i="1"/>
  <c r="D1151" i="1"/>
  <c r="D1261" i="1"/>
  <c r="D965" i="1"/>
  <c r="D836" i="1"/>
  <c r="D1003" i="1"/>
  <c r="D1040" i="1"/>
  <c r="D655" i="1"/>
  <c r="D1328" i="1"/>
  <c r="D533" i="1"/>
  <c r="D244" i="1"/>
  <c r="D671" i="1"/>
  <c r="D538" i="1"/>
  <c r="D1135" i="1"/>
  <c r="D742" i="1"/>
  <c r="D1262" i="1"/>
  <c r="D1451" i="1"/>
  <c r="D959" i="1"/>
  <c r="D616" i="1"/>
  <c r="D705" i="1"/>
  <c r="D610" i="1"/>
  <c r="D962" i="1"/>
  <c r="D1383" i="1"/>
  <c r="D177" i="1"/>
  <c r="D911" i="1"/>
  <c r="D1027" i="1"/>
  <c r="D88" i="1"/>
  <c r="D384" i="1"/>
  <c r="D76" i="1"/>
  <c r="D1095" i="1"/>
  <c r="D892" i="1"/>
  <c r="D817" i="1"/>
  <c r="D1439" i="1"/>
  <c r="D382" i="1"/>
  <c r="D721" i="1"/>
  <c r="D459" i="1"/>
  <c r="D297" i="1"/>
  <c r="D445" i="1"/>
  <c r="D947" i="1"/>
  <c r="D387" i="1"/>
  <c r="D849" i="1"/>
  <c r="D660" i="1"/>
  <c r="D83" i="1"/>
  <c r="D990" i="1"/>
  <c r="D140" i="1"/>
  <c r="D145" i="1"/>
  <c r="D1391" i="1"/>
  <c r="D356" i="1"/>
  <c r="D305" i="1"/>
  <c r="D876" i="1"/>
  <c r="D301" i="1"/>
  <c r="D794" i="1"/>
  <c r="D820" i="1"/>
  <c r="D44" i="1"/>
  <c r="D1136" i="1"/>
  <c r="D798" i="1"/>
  <c r="D1379" i="1"/>
  <c r="D618" i="1"/>
  <c r="D565" i="1"/>
  <c r="D443" i="1"/>
  <c r="D1253" i="1"/>
  <c r="D141" i="1"/>
  <c r="D1224" i="1"/>
  <c r="D966" i="1"/>
  <c r="D99" i="1"/>
  <c r="D107" i="1"/>
  <c r="D1333" i="1"/>
  <c r="D1120" i="1"/>
  <c r="D719" i="1"/>
  <c r="D530" i="1"/>
  <c r="D1456" i="1"/>
  <c r="D975" i="1"/>
  <c r="D1110" i="1"/>
  <c r="D508" i="1"/>
  <c r="D59" i="1"/>
  <c r="D918" i="1"/>
  <c r="D1211" i="1"/>
  <c r="D860" i="1"/>
  <c r="D640" i="1"/>
  <c r="D1418" i="1"/>
  <c r="D1250" i="1"/>
  <c r="D369" i="1"/>
  <c r="D627" i="1"/>
  <c r="D137" i="1"/>
  <c r="D859" i="1"/>
  <c r="D1204" i="1"/>
  <c r="D1381" i="1"/>
  <c r="D429" i="1"/>
  <c r="D379" i="1"/>
  <c r="D819" i="1"/>
  <c r="D348" i="1"/>
  <c r="D1213" i="1"/>
  <c r="D432" i="1"/>
  <c r="D381" i="1"/>
  <c r="D1477" i="1"/>
  <c r="D23" i="1"/>
  <c r="D1229" i="1"/>
  <c r="D1201" i="1"/>
  <c r="D393" i="1"/>
  <c r="D578" i="1"/>
  <c r="D1478" i="1"/>
  <c r="D1408" i="1"/>
  <c r="D1449" i="1"/>
  <c r="D889" i="1"/>
  <c r="D841" i="1"/>
  <c r="D1372" i="1"/>
  <c r="D736" i="1"/>
  <c r="D1096" i="1"/>
  <c r="D1002" i="1"/>
  <c r="D108" i="1"/>
  <c r="D165" i="1"/>
  <c r="D782" i="1"/>
  <c r="D1084" i="1"/>
  <c r="D283" i="1"/>
  <c r="D931" i="1"/>
  <c r="D1034" i="1"/>
  <c r="D1045" i="1"/>
  <c r="D601" i="1"/>
  <c r="D69" i="1"/>
  <c r="D564" i="1"/>
  <c r="D254" i="1"/>
  <c r="D1085" i="1"/>
  <c r="D970" i="1"/>
  <c r="D291" i="1"/>
  <c r="D577" i="1"/>
  <c r="D1112" i="1"/>
  <c r="D155" i="1"/>
  <c r="D321" i="1"/>
  <c r="D898" i="1"/>
  <c r="D482" i="1"/>
  <c r="D364" i="1"/>
  <c r="D453" i="1"/>
  <c r="D723" i="1"/>
  <c r="D362" i="1"/>
  <c r="D1387" i="1"/>
  <c r="D795" i="1"/>
  <c r="D271" i="1"/>
  <c r="D978" i="1"/>
  <c r="D778" i="1"/>
  <c r="D558" i="1"/>
  <c r="D928" i="1"/>
  <c r="D287" i="1"/>
  <c r="D507" i="1"/>
  <c r="D38" i="1"/>
  <c r="D187" i="1"/>
  <c r="D944" i="1"/>
  <c r="D320" i="1"/>
  <c r="D115" i="1"/>
  <c r="D476" i="1"/>
  <c r="D39" i="1"/>
  <c r="D302" i="1"/>
  <c r="D1104" i="1"/>
  <c r="D441" i="1"/>
  <c r="D973" i="1"/>
  <c r="D62" i="1"/>
  <c r="D1322" i="1"/>
  <c r="D1277" i="1"/>
  <c r="D1272" i="1"/>
  <c r="D1137" i="1"/>
  <c r="D19" i="1"/>
  <c r="D1060" i="1"/>
  <c r="D51" i="1"/>
  <c r="D606" i="1"/>
  <c r="D681" i="1"/>
  <c r="D939" i="1"/>
  <c r="D440" i="1"/>
  <c r="D395" i="1"/>
  <c r="D1102" i="1"/>
  <c r="D81" i="1"/>
  <c r="D1086" i="1"/>
  <c r="D1327" i="1"/>
  <c r="D1407" i="1"/>
  <c r="D446" i="1"/>
  <c r="D869" i="1"/>
  <c r="D722" i="1"/>
  <c r="D1209" i="1"/>
  <c r="D1210" i="1"/>
  <c r="D676" i="1"/>
  <c r="D801" i="1"/>
  <c r="D380" i="1"/>
  <c r="D1080" i="1"/>
  <c r="D24" i="1"/>
  <c r="D25" i="1"/>
  <c r="D1182" i="1"/>
  <c r="D613" i="1"/>
  <c r="D1428" i="1"/>
  <c r="D457" i="1"/>
  <c r="D519" i="1"/>
  <c r="D596" i="1"/>
  <c r="D411" i="1"/>
  <c r="D714" i="1"/>
  <c r="D1070" i="1"/>
  <c r="D262" i="1"/>
  <c r="D328" i="1"/>
  <c r="D670" i="1"/>
  <c r="D336" i="1"/>
  <c r="D760" i="1"/>
  <c r="D960" i="1"/>
  <c r="D682" i="1"/>
  <c r="D1365" i="1"/>
  <c r="D665" i="1"/>
  <c r="D698" i="1"/>
  <c r="D1052" i="1"/>
  <c r="D1172" i="1"/>
  <c r="D886" i="1"/>
  <c r="D632" i="1"/>
  <c r="D1274" i="1"/>
  <c r="D60" i="1"/>
  <c r="D203" i="1"/>
  <c r="D1355" i="1"/>
  <c r="D887" i="1"/>
  <c r="D12" i="1"/>
  <c r="D854" i="1"/>
  <c r="D991" i="1"/>
  <c r="D1297" i="1"/>
  <c r="D1156" i="1"/>
  <c r="D1442" i="1"/>
  <c r="D501" i="1"/>
  <c r="D147" i="1"/>
  <c r="D569" i="1"/>
  <c r="D771" i="1"/>
  <c r="D52" i="1"/>
  <c r="D188" i="1"/>
  <c r="D1330" i="1"/>
  <c r="D1398" i="1"/>
  <c r="D1007" i="1"/>
  <c r="D762" i="1"/>
  <c r="D921" i="1"/>
  <c r="D512" i="1"/>
  <c r="D1367" i="1"/>
  <c r="D1124" i="1"/>
  <c r="D1360" i="1"/>
  <c r="D992" i="1"/>
  <c r="D1263" i="1"/>
  <c r="D982" i="1"/>
  <c r="D319" i="1"/>
  <c r="D478" i="1"/>
  <c r="D710" i="1"/>
  <c r="D33" i="1"/>
  <c r="D1298" i="1"/>
  <c r="D1242" i="1"/>
  <c r="D732" i="1"/>
  <c r="D633" i="1"/>
  <c r="D1171" i="1"/>
  <c r="D776" i="1"/>
  <c r="D634" i="1"/>
  <c r="D435" i="1"/>
  <c r="D704" i="1"/>
  <c r="D1331" i="1"/>
  <c r="D1009" i="1"/>
  <c r="D89" i="1"/>
  <c r="D914" i="1"/>
  <c r="D199" i="1"/>
  <c r="D460" i="1"/>
  <c r="D1419" i="1"/>
  <c r="D447" i="1"/>
  <c r="D1378" i="1"/>
  <c r="D1307" i="1"/>
  <c r="D1107" i="1"/>
  <c r="D711" i="1"/>
  <c r="D485" i="1"/>
  <c r="D95" i="1"/>
  <c r="D73" i="1"/>
  <c r="D178" i="1"/>
  <c r="D142" i="1"/>
  <c r="D1170" i="1"/>
  <c r="D349" i="1"/>
  <c r="D743" i="1"/>
  <c r="D218" i="1"/>
  <c r="D1346" i="1"/>
  <c r="D219" i="1"/>
  <c r="D940" i="1"/>
  <c r="D1165" i="1"/>
  <c r="D674" i="1"/>
  <c r="D329" i="1"/>
  <c r="D745" i="1"/>
  <c r="D936" i="1"/>
  <c r="D1206" i="1"/>
  <c r="D1214" i="1"/>
  <c r="D621" i="1"/>
  <c r="D976" i="1"/>
  <c r="D222" i="1"/>
  <c r="D763" i="1"/>
  <c r="D217" i="1"/>
  <c r="D1221" i="1"/>
  <c r="D350" i="1"/>
  <c r="D324" i="1"/>
  <c r="D783" i="1"/>
  <c r="D345" i="1"/>
  <c r="D5" i="1"/>
  <c r="D915" i="1"/>
  <c r="D398" i="1"/>
  <c r="D479" i="1"/>
  <c r="D120" i="1"/>
  <c r="D1025" i="1"/>
  <c r="D890" i="1"/>
  <c r="D656" i="1"/>
  <c r="D272" i="1"/>
  <c r="D245" i="1"/>
  <c r="D1020" i="1"/>
  <c r="D511" i="1"/>
  <c r="D948" i="1"/>
  <c r="D1035" i="1"/>
  <c r="D1329" i="1"/>
  <c r="D528" i="1"/>
  <c r="D1050" i="1"/>
  <c r="D718" i="1"/>
  <c r="D1131" i="1"/>
  <c r="D560" i="1"/>
  <c r="D1138" i="1"/>
  <c r="D448" i="1"/>
  <c r="D87" i="1"/>
  <c r="D1285" i="1"/>
  <c r="D1317" i="1"/>
  <c r="D804" i="1"/>
  <c r="D237" i="1"/>
  <c r="D143" i="1"/>
  <c r="D1230" i="1"/>
  <c r="D1292" i="1"/>
  <c r="D211" i="1"/>
  <c r="D344" i="1"/>
  <c r="D1463" i="1"/>
  <c r="D255" i="1"/>
  <c r="D220" i="1"/>
  <c r="D1424" i="1"/>
  <c r="D922" i="1"/>
  <c r="D372" i="1"/>
  <c r="D1430" i="1"/>
  <c r="D937" i="1"/>
  <c r="D3" i="1"/>
  <c r="D227" i="1"/>
  <c r="D893" i="1"/>
  <c r="D6" i="1"/>
  <c r="D833" i="1"/>
  <c r="D306" i="1"/>
  <c r="D268" i="1"/>
  <c r="D189" i="1"/>
  <c r="D238" i="1"/>
  <c r="D399" i="1"/>
  <c r="D166" i="1"/>
  <c r="D996" i="1"/>
  <c r="D1359" i="1"/>
  <c r="D456" i="1"/>
  <c r="D487" i="1"/>
  <c r="D1344" i="1"/>
  <c r="D56" i="1"/>
  <c r="D983" i="1"/>
  <c r="D1113" i="1"/>
  <c r="D691" i="1"/>
  <c r="D1001" i="1"/>
  <c r="D1384" i="1"/>
  <c r="D1197" i="1"/>
  <c r="D63" i="1"/>
  <c r="D1295" i="1"/>
  <c r="D536" i="1"/>
  <c r="D765" i="1"/>
  <c r="D45" i="1"/>
  <c r="D1337" i="1"/>
  <c r="D1286" i="1"/>
  <c r="D412" i="1"/>
  <c r="D607" i="1"/>
  <c r="D1461" i="1"/>
  <c r="D473" i="1"/>
  <c r="D809" i="1"/>
  <c r="D680" i="1"/>
  <c r="D413" i="1"/>
  <c r="D1123" i="1"/>
  <c r="D861" i="1"/>
  <c r="D1470" i="1"/>
  <c r="D781" i="1"/>
  <c r="D840" i="1"/>
  <c r="D930" i="1"/>
  <c r="D796" i="1"/>
  <c r="D66" i="1"/>
  <c r="D383" i="1"/>
  <c r="D979" i="1"/>
  <c r="D635" i="1"/>
  <c r="D113" i="1"/>
  <c r="D1404" i="1"/>
  <c r="D1053" i="1"/>
  <c r="D1047" i="1"/>
  <c r="D32" i="1"/>
  <c r="D1158" i="1"/>
  <c r="D439" i="1"/>
  <c r="D813" i="1"/>
  <c r="D1457" i="1"/>
  <c r="D298" i="1"/>
  <c r="D972" i="1"/>
  <c r="D535" i="1"/>
  <c r="D307" i="1"/>
  <c r="D1400" i="1"/>
  <c r="D1010" i="1"/>
  <c r="D1091" i="1"/>
  <c r="D1369" i="1"/>
  <c r="D954" i="1"/>
  <c r="D929" i="1"/>
  <c r="D36" i="1"/>
  <c r="D308" i="1"/>
  <c r="D110" i="1"/>
  <c r="D1114" i="1"/>
  <c r="D806" i="1"/>
  <c r="D1064" i="1"/>
  <c r="D779" i="1"/>
  <c r="D195" i="1"/>
  <c r="D190" i="1"/>
  <c r="D246" i="1"/>
  <c r="D242" i="1"/>
  <c r="D466" i="1"/>
  <c r="D365" i="1"/>
  <c r="D426" i="1"/>
  <c r="D1458" i="1"/>
  <c r="D1282" i="1"/>
  <c r="D342" i="1"/>
  <c r="D1021" i="1"/>
  <c r="D677" i="1"/>
  <c r="D1405" i="1"/>
  <c r="D205" i="1"/>
  <c r="D595" i="1"/>
  <c r="D838" i="1"/>
  <c r="D998" i="1"/>
  <c r="D64" i="1"/>
  <c r="D467" i="1"/>
  <c r="D543" i="1"/>
  <c r="D1194" i="1"/>
  <c r="D1109" i="1"/>
  <c r="D109" i="1"/>
  <c r="D1452" i="1"/>
  <c r="D428" i="1"/>
  <c r="D894" i="1"/>
  <c r="D1440" i="1"/>
  <c r="D480" i="1"/>
  <c r="D221" i="1"/>
  <c r="D7" i="1"/>
  <c r="D404" i="1"/>
  <c r="D581" i="1"/>
  <c r="D1101" i="1"/>
  <c r="D513" i="1"/>
  <c r="D179" i="1"/>
  <c r="D863" i="1"/>
  <c r="D309" i="1"/>
  <c r="D94" i="1"/>
  <c r="D70" i="1"/>
  <c r="D449" i="1"/>
  <c r="D494" i="1"/>
  <c r="D815" i="1"/>
  <c r="D57" i="1"/>
  <c r="D1426" i="1"/>
  <c r="D1166" i="1"/>
  <c r="D574" i="1"/>
  <c r="D993" i="1"/>
  <c r="D1358" i="1"/>
  <c r="D1293" i="1"/>
  <c r="D1276" i="1"/>
  <c r="D877" i="1"/>
  <c r="D1394" i="1"/>
  <c r="D37" i="1"/>
  <c r="D470" i="1"/>
  <c r="D1049" i="1"/>
  <c r="D1249" i="1"/>
  <c r="D1300" i="1"/>
  <c r="D899" i="1"/>
  <c r="D475" i="1"/>
  <c r="D932" i="1"/>
  <c r="D504" i="1"/>
  <c r="D572" i="1"/>
  <c r="D746" i="1"/>
  <c r="D124" i="1"/>
  <c r="D816" i="1"/>
  <c r="D1315" i="1"/>
  <c r="D699" i="1"/>
  <c r="D603" i="1"/>
  <c r="D1215" i="1"/>
  <c r="D163" i="1"/>
  <c r="D923" i="1"/>
  <c r="D1183" i="1"/>
  <c r="D1287" i="1"/>
  <c r="D161" i="1"/>
  <c r="D878" i="1"/>
  <c r="D1259" i="1"/>
  <c r="D622" i="1"/>
  <c r="D652" i="1"/>
  <c r="D784" i="1"/>
  <c r="D802" i="1"/>
  <c r="D843" i="1"/>
  <c r="D251" i="1"/>
  <c r="D434" i="1"/>
  <c r="D774" i="1"/>
  <c r="D981" i="1"/>
  <c r="D1092" i="1"/>
  <c r="D1325" i="1"/>
  <c r="D793" i="1"/>
  <c r="D77" i="1"/>
  <c r="D335" i="1"/>
  <c r="D1402" i="1"/>
  <c r="D885" i="1"/>
  <c r="D1411" i="1"/>
  <c r="D761" i="1"/>
  <c r="D180" i="1"/>
  <c r="D152" i="1"/>
  <c r="D433" i="1"/>
  <c r="D1087" i="1"/>
  <c r="D376" i="1"/>
  <c r="D1058" i="1"/>
  <c r="D700" i="1"/>
  <c r="D310" i="1"/>
  <c r="D1198" i="1"/>
  <c r="D1256" i="1"/>
  <c r="D872" i="1"/>
  <c r="D171" i="1"/>
  <c r="D1375" i="1"/>
  <c r="D555" i="1"/>
  <c r="D1100" i="1"/>
  <c r="D34" i="1"/>
  <c r="D331" i="1"/>
  <c r="D1423" i="1"/>
  <c r="D1219" i="1"/>
  <c r="D1062" i="1"/>
  <c r="D1167" i="1"/>
  <c r="D770" i="1"/>
  <c r="D391" i="1"/>
  <c r="D1313" i="1"/>
  <c r="D559" i="1"/>
  <c r="D735" i="1"/>
  <c r="D378" i="1"/>
  <c r="D683" i="1"/>
  <c r="D1054" i="1"/>
  <c r="D910" i="1"/>
  <c r="D78" i="1"/>
  <c r="D1373" i="1"/>
  <c r="D406" i="1"/>
  <c r="D303" i="1"/>
  <c r="D135" i="1"/>
  <c r="D1097" i="1"/>
  <c r="D280" i="1"/>
  <c r="D1257" i="1"/>
  <c r="D1094" i="1"/>
  <c r="D1103" i="1"/>
  <c r="D1350" i="1"/>
  <c r="D1024" i="1"/>
  <c r="D13" i="1"/>
  <c r="D488" i="1"/>
  <c r="D1294" i="1"/>
  <c r="D1176" i="1"/>
  <c r="D531" i="1"/>
  <c r="D1222" i="1"/>
  <c r="D394" i="1"/>
  <c r="D924" i="1"/>
  <c r="D586" i="1"/>
  <c r="D646" i="1"/>
  <c r="D285" i="1"/>
  <c r="D67" i="1"/>
  <c r="D1115" i="1"/>
  <c r="D988" i="1"/>
  <c r="D662" i="1"/>
  <c r="D657" i="1"/>
  <c r="D1403" i="1"/>
  <c r="D1255" i="1"/>
  <c r="D461" i="1"/>
  <c r="D4" i="1"/>
  <c r="D53" i="1"/>
  <c r="D138" i="1"/>
  <c r="D537" i="1"/>
  <c r="D684" i="1"/>
  <c r="D431" i="1"/>
  <c r="D1319" i="1"/>
  <c r="D1199" i="1"/>
  <c r="D728" i="1"/>
  <c r="D273" i="1"/>
  <c r="D1264" i="1"/>
  <c r="D450" i="1"/>
  <c r="D347" i="1"/>
  <c r="D523" i="1"/>
  <c r="D994" i="1"/>
  <c r="D427" i="1"/>
  <c r="D46" i="1"/>
  <c r="D304" i="1"/>
  <c r="D1116" i="1"/>
  <c r="D1125" i="1"/>
  <c r="D311" i="1"/>
  <c r="D667" i="1"/>
  <c r="D879" i="1"/>
  <c r="D1366" i="1"/>
  <c r="D862" i="1"/>
  <c r="D1042" i="1"/>
  <c r="D29" i="1"/>
  <c r="D614" i="1"/>
  <c r="D128" i="1"/>
  <c r="D1134" i="1"/>
  <c r="D346" i="1"/>
  <c r="D1265" i="1"/>
  <c r="D522" i="1"/>
  <c r="D1288" i="1"/>
  <c r="D1163" i="1"/>
  <c r="D720" i="1"/>
  <c r="D1126" i="1"/>
  <c r="D1459" i="1"/>
  <c r="D615" i="1"/>
  <c r="D916" i="1"/>
  <c r="D906" i="1"/>
  <c r="D100" i="1"/>
  <c r="D106" i="1"/>
  <c r="D312" i="1"/>
  <c r="D294" i="1"/>
  <c r="D1192" i="1"/>
  <c r="D65" i="1"/>
  <c r="D495" i="1"/>
  <c r="D136" i="1"/>
  <c r="D884" i="1"/>
  <c r="D366" i="1"/>
  <c r="D727" i="1"/>
  <c r="D1444" i="1"/>
  <c r="D678" i="1"/>
  <c r="D215" i="1"/>
  <c r="D630" i="1"/>
  <c r="D118" i="1"/>
  <c r="D313" i="1"/>
  <c r="D1392" i="1"/>
  <c r="D264" i="1"/>
  <c r="D1173" i="1"/>
  <c r="D1108" i="1"/>
  <c r="D1022" i="1"/>
  <c r="D855" i="1"/>
  <c r="D643" i="1"/>
  <c r="D1071" i="1"/>
  <c r="D144" i="1"/>
  <c r="D557" i="1"/>
  <c r="D1479" i="1"/>
  <c r="D985" i="1"/>
  <c r="D1190" i="1"/>
  <c r="D377" i="1"/>
  <c r="D299" i="1"/>
  <c r="D1184" i="1"/>
  <c r="D471" i="1"/>
  <c r="D1072" i="1"/>
  <c r="D524" i="1"/>
  <c r="D497" i="1"/>
  <c r="D31" i="1"/>
  <c r="D167" i="1"/>
  <c r="D514" i="1"/>
  <c r="D1006" i="1"/>
  <c r="D131" i="1"/>
  <c r="D132" i="1"/>
  <c r="D191" i="1"/>
  <c r="D1412" i="1"/>
  <c r="D856" i="1"/>
  <c r="D851" i="1"/>
  <c r="D933" i="1"/>
  <c r="D725" i="1"/>
  <c r="D286" i="1"/>
  <c r="D1431" i="1"/>
  <c r="D1316" i="1"/>
  <c r="D945" i="1"/>
  <c r="D256" i="1"/>
  <c r="D1385" i="1"/>
  <c r="D1364" i="1"/>
  <c r="D739" i="1"/>
  <c r="D462" i="1"/>
  <c r="D1046" i="1"/>
  <c r="D1471" i="1"/>
  <c r="D941" i="1"/>
  <c r="D1139" i="1"/>
  <c r="D1437" i="1"/>
  <c r="D623" i="1"/>
  <c r="D415" i="1"/>
  <c r="D708" i="1"/>
  <c r="D351" i="1"/>
  <c r="D1260" i="1"/>
  <c r="D1320" i="1"/>
  <c r="D1011" i="1"/>
  <c r="D424" i="1"/>
  <c r="D750" i="1"/>
  <c r="D1266" i="1"/>
  <c r="D920" i="1"/>
  <c r="D409" i="1"/>
  <c r="D243" i="1"/>
  <c r="D9" i="1"/>
  <c r="D134" i="1"/>
  <c r="D502" i="1"/>
  <c r="D229" i="1"/>
  <c r="D1225" i="1"/>
  <c r="D1472" i="1"/>
  <c r="D1443" i="1"/>
  <c r="D628" i="1"/>
  <c r="D688" i="1"/>
  <c r="D1216" i="1"/>
  <c r="D274" i="1"/>
  <c r="D226" i="1"/>
  <c r="D895" i="1"/>
  <c r="D566" i="1"/>
  <c r="D1448" i="1"/>
  <c r="D608" i="1"/>
  <c r="D1073" i="1"/>
  <c r="D1267" i="1"/>
  <c r="D240" i="1"/>
  <c r="D659" i="1"/>
  <c r="D26" i="1"/>
  <c r="D901" i="1"/>
  <c r="D212" i="1"/>
  <c r="D1467" i="1"/>
  <c r="D184" i="1"/>
  <c r="D1029" i="1"/>
  <c r="D85" i="1"/>
  <c r="D288" i="1"/>
  <c r="D950" i="1"/>
  <c r="D661" i="1"/>
  <c r="D407" i="1"/>
  <c r="D1178" i="1"/>
  <c r="D1323" i="1"/>
  <c r="D357" i="1"/>
  <c r="D375" i="1"/>
  <c r="D79" i="1"/>
  <c r="D233" i="1"/>
  <c r="D790" i="1"/>
  <c r="D30" i="1"/>
  <c r="D1432" i="1"/>
  <c r="D386" i="1"/>
  <c r="D551" i="1"/>
  <c r="D1427" i="1"/>
  <c r="D612" i="1"/>
  <c r="D1044" i="1"/>
  <c r="D561" i="1"/>
  <c r="D828" i="1"/>
  <c r="D278" i="1"/>
  <c r="D529" i="1"/>
  <c r="D10" i="1"/>
  <c r="D481" i="1"/>
  <c r="D544" i="1"/>
  <c r="D104" i="1"/>
  <c r="D1352" i="1"/>
  <c r="D1268" i="1"/>
  <c r="D1289" i="1"/>
  <c r="D1059" i="1"/>
  <c r="D1306" i="1"/>
  <c r="D234" i="1"/>
  <c r="D1296" i="1"/>
  <c r="D541" i="1"/>
  <c r="D1231" i="1"/>
  <c r="D864" i="1"/>
  <c r="D1232" i="1"/>
  <c r="D620" i="1"/>
  <c r="D208" i="1"/>
  <c r="D40" i="1"/>
  <c r="D1233" i="1"/>
  <c r="D599" i="1"/>
  <c r="D575" i="1"/>
  <c r="D213" i="1"/>
  <c r="D1246" i="1"/>
  <c r="D868" i="1"/>
  <c r="D701" i="1"/>
  <c r="D93" i="1"/>
  <c r="D160" i="1"/>
  <c r="D1061" i="1"/>
  <c r="D756" i="1"/>
  <c r="D230" i="1"/>
  <c r="D609" i="1"/>
  <c r="D518" i="1"/>
  <c r="D1195" i="1"/>
  <c r="D1207" i="1"/>
  <c r="D207" i="1"/>
  <c r="D1122" i="1"/>
  <c r="D515" i="1"/>
  <c r="D1338" i="1"/>
  <c r="D506" i="1"/>
  <c r="D935" i="1"/>
  <c r="D1376" i="1"/>
  <c r="D1468" i="1"/>
  <c r="D235" i="1"/>
  <c r="D822" i="1"/>
  <c r="D545" i="1"/>
  <c r="D1413" i="1"/>
  <c r="D1357" i="1"/>
  <c r="D753" i="1"/>
  <c r="D1386" i="1"/>
  <c r="D416" i="1"/>
  <c r="D1099" i="1"/>
  <c r="D451" i="1"/>
  <c r="D400" i="1"/>
  <c r="D696" i="1"/>
  <c r="D74" i="1"/>
  <c r="D1106" i="1"/>
  <c r="D146" i="1"/>
  <c r="D455" i="1"/>
  <c r="D844" i="1"/>
  <c r="D1362" i="1"/>
  <c r="D469" i="1"/>
  <c r="D358" i="1"/>
  <c r="D919" i="1"/>
  <c r="D744" i="1"/>
  <c r="D1133" i="1"/>
  <c r="D91" i="1"/>
  <c r="D1269" i="1"/>
  <c r="D1168" i="1"/>
  <c r="D359" i="1"/>
  <c r="D1081" i="1"/>
  <c r="D154" i="1"/>
  <c r="D1301" i="1"/>
  <c r="D112" i="1"/>
  <c r="D14" i="1"/>
  <c r="D168" i="1"/>
  <c r="D239" i="1"/>
  <c r="D605" i="1"/>
  <c r="D158" i="1"/>
  <c r="D111" i="1"/>
  <c r="D1278" i="1"/>
  <c r="D21" i="1"/>
  <c r="D1036" i="1"/>
  <c r="D648" i="1"/>
  <c r="D1446" i="1"/>
  <c r="D1324" i="1"/>
  <c r="D653" i="1"/>
  <c r="D204" i="1"/>
  <c r="D1234" i="1"/>
  <c r="D821" i="1"/>
  <c r="D290" i="1"/>
  <c r="D1055" i="1"/>
  <c r="D333" i="1"/>
  <c r="D1254" i="1"/>
  <c r="D1039" i="1"/>
  <c r="D1299" i="1"/>
  <c r="D908" i="1"/>
  <c r="D1414" i="1"/>
  <c r="D337" i="1"/>
  <c r="D521" i="1"/>
  <c r="D209" i="1"/>
  <c r="D225" i="1"/>
  <c r="D853" i="1"/>
  <c r="D185" i="1"/>
  <c r="D486" i="1"/>
  <c r="D92" i="1"/>
  <c r="D1244" i="1"/>
  <c r="D925" i="1"/>
  <c r="D198" i="1"/>
  <c r="D261" i="1"/>
  <c r="D474" i="1"/>
  <c r="D389" i="1"/>
  <c r="D942" i="1"/>
  <c r="D1460" i="1"/>
  <c r="D958" i="1"/>
  <c r="D325" i="1"/>
  <c r="D1000" i="1"/>
  <c r="D314" i="1"/>
  <c r="D591" i="1"/>
  <c r="D1473" i="1"/>
  <c r="D1185" i="1"/>
  <c r="D122" i="1"/>
  <c r="D961" i="1"/>
  <c r="D1363" i="1"/>
  <c r="D520" i="1"/>
  <c r="D527" i="1"/>
  <c r="D338" i="1"/>
  <c r="D458" i="1"/>
  <c r="D546" i="1"/>
  <c r="D296" i="1"/>
  <c r="D1248" i="1"/>
  <c r="D330" i="1"/>
  <c r="D1433" i="1"/>
  <c r="D396" i="1"/>
  <c r="D71" i="1"/>
  <c r="D442" i="1"/>
  <c r="D181" i="1"/>
  <c r="D149" i="1"/>
  <c r="D436" i="1"/>
  <c r="D792" i="1"/>
  <c r="D757" i="1"/>
  <c r="D182" i="1"/>
  <c r="D1074" i="1"/>
  <c r="D943" i="1"/>
  <c r="D1144" i="1"/>
  <c r="D1397" i="1"/>
  <c r="D1395" i="1"/>
  <c r="D758" i="1"/>
  <c r="D1390" i="1"/>
  <c r="D1347" i="1"/>
  <c r="D956" i="1"/>
  <c r="D1196" i="1"/>
  <c r="D812" i="1"/>
  <c r="D1326" i="1"/>
  <c r="D1075" i="1"/>
  <c r="D900" i="1"/>
  <c r="D1401" i="1"/>
  <c r="D1205" i="1"/>
  <c r="D1148" i="1"/>
  <c r="D663" i="1"/>
  <c r="D257" i="1"/>
  <c r="D103" i="1"/>
  <c r="D675" i="1"/>
  <c r="D1004" i="1"/>
  <c r="D987" i="1"/>
  <c r="D422" i="1"/>
  <c r="D503" i="1"/>
  <c r="D1305" i="1"/>
  <c r="D734" i="1"/>
  <c r="D97" i="1"/>
  <c r="D343" i="1"/>
  <c r="D174" i="1"/>
  <c r="D866" i="1"/>
  <c r="D326" i="1"/>
  <c r="D1445" i="1"/>
  <c r="D1154" i="1"/>
  <c r="D1335" i="1"/>
  <c r="D430" i="1"/>
  <c r="D542" i="1"/>
  <c r="D200" i="1"/>
  <c r="D1279" i="1"/>
  <c r="D642" i="1"/>
  <c r="D715" i="1"/>
  <c r="D1304" i="1"/>
  <c r="D1093" i="1"/>
  <c r="D751" i="1"/>
  <c r="D644" i="1"/>
  <c r="D269" i="1"/>
  <c r="D258" i="1"/>
  <c r="D509" i="1"/>
  <c r="D41" i="1"/>
  <c r="D1146" i="1"/>
  <c r="D1421" i="1"/>
  <c r="D169" i="1"/>
  <c r="D1434" i="1"/>
  <c r="D1447" i="1"/>
  <c r="D1374" i="1"/>
  <c r="D785" i="1"/>
  <c r="D1013" i="1"/>
  <c r="D730" i="1"/>
  <c r="D1177" i="1"/>
  <c r="D1243" i="1"/>
  <c r="D452" i="1"/>
  <c r="D438" i="1"/>
  <c r="D1179" i="1"/>
  <c r="D1464" i="1"/>
  <c r="D492" i="1"/>
  <c r="D266" i="1"/>
  <c r="D47" i="1"/>
  <c r="D1186" i="1"/>
  <c r="D367" i="1"/>
  <c r="D712" i="1"/>
  <c r="D738" i="1"/>
  <c r="D214" i="1"/>
  <c r="D625" i="1"/>
  <c r="D1037" i="1"/>
  <c r="D80" i="1"/>
  <c r="D1415" i="1"/>
  <c r="D1127" i="1"/>
  <c r="D1043" i="1"/>
  <c r="D602" i="1"/>
  <c r="D593" i="1"/>
  <c r="D516" i="1"/>
  <c r="D567" i="1"/>
  <c r="D865" i="1"/>
  <c r="D579" i="1"/>
  <c r="D880" i="1"/>
  <c r="D322" i="1"/>
  <c r="D617" i="1"/>
  <c r="D270" i="1"/>
  <c r="D1382" i="1"/>
  <c r="D61" i="1"/>
  <c r="D938" i="1"/>
  <c r="D1223" i="1"/>
  <c r="D1140" i="1"/>
  <c r="D423" i="1"/>
  <c r="D1339" i="1"/>
  <c r="D1008" i="1"/>
  <c r="D11" i="1"/>
  <c r="D419" i="1"/>
  <c r="D101" i="1"/>
  <c r="D672" i="1"/>
  <c r="D491" i="1"/>
  <c r="D1023" i="1"/>
  <c r="D702" i="1"/>
  <c r="D1245" i="1"/>
  <c r="D1356" i="1"/>
  <c r="D649" i="1"/>
  <c r="D27" i="1"/>
  <c r="D729" i="1"/>
  <c r="D202" i="1"/>
  <c r="D156" i="1"/>
  <c r="D1180" i="1"/>
  <c r="D641" i="1"/>
  <c r="D417" i="1"/>
  <c r="D600" i="1"/>
  <c r="D926" i="1"/>
  <c r="D799" i="1"/>
  <c r="D72" i="1"/>
  <c r="D1252" i="1"/>
  <c r="D1076" i="1"/>
  <c r="D766" i="1"/>
  <c r="D150" i="1"/>
  <c r="D123" i="1"/>
  <c r="D16" i="1"/>
  <c r="D248" i="1"/>
  <c r="D454" i="1"/>
  <c r="D275" i="1"/>
  <c r="D360" i="1"/>
  <c r="D679" i="1"/>
  <c r="D989" i="1"/>
  <c r="D547" i="1"/>
  <c r="D164" i="1"/>
  <c r="D1368" i="1"/>
  <c r="D934" i="1"/>
  <c r="D845" i="1"/>
  <c r="D408" i="1"/>
  <c r="D1453" i="1"/>
  <c r="D1310" i="1"/>
  <c r="D18" i="1"/>
  <c r="D1121" i="1"/>
  <c r="D597" i="1"/>
  <c r="D658" i="1"/>
  <c r="D1371" i="1"/>
  <c r="D1012" i="1"/>
  <c r="D1088" i="1"/>
  <c r="D183" i="1"/>
  <c r="D525" i="1"/>
  <c r="D562" i="1"/>
  <c r="D96" i="1"/>
  <c r="D1056" i="1"/>
  <c r="D1208" i="1"/>
  <c r="D265" i="1"/>
  <c r="D946" i="1"/>
  <c r="D247" i="1"/>
  <c r="D651" i="1"/>
  <c r="D927" i="1"/>
  <c r="D650" i="1"/>
  <c r="D284" i="1"/>
  <c r="D318" i="1"/>
  <c r="D500" i="1"/>
  <c r="D552" i="1"/>
  <c r="D791" i="1"/>
  <c r="D554" i="1"/>
  <c r="D1406" i="1"/>
  <c r="D1271" i="1"/>
  <c r="D1014" i="1"/>
  <c r="D1159" i="1"/>
  <c r="D1005" i="1"/>
  <c r="D777" i="1"/>
  <c r="D775" i="1"/>
  <c r="D1342" i="1"/>
  <c r="D334" i="1"/>
  <c r="D153" i="1"/>
  <c r="D468" i="1"/>
  <c r="D587" i="1"/>
  <c r="D1314" i="1"/>
  <c r="D1441" i="1"/>
  <c r="D604" i="1"/>
  <c r="D1150" i="1"/>
  <c r="D1235" i="1"/>
  <c r="D1474" i="1"/>
  <c r="D1290" i="1"/>
  <c r="D55" i="1"/>
  <c r="D1349" i="1"/>
  <c r="D82" i="1"/>
  <c r="D807" i="1"/>
  <c r="D277" i="1"/>
  <c r="D1389" i="1"/>
  <c r="D1048" i="1"/>
  <c r="D1149" i="1"/>
  <c r="D1270" i="1"/>
  <c r="D370" i="1"/>
  <c r="D282" i="1"/>
  <c r="D695" i="1"/>
  <c r="D420" i="1"/>
  <c r="D489" i="1"/>
  <c r="D437" i="1"/>
  <c r="D216" i="1"/>
  <c r="D236" i="1"/>
  <c r="D837" i="1"/>
  <c r="D829" i="1"/>
  <c r="D116" i="1"/>
  <c r="D1203" i="1"/>
  <c r="D814" i="1"/>
  <c r="D1435" i="1"/>
  <c r="D830" i="1"/>
  <c r="D1202" i="1"/>
  <c r="D289" i="1"/>
  <c r="D1475" i="1"/>
  <c r="D685" i="1"/>
  <c r="D159" i="1"/>
  <c r="D125" i="1"/>
  <c r="D126" i="1"/>
  <c r="D28" i="1"/>
  <c r="D363" i="1"/>
  <c r="D909" i="1"/>
  <c r="D15" i="1"/>
  <c r="D1280" i="1"/>
  <c r="D1117" i="1"/>
  <c r="D401" i="1"/>
  <c r="D20" i="1"/>
  <c r="D1422" i="1"/>
  <c r="D48" i="1"/>
  <c r="D323" i="1"/>
  <c r="D8" i="1"/>
  <c r="D1143" i="1"/>
  <c r="D810" i="1"/>
  <c r="D1078" i="1"/>
  <c r="D373" i="1"/>
  <c r="D847" i="1"/>
  <c r="D773" i="1"/>
  <c r="D874" i="1"/>
  <c r="D148" i="1"/>
  <c r="D548" i="1"/>
  <c r="D905" i="1"/>
  <c r="D740" i="1"/>
  <c r="D197" i="1"/>
  <c r="D224" i="1"/>
  <c r="D98" i="1"/>
  <c r="D907" i="1"/>
  <c r="D192" i="1"/>
  <c r="D768" i="1"/>
  <c r="D1236" i="1"/>
  <c r="D505" i="1"/>
  <c r="D526" i="1"/>
  <c r="D1353" i="1"/>
  <c r="D823" i="1"/>
  <c r="D293" i="1"/>
  <c r="D1416" i="1"/>
  <c r="D157" i="1"/>
  <c r="D58" i="1"/>
  <c r="D645" i="1"/>
  <c r="D315" i="1"/>
  <c r="D881" i="1"/>
  <c r="D68" i="1"/>
  <c r="D689" i="1"/>
  <c r="D371" i="1"/>
  <c r="D1226" i="1"/>
  <c r="D1105" i="1"/>
  <c r="D1228" i="1"/>
  <c r="D693" i="1"/>
  <c r="D1462" i="1"/>
  <c r="D1377" i="1"/>
  <c r="D824" i="1"/>
  <c r="D1220" i="1"/>
  <c r="D1291" i="1"/>
  <c r="D42" i="1"/>
  <c r="D669" i="1"/>
  <c r="D896" i="1"/>
  <c r="D673" i="1"/>
  <c r="D194" i="1"/>
  <c r="D903" i="1"/>
  <c r="D692" i="1"/>
  <c r="D1193" i="1"/>
  <c r="D1454" i="1"/>
  <c r="D563" i="1"/>
  <c r="D1348" i="1"/>
  <c r="D1311" i="1"/>
  <c r="D35" i="1"/>
  <c r="D1147" i="1"/>
  <c r="D127" i="1"/>
  <c r="D84" i="1"/>
  <c r="D352" i="1"/>
  <c r="D54" i="1"/>
  <c r="D186" i="1"/>
  <c r="D1218" i="1"/>
  <c r="D1409" i="1"/>
  <c r="D1187" i="1"/>
  <c r="D594" i="1"/>
  <c r="D43" i="1"/>
  <c r="D1345" i="1"/>
  <c r="D848" i="1"/>
  <c r="D573" i="1"/>
  <c r="D636" i="1"/>
  <c r="D839" i="1"/>
  <c r="D292" i="1"/>
  <c r="D1018" i="1"/>
  <c r="D912" i="1"/>
  <c r="D831" i="1"/>
  <c r="D133" i="1"/>
  <c r="D687" i="1"/>
  <c r="D971" i="1"/>
  <c r="D1370" i="1"/>
  <c r="D805" i="1"/>
  <c r="D1476" i="1"/>
  <c r="D1118" i="1"/>
  <c r="D1157" i="1"/>
  <c r="D1141" i="1"/>
  <c r="D1019" i="1"/>
  <c r="D664" i="1"/>
  <c r="D1303" i="1"/>
  <c r="D1420" i="1"/>
  <c r="D733" i="1"/>
  <c r="D201" i="1"/>
  <c r="D498" i="1"/>
  <c r="D984" i="1"/>
  <c r="D249" i="1"/>
  <c r="D1057" i="1"/>
  <c r="D1302" i="1"/>
  <c r="D1145" i="1"/>
  <c r="D353" i="1"/>
  <c r="D716" i="1"/>
  <c r="D1247" i="1"/>
  <c r="D747" i="1"/>
  <c r="D846" i="1"/>
  <c r="D196" i="1"/>
  <c r="D517" i="1"/>
  <c r="D17" i="1"/>
  <c r="D1340" i="1"/>
  <c r="D354" i="1"/>
  <c r="D1351" i="1"/>
  <c r="D637" i="1"/>
  <c r="D1237" i="1"/>
  <c r="D1161" i="1"/>
  <c r="D737" i="1"/>
  <c r="D611" i="1"/>
  <c r="D172" i="1"/>
  <c r="D963" i="1"/>
  <c r="D368" i="1"/>
  <c r="D957" i="1"/>
  <c r="D1273" i="1"/>
  <c r="D402" i="1"/>
  <c r="D797" i="1"/>
  <c r="D584" i="1"/>
  <c r="D955" i="1"/>
  <c r="D279" i="1"/>
  <c r="D891" i="1"/>
  <c r="D281" i="1"/>
  <c r="D619" i="1"/>
  <c r="D772" i="1"/>
  <c r="D598" i="1"/>
  <c r="D1174" i="1"/>
  <c r="D789" i="1"/>
  <c r="D576" i="1"/>
  <c r="D1089" i="1"/>
  <c r="D902" i="1"/>
  <c r="D1128" i="1"/>
  <c r="D1129" i="1"/>
  <c r="D1354" i="1"/>
  <c r="D444" i="1"/>
  <c r="D510" i="1"/>
  <c r="D764" i="1"/>
  <c r="D259" i="1"/>
  <c r="D316" i="1"/>
  <c r="D1015" i="1"/>
  <c r="D418" i="1"/>
  <c r="D170" i="1"/>
  <c r="D1016" i="1"/>
  <c r="D114" i="1"/>
  <c r="D463" i="1"/>
  <c r="D276" i="1"/>
  <c r="D253" i="1"/>
  <c r="D999" i="1"/>
  <c r="D206" i="1"/>
  <c r="D873" i="1"/>
  <c r="D1429" i="1"/>
  <c r="D858" i="1"/>
  <c r="D759" i="1"/>
  <c r="D1200" i="1"/>
  <c r="D811" i="1"/>
  <c r="D580" i="1"/>
  <c r="D1188" i="1"/>
  <c r="D355" i="1"/>
  <c r="D741" i="1"/>
  <c r="D496" i="1"/>
  <c r="D749" i="1"/>
  <c r="D1238" i="1"/>
  <c r="D964" i="1"/>
  <c r="D1450" i="1"/>
  <c r="D162" i="1"/>
  <c r="D549" i="1"/>
  <c r="D626" i="1"/>
  <c r="D631" i="1"/>
  <c r="D1318" i="1"/>
  <c r="D129" i="1"/>
  <c r="D1098" i="1"/>
  <c r="D1217" i="1"/>
  <c r="D997" i="1"/>
  <c r="D1017" i="1"/>
  <c r="D1399" i="1"/>
  <c r="D638" i="1"/>
  <c r="D119" i="1"/>
  <c r="D867" i="1"/>
  <c r="D752" i="1"/>
  <c r="D1239" i="1"/>
  <c r="D1189" i="1"/>
  <c r="D647" i="1"/>
  <c r="D232" i="1"/>
  <c r="D1169" i="1"/>
  <c r="D703" i="1"/>
  <c r="D1090" i="1"/>
  <c r="D780" i="1"/>
  <c r="D731" i="1"/>
  <c r="D713" i="1"/>
  <c r="D803" i="1"/>
  <c r="D1240" i="1"/>
  <c r="D317" i="1"/>
  <c r="D583" i="1"/>
  <c r="D726" i="1"/>
  <c r="D1030" i="1"/>
  <c r="D550" i="1"/>
  <c r="D332" i="1"/>
  <c r="D374" i="1"/>
  <c r="B374" i="1" s="1"/>
  <c r="D403" i="1"/>
  <c r="B403" i="1" s="1"/>
  <c r="D786" i="1"/>
  <c r="B786" i="1" s="1"/>
  <c r="D1438" i="1"/>
  <c r="B1438" i="1" s="1"/>
  <c r="D995" i="1"/>
  <c r="B995" i="1" s="1"/>
  <c r="D825" i="1"/>
  <c r="B825" i="1" s="1"/>
  <c r="D1361" i="1"/>
  <c r="B1361" i="1" s="1"/>
  <c r="D49" i="1"/>
  <c r="B49" i="1" s="1"/>
  <c r="D1132" i="1"/>
  <c r="B1132" i="1" s="1"/>
  <c r="D882" i="1"/>
  <c r="B882" i="1" s="1"/>
  <c r="D787" i="1"/>
  <c r="B787" i="1" s="1"/>
  <c r="D1041" i="1"/>
  <c r="B1041" i="1" s="1"/>
  <c r="D1436" i="1"/>
  <c r="B1436" i="1" s="1"/>
  <c r="D388" i="1"/>
  <c r="B388" i="1" s="1"/>
  <c r="D1283" i="1"/>
  <c r="B1283" i="1" s="1"/>
  <c r="D173" i="1"/>
  <c r="B173" i="1" s="1"/>
  <c r="D1396" i="1"/>
  <c r="B1396" i="1" s="1"/>
  <c r="D1241" i="1"/>
  <c r="B1241" i="1" s="1"/>
  <c r="D974" i="1"/>
  <c r="B974" i="1" s="1"/>
  <c r="D1275" i="1"/>
  <c r="B1275" i="1" s="1"/>
  <c r="D1321" i="1"/>
  <c r="B1321" i="1" s="1"/>
  <c r="D231" i="1"/>
  <c r="B231" i="1" s="1"/>
  <c r="D818" i="1"/>
  <c r="B818" i="1" s="1"/>
  <c r="D883" i="1"/>
  <c r="B883" i="1" s="1"/>
  <c r="D1038" i="1"/>
  <c r="B1038" i="1" s="1"/>
  <c r="D539" i="1"/>
  <c r="B539" i="1" s="1"/>
  <c r="D1212" i="1"/>
  <c r="B1212" i="1" s="1"/>
  <c r="D570" i="1"/>
  <c r="B570" i="1" s="1"/>
  <c r="D252" i="1"/>
  <c r="B252" i="1" s="1"/>
  <c r="D1119" i="1"/>
  <c r="B1119" i="1" s="1"/>
  <c r="D850" i="1"/>
  <c r="B850" i="1" s="1"/>
  <c r="D490" i="1"/>
  <c r="B490" i="1" s="1"/>
  <c r="D385" i="1"/>
  <c r="B385" i="1" s="1"/>
  <c r="D260" i="1"/>
  <c r="B260" i="1" s="1"/>
  <c r="D952" i="1"/>
  <c r="B952" i="1" s="1"/>
  <c r="D808" i="1"/>
  <c r="B808" i="1" s="1"/>
  <c r="D1026" i="1"/>
  <c r="B1026" i="1" s="1"/>
  <c r="D267" i="1"/>
  <c r="B267" i="1" s="1"/>
  <c r="D117" i="1"/>
  <c r="B117" i="1" s="1"/>
  <c r="D472" i="1"/>
  <c r="B472" i="1" s="1"/>
  <c r="D832" i="1"/>
  <c r="B832" i="1" s="1"/>
  <c r="D904" i="1"/>
  <c r="B904" i="1" s="1"/>
  <c r="D666" i="1"/>
  <c r="B666" i="1" s="1"/>
  <c r="D668" i="1"/>
  <c r="B668" i="1" s="1"/>
  <c r="D1388" i="1"/>
  <c r="B1388" i="1" s="1"/>
  <c r="D477" i="1"/>
  <c r="C477" i="1"/>
  <c r="B477" i="1" s="1"/>
  <c r="C1284" i="1"/>
  <c r="B1284" i="1" s="1"/>
  <c r="C588" i="1"/>
  <c r="C977" i="1"/>
  <c r="B977" i="1" s="1"/>
  <c r="C582" i="1"/>
  <c r="B582" i="1" s="1"/>
  <c r="C1065" i="1"/>
  <c r="B1065" i="1" s="1"/>
  <c r="C1281" i="1"/>
  <c r="C1082" i="1"/>
  <c r="B1082" i="1" s="1"/>
  <c r="C875" i="1"/>
  <c r="B875" i="1" s="1"/>
  <c r="C193" i="1"/>
  <c r="B193" i="1" s="1"/>
  <c r="C748" i="1"/>
  <c r="C1164" i="1"/>
  <c r="B1164" i="1" s="1"/>
  <c r="C1417" i="1"/>
  <c r="B1417" i="1" s="1"/>
  <c r="C788" i="1"/>
  <c r="B788" i="1" s="1"/>
  <c r="C1153" i="1"/>
  <c r="C1066" i="1"/>
  <c r="B1066" i="1" s="1"/>
  <c r="C1067" i="1"/>
  <c r="B1067" i="1" s="1"/>
  <c r="C968" i="1"/>
  <c r="B968" i="1" s="1"/>
  <c r="C414" i="1"/>
  <c r="C717" i="1"/>
  <c r="B717" i="1" s="1"/>
  <c r="C654" i="1"/>
  <c r="B654" i="1" s="1"/>
  <c r="C706" i="1"/>
  <c r="B706" i="1" s="1"/>
  <c r="C1251" i="1"/>
  <c r="C949" i="1"/>
  <c r="B949" i="1" s="1"/>
  <c r="C826" i="1"/>
  <c r="B826" i="1" s="1"/>
  <c r="C405" i="1"/>
  <c r="B405" i="1" s="1"/>
  <c r="C340" i="1"/>
  <c r="C624" i="1"/>
  <c r="B624" i="1" s="1"/>
  <c r="C639" i="1"/>
  <c r="B639" i="1" s="1"/>
  <c r="C130" i="1"/>
  <c r="B130" i="1" s="1"/>
  <c r="C917" i="1"/>
  <c r="C263" i="1"/>
  <c r="B263" i="1" s="1"/>
  <c r="C1028" i="1"/>
  <c r="B1028" i="1" s="1"/>
  <c r="C592" i="1"/>
  <c r="B592" i="1" s="1"/>
  <c r="C1068" i="1"/>
  <c r="C951" i="1"/>
  <c r="B951" i="1" s="1"/>
  <c r="C1466" i="1"/>
  <c r="B1466" i="1" s="1"/>
  <c r="C540" i="1"/>
  <c r="B540" i="1" s="1"/>
  <c r="C724" i="1"/>
  <c r="C767" i="1"/>
  <c r="B767" i="1" s="1"/>
  <c r="C175" i="1"/>
  <c r="B175" i="1" s="1"/>
  <c r="C1063" i="1"/>
  <c r="B1063" i="1" s="1"/>
  <c r="C483" i="1"/>
  <c r="C327" i="1"/>
  <c r="B327" i="1" s="1"/>
  <c r="C1031" i="1"/>
  <c r="B1031" i="1" s="1"/>
  <c r="C1341" i="1"/>
  <c r="B1341" i="1" s="1"/>
  <c r="C105" i="1"/>
  <c r="C241" i="1"/>
  <c r="B241" i="1" s="1"/>
  <c r="C1393" i="1"/>
  <c r="B1393" i="1" s="1"/>
  <c r="C842" i="1"/>
  <c r="B842" i="1" s="1"/>
  <c r="C1308" i="1"/>
  <c r="C75" i="1"/>
  <c r="B75" i="1" s="1"/>
  <c r="C857" i="1"/>
  <c r="B857" i="1" s="1"/>
  <c r="C1336" i="1"/>
  <c r="B1336" i="1" s="1"/>
  <c r="C589" i="1"/>
  <c r="C969" i="1"/>
  <c r="B969" i="1" s="1"/>
  <c r="C1191" i="1"/>
  <c r="B1191" i="1" s="1"/>
  <c r="C754" i="1"/>
  <c r="B754" i="1" s="1"/>
  <c r="C392" i="1"/>
  <c r="C888" i="1"/>
  <c r="B888" i="1" s="1"/>
  <c r="C694" i="1"/>
  <c r="B694" i="1" s="1"/>
  <c r="C571" i="1"/>
  <c r="B571" i="1" s="1"/>
  <c r="C1227" i="1"/>
  <c r="C1258" i="1"/>
  <c r="B1258" i="1" s="1"/>
  <c r="C410" i="1"/>
  <c r="B410" i="1" s="1"/>
  <c r="C697" i="1"/>
  <c r="B697" i="1" s="1"/>
  <c r="C870" i="1"/>
  <c r="C835" i="1"/>
  <c r="B835" i="1" s="1"/>
  <c r="C986" i="1"/>
  <c r="B986" i="1" s="1"/>
  <c r="C464" i="1"/>
  <c r="B464" i="1" s="1"/>
  <c r="C1309" i="1"/>
  <c r="C210" i="1"/>
  <c r="B210" i="1" s="1"/>
  <c r="C556" i="1"/>
  <c r="B556" i="1" s="1"/>
  <c r="C980" i="1"/>
  <c r="B980" i="1" s="1"/>
  <c r="C300" i="1"/>
  <c r="C1455" i="1"/>
  <c r="B1455" i="1" s="1"/>
  <c r="C897" i="1"/>
  <c r="B897" i="1" s="1"/>
  <c r="C707" i="1"/>
  <c r="B707" i="1" s="1"/>
  <c r="C590" i="1"/>
  <c r="C913" i="1"/>
  <c r="B913" i="1" s="1"/>
  <c r="C390" i="1"/>
  <c r="B390" i="1" s="1"/>
  <c r="C1079" i="1"/>
  <c r="B1079" i="1" s="1"/>
  <c r="C871" i="1"/>
  <c r="C709" i="1"/>
  <c r="B709" i="1" s="1"/>
  <c r="C755" i="1"/>
  <c r="B755" i="1" s="1"/>
  <c r="C341" i="1"/>
  <c r="B341" i="1" s="1"/>
  <c r="C421" i="1"/>
  <c r="C1312" i="1"/>
  <c r="B1312" i="1" s="1"/>
  <c r="C90" i="1"/>
  <c r="B90" i="1" s="1"/>
  <c r="C250" i="1"/>
  <c r="B250" i="1" s="1"/>
  <c r="C532" i="1"/>
  <c r="C22" i="1"/>
  <c r="B22" i="1" s="1"/>
  <c r="C553" i="1"/>
  <c r="B553" i="1" s="1"/>
  <c r="C1465" i="1"/>
  <c r="B1465" i="1" s="1"/>
  <c r="C102" i="1"/>
  <c r="C1111" i="1"/>
  <c r="B1111" i="1" s="1"/>
  <c r="C484" i="1"/>
  <c r="B484" i="1" s="1"/>
  <c r="C493" i="1"/>
  <c r="B493" i="1" s="1"/>
  <c r="C1032" i="1"/>
  <c r="C1142" i="1"/>
  <c r="B1142" i="1" s="1"/>
  <c r="C1332" i="1"/>
  <c r="B1332" i="1" s="1"/>
  <c r="C1033" i="1"/>
  <c r="B1033" i="1" s="1"/>
  <c r="C1410" i="1"/>
  <c r="C1152" i="1"/>
  <c r="B1152" i="1" s="1"/>
  <c r="C86" i="1"/>
  <c r="B86" i="1" s="1"/>
  <c r="C1380" i="1"/>
  <c r="B1380" i="1" s="1"/>
  <c r="C425" i="1"/>
  <c r="C228" i="1"/>
  <c r="B228" i="1" s="1"/>
  <c r="C1469" i="1"/>
  <c r="B1469" i="1" s="1"/>
  <c r="C686" i="1"/>
  <c r="B686" i="1" s="1"/>
  <c r="C361" i="1"/>
  <c r="C121" i="1"/>
  <c r="B121" i="1" s="1"/>
  <c r="C1069" i="1"/>
  <c r="B1069" i="1" s="1"/>
  <c r="C339" i="1"/>
  <c r="B339" i="1" s="1"/>
  <c r="C629" i="1"/>
  <c r="C1051" i="1"/>
  <c r="B1051" i="1" s="1"/>
  <c r="C800" i="1"/>
  <c r="B800" i="1" s="1"/>
  <c r="C834" i="1"/>
  <c r="B834" i="1" s="1"/>
  <c r="C1175" i="1"/>
  <c r="C1083" i="1"/>
  <c r="B1083" i="1" s="1"/>
  <c r="C1130" i="1"/>
  <c r="B1130" i="1" s="1"/>
  <c r="C139" i="1"/>
  <c r="B139" i="1" s="1"/>
  <c r="C1077" i="1"/>
  <c r="C568" i="1"/>
  <c r="B568" i="1" s="1"/>
  <c r="C953" i="1"/>
  <c r="B953" i="1" s="1"/>
  <c r="C1343" i="1"/>
  <c r="B1343" i="1" s="1"/>
  <c r="C151" i="1"/>
  <c r="C1162" i="1"/>
  <c r="B1162" i="1" s="1"/>
  <c r="C769" i="1"/>
  <c r="B769" i="1" s="1"/>
  <c r="C223" i="1"/>
  <c r="B223" i="1" s="1"/>
  <c r="C295" i="1"/>
  <c r="C827" i="1"/>
  <c r="B827" i="1" s="1"/>
  <c r="C176" i="1"/>
  <c r="B176" i="1" s="1"/>
  <c r="C1181" i="1"/>
  <c r="B1181" i="1" s="1"/>
  <c r="C585" i="1"/>
  <c r="C967" i="1"/>
  <c r="B967" i="1" s="1"/>
  <c r="C1160" i="1"/>
  <c r="B1160" i="1" s="1"/>
  <c r="C534" i="1"/>
  <c r="B534" i="1" s="1"/>
  <c r="C1334" i="1"/>
  <c r="C690" i="1"/>
  <c r="B690" i="1" s="1"/>
  <c r="C1155" i="1"/>
  <c r="B1155" i="1" s="1"/>
  <c r="C465" i="1"/>
  <c r="B465" i="1" s="1"/>
  <c r="C397" i="1"/>
  <c r="C499" i="1"/>
  <c r="B499" i="1" s="1"/>
  <c r="C852" i="1"/>
  <c r="B852" i="1" s="1"/>
  <c r="C1425" i="1"/>
  <c r="B1425" i="1" s="1"/>
  <c r="C50" i="1"/>
  <c r="C1151" i="1"/>
  <c r="B1151" i="1" s="1"/>
  <c r="C1261" i="1"/>
  <c r="B1261" i="1" s="1"/>
  <c r="C965" i="1"/>
  <c r="B965" i="1" s="1"/>
  <c r="C836" i="1"/>
  <c r="C1003" i="1"/>
  <c r="B1003" i="1" s="1"/>
  <c r="C1040" i="1"/>
  <c r="B1040" i="1" s="1"/>
  <c r="C655" i="1"/>
  <c r="B655" i="1" s="1"/>
  <c r="C1328" i="1"/>
  <c r="C533" i="1"/>
  <c r="B533" i="1" s="1"/>
  <c r="C244" i="1"/>
  <c r="B244" i="1" s="1"/>
  <c r="C671" i="1"/>
  <c r="B671" i="1" s="1"/>
  <c r="C538" i="1"/>
  <c r="C1135" i="1"/>
  <c r="B1135" i="1" s="1"/>
  <c r="C742" i="1"/>
  <c r="B742" i="1" s="1"/>
  <c r="C1262" i="1"/>
  <c r="B1262" i="1" s="1"/>
  <c r="C1451" i="1"/>
  <c r="C959" i="1"/>
  <c r="B959" i="1" s="1"/>
  <c r="C616" i="1"/>
  <c r="B616" i="1" s="1"/>
  <c r="C705" i="1"/>
  <c r="B705" i="1" s="1"/>
  <c r="C610" i="1"/>
  <c r="C962" i="1"/>
  <c r="B962" i="1" s="1"/>
  <c r="C1383" i="1"/>
  <c r="B1383" i="1" s="1"/>
  <c r="C177" i="1"/>
  <c r="B177" i="1" s="1"/>
  <c r="C911" i="1"/>
  <c r="C1027" i="1"/>
  <c r="B1027" i="1" s="1"/>
  <c r="C88" i="1"/>
  <c r="B88" i="1" s="1"/>
  <c r="C384" i="1"/>
  <c r="B384" i="1" s="1"/>
  <c r="C76" i="1"/>
  <c r="C1095" i="1"/>
  <c r="B1095" i="1" s="1"/>
  <c r="C892" i="1"/>
  <c r="B892" i="1" s="1"/>
  <c r="C817" i="1"/>
  <c r="B817" i="1" s="1"/>
  <c r="C1439" i="1"/>
  <c r="C382" i="1"/>
  <c r="B382" i="1" s="1"/>
  <c r="C721" i="1"/>
  <c r="B721" i="1" s="1"/>
  <c r="C459" i="1"/>
  <c r="B459" i="1" s="1"/>
  <c r="C297" i="1"/>
  <c r="C445" i="1"/>
  <c r="B445" i="1" s="1"/>
  <c r="C947" i="1"/>
  <c r="B947" i="1" s="1"/>
  <c r="C387" i="1"/>
  <c r="B387" i="1" s="1"/>
  <c r="C849" i="1"/>
  <c r="C660" i="1"/>
  <c r="B660" i="1" s="1"/>
  <c r="C83" i="1"/>
  <c r="B83" i="1" s="1"/>
  <c r="C990" i="1"/>
  <c r="B990" i="1" s="1"/>
  <c r="C140" i="1"/>
  <c r="C145" i="1"/>
  <c r="B145" i="1" s="1"/>
  <c r="C1391" i="1"/>
  <c r="B1391" i="1" s="1"/>
  <c r="C356" i="1"/>
  <c r="B356" i="1" s="1"/>
  <c r="C305" i="1"/>
  <c r="C876" i="1"/>
  <c r="B876" i="1" s="1"/>
  <c r="C301" i="1"/>
  <c r="B301" i="1" s="1"/>
  <c r="C794" i="1"/>
  <c r="B794" i="1" s="1"/>
  <c r="C820" i="1"/>
  <c r="C44" i="1"/>
  <c r="B44" i="1" s="1"/>
  <c r="C1136" i="1"/>
  <c r="B1136" i="1" s="1"/>
  <c r="C798" i="1"/>
  <c r="B798" i="1" s="1"/>
  <c r="C1379" i="1"/>
  <c r="C618" i="1"/>
  <c r="B618" i="1" s="1"/>
  <c r="C565" i="1"/>
  <c r="B565" i="1" s="1"/>
  <c r="C443" i="1"/>
  <c r="B443" i="1" s="1"/>
  <c r="C1253" i="1"/>
  <c r="C141" i="1"/>
  <c r="B141" i="1" s="1"/>
  <c r="C1224" i="1"/>
  <c r="B1224" i="1" s="1"/>
  <c r="C966" i="1"/>
  <c r="B966" i="1" s="1"/>
  <c r="C99" i="1"/>
  <c r="C107" i="1"/>
  <c r="B107" i="1" s="1"/>
  <c r="C1333" i="1"/>
  <c r="B1333" i="1" s="1"/>
  <c r="C1120" i="1"/>
  <c r="B1120" i="1" s="1"/>
  <c r="C719" i="1"/>
  <c r="C530" i="1"/>
  <c r="B530" i="1" s="1"/>
  <c r="C1456" i="1"/>
  <c r="B1456" i="1" s="1"/>
  <c r="C975" i="1"/>
  <c r="B975" i="1" s="1"/>
  <c r="C1110" i="1"/>
  <c r="C508" i="1"/>
  <c r="B508" i="1" s="1"/>
  <c r="C59" i="1"/>
  <c r="B59" i="1" s="1"/>
  <c r="C918" i="1"/>
  <c r="B918" i="1" s="1"/>
  <c r="C1211" i="1"/>
  <c r="C860" i="1"/>
  <c r="B860" i="1" s="1"/>
  <c r="C640" i="1"/>
  <c r="B640" i="1" s="1"/>
  <c r="C1418" i="1"/>
  <c r="B1418" i="1" s="1"/>
  <c r="C1250" i="1"/>
  <c r="C369" i="1"/>
  <c r="B369" i="1" s="1"/>
  <c r="C627" i="1"/>
  <c r="B627" i="1" s="1"/>
  <c r="C137" i="1"/>
  <c r="B137" i="1" s="1"/>
  <c r="C859" i="1"/>
  <c r="C1204" i="1"/>
  <c r="B1204" i="1" s="1"/>
  <c r="C1381" i="1"/>
  <c r="B1381" i="1" s="1"/>
  <c r="C429" i="1"/>
  <c r="B429" i="1" s="1"/>
  <c r="C379" i="1"/>
  <c r="C819" i="1"/>
  <c r="B819" i="1" s="1"/>
  <c r="C348" i="1"/>
  <c r="B348" i="1" s="1"/>
  <c r="C1213" i="1"/>
  <c r="B1213" i="1" s="1"/>
  <c r="C432" i="1"/>
  <c r="C381" i="1"/>
  <c r="B381" i="1" s="1"/>
  <c r="C1477" i="1"/>
  <c r="B1477" i="1" s="1"/>
  <c r="C23" i="1"/>
  <c r="B23" i="1" s="1"/>
  <c r="C1229" i="1"/>
  <c r="C1201" i="1"/>
  <c r="B1201" i="1" s="1"/>
  <c r="C393" i="1"/>
  <c r="B393" i="1" s="1"/>
  <c r="C578" i="1"/>
  <c r="B578" i="1" s="1"/>
  <c r="C1478" i="1"/>
  <c r="C1408" i="1"/>
  <c r="B1408" i="1" s="1"/>
  <c r="C1449" i="1"/>
  <c r="B1449" i="1" s="1"/>
  <c r="C889" i="1"/>
  <c r="B889" i="1" s="1"/>
  <c r="C841" i="1"/>
  <c r="C1372" i="1"/>
  <c r="B1372" i="1" s="1"/>
  <c r="C736" i="1"/>
  <c r="B736" i="1" s="1"/>
  <c r="C1096" i="1"/>
  <c r="B1096" i="1" s="1"/>
  <c r="C1002" i="1"/>
  <c r="C108" i="1"/>
  <c r="B108" i="1" s="1"/>
  <c r="C165" i="1"/>
  <c r="B165" i="1" s="1"/>
  <c r="C782" i="1"/>
  <c r="B782" i="1" s="1"/>
  <c r="C1084" i="1"/>
  <c r="C283" i="1"/>
  <c r="B283" i="1" s="1"/>
  <c r="C931" i="1"/>
  <c r="B931" i="1" s="1"/>
  <c r="C1034" i="1"/>
  <c r="B1034" i="1" s="1"/>
  <c r="C1045" i="1"/>
  <c r="C601" i="1"/>
  <c r="B601" i="1" s="1"/>
  <c r="C69" i="1"/>
  <c r="B69" i="1" s="1"/>
  <c r="C564" i="1"/>
  <c r="B564" i="1" s="1"/>
  <c r="C254" i="1"/>
  <c r="C1085" i="1"/>
  <c r="B1085" i="1" s="1"/>
  <c r="C970" i="1"/>
  <c r="B970" i="1" s="1"/>
  <c r="C291" i="1"/>
  <c r="B291" i="1" s="1"/>
  <c r="C577" i="1"/>
  <c r="C1112" i="1"/>
  <c r="B1112" i="1" s="1"/>
  <c r="C155" i="1"/>
  <c r="B155" i="1" s="1"/>
  <c r="C321" i="1"/>
  <c r="B321" i="1" s="1"/>
  <c r="C898" i="1"/>
  <c r="C482" i="1"/>
  <c r="B482" i="1" s="1"/>
  <c r="C364" i="1"/>
  <c r="B364" i="1" s="1"/>
  <c r="C453" i="1"/>
  <c r="B453" i="1" s="1"/>
  <c r="C723" i="1"/>
  <c r="C362" i="1"/>
  <c r="B362" i="1" s="1"/>
  <c r="C1387" i="1"/>
  <c r="B1387" i="1" s="1"/>
  <c r="C795" i="1"/>
  <c r="B795" i="1" s="1"/>
  <c r="C271" i="1"/>
  <c r="C978" i="1"/>
  <c r="B978" i="1" s="1"/>
  <c r="C778" i="1"/>
  <c r="B778" i="1" s="1"/>
  <c r="C558" i="1"/>
  <c r="B558" i="1" s="1"/>
  <c r="C928" i="1"/>
  <c r="C287" i="1"/>
  <c r="B287" i="1" s="1"/>
  <c r="C507" i="1"/>
  <c r="B507" i="1" s="1"/>
  <c r="C38" i="1"/>
  <c r="B38" i="1" s="1"/>
  <c r="C187" i="1"/>
  <c r="C944" i="1"/>
  <c r="B944" i="1" s="1"/>
  <c r="C320" i="1"/>
  <c r="B320" i="1" s="1"/>
  <c r="C115" i="1"/>
  <c r="B115" i="1" s="1"/>
  <c r="C476" i="1"/>
  <c r="C39" i="1"/>
  <c r="B39" i="1" s="1"/>
  <c r="C302" i="1"/>
  <c r="B302" i="1" s="1"/>
  <c r="C1104" i="1"/>
  <c r="B1104" i="1" s="1"/>
  <c r="C441" i="1"/>
  <c r="C973" i="1"/>
  <c r="B973" i="1" s="1"/>
  <c r="C62" i="1"/>
  <c r="B62" i="1" s="1"/>
  <c r="C1322" i="1"/>
  <c r="B1322" i="1" s="1"/>
  <c r="C1277" i="1"/>
  <c r="C1272" i="1"/>
  <c r="B1272" i="1" s="1"/>
  <c r="C1137" i="1"/>
  <c r="B1137" i="1" s="1"/>
  <c r="C19" i="1"/>
  <c r="B19" i="1" s="1"/>
  <c r="C1060" i="1"/>
  <c r="C51" i="1"/>
  <c r="B51" i="1" s="1"/>
  <c r="C606" i="1"/>
  <c r="B606" i="1" s="1"/>
  <c r="C681" i="1"/>
  <c r="B681" i="1" s="1"/>
  <c r="C939" i="1"/>
  <c r="C440" i="1"/>
  <c r="B440" i="1" s="1"/>
  <c r="C395" i="1"/>
  <c r="B395" i="1" s="1"/>
  <c r="C1102" i="1"/>
  <c r="B1102" i="1" s="1"/>
  <c r="C81" i="1"/>
  <c r="C1086" i="1"/>
  <c r="B1086" i="1" s="1"/>
  <c r="C1327" i="1"/>
  <c r="B1327" i="1" s="1"/>
  <c r="C1407" i="1"/>
  <c r="B1407" i="1" s="1"/>
  <c r="C446" i="1"/>
  <c r="C869" i="1"/>
  <c r="B869" i="1" s="1"/>
  <c r="C722" i="1"/>
  <c r="B722" i="1" s="1"/>
  <c r="C1209" i="1"/>
  <c r="B1209" i="1" s="1"/>
  <c r="C1210" i="1"/>
  <c r="C676" i="1"/>
  <c r="B676" i="1" s="1"/>
  <c r="C801" i="1"/>
  <c r="B801" i="1" s="1"/>
  <c r="C380" i="1"/>
  <c r="B380" i="1" s="1"/>
  <c r="C1080" i="1"/>
  <c r="C24" i="1"/>
  <c r="B24" i="1" s="1"/>
  <c r="C25" i="1"/>
  <c r="B25" i="1" s="1"/>
  <c r="C1182" i="1"/>
  <c r="B1182" i="1" s="1"/>
  <c r="C613" i="1"/>
  <c r="C1428" i="1"/>
  <c r="B1428" i="1" s="1"/>
  <c r="C457" i="1"/>
  <c r="B457" i="1" s="1"/>
  <c r="C519" i="1"/>
  <c r="B519" i="1" s="1"/>
  <c r="C596" i="1"/>
  <c r="C411" i="1"/>
  <c r="B411" i="1" s="1"/>
  <c r="C714" i="1"/>
  <c r="B714" i="1" s="1"/>
  <c r="C1070" i="1"/>
  <c r="B1070" i="1" s="1"/>
  <c r="C262" i="1"/>
  <c r="C328" i="1"/>
  <c r="B328" i="1" s="1"/>
  <c r="C670" i="1"/>
  <c r="B670" i="1" s="1"/>
  <c r="C336" i="1"/>
  <c r="B336" i="1" s="1"/>
  <c r="C760" i="1"/>
  <c r="C960" i="1"/>
  <c r="B960" i="1" s="1"/>
  <c r="C682" i="1"/>
  <c r="B682" i="1" s="1"/>
  <c r="C1365" i="1"/>
  <c r="B1365" i="1" s="1"/>
  <c r="C665" i="1"/>
  <c r="C698" i="1"/>
  <c r="B698" i="1" s="1"/>
  <c r="C1052" i="1"/>
  <c r="B1052" i="1" s="1"/>
  <c r="C1172" i="1"/>
  <c r="B1172" i="1" s="1"/>
  <c r="C886" i="1"/>
  <c r="C632" i="1"/>
  <c r="B632" i="1" s="1"/>
  <c r="C1274" i="1"/>
  <c r="B1274" i="1" s="1"/>
  <c r="C60" i="1"/>
  <c r="B60" i="1" s="1"/>
  <c r="C203" i="1"/>
  <c r="C1355" i="1"/>
  <c r="B1355" i="1" s="1"/>
  <c r="C887" i="1"/>
  <c r="B887" i="1" s="1"/>
  <c r="C12" i="1"/>
  <c r="B12" i="1" s="1"/>
  <c r="C854" i="1"/>
  <c r="C991" i="1"/>
  <c r="B991" i="1" s="1"/>
  <c r="C1297" i="1"/>
  <c r="B1297" i="1" s="1"/>
  <c r="C1156" i="1"/>
  <c r="B1156" i="1" s="1"/>
  <c r="C1442" i="1"/>
  <c r="C501" i="1"/>
  <c r="B501" i="1" s="1"/>
  <c r="C147" i="1"/>
  <c r="B147" i="1" s="1"/>
  <c r="C569" i="1"/>
  <c r="B569" i="1" s="1"/>
  <c r="C771" i="1"/>
  <c r="C52" i="1"/>
  <c r="B52" i="1" s="1"/>
  <c r="C188" i="1"/>
  <c r="B188" i="1" s="1"/>
  <c r="C1330" i="1"/>
  <c r="B1330" i="1" s="1"/>
  <c r="C1398" i="1"/>
  <c r="C1007" i="1"/>
  <c r="B1007" i="1" s="1"/>
  <c r="C762" i="1"/>
  <c r="B762" i="1" s="1"/>
  <c r="C921" i="1"/>
  <c r="B921" i="1" s="1"/>
  <c r="C512" i="1"/>
  <c r="C1367" i="1"/>
  <c r="B1367" i="1" s="1"/>
  <c r="C1124" i="1"/>
  <c r="B1124" i="1" s="1"/>
  <c r="C1360" i="1"/>
  <c r="B1360" i="1" s="1"/>
  <c r="C992" i="1"/>
  <c r="C1263" i="1"/>
  <c r="B1263" i="1" s="1"/>
  <c r="C982" i="1"/>
  <c r="B982" i="1" s="1"/>
  <c r="C319" i="1"/>
  <c r="B319" i="1" s="1"/>
  <c r="C478" i="1"/>
  <c r="C710" i="1"/>
  <c r="B710" i="1" s="1"/>
  <c r="C33" i="1"/>
  <c r="B33" i="1" s="1"/>
  <c r="C1298" i="1"/>
  <c r="B1298" i="1" s="1"/>
  <c r="C1242" i="1"/>
  <c r="C732" i="1"/>
  <c r="B732" i="1" s="1"/>
  <c r="C633" i="1"/>
  <c r="B633" i="1" s="1"/>
  <c r="C1171" i="1"/>
  <c r="B1171" i="1" s="1"/>
  <c r="C776" i="1"/>
  <c r="C634" i="1"/>
  <c r="B634" i="1" s="1"/>
  <c r="C435" i="1"/>
  <c r="B435" i="1" s="1"/>
  <c r="C704" i="1"/>
  <c r="B704" i="1" s="1"/>
  <c r="C1331" i="1"/>
  <c r="C1009" i="1"/>
  <c r="B1009" i="1" s="1"/>
  <c r="C89" i="1"/>
  <c r="B89" i="1" s="1"/>
  <c r="C914" i="1"/>
  <c r="B914" i="1" s="1"/>
  <c r="C199" i="1"/>
  <c r="C460" i="1"/>
  <c r="B460" i="1" s="1"/>
  <c r="C1419" i="1"/>
  <c r="B1419" i="1" s="1"/>
  <c r="C447" i="1"/>
  <c r="B447" i="1" s="1"/>
  <c r="C1378" i="1"/>
  <c r="C1307" i="1"/>
  <c r="B1307" i="1" s="1"/>
  <c r="C1107" i="1"/>
  <c r="B1107" i="1" s="1"/>
  <c r="C711" i="1"/>
  <c r="B711" i="1" s="1"/>
  <c r="C485" i="1"/>
  <c r="C95" i="1"/>
  <c r="B95" i="1" s="1"/>
  <c r="C73" i="1"/>
  <c r="B73" i="1" s="1"/>
  <c r="C178" i="1"/>
  <c r="B178" i="1" s="1"/>
  <c r="C142" i="1"/>
  <c r="C1170" i="1"/>
  <c r="B1170" i="1" s="1"/>
  <c r="C349" i="1"/>
  <c r="B349" i="1" s="1"/>
  <c r="C743" i="1"/>
  <c r="B743" i="1" s="1"/>
  <c r="C218" i="1"/>
  <c r="C1346" i="1"/>
  <c r="B1346" i="1" s="1"/>
  <c r="C219" i="1"/>
  <c r="B219" i="1" s="1"/>
  <c r="C940" i="1"/>
  <c r="B940" i="1" s="1"/>
  <c r="C1165" i="1"/>
  <c r="C674" i="1"/>
  <c r="B674" i="1" s="1"/>
  <c r="C329" i="1"/>
  <c r="B329" i="1" s="1"/>
  <c r="C745" i="1"/>
  <c r="B745" i="1" s="1"/>
  <c r="C936" i="1"/>
  <c r="C1206" i="1"/>
  <c r="B1206" i="1" s="1"/>
  <c r="C1214" i="1"/>
  <c r="B1214" i="1" s="1"/>
  <c r="C621" i="1"/>
  <c r="B621" i="1" s="1"/>
  <c r="C976" i="1"/>
  <c r="C222" i="1"/>
  <c r="B222" i="1" s="1"/>
  <c r="C763" i="1"/>
  <c r="B763" i="1" s="1"/>
  <c r="C217" i="1"/>
  <c r="B217" i="1" s="1"/>
  <c r="C1221" i="1"/>
  <c r="C350" i="1"/>
  <c r="B350" i="1" s="1"/>
  <c r="C324" i="1"/>
  <c r="B324" i="1" s="1"/>
  <c r="C783" i="1"/>
  <c r="B783" i="1" s="1"/>
  <c r="C345" i="1"/>
  <c r="C5" i="1"/>
  <c r="B5" i="1" s="1"/>
  <c r="C915" i="1"/>
  <c r="B915" i="1" s="1"/>
  <c r="C398" i="1"/>
  <c r="B398" i="1" s="1"/>
  <c r="C479" i="1"/>
  <c r="C120" i="1"/>
  <c r="B120" i="1" s="1"/>
  <c r="C1025" i="1"/>
  <c r="B1025" i="1" s="1"/>
  <c r="C890" i="1"/>
  <c r="B890" i="1" s="1"/>
  <c r="C656" i="1"/>
  <c r="C272" i="1"/>
  <c r="B272" i="1" s="1"/>
  <c r="C245" i="1"/>
  <c r="B245" i="1" s="1"/>
  <c r="C1020" i="1"/>
  <c r="B1020" i="1" s="1"/>
  <c r="C511" i="1"/>
  <c r="C948" i="1"/>
  <c r="B948" i="1" s="1"/>
  <c r="C1035" i="1"/>
  <c r="B1035" i="1" s="1"/>
  <c r="C1329" i="1"/>
  <c r="B1329" i="1" s="1"/>
  <c r="C528" i="1"/>
  <c r="C1050" i="1"/>
  <c r="B1050" i="1" s="1"/>
  <c r="C718" i="1"/>
  <c r="B718" i="1" s="1"/>
  <c r="C1131" i="1"/>
  <c r="B1131" i="1" s="1"/>
  <c r="C560" i="1"/>
  <c r="C1138" i="1"/>
  <c r="B1138" i="1" s="1"/>
  <c r="C448" i="1"/>
  <c r="B448" i="1" s="1"/>
  <c r="C87" i="1"/>
  <c r="B87" i="1" s="1"/>
  <c r="C1285" i="1"/>
  <c r="C1317" i="1"/>
  <c r="B1317" i="1" s="1"/>
  <c r="C804" i="1"/>
  <c r="B804" i="1" s="1"/>
  <c r="C237" i="1"/>
  <c r="B237" i="1" s="1"/>
  <c r="C143" i="1"/>
  <c r="C1230" i="1"/>
  <c r="B1230" i="1" s="1"/>
  <c r="C1292" i="1"/>
  <c r="B1292" i="1" s="1"/>
  <c r="C211" i="1"/>
  <c r="B211" i="1" s="1"/>
  <c r="C344" i="1"/>
  <c r="C1463" i="1"/>
  <c r="B1463" i="1" s="1"/>
  <c r="C255" i="1"/>
  <c r="B255" i="1" s="1"/>
  <c r="C220" i="1"/>
  <c r="B220" i="1" s="1"/>
  <c r="C1424" i="1"/>
  <c r="C922" i="1"/>
  <c r="B922" i="1" s="1"/>
  <c r="C372" i="1"/>
  <c r="B372" i="1" s="1"/>
  <c r="C1430" i="1"/>
  <c r="B1430" i="1" s="1"/>
  <c r="C937" i="1"/>
  <c r="C3" i="1"/>
  <c r="B3" i="1" s="1"/>
  <c r="C227" i="1"/>
  <c r="B227" i="1" s="1"/>
  <c r="C893" i="1"/>
  <c r="B893" i="1" s="1"/>
  <c r="C6" i="1"/>
  <c r="C833" i="1"/>
  <c r="B833" i="1" s="1"/>
  <c r="C306" i="1"/>
  <c r="B306" i="1" s="1"/>
  <c r="C268" i="1"/>
  <c r="B268" i="1" s="1"/>
  <c r="C189" i="1"/>
  <c r="C238" i="1"/>
  <c r="B238" i="1" s="1"/>
  <c r="C399" i="1"/>
  <c r="B399" i="1" s="1"/>
  <c r="C166" i="1"/>
  <c r="B166" i="1" s="1"/>
  <c r="C996" i="1"/>
  <c r="C1359" i="1"/>
  <c r="B1359" i="1" s="1"/>
  <c r="C456" i="1"/>
  <c r="B456" i="1" s="1"/>
  <c r="C487" i="1"/>
  <c r="B487" i="1" s="1"/>
  <c r="C1344" i="1"/>
  <c r="C56" i="1"/>
  <c r="B56" i="1" s="1"/>
  <c r="C983" i="1"/>
  <c r="B983" i="1" s="1"/>
  <c r="C1113" i="1"/>
  <c r="B1113" i="1" s="1"/>
  <c r="C691" i="1"/>
  <c r="C1001" i="1"/>
  <c r="B1001" i="1" s="1"/>
  <c r="C1384" i="1"/>
  <c r="B1384" i="1" s="1"/>
  <c r="C1197" i="1"/>
  <c r="B1197" i="1" s="1"/>
  <c r="C63" i="1"/>
  <c r="C1295" i="1"/>
  <c r="B1295" i="1" s="1"/>
  <c r="C536" i="1"/>
  <c r="B536" i="1" s="1"/>
  <c r="C765" i="1"/>
  <c r="B765" i="1" s="1"/>
  <c r="C45" i="1"/>
  <c r="C1337" i="1"/>
  <c r="B1337" i="1" s="1"/>
  <c r="C1286" i="1"/>
  <c r="B1286" i="1" s="1"/>
  <c r="C412" i="1"/>
  <c r="B412" i="1" s="1"/>
  <c r="C607" i="1"/>
  <c r="C1461" i="1"/>
  <c r="B1461" i="1" s="1"/>
  <c r="C473" i="1"/>
  <c r="B473" i="1" s="1"/>
  <c r="C809" i="1"/>
  <c r="B809" i="1" s="1"/>
  <c r="C680" i="1"/>
  <c r="C413" i="1"/>
  <c r="B413" i="1" s="1"/>
  <c r="C1123" i="1"/>
  <c r="B1123" i="1" s="1"/>
  <c r="C861" i="1"/>
  <c r="B861" i="1" s="1"/>
  <c r="C1470" i="1"/>
  <c r="C781" i="1"/>
  <c r="B781" i="1" s="1"/>
  <c r="C840" i="1"/>
  <c r="B840" i="1" s="1"/>
  <c r="C930" i="1"/>
  <c r="B930" i="1" s="1"/>
  <c r="C796" i="1"/>
  <c r="C66" i="1"/>
  <c r="B66" i="1" s="1"/>
  <c r="C383" i="1"/>
  <c r="B383" i="1" s="1"/>
  <c r="C979" i="1"/>
  <c r="B979" i="1" s="1"/>
  <c r="C635" i="1"/>
  <c r="C113" i="1"/>
  <c r="B113" i="1" s="1"/>
  <c r="C1404" i="1"/>
  <c r="B1404" i="1" s="1"/>
  <c r="C1053" i="1"/>
  <c r="B1053" i="1" s="1"/>
  <c r="C1047" i="1"/>
  <c r="C32" i="1"/>
  <c r="B32" i="1" s="1"/>
  <c r="C1158" i="1"/>
  <c r="B1158" i="1" s="1"/>
  <c r="C439" i="1"/>
  <c r="B439" i="1" s="1"/>
  <c r="C813" i="1"/>
  <c r="C1457" i="1"/>
  <c r="B1457" i="1" s="1"/>
  <c r="C298" i="1"/>
  <c r="B298" i="1" s="1"/>
  <c r="C972" i="1"/>
  <c r="B972" i="1" s="1"/>
  <c r="C535" i="1"/>
  <c r="C307" i="1"/>
  <c r="B307" i="1" s="1"/>
  <c r="C1400" i="1"/>
  <c r="B1400" i="1" s="1"/>
  <c r="C1010" i="1"/>
  <c r="B1010" i="1" s="1"/>
  <c r="C1091" i="1"/>
  <c r="C1369" i="1"/>
  <c r="B1369" i="1" s="1"/>
  <c r="C954" i="1"/>
  <c r="B954" i="1" s="1"/>
  <c r="C929" i="1"/>
  <c r="B929" i="1" s="1"/>
  <c r="C36" i="1"/>
  <c r="C308" i="1"/>
  <c r="B308" i="1" s="1"/>
  <c r="C110" i="1"/>
  <c r="B110" i="1" s="1"/>
  <c r="C1114" i="1"/>
  <c r="B1114" i="1" s="1"/>
  <c r="C806" i="1"/>
  <c r="C1064" i="1"/>
  <c r="B1064" i="1" s="1"/>
  <c r="C779" i="1"/>
  <c r="B779" i="1" s="1"/>
  <c r="C195" i="1"/>
  <c r="B195" i="1" s="1"/>
  <c r="C190" i="1"/>
  <c r="C246" i="1"/>
  <c r="B246" i="1" s="1"/>
  <c r="C242" i="1"/>
  <c r="B242" i="1" s="1"/>
  <c r="C466" i="1"/>
  <c r="B466" i="1" s="1"/>
  <c r="C365" i="1"/>
  <c r="C426" i="1"/>
  <c r="B426" i="1" s="1"/>
  <c r="C1458" i="1"/>
  <c r="B1458" i="1" s="1"/>
  <c r="C1282" i="1"/>
  <c r="B1282" i="1" s="1"/>
  <c r="C342" i="1"/>
  <c r="C1021" i="1"/>
  <c r="B1021" i="1" s="1"/>
  <c r="C677" i="1"/>
  <c r="B677" i="1" s="1"/>
  <c r="C1405" i="1"/>
  <c r="B1405" i="1" s="1"/>
  <c r="C205" i="1"/>
  <c r="C595" i="1"/>
  <c r="B595" i="1" s="1"/>
  <c r="C838" i="1"/>
  <c r="B838" i="1" s="1"/>
  <c r="C998" i="1"/>
  <c r="B998" i="1" s="1"/>
  <c r="C64" i="1"/>
  <c r="C467" i="1"/>
  <c r="B467" i="1" s="1"/>
  <c r="C543" i="1"/>
  <c r="B543" i="1" s="1"/>
  <c r="C1194" i="1"/>
  <c r="B1194" i="1" s="1"/>
  <c r="C1109" i="1"/>
  <c r="C109" i="1"/>
  <c r="B109" i="1" s="1"/>
  <c r="C1452" i="1"/>
  <c r="B1452" i="1" s="1"/>
  <c r="C428" i="1"/>
  <c r="B428" i="1" s="1"/>
  <c r="C894" i="1"/>
  <c r="C1440" i="1"/>
  <c r="B1440" i="1" s="1"/>
  <c r="C480" i="1"/>
  <c r="B480" i="1" s="1"/>
  <c r="C221" i="1"/>
  <c r="B221" i="1" s="1"/>
  <c r="C7" i="1"/>
  <c r="C404" i="1"/>
  <c r="B404" i="1" s="1"/>
  <c r="C581" i="1"/>
  <c r="B581" i="1" s="1"/>
  <c r="C1101" i="1"/>
  <c r="B1101" i="1" s="1"/>
  <c r="C513" i="1"/>
  <c r="C179" i="1"/>
  <c r="B179" i="1" s="1"/>
  <c r="C863" i="1"/>
  <c r="B863" i="1" s="1"/>
  <c r="C309" i="1"/>
  <c r="B309" i="1" s="1"/>
  <c r="C94" i="1"/>
  <c r="C70" i="1"/>
  <c r="B70" i="1" s="1"/>
  <c r="C449" i="1"/>
  <c r="B449" i="1" s="1"/>
  <c r="C494" i="1"/>
  <c r="B494" i="1" s="1"/>
  <c r="C815" i="1"/>
  <c r="C57" i="1"/>
  <c r="B57" i="1" s="1"/>
  <c r="C1426" i="1"/>
  <c r="B1426" i="1" s="1"/>
  <c r="C1166" i="1"/>
  <c r="B1166" i="1" s="1"/>
  <c r="C574" i="1"/>
  <c r="C993" i="1"/>
  <c r="B993" i="1" s="1"/>
  <c r="C1358" i="1"/>
  <c r="B1358" i="1" s="1"/>
  <c r="C1293" i="1"/>
  <c r="B1293" i="1" s="1"/>
  <c r="C1276" i="1"/>
  <c r="C877" i="1"/>
  <c r="B877" i="1" s="1"/>
  <c r="C1394" i="1"/>
  <c r="B1394" i="1" s="1"/>
  <c r="C37" i="1"/>
  <c r="B37" i="1" s="1"/>
  <c r="C470" i="1"/>
  <c r="C1049" i="1"/>
  <c r="B1049" i="1" s="1"/>
  <c r="C1249" i="1"/>
  <c r="B1249" i="1" s="1"/>
  <c r="C1300" i="1"/>
  <c r="B1300" i="1" s="1"/>
  <c r="C899" i="1"/>
  <c r="C475" i="1"/>
  <c r="B475" i="1" s="1"/>
  <c r="C932" i="1"/>
  <c r="B932" i="1" s="1"/>
  <c r="C504" i="1"/>
  <c r="B504" i="1" s="1"/>
  <c r="C572" i="1"/>
  <c r="C746" i="1"/>
  <c r="B746" i="1" s="1"/>
  <c r="C124" i="1"/>
  <c r="B124" i="1" s="1"/>
  <c r="C816" i="1"/>
  <c r="B816" i="1" s="1"/>
  <c r="C1315" i="1"/>
  <c r="C699" i="1"/>
  <c r="B699" i="1" s="1"/>
  <c r="C603" i="1"/>
  <c r="B603" i="1" s="1"/>
  <c r="C1215" i="1"/>
  <c r="B1215" i="1" s="1"/>
  <c r="C163" i="1"/>
  <c r="C923" i="1"/>
  <c r="B923" i="1" s="1"/>
  <c r="C1183" i="1"/>
  <c r="B1183" i="1" s="1"/>
  <c r="C1287" i="1"/>
  <c r="B1287" i="1" s="1"/>
  <c r="C161" i="1"/>
  <c r="C878" i="1"/>
  <c r="B878" i="1" s="1"/>
  <c r="C1259" i="1"/>
  <c r="B1259" i="1" s="1"/>
  <c r="C622" i="1"/>
  <c r="B622" i="1" s="1"/>
  <c r="C652" i="1"/>
  <c r="C784" i="1"/>
  <c r="B784" i="1" s="1"/>
  <c r="C802" i="1"/>
  <c r="B802" i="1" s="1"/>
  <c r="C843" i="1"/>
  <c r="B843" i="1" s="1"/>
  <c r="C251" i="1"/>
  <c r="C434" i="1"/>
  <c r="B434" i="1" s="1"/>
  <c r="C774" i="1"/>
  <c r="B774" i="1" s="1"/>
  <c r="C981" i="1"/>
  <c r="B981" i="1" s="1"/>
  <c r="C1092" i="1"/>
  <c r="C1325" i="1"/>
  <c r="B1325" i="1" s="1"/>
  <c r="C793" i="1"/>
  <c r="B793" i="1" s="1"/>
  <c r="C77" i="1"/>
  <c r="B77" i="1" s="1"/>
  <c r="C335" i="1"/>
  <c r="C1402" i="1"/>
  <c r="B1402" i="1" s="1"/>
  <c r="C885" i="1"/>
  <c r="B885" i="1" s="1"/>
  <c r="C1411" i="1"/>
  <c r="B1411" i="1" s="1"/>
  <c r="C761" i="1"/>
  <c r="C180" i="1"/>
  <c r="B180" i="1" s="1"/>
  <c r="C152" i="1"/>
  <c r="B152" i="1" s="1"/>
  <c r="C433" i="1"/>
  <c r="B433" i="1" s="1"/>
  <c r="C1087" i="1"/>
  <c r="C376" i="1"/>
  <c r="B376" i="1" s="1"/>
  <c r="C1058" i="1"/>
  <c r="B1058" i="1" s="1"/>
  <c r="C700" i="1"/>
  <c r="B700" i="1" s="1"/>
  <c r="C310" i="1"/>
  <c r="C1198" i="1"/>
  <c r="B1198" i="1" s="1"/>
  <c r="C1256" i="1"/>
  <c r="B1256" i="1" s="1"/>
  <c r="C872" i="1"/>
  <c r="B872" i="1" s="1"/>
  <c r="C171" i="1"/>
  <c r="C1375" i="1"/>
  <c r="B1375" i="1" s="1"/>
  <c r="C555" i="1"/>
  <c r="B555" i="1" s="1"/>
  <c r="C1100" i="1"/>
  <c r="B1100" i="1" s="1"/>
  <c r="C34" i="1"/>
  <c r="C331" i="1"/>
  <c r="B331" i="1" s="1"/>
  <c r="C1423" i="1"/>
  <c r="B1423" i="1" s="1"/>
  <c r="C1219" i="1"/>
  <c r="B1219" i="1" s="1"/>
  <c r="C1062" i="1"/>
  <c r="C1167" i="1"/>
  <c r="B1167" i="1" s="1"/>
  <c r="C770" i="1"/>
  <c r="B770" i="1" s="1"/>
  <c r="C391" i="1"/>
  <c r="B391" i="1" s="1"/>
  <c r="C1313" i="1"/>
  <c r="C559" i="1"/>
  <c r="B559" i="1" s="1"/>
  <c r="C735" i="1"/>
  <c r="B735" i="1" s="1"/>
  <c r="C378" i="1"/>
  <c r="B378" i="1" s="1"/>
  <c r="C683" i="1"/>
  <c r="C1054" i="1"/>
  <c r="B1054" i="1" s="1"/>
  <c r="C910" i="1"/>
  <c r="B910" i="1" s="1"/>
  <c r="C78" i="1"/>
  <c r="B78" i="1" s="1"/>
  <c r="C1373" i="1"/>
  <c r="C406" i="1"/>
  <c r="B406" i="1" s="1"/>
  <c r="C303" i="1"/>
  <c r="B303" i="1" s="1"/>
  <c r="C135" i="1"/>
  <c r="B135" i="1" s="1"/>
  <c r="C1097" i="1"/>
  <c r="C280" i="1"/>
  <c r="B280" i="1" s="1"/>
  <c r="C1257" i="1"/>
  <c r="B1257" i="1" s="1"/>
  <c r="C1094" i="1"/>
  <c r="B1094" i="1" s="1"/>
  <c r="C1103" i="1"/>
  <c r="C1350" i="1"/>
  <c r="B1350" i="1" s="1"/>
  <c r="C1024" i="1"/>
  <c r="B1024" i="1" s="1"/>
  <c r="C13" i="1"/>
  <c r="B13" i="1" s="1"/>
  <c r="C488" i="1"/>
  <c r="C1294" i="1"/>
  <c r="B1294" i="1" s="1"/>
  <c r="C1176" i="1"/>
  <c r="B1176" i="1" s="1"/>
  <c r="C531" i="1"/>
  <c r="B531" i="1" s="1"/>
  <c r="C1222" i="1"/>
  <c r="C394" i="1"/>
  <c r="B394" i="1" s="1"/>
  <c r="C924" i="1"/>
  <c r="B924" i="1" s="1"/>
  <c r="C586" i="1"/>
  <c r="B586" i="1" s="1"/>
  <c r="C646" i="1"/>
  <c r="C285" i="1"/>
  <c r="B285" i="1" s="1"/>
  <c r="C67" i="1"/>
  <c r="B67" i="1" s="1"/>
  <c r="C1115" i="1"/>
  <c r="B1115" i="1" s="1"/>
  <c r="C988" i="1"/>
  <c r="C662" i="1"/>
  <c r="B662" i="1" s="1"/>
  <c r="C657" i="1"/>
  <c r="B657" i="1" s="1"/>
  <c r="C1403" i="1"/>
  <c r="B1403" i="1" s="1"/>
  <c r="C1255" i="1"/>
  <c r="C461" i="1"/>
  <c r="B461" i="1" s="1"/>
  <c r="C4" i="1"/>
  <c r="B4" i="1" s="1"/>
  <c r="C53" i="1"/>
  <c r="B53" i="1" s="1"/>
  <c r="C138" i="1"/>
  <c r="C537" i="1"/>
  <c r="B537" i="1" s="1"/>
  <c r="C684" i="1"/>
  <c r="B684" i="1" s="1"/>
  <c r="C431" i="1"/>
  <c r="B431" i="1" s="1"/>
  <c r="C1319" i="1"/>
  <c r="C1199" i="1"/>
  <c r="B1199" i="1" s="1"/>
  <c r="C728" i="1"/>
  <c r="B728" i="1" s="1"/>
  <c r="C273" i="1"/>
  <c r="B273" i="1" s="1"/>
  <c r="C1264" i="1"/>
  <c r="C450" i="1"/>
  <c r="B450" i="1" s="1"/>
  <c r="C347" i="1"/>
  <c r="B347" i="1" s="1"/>
  <c r="C523" i="1"/>
  <c r="B523" i="1" s="1"/>
  <c r="C994" i="1"/>
  <c r="C427" i="1"/>
  <c r="B427" i="1" s="1"/>
  <c r="C46" i="1"/>
  <c r="B46" i="1" s="1"/>
  <c r="C304" i="1"/>
  <c r="B304" i="1" s="1"/>
  <c r="C1116" i="1"/>
  <c r="C1125" i="1"/>
  <c r="B1125" i="1" s="1"/>
  <c r="C311" i="1"/>
  <c r="B311" i="1" s="1"/>
  <c r="C667" i="1"/>
  <c r="B667" i="1" s="1"/>
  <c r="C879" i="1"/>
  <c r="C1366" i="1"/>
  <c r="B1366" i="1" s="1"/>
  <c r="C862" i="1"/>
  <c r="B862" i="1" s="1"/>
  <c r="C1042" i="1"/>
  <c r="B1042" i="1" s="1"/>
  <c r="C29" i="1"/>
  <c r="C614" i="1"/>
  <c r="B614" i="1" s="1"/>
  <c r="C128" i="1"/>
  <c r="B128" i="1" s="1"/>
  <c r="C1134" i="1"/>
  <c r="B1134" i="1" s="1"/>
  <c r="C346" i="1"/>
  <c r="C1265" i="1"/>
  <c r="B1265" i="1" s="1"/>
  <c r="C522" i="1"/>
  <c r="B522" i="1" s="1"/>
  <c r="C1288" i="1"/>
  <c r="B1288" i="1" s="1"/>
  <c r="C1163" i="1"/>
  <c r="C720" i="1"/>
  <c r="B720" i="1" s="1"/>
  <c r="C1126" i="1"/>
  <c r="B1126" i="1" s="1"/>
  <c r="C1459" i="1"/>
  <c r="B1459" i="1" s="1"/>
  <c r="C615" i="1"/>
  <c r="C916" i="1"/>
  <c r="B916" i="1" s="1"/>
  <c r="C906" i="1"/>
  <c r="B906" i="1" s="1"/>
  <c r="C100" i="1"/>
  <c r="B100" i="1" s="1"/>
  <c r="C106" i="1"/>
  <c r="C312" i="1"/>
  <c r="B312" i="1" s="1"/>
  <c r="C294" i="1"/>
  <c r="B294" i="1" s="1"/>
  <c r="C1192" i="1"/>
  <c r="B1192" i="1" s="1"/>
  <c r="C65" i="1"/>
  <c r="C495" i="1"/>
  <c r="B495" i="1" s="1"/>
  <c r="C136" i="1"/>
  <c r="B136" i="1" s="1"/>
  <c r="C884" i="1"/>
  <c r="B884" i="1" s="1"/>
  <c r="C366" i="1"/>
  <c r="C727" i="1"/>
  <c r="B727" i="1" s="1"/>
  <c r="C1444" i="1"/>
  <c r="B1444" i="1" s="1"/>
  <c r="C678" i="1"/>
  <c r="B678" i="1" s="1"/>
  <c r="C215" i="1"/>
  <c r="C630" i="1"/>
  <c r="B630" i="1" s="1"/>
  <c r="C118" i="1"/>
  <c r="B118" i="1" s="1"/>
  <c r="C313" i="1"/>
  <c r="B313" i="1" s="1"/>
  <c r="C1392" i="1"/>
  <c r="C264" i="1"/>
  <c r="B264" i="1" s="1"/>
  <c r="C1173" i="1"/>
  <c r="B1173" i="1" s="1"/>
  <c r="C1108" i="1"/>
  <c r="B1108" i="1" s="1"/>
  <c r="C1022" i="1"/>
  <c r="C855" i="1"/>
  <c r="B855" i="1" s="1"/>
  <c r="C643" i="1"/>
  <c r="B643" i="1" s="1"/>
  <c r="C1071" i="1"/>
  <c r="B1071" i="1" s="1"/>
  <c r="C144" i="1"/>
  <c r="C557" i="1"/>
  <c r="B557" i="1" s="1"/>
  <c r="C1479" i="1"/>
  <c r="B1479" i="1" s="1"/>
  <c r="C985" i="1"/>
  <c r="B985" i="1" s="1"/>
  <c r="C1190" i="1"/>
  <c r="C377" i="1"/>
  <c r="B377" i="1" s="1"/>
  <c r="C299" i="1"/>
  <c r="B299" i="1" s="1"/>
  <c r="C1184" i="1"/>
  <c r="B1184" i="1" s="1"/>
  <c r="C471" i="1"/>
  <c r="C1072" i="1"/>
  <c r="B1072" i="1" s="1"/>
  <c r="C524" i="1"/>
  <c r="B524" i="1" s="1"/>
  <c r="C497" i="1"/>
  <c r="B497" i="1" s="1"/>
  <c r="C31" i="1"/>
  <c r="C167" i="1"/>
  <c r="B167" i="1" s="1"/>
  <c r="C514" i="1"/>
  <c r="B514" i="1" s="1"/>
  <c r="C1006" i="1"/>
  <c r="B1006" i="1" s="1"/>
  <c r="C131" i="1"/>
  <c r="C132" i="1"/>
  <c r="B132" i="1" s="1"/>
  <c r="C191" i="1"/>
  <c r="B191" i="1" s="1"/>
  <c r="C1412" i="1"/>
  <c r="B1412" i="1" s="1"/>
  <c r="C856" i="1"/>
  <c r="C851" i="1"/>
  <c r="B851" i="1" s="1"/>
  <c r="C933" i="1"/>
  <c r="B933" i="1" s="1"/>
  <c r="C725" i="1"/>
  <c r="B725" i="1" s="1"/>
  <c r="C286" i="1"/>
  <c r="C1431" i="1"/>
  <c r="B1431" i="1" s="1"/>
  <c r="C1316" i="1"/>
  <c r="B1316" i="1" s="1"/>
  <c r="C945" i="1"/>
  <c r="B945" i="1" s="1"/>
  <c r="C256" i="1"/>
  <c r="C1385" i="1"/>
  <c r="B1385" i="1" s="1"/>
  <c r="C1364" i="1"/>
  <c r="B1364" i="1" s="1"/>
  <c r="C739" i="1"/>
  <c r="B739" i="1" s="1"/>
  <c r="C462" i="1"/>
  <c r="C1046" i="1"/>
  <c r="B1046" i="1" s="1"/>
  <c r="C1471" i="1"/>
  <c r="B1471" i="1" s="1"/>
  <c r="C941" i="1"/>
  <c r="B941" i="1" s="1"/>
  <c r="C1139" i="1"/>
  <c r="C1437" i="1"/>
  <c r="B1437" i="1" s="1"/>
  <c r="C623" i="1"/>
  <c r="B623" i="1" s="1"/>
  <c r="C415" i="1"/>
  <c r="B415" i="1" s="1"/>
  <c r="C708" i="1"/>
  <c r="C351" i="1"/>
  <c r="B351" i="1" s="1"/>
  <c r="C1260" i="1"/>
  <c r="B1260" i="1" s="1"/>
  <c r="C1320" i="1"/>
  <c r="B1320" i="1" s="1"/>
  <c r="C1011" i="1"/>
  <c r="C424" i="1"/>
  <c r="B424" i="1" s="1"/>
  <c r="C750" i="1"/>
  <c r="B750" i="1" s="1"/>
  <c r="C1266" i="1"/>
  <c r="B1266" i="1" s="1"/>
  <c r="C920" i="1"/>
  <c r="C409" i="1"/>
  <c r="B409" i="1" s="1"/>
  <c r="C243" i="1"/>
  <c r="B243" i="1" s="1"/>
  <c r="C9" i="1"/>
  <c r="B9" i="1" s="1"/>
  <c r="C134" i="1"/>
  <c r="C502" i="1"/>
  <c r="B502" i="1" s="1"/>
  <c r="C229" i="1"/>
  <c r="B229" i="1" s="1"/>
  <c r="C1225" i="1"/>
  <c r="B1225" i="1" s="1"/>
  <c r="C1472" i="1"/>
  <c r="C1443" i="1"/>
  <c r="B1443" i="1" s="1"/>
  <c r="C628" i="1"/>
  <c r="B628" i="1" s="1"/>
  <c r="C688" i="1"/>
  <c r="B688" i="1" s="1"/>
  <c r="C1216" i="1"/>
  <c r="C274" i="1"/>
  <c r="B274" i="1" s="1"/>
  <c r="C226" i="1"/>
  <c r="B226" i="1" s="1"/>
  <c r="C895" i="1"/>
  <c r="B895" i="1" s="1"/>
  <c r="C566" i="1"/>
  <c r="C1448" i="1"/>
  <c r="B1448" i="1" s="1"/>
  <c r="C608" i="1"/>
  <c r="B608" i="1" s="1"/>
  <c r="C1073" i="1"/>
  <c r="B1073" i="1" s="1"/>
  <c r="C1267" i="1"/>
  <c r="C240" i="1"/>
  <c r="B240" i="1" s="1"/>
  <c r="C659" i="1"/>
  <c r="B659" i="1" s="1"/>
  <c r="C26" i="1"/>
  <c r="B26" i="1" s="1"/>
  <c r="C901" i="1"/>
  <c r="C212" i="1"/>
  <c r="B212" i="1" s="1"/>
  <c r="C1467" i="1"/>
  <c r="B1467" i="1" s="1"/>
  <c r="C184" i="1"/>
  <c r="B184" i="1" s="1"/>
  <c r="C1029" i="1"/>
  <c r="C85" i="1"/>
  <c r="B85" i="1" s="1"/>
  <c r="C288" i="1"/>
  <c r="B288" i="1" s="1"/>
  <c r="C950" i="1"/>
  <c r="B950" i="1" s="1"/>
  <c r="C661" i="1"/>
  <c r="C407" i="1"/>
  <c r="B407" i="1" s="1"/>
  <c r="C1178" i="1"/>
  <c r="B1178" i="1" s="1"/>
  <c r="C1323" i="1"/>
  <c r="B1323" i="1" s="1"/>
  <c r="C357" i="1"/>
  <c r="C375" i="1"/>
  <c r="B375" i="1" s="1"/>
  <c r="C79" i="1"/>
  <c r="B79" i="1" s="1"/>
  <c r="C233" i="1"/>
  <c r="B233" i="1" s="1"/>
  <c r="C790" i="1"/>
  <c r="C30" i="1"/>
  <c r="B30" i="1" s="1"/>
  <c r="C1432" i="1"/>
  <c r="B1432" i="1" s="1"/>
  <c r="C386" i="1"/>
  <c r="B386" i="1" s="1"/>
  <c r="C551" i="1"/>
  <c r="C1427" i="1"/>
  <c r="B1427" i="1" s="1"/>
  <c r="C612" i="1"/>
  <c r="B612" i="1" s="1"/>
  <c r="C1044" i="1"/>
  <c r="B1044" i="1" s="1"/>
  <c r="C561" i="1"/>
  <c r="C828" i="1"/>
  <c r="B828" i="1" s="1"/>
  <c r="C278" i="1"/>
  <c r="B278" i="1" s="1"/>
  <c r="C529" i="1"/>
  <c r="B529" i="1" s="1"/>
  <c r="C10" i="1"/>
  <c r="C481" i="1"/>
  <c r="B481" i="1" s="1"/>
  <c r="C544" i="1"/>
  <c r="B544" i="1" s="1"/>
  <c r="C104" i="1"/>
  <c r="B104" i="1" s="1"/>
  <c r="C1352" i="1"/>
  <c r="C1268" i="1"/>
  <c r="B1268" i="1" s="1"/>
  <c r="C1289" i="1"/>
  <c r="B1289" i="1" s="1"/>
  <c r="C1059" i="1"/>
  <c r="B1059" i="1" s="1"/>
  <c r="C1306" i="1"/>
  <c r="C234" i="1"/>
  <c r="B234" i="1" s="1"/>
  <c r="C1296" i="1"/>
  <c r="B1296" i="1" s="1"/>
  <c r="C541" i="1"/>
  <c r="B541" i="1" s="1"/>
  <c r="C1231" i="1"/>
  <c r="C864" i="1"/>
  <c r="B864" i="1" s="1"/>
  <c r="C1232" i="1"/>
  <c r="B1232" i="1" s="1"/>
  <c r="C620" i="1"/>
  <c r="B620" i="1" s="1"/>
  <c r="C208" i="1"/>
  <c r="C40" i="1"/>
  <c r="B40" i="1" s="1"/>
  <c r="C1233" i="1"/>
  <c r="B1233" i="1" s="1"/>
  <c r="C599" i="1"/>
  <c r="B599" i="1" s="1"/>
  <c r="C575" i="1"/>
  <c r="C213" i="1"/>
  <c r="B213" i="1" s="1"/>
  <c r="C1246" i="1"/>
  <c r="B1246" i="1" s="1"/>
  <c r="C868" i="1"/>
  <c r="B868" i="1" s="1"/>
  <c r="C701" i="1"/>
  <c r="C93" i="1"/>
  <c r="B93" i="1" s="1"/>
  <c r="C160" i="1"/>
  <c r="B160" i="1" s="1"/>
  <c r="C1061" i="1"/>
  <c r="B1061" i="1" s="1"/>
  <c r="C756" i="1"/>
  <c r="C230" i="1"/>
  <c r="B230" i="1" s="1"/>
  <c r="C609" i="1"/>
  <c r="B609" i="1" s="1"/>
  <c r="C518" i="1"/>
  <c r="B518" i="1" s="1"/>
  <c r="C1195" i="1"/>
  <c r="C1207" i="1"/>
  <c r="B1207" i="1" s="1"/>
  <c r="C207" i="1"/>
  <c r="B207" i="1" s="1"/>
  <c r="C1122" i="1"/>
  <c r="B1122" i="1" s="1"/>
  <c r="C515" i="1"/>
  <c r="C1338" i="1"/>
  <c r="B1338" i="1" s="1"/>
  <c r="C506" i="1"/>
  <c r="B506" i="1" s="1"/>
  <c r="C935" i="1"/>
  <c r="B935" i="1" s="1"/>
  <c r="C1376" i="1"/>
  <c r="C1468" i="1"/>
  <c r="B1468" i="1" s="1"/>
  <c r="C235" i="1"/>
  <c r="B235" i="1" s="1"/>
  <c r="C822" i="1"/>
  <c r="B822" i="1" s="1"/>
  <c r="C545" i="1"/>
  <c r="C1413" i="1"/>
  <c r="B1413" i="1" s="1"/>
  <c r="C1357" i="1"/>
  <c r="B1357" i="1" s="1"/>
  <c r="C753" i="1"/>
  <c r="B753" i="1" s="1"/>
  <c r="C1386" i="1"/>
  <c r="C416" i="1"/>
  <c r="B416" i="1" s="1"/>
  <c r="C1099" i="1"/>
  <c r="B1099" i="1" s="1"/>
  <c r="C451" i="1"/>
  <c r="B451" i="1" s="1"/>
  <c r="C400" i="1"/>
  <c r="C696" i="1"/>
  <c r="B696" i="1" s="1"/>
  <c r="C74" i="1"/>
  <c r="B74" i="1" s="1"/>
  <c r="C1106" i="1"/>
  <c r="B1106" i="1" s="1"/>
  <c r="C146" i="1"/>
  <c r="C455" i="1"/>
  <c r="B455" i="1" s="1"/>
  <c r="C844" i="1"/>
  <c r="B844" i="1" s="1"/>
  <c r="C1362" i="1"/>
  <c r="B1362" i="1" s="1"/>
  <c r="C469" i="1"/>
  <c r="C358" i="1"/>
  <c r="B358" i="1" s="1"/>
  <c r="C919" i="1"/>
  <c r="B919" i="1" s="1"/>
  <c r="C744" i="1"/>
  <c r="B744" i="1" s="1"/>
  <c r="C1133" i="1"/>
  <c r="C91" i="1"/>
  <c r="B91" i="1" s="1"/>
  <c r="C1269" i="1"/>
  <c r="B1269" i="1" s="1"/>
  <c r="C1168" i="1"/>
  <c r="B1168" i="1" s="1"/>
  <c r="C359" i="1"/>
  <c r="C1081" i="1"/>
  <c r="B1081" i="1" s="1"/>
  <c r="C154" i="1"/>
  <c r="B154" i="1" s="1"/>
  <c r="C1301" i="1"/>
  <c r="B1301" i="1" s="1"/>
  <c r="C112" i="1"/>
  <c r="C14" i="1"/>
  <c r="B14" i="1" s="1"/>
  <c r="C168" i="1"/>
  <c r="B168" i="1" s="1"/>
  <c r="C239" i="1"/>
  <c r="B239" i="1" s="1"/>
  <c r="C605" i="1"/>
  <c r="C158" i="1"/>
  <c r="B158" i="1" s="1"/>
  <c r="C111" i="1"/>
  <c r="B111" i="1" s="1"/>
  <c r="C1278" i="1"/>
  <c r="B1278" i="1" s="1"/>
  <c r="C21" i="1"/>
  <c r="C1036" i="1"/>
  <c r="B1036" i="1" s="1"/>
  <c r="C648" i="1"/>
  <c r="B648" i="1" s="1"/>
  <c r="C1446" i="1"/>
  <c r="B1446" i="1" s="1"/>
  <c r="C1324" i="1"/>
  <c r="C653" i="1"/>
  <c r="B653" i="1" s="1"/>
  <c r="C204" i="1"/>
  <c r="B204" i="1" s="1"/>
  <c r="C1234" i="1"/>
  <c r="B1234" i="1" s="1"/>
  <c r="C821" i="1"/>
  <c r="C290" i="1"/>
  <c r="B290" i="1" s="1"/>
  <c r="C1055" i="1"/>
  <c r="B1055" i="1" s="1"/>
  <c r="C333" i="1"/>
  <c r="B333" i="1" s="1"/>
  <c r="C1254" i="1"/>
  <c r="C1039" i="1"/>
  <c r="B1039" i="1" s="1"/>
  <c r="C1299" i="1"/>
  <c r="B1299" i="1" s="1"/>
  <c r="C908" i="1"/>
  <c r="B908" i="1" s="1"/>
  <c r="C1414" i="1"/>
  <c r="C337" i="1"/>
  <c r="B337" i="1" s="1"/>
  <c r="C521" i="1"/>
  <c r="B521" i="1" s="1"/>
  <c r="C209" i="1"/>
  <c r="B209" i="1" s="1"/>
  <c r="C225" i="1"/>
  <c r="C853" i="1"/>
  <c r="B853" i="1" s="1"/>
  <c r="C185" i="1"/>
  <c r="B185" i="1" s="1"/>
  <c r="C486" i="1"/>
  <c r="B486" i="1" s="1"/>
  <c r="C92" i="1"/>
  <c r="C1244" i="1"/>
  <c r="B1244" i="1" s="1"/>
  <c r="C925" i="1"/>
  <c r="B925" i="1" s="1"/>
  <c r="C198" i="1"/>
  <c r="B198" i="1" s="1"/>
  <c r="C261" i="1"/>
  <c r="C474" i="1"/>
  <c r="B474" i="1" s="1"/>
  <c r="C389" i="1"/>
  <c r="B389" i="1" s="1"/>
  <c r="C942" i="1"/>
  <c r="B942" i="1" s="1"/>
  <c r="C1460" i="1"/>
  <c r="C958" i="1"/>
  <c r="B958" i="1" s="1"/>
  <c r="C325" i="1"/>
  <c r="B325" i="1" s="1"/>
  <c r="C1000" i="1"/>
  <c r="B1000" i="1" s="1"/>
  <c r="C314" i="1"/>
  <c r="C591" i="1"/>
  <c r="B591" i="1" s="1"/>
  <c r="C1473" i="1"/>
  <c r="B1473" i="1" s="1"/>
  <c r="C1185" i="1"/>
  <c r="B1185" i="1" s="1"/>
  <c r="C122" i="1"/>
  <c r="C961" i="1"/>
  <c r="B961" i="1" s="1"/>
  <c r="C1363" i="1"/>
  <c r="B1363" i="1" s="1"/>
  <c r="C520" i="1"/>
  <c r="B520" i="1" s="1"/>
  <c r="C527" i="1"/>
  <c r="C338" i="1"/>
  <c r="B338" i="1" s="1"/>
  <c r="C458" i="1"/>
  <c r="B458" i="1" s="1"/>
  <c r="C546" i="1"/>
  <c r="B546" i="1" s="1"/>
  <c r="C296" i="1"/>
  <c r="C1248" i="1"/>
  <c r="B1248" i="1" s="1"/>
  <c r="C330" i="1"/>
  <c r="B330" i="1" s="1"/>
  <c r="C1433" i="1"/>
  <c r="B1433" i="1" s="1"/>
  <c r="C396" i="1"/>
  <c r="C71" i="1"/>
  <c r="B71" i="1" s="1"/>
  <c r="C442" i="1"/>
  <c r="B442" i="1" s="1"/>
  <c r="C181" i="1"/>
  <c r="B181" i="1" s="1"/>
  <c r="C149" i="1"/>
  <c r="C436" i="1"/>
  <c r="B436" i="1" s="1"/>
  <c r="C792" i="1"/>
  <c r="B792" i="1" s="1"/>
  <c r="C757" i="1"/>
  <c r="B757" i="1" s="1"/>
  <c r="C182" i="1"/>
  <c r="C1074" i="1"/>
  <c r="B1074" i="1" s="1"/>
  <c r="C943" i="1"/>
  <c r="B943" i="1" s="1"/>
  <c r="C1144" i="1"/>
  <c r="B1144" i="1" s="1"/>
  <c r="C1397" i="1"/>
  <c r="C1395" i="1"/>
  <c r="B1395" i="1" s="1"/>
  <c r="C758" i="1"/>
  <c r="B758" i="1" s="1"/>
  <c r="C1390" i="1"/>
  <c r="B1390" i="1" s="1"/>
  <c r="C1347" i="1"/>
  <c r="C956" i="1"/>
  <c r="B956" i="1" s="1"/>
  <c r="C1196" i="1"/>
  <c r="B1196" i="1" s="1"/>
  <c r="C812" i="1"/>
  <c r="B812" i="1" s="1"/>
  <c r="C1326" i="1"/>
  <c r="C1075" i="1"/>
  <c r="B1075" i="1" s="1"/>
  <c r="C900" i="1"/>
  <c r="B900" i="1" s="1"/>
  <c r="C1401" i="1"/>
  <c r="B1401" i="1" s="1"/>
  <c r="C1205" i="1"/>
  <c r="C1148" i="1"/>
  <c r="B1148" i="1" s="1"/>
  <c r="C663" i="1"/>
  <c r="B663" i="1" s="1"/>
  <c r="C257" i="1"/>
  <c r="B257" i="1" s="1"/>
  <c r="C103" i="1"/>
  <c r="C675" i="1"/>
  <c r="B675" i="1" s="1"/>
  <c r="C1004" i="1"/>
  <c r="B1004" i="1" s="1"/>
  <c r="C987" i="1"/>
  <c r="B987" i="1" s="1"/>
  <c r="C422" i="1"/>
  <c r="C503" i="1"/>
  <c r="B503" i="1" s="1"/>
  <c r="C1305" i="1"/>
  <c r="B1305" i="1" s="1"/>
  <c r="C734" i="1"/>
  <c r="B734" i="1" s="1"/>
  <c r="C97" i="1"/>
  <c r="C343" i="1"/>
  <c r="B343" i="1" s="1"/>
  <c r="C174" i="1"/>
  <c r="B174" i="1" s="1"/>
  <c r="C866" i="1"/>
  <c r="B866" i="1" s="1"/>
  <c r="C326" i="1"/>
  <c r="C1445" i="1"/>
  <c r="B1445" i="1" s="1"/>
  <c r="C1154" i="1"/>
  <c r="B1154" i="1" s="1"/>
  <c r="C1335" i="1"/>
  <c r="B1335" i="1" s="1"/>
  <c r="C430" i="1"/>
  <c r="C542" i="1"/>
  <c r="B542" i="1" s="1"/>
  <c r="C200" i="1"/>
  <c r="B200" i="1" s="1"/>
  <c r="C1279" i="1"/>
  <c r="B1279" i="1" s="1"/>
  <c r="C642" i="1"/>
  <c r="C715" i="1"/>
  <c r="B715" i="1" s="1"/>
  <c r="C1304" i="1"/>
  <c r="B1304" i="1" s="1"/>
  <c r="C1093" i="1"/>
  <c r="B1093" i="1" s="1"/>
  <c r="C751" i="1"/>
  <c r="C644" i="1"/>
  <c r="B644" i="1" s="1"/>
  <c r="C269" i="1"/>
  <c r="B269" i="1" s="1"/>
  <c r="C258" i="1"/>
  <c r="B258" i="1" s="1"/>
  <c r="C509" i="1"/>
  <c r="C41" i="1"/>
  <c r="B41" i="1" s="1"/>
  <c r="C1146" i="1"/>
  <c r="B1146" i="1" s="1"/>
  <c r="C1421" i="1"/>
  <c r="B1421" i="1" s="1"/>
  <c r="C169" i="1"/>
  <c r="C1434" i="1"/>
  <c r="B1434" i="1" s="1"/>
  <c r="C1447" i="1"/>
  <c r="B1447" i="1" s="1"/>
  <c r="C1374" i="1"/>
  <c r="B1374" i="1" s="1"/>
  <c r="C785" i="1"/>
  <c r="C1013" i="1"/>
  <c r="B1013" i="1" s="1"/>
  <c r="C730" i="1"/>
  <c r="B730" i="1" s="1"/>
  <c r="C1177" i="1"/>
  <c r="B1177" i="1" s="1"/>
  <c r="C1243" i="1"/>
  <c r="C452" i="1"/>
  <c r="B452" i="1" s="1"/>
  <c r="C438" i="1"/>
  <c r="B438" i="1" s="1"/>
  <c r="C1179" i="1"/>
  <c r="B1179" i="1" s="1"/>
  <c r="C1464" i="1"/>
  <c r="C492" i="1"/>
  <c r="B492" i="1" s="1"/>
  <c r="C266" i="1"/>
  <c r="B266" i="1" s="1"/>
  <c r="C47" i="1"/>
  <c r="B47" i="1" s="1"/>
  <c r="C1186" i="1"/>
  <c r="C367" i="1"/>
  <c r="B367" i="1" s="1"/>
  <c r="C712" i="1"/>
  <c r="B712" i="1" s="1"/>
  <c r="C738" i="1"/>
  <c r="B738" i="1" s="1"/>
  <c r="C214" i="1"/>
  <c r="C625" i="1"/>
  <c r="B625" i="1" s="1"/>
  <c r="C1037" i="1"/>
  <c r="B1037" i="1" s="1"/>
  <c r="C80" i="1"/>
  <c r="B80" i="1" s="1"/>
  <c r="C1415" i="1"/>
  <c r="C1127" i="1"/>
  <c r="B1127" i="1" s="1"/>
  <c r="C1043" i="1"/>
  <c r="B1043" i="1" s="1"/>
  <c r="C602" i="1"/>
  <c r="B602" i="1" s="1"/>
  <c r="C593" i="1"/>
  <c r="C516" i="1"/>
  <c r="B516" i="1" s="1"/>
  <c r="C567" i="1"/>
  <c r="B567" i="1" s="1"/>
  <c r="C865" i="1"/>
  <c r="B865" i="1" s="1"/>
  <c r="C579" i="1"/>
  <c r="C880" i="1"/>
  <c r="B880" i="1" s="1"/>
  <c r="C322" i="1"/>
  <c r="B322" i="1" s="1"/>
  <c r="C617" i="1"/>
  <c r="B617" i="1" s="1"/>
  <c r="C270" i="1"/>
  <c r="C1382" i="1"/>
  <c r="B1382" i="1" s="1"/>
  <c r="C61" i="1"/>
  <c r="B61" i="1" s="1"/>
  <c r="C938" i="1"/>
  <c r="B938" i="1" s="1"/>
  <c r="C1223" i="1"/>
  <c r="C1140" i="1"/>
  <c r="B1140" i="1" s="1"/>
  <c r="C423" i="1"/>
  <c r="B423" i="1" s="1"/>
  <c r="C1339" i="1"/>
  <c r="B1339" i="1" s="1"/>
  <c r="C1008" i="1"/>
  <c r="C11" i="1"/>
  <c r="B11" i="1" s="1"/>
  <c r="C419" i="1"/>
  <c r="B419" i="1" s="1"/>
  <c r="C101" i="1"/>
  <c r="B101" i="1" s="1"/>
  <c r="C672" i="1"/>
  <c r="C491" i="1"/>
  <c r="B491" i="1" s="1"/>
  <c r="C1023" i="1"/>
  <c r="B1023" i="1" s="1"/>
  <c r="C702" i="1"/>
  <c r="B702" i="1" s="1"/>
  <c r="C1245" i="1"/>
  <c r="C1356" i="1"/>
  <c r="B1356" i="1" s="1"/>
  <c r="C649" i="1"/>
  <c r="B649" i="1" s="1"/>
  <c r="C27" i="1"/>
  <c r="B27" i="1" s="1"/>
  <c r="C729" i="1"/>
  <c r="C202" i="1"/>
  <c r="B202" i="1" s="1"/>
  <c r="C156" i="1"/>
  <c r="B156" i="1" s="1"/>
  <c r="C1180" i="1"/>
  <c r="B1180" i="1" s="1"/>
  <c r="C641" i="1"/>
  <c r="C417" i="1"/>
  <c r="B417" i="1" s="1"/>
  <c r="C600" i="1"/>
  <c r="B600" i="1" s="1"/>
  <c r="C926" i="1"/>
  <c r="B926" i="1" s="1"/>
  <c r="C799" i="1"/>
  <c r="C72" i="1"/>
  <c r="B72" i="1" s="1"/>
  <c r="C1252" i="1"/>
  <c r="B1252" i="1" s="1"/>
  <c r="C1076" i="1"/>
  <c r="B1076" i="1" s="1"/>
  <c r="C766" i="1"/>
  <c r="C150" i="1"/>
  <c r="B150" i="1" s="1"/>
  <c r="C123" i="1"/>
  <c r="B123" i="1" s="1"/>
  <c r="C16" i="1"/>
  <c r="B16" i="1" s="1"/>
  <c r="C248" i="1"/>
  <c r="C454" i="1"/>
  <c r="B454" i="1" s="1"/>
  <c r="C275" i="1"/>
  <c r="B275" i="1" s="1"/>
  <c r="C360" i="1"/>
  <c r="B360" i="1" s="1"/>
  <c r="C679" i="1"/>
  <c r="C989" i="1"/>
  <c r="B989" i="1" s="1"/>
  <c r="C547" i="1"/>
  <c r="B547" i="1" s="1"/>
  <c r="C164" i="1"/>
  <c r="B164" i="1" s="1"/>
  <c r="C1368" i="1"/>
  <c r="C934" i="1"/>
  <c r="B934" i="1" s="1"/>
  <c r="C845" i="1"/>
  <c r="B845" i="1" s="1"/>
  <c r="C408" i="1"/>
  <c r="B408" i="1" s="1"/>
  <c r="C1453" i="1"/>
  <c r="C1310" i="1"/>
  <c r="B1310" i="1" s="1"/>
  <c r="C18" i="1"/>
  <c r="B18" i="1" s="1"/>
  <c r="C1121" i="1"/>
  <c r="B1121" i="1" s="1"/>
  <c r="C597" i="1"/>
  <c r="C658" i="1"/>
  <c r="B658" i="1" s="1"/>
  <c r="C1371" i="1"/>
  <c r="B1371" i="1" s="1"/>
  <c r="C1012" i="1"/>
  <c r="B1012" i="1" s="1"/>
  <c r="C1088" i="1"/>
  <c r="C183" i="1"/>
  <c r="B183" i="1" s="1"/>
  <c r="C525" i="1"/>
  <c r="B525" i="1" s="1"/>
  <c r="C562" i="1"/>
  <c r="B562" i="1" s="1"/>
  <c r="C96" i="1"/>
  <c r="C1056" i="1"/>
  <c r="B1056" i="1" s="1"/>
  <c r="C1208" i="1"/>
  <c r="B1208" i="1" s="1"/>
  <c r="C265" i="1"/>
  <c r="B265" i="1" s="1"/>
  <c r="C946" i="1"/>
  <c r="C247" i="1"/>
  <c r="B247" i="1" s="1"/>
  <c r="C651" i="1"/>
  <c r="B651" i="1" s="1"/>
  <c r="C927" i="1"/>
  <c r="B927" i="1" s="1"/>
  <c r="C650" i="1"/>
  <c r="C284" i="1"/>
  <c r="B284" i="1" s="1"/>
  <c r="C318" i="1"/>
  <c r="B318" i="1" s="1"/>
  <c r="C500" i="1"/>
  <c r="B500" i="1" s="1"/>
  <c r="C552" i="1"/>
  <c r="C791" i="1"/>
  <c r="B791" i="1" s="1"/>
  <c r="C554" i="1"/>
  <c r="B554" i="1" s="1"/>
  <c r="C1406" i="1"/>
  <c r="B1406" i="1" s="1"/>
  <c r="C1271" i="1"/>
  <c r="C1014" i="1"/>
  <c r="B1014" i="1" s="1"/>
  <c r="C1159" i="1"/>
  <c r="B1159" i="1" s="1"/>
  <c r="C1005" i="1"/>
  <c r="B1005" i="1" s="1"/>
  <c r="C777" i="1"/>
  <c r="C775" i="1"/>
  <c r="B775" i="1" s="1"/>
  <c r="C1342" i="1"/>
  <c r="B1342" i="1" s="1"/>
  <c r="C334" i="1"/>
  <c r="B334" i="1" s="1"/>
  <c r="C153" i="1"/>
  <c r="C468" i="1"/>
  <c r="B468" i="1" s="1"/>
  <c r="C587" i="1"/>
  <c r="B587" i="1" s="1"/>
  <c r="C1314" i="1"/>
  <c r="B1314" i="1" s="1"/>
  <c r="C1441" i="1"/>
  <c r="C604" i="1"/>
  <c r="B604" i="1" s="1"/>
  <c r="C1150" i="1"/>
  <c r="B1150" i="1" s="1"/>
  <c r="C1235" i="1"/>
  <c r="B1235" i="1" s="1"/>
  <c r="C1474" i="1"/>
  <c r="C1290" i="1"/>
  <c r="B1290" i="1" s="1"/>
  <c r="C55" i="1"/>
  <c r="B55" i="1" s="1"/>
  <c r="C1349" i="1"/>
  <c r="B1349" i="1" s="1"/>
  <c r="C82" i="1"/>
  <c r="C807" i="1"/>
  <c r="B807" i="1" s="1"/>
  <c r="C277" i="1"/>
  <c r="B277" i="1" s="1"/>
  <c r="C1389" i="1"/>
  <c r="B1389" i="1" s="1"/>
  <c r="C1048" i="1"/>
  <c r="C1149" i="1"/>
  <c r="B1149" i="1" s="1"/>
  <c r="C1270" i="1"/>
  <c r="B1270" i="1" s="1"/>
  <c r="C370" i="1"/>
  <c r="B370" i="1" s="1"/>
  <c r="C282" i="1"/>
  <c r="C695" i="1"/>
  <c r="B695" i="1" s="1"/>
  <c r="C420" i="1"/>
  <c r="B420" i="1" s="1"/>
  <c r="C489" i="1"/>
  <c r="B489" i="1" s="1"/>
  <c r="C437" i="1"/>
  <c r="C216" i="1"/>
  <c r="B216" i="1" s="1"/>
  <c r="C236" i="1"/>
  <c r="B236" i="1" s="1"/>
  <c r="C837" i="1"/>
  <c r="B837" i="1" s="1"/>
  <c r="C829" i="1"/>
  <c r="C116" i="1"/>
  <c r="B116" i="1" s="1"/>
  <c r="C1203" i="1"/>
  <c r="B1203" i="1" s="1"/>
  <c r="C814" i="1"/>
  <c r="B814" i="1" s="1"/>
  <c r="C1435" i="1"/>
  <c r="C830" i="1"/>
  <c r="B830" i="1" s="1"/>
  <c r="C1202" i="1"/>
  <c r="B1202" i="1" s="1"/>
  <c r="C289" i="1"/>
  <c r="B289" i="1" s="1"/>
  <c r="C1475" i="1"/>
  <c r="C685" i="1"/>
  <c r="B685" i="1" s="1"/>
  <c r="C159" i="1"/>
  <c r="B159" i="1" s="1"/>
  <c r="C125" i="1"/>
  <c r="B125" i="1" s="1"/>
  <c r="C126" i="1"/>
  <c r="C28" i="1"/>
  <c r="B28" i="1" s="1"/>
  <c r="C363" i="1"/>
  <c r="B363" i="1" s="1"/>
  <c r="C909" i="1"/>
  <c r="B909" i="1" s="1"/>
  <c r="C15" i="1"/>
  <c r="C1280" i="1"/>
  <c r="B1280" i="1" s="1"/>
  <c r="C1117" i="1"/>
  <c r="B1117" i="1" s="1"/>
  <c r="C401" i="1"/>
  <c r="B401" i="1" s="1"/>
  <c r="C20" i="1"/>
  <c r="C1422" i="1"/>
  <c r="B1422" i="1" s="1"/>
  <c r="C48" i="1"/>
  <c r="B48" i="1" s="1"/>
  <c r="C323" i="1"/>
  <c r="B323" i="1" s="1"/>
  <c r="C8" i="1"/>
  <c r="C1143" i="1"/>
  <c r="B1143" i="1" s="1"/>
  <c r="C810" i="1"/>
  <c r="B810" i="1" s="1"/>
  <c r="C1078" i="1"/>
  <c r="B1078" i="1" s="1"/>
  <c r="C373" i="1"/>
  <c r="C847" i="1"/>
  <c r="B847" i="1" s="1"/>
  <c r="C773" i="1"/>
  <c r="B773" i="1" s="1"/>
  <c r="C874" i="1"/>
  <c r="B874" i="1" s="1"/>
  <c r="C148" i="1"/>
  <c r="C548" i="1"/>
  <c r="B548" i="1" s="1"/>
  <c r="C905" i="1"/>
  <c r="B905" i="1" s="1"/>
  <c r="C740" i="1"/>
  <c r="B740" i="1" s="1"/>
  <c r="C197" i="1"/>
  <c r="C224" i="1"/>
  <c r="B224" i="1" s="1"/>
  <c r="C98" i="1"/>
  <c r="B98" i="1" s="1"/>
  <c r="C907" i="1"/>
  <c r="B907" i="1" s="1"/>
  <c r="C192" i="1"/>
  <c r="C768" i="1"/>
  <c r="B768" i="1" s="1"/>
  <c r="C1236" i="1"/>
  <c r="B1236" i="1" s="1"/>
  <c r="C505" i="1"/>
  <c r="B505" i="1" s="1"/>
  <c r="C526" i="1"/>
  <c r="C1353" i="1"/>
  <c r="B1353" i="1" s="1"/>
  <c r="C823" i="1"/>
  <c r="B823" i="1" s="1"/>
  <c r="C293" i="1"/>
  <c r="B293" i="1" s="1"/>
  <c r="C1416" i="1"/>
  <c r="C157" i="1"/>
  <c r="B157" i="1" s="1"/>
  <c r="C58" i="1"/>
  <c r="B58" i="1" s="1"/>
  <c r="C645" i="1"/>
  <c r="B645" i="1" s="1"/>
  <c r="C315" i="1"/>
  <c r="C881" i="1"/>
  <c r="B881" i="1" s="1"/>
  <c r="C68" i="1"/>
  <c r="B68" i="1" s="1"/>
  <c r="C689" i="1"/>
  <c r="B689" i="1" s="1"/>
  <c r="C371" i="1"/>
  <c r="C1226" i="1"/>
  <c r="B1226" i="1" s="1"/>
  <c r="C1105" i="1"/>
  <c r="B1105" i="1" s="1"/>
  <c r="C1228" i="1"/>
  <c r="B1228" i="1" s="1"/>
  <c r="C693" i="1"/>
  <c r="C1462" i="1"/>
  <c r="B1462" i="1" s="1"/>
  <c r="C1377" i="1"/>
  <c r="B1377" i="1" s="1"/>
  <c r="C824" i="1"/>
  <c r="B824" i="1" s="1"/>
  <c r="C1220" i="1"/>
  <c r="C1291" i="1"/>
  <c r="B1291" i="1" s="1"/>
  <c r="C42" i="1"/>
  <c r="B42" i="1" s="1"/>
  <c r="C669" i="1"/>
  <c r="B669" i="1" s="1"/>
  <c r="C896" i="1"/>
  <c r="C673" i="1"/>
  <c r="B673" i="1" s="1"/>
  <c r="C194" i="1"/>
  <c r="B194" i="1" s="1"/>
  <c r="C903" i="1"/>
  <c r="B903" i="1" s="1"/>
  <c r="C692" i="1"/>
  <c r="C1193" i="1"/>
  <c r="B1193" i="1" s="1"/>
  <c r="C1454" i="1"/>
  <c r="B1454" i="1" s="1"/>
  <c r="C563" i="1"/>
  <c r="B563" i="1" s="1"/>
  <c r="C1348" i="1"/>
  <c r="C1311" i="1"/>
  <c r="B1311" i="1" s="1"/>
  <c r="C35" i="1"/>
  <c r="B35" i="1" s="1"/>
  <c r="C1147" i="1"/>
  <c r="B1147" i="1" s="1"/>
  <c r="C127" i="1"/>
  <c r="C84" i="1"/>
  <c r="B84" i="1" s="1"/>
  <c r="C352" i="1"/>
  <c r="B352" i="1" s="1"/>
  <c r="C54" i="1"/>
  <c r="B54" i="1" s="1"/>
  <c r="C186" i="1"/>
  <c r="C1218" i="1"/>
  <c r="B1218" i="1" s="1"/>
  <c r="C1409" i="1"/>
  <c r="B1409" i="1" s="1"/>
  <c r="C1187" i="1"/>
  <c r="B1187" i="1" s="1"/>
  <c r="C594" i="1"/>
  <c r="C43" i="1"/>
  <c r="B43" i="1" s="1"/>
  <c r="C1345" i="1"/>
  <c r="B1345" i="1" s="1"/>
  <c r="C848" i="1"/>
  <c r="B848" i="1" s="1"/>
  <c r="C573" i="1"/>
  <c r="C636" i="1"/>
  <c r="B636" i="1" s="1"/>
  <c r="C839" i="1"/>
  <c r="B839" i="1" s="1"/>
  <c r="C292" i="1"/>
  <c r="B292" i="1" s="1"/>
  <c r="C1018" i="1"/>
  <c r="C912" i="1"/>
  <c r="B912" i="1" s="1"/>
  <c r="C831" i="1"/>
  <c r="B831" i="1" s="1"/>
  <c r="C133" i="1"/>
  <c r="B133" i="1" s="1"/>
  <c r="C687" i="1"/>
  <c r="C971" i="1"/>
  <c r="B971" i="1" s="1"/>
  <c r="C1370" i="1"/>
  <c r="B1370" i="1" s="1"/>
  <c r="C805" i="1"/>
  <c r="B805" i="1" s="1"/>
  <c r="C1476" i="1"/>
  <c r="C1118" i="1"/>
  <c r="B1118" i="1" s="1"/>
  <c r="C1157" i="1"/>
  <c r="B1157" i="1" s="1"/>
  <c r="C1141" i="1"/>
  <c r="B1141" i="1" s="1"/>
  <c r="C1019" i="1"/>
  <c r="C664" i="1"/>
  <c r="B664" i="1" s="1"/>
  <c r="C1303" i="1"/>
  <c r="B1303" i="1" s="1"/>
  <c r="C1420" i="1"/>
  <c r="B1420" i="1" s="1"/>
  <c r="C733" i="1"/>
  <c r="C201" i="1"/>
  <c r="B201" i="1" s="1"/>
  <c r="C498" i="1"/>
  <c r="B498" i="1" s="1"/>
  <c r="C984" i="1"/>
  <c r="B984" i="1" s="1"/>
  <c r="C249" i="1"/>
  <c r="C1057" i="1"/>
  <c r="B1057" i="1" s="1"/>
  <c r="C1302" i="1"/>
  <c r="B1302" i="1" s="1"/>
  <c r="C1145" i="1"/>
  <c r="B1145" i="1" s="1"/>
  <c r="C353" i="1"/>
  <c r="C716" i="1"/>
  <c r="B716" i="1" s="1"/>
  <c r="C1247" i="1"/>
  <c r="B1247" i="1" s="1"/>
  <c r="C747" i="1"/>
  <c r="B747" i="1" s="1"/>
  <c r="C846" i="1"/>
  <c r="C196" i="1"/>
  <c r="B196" i="1" s="1"/>
  <c r="C517" i="1"/>
  <c r="B517" i="1" s="1"/>
  <c r="C17" i="1"/>
  <c r="B17" i="1" s="1"/>
  <c r="C1340" i="1"/>
  <c r="C354" i="1"/>
  <c r="B354" i="1" s="1"/>
  <c r="C1351" i="1"/>
  <c r="B1351" i="1" s="1"/>
  <c r="C637" i="1"/>
  <c r="B637" i="1" s="1"/>
  <c r="C1237" i="1"/>
  <c r="C1161" i="1"/>
  <c r="B1161" i="1" s="1"/>
  <c r="C737" i="1"/>
  <c r="B737" i="1" s="1"/>
  <c r="C611" i="1"/>
  <c r="B611" i="1" s="1"/>
  <c r="C172" i="1"/>
  <c r="C963" i="1"/>
  <c r="B963" i="1" s="1"/>
  <c r="C368" i="1"/>
  <c r="B368" i="1" s="1"/>
  <c r="C957" i="1"/>
  <c r="B957" i="1" s="1"/>
  <c r="C1273" i="1"/>
  <c r="C402" i="1"/>
  <c r="B402" i="1" s="1"/>
  <c r="C797" i="1"/>
  <c r="B797" i="1" s="1"/>
  <c r="C584" i="1"/>
  <c r="B584" i="1" s="1"/>
  <c r="C955" i="1"/>
  <c r="C279" i="1"/>
  <c r="B279" i="1" s="1"/>
  <c r="C891" i="1"/>
  <c r="B891" i="1" s="1"/>
  <c r="C281" i="1"/>
  <c r="B281" i="1" s="1"/>
  <c r="C619" i="1"/>
  <c r="C772" i="1"/>
  <c r="B772" i="1" s="1"/>
  <c r="C598" i="1"/>
  <c r="B598" i="1" s="1"/>
  <c r="C1174" i="1"/>
  <c r="B1174" i="1" s="1"/>
  <c r="C789" i="1"/>
  <c r="C576" i="1"/>
  <c r="B576" i="1" s="1"/>
  <c r="C1089" i="1"/>
  <c r="B1089" i="1" s="1"/>
  <c r="C902" i="1"/>
  <c r="B902" i="1" s="1"/>
  <c r="C1128" i="1"/>
  <c r="C1129" i="1"/>
  <c r="B1129" i="1" s="1"/>
  <c r="C1354" i="1"/>
  <c r="B1354" i="1" s="1"/>
  <c r="C444" i="1"/>
  <c r="B444" i="1" s="1"/>
  <c r="C510" i="1"/>
  <c r="C764" i="1"/>
  <c r="B764" i="1" s="1"/>
  <c r="C259" i="1"/>
  <c r="B259" i="1" s="1"/>
  <c r="C316" i="1"/>
  <c r="B316" i="1" s="1"/>
  <c r="C1015" i="1"/>
  <c r="C418" i="1"/>
  <c r="B418" i="1" s="1"/>
  <c r="C170" i="1"/>
  <c r="B170" i="1" s="1"/>
  <c r="C1016" i="1"/>
  <c r="B1016" i="1" s="1"/>
  <c r="C114" i="1"/>
  <c r="C463" i="1"/>
  <c r="B463" i="1" s="1"/>
  <c r="C276" i="1"/>
  <c r="B276" i="1" s="1"/>
  <c r="C253" i="1"/>
  <c r="B253" i="1" s="1"/>
  <c r="C999" i="1"/>
  <c r="C206" i="1"/>
  <c r="B206" i="1" s="1"/>
  <c r="C873" i="1"/>
  <c r="B873" i="1" s="1"/>
  <c r="C1429" i="1"/>
  <c r="B1429" i="1" s="1"/>
  <c r="C858" i="1"/>
  <c r="C759" i="1"/>
  <c r="B759" i="1" s="1"/>
  <c r="C1200" i="1"/>
  <c r="B1200" i="1" s="1"/>
  <c r="C811" i="1"/>
  <c r="B811" i="1" s="1"/>
  <c r="C580" i="1"/>
  <c r="C1188" i="1"/>
  <c r="B1188" i="1" s="1"/>
  <c r="C355" i="1"/>
  <c r="B355" i="1" s="1"/>
  <c r="C741" i="1"/>
  <c r="B741" i="1" s="1"/>
  <c r="C496" i="1"/>
  <c r="C749" i="1"/>
  <c r="B749" i="1" s="1"/>
  <c r="C1238" i="1"/>
  <c r="B1238" i="1" s="1"/>
  <c r="C964" i="1"/>
  <c r="B964" i="1" s="1"/>
  <c r="C1450" i="1"/>
  <c r="C162" i="1"/>
  <c r="B162" i="1" s="1"/>
  <c r="C549" i="1"/>
  <c r="B549" i="1" s="1"/>
  <c r="C626" i="1"/>
  <c r="B626" i="1" s="1"/>
  <c r="C631" i="1"/>
  <c r="C1318" i="1"/>
  <c r="B1318" i="1" s="1"/>
  <c r="C129" i="1"/>
  <c r="B129" i="1" s="1"/>
  <c r="C1098" i="1"/>
  <c r="B1098" i="1" s="1"/>
  <c r="C1217" i="1"/>
  <c r="C997" i="1"/>
  <c r="B997" i="1" s="1"/>
  <c r="C1017" i="1"/>
  <c r="B1017" i="1" s="1"/>
  <c r="C1399" i="1"/>
  <c r="B1399" i="1" s="1"/>
  <c r="C638" i="1"/>
  <c r="C119" i="1"/>
  <c r="B119" i="1" s="1"/>
  <c r="C867" i="1"/>
  <c r="B867" i="1" s="1"/>
  <c r="C752" i="1"/>
  <c r="B752" i="1" s="1"/>
  <c r="C1239" i="1"/>
  <c r="C1189" i="1"/>
  <c r="B1189" i="1" s="1"/>
  <c r="C647" i="1"/>
  <c r="B647" i="1" s="1"/>
  <c r="C232" i="1"/>
  <c r="B232" i="1" s="1"/>
  <c r="C1169" i="1"/>
  <c r="C703" i="1"/>
  <c r="B703" i="1" s="1"/>
  <c r="C1090" i="1"/>
  <c r="B1090" i="1" s="1"/>
  <c r="C780" i="1"/>
  <c r="B780" i="1" s="1"/>
  <c r="C731" i="1"/>
  <c r="C713" i="1"/>
  <c r="B713" i="1" s="1"/>
  <c r="C803" i="1"/>
  <c r="B803" i="1" s="1"/>
  <c r="C1240" i="1"/>
  <c r="B1240" i="1" s="1"/>
  <c r="C317" i="1"/>
  <c r="C583" i="1"/>
  <c r="B583" i="1" s="1"/>
  <c r="C726" i="1"/>
  <c r="B726" i="1" s="1"/>
  <c r="C1030" i="1"/>
  <c r="B1030" i="1" s="1"/>
  <c r="C550" i="1"/>
  <c r="C332" i="1"/>
  <c r="B332" i="1" s="1"/>
  <c r="B550" i="1" l="1"/>
  <c r="B317" i="1"/>
  <c r="B731" i="1"/>
  <c r="B1169" i="1"/>
  <c r="B1239" i="1"/>
  <c r="B638" i="1"/>
  <c r="B1217" i="1"/>
  <c r="B631" i="1"/>
  <c r="B1450" i="1"/>
  <c r="B496" i="1"/>
  <c r="B580" i="1"/>
  <c r="B858" i="1"/>
  <c r="B999" i="1"/>
  <c r="B114" i="1"/>
  <c r="B1015" i="1"/>
  <c r="B510" i="1"/>
  <c r="B1128" i="1"/>
  <c r="B789" i="1"/>
  <c r="B619" i="1"/>
  <c r="B955" i="1"/>
  <c r="B1273" i="1"/>
  <c r="B172" i="1"/>
  <c r="B1237" i="1"/>
  <c r="B1340" i="1"/>
  <c r="B846" i="1"/>
  <c r="B353" i="1"/>
  <c r="B249" i="1"/>
  <c r="B733" i="1"/>
  <c r="B1019" i="1"/>
  <c r="B1476" i="1"/>
  <c r="B687" i="1"/>
  <c r="B1018" i="1"/>
  <c r="B573" i="1"/>
  <c r="B594" i="1"/>
  <c r="B186" i="1"/>
  <c r="B127" i="1"/>
  <c r="B1348" i="1"/>
  <c r="B692" i="1"/>
  <c r="B896" i="1"/>
  <c r="B1220" i="1"/>
  <c r="B693" i="1"/>
  <c r="B371" i="1"/>
  <c r="B315" i="1"/>
  <c r="B1416" i="1"/>
  <c r="B526" i="1"/>
  <c r="B192" i="1"/>
  <c r="B197" i="1"/>
  <c r="B148" i="1"/>
  <c r="B373" i="1"/>
  <c r="B8" i="1"/>
  <c r="B20" i="1"/>
  <c r="B15" i="1"/>
  <c r="B126" i="1"/>
  <c r="B1475" i="1"/>
  <c r="B1435" i="1"/>
  <c r="B829" i="1"/>
  <c r="B437" i="1"/>
  <c r="B282" i="1"/>
  <c r="B1048" i="1"/>
  <c r="B82" i="1"/>
  <c r="B1474" i="1"/>
  <c r="B1441" i="1"/>
  <c r="B153" i="1"/>
  <c r="B777" i="1"/>
  <c r="B1271" i="1"/>
  <c r="B552" i="1"/>
  <c r="B650" i="1"/>
  <c r="B946" i="1"/>
  <c r="B96" i="1"/>
  <c r="B1088" i="1"/>
  <c r="B597" i="1"/>
  <c r="B1453" i="1"/>
  <c r="B1368" i="1"/>
  <c r="B679" i="1"/>
  <c r="B248" i="1"/>
  <c r="B766" i="1"/>
  <c r="B799" i="1"/>
  <c r="B641" i="1"/>
  <c r="B729" i="1"/>
  <c r="B1245" i="1"/>
  <c r="B672" i="1"/>
  <c r="B1008" i="1"/>
  <c r="B1223" i="1"/>
  <c r="B270" i="1"/>
  <c r="B579" i="1"/>
  <c r="B593" i="1"/>
  <c r="B1415" i="1"/>
  <c r="B214" i="1"/>
  <c r="B1186" i="1"/>
  <c r="B1464" i="1"/>
  <c r="B1243" i="1"/>
  <c r="B785" i="1"/>
  <c r="B169" i="1"/>
  <c r="B509" i="1"/>
  <c r="B751" i="1"/>
  <c r="B642" i="1"/>
  <c r="B430" i="1"/>
  <c r="B326" i="1"/>
  <c r="B97" i="1"/>
  <c r="B422" i="1"/>
  <c r="B103" i="1"/>
  <c r="B1205" i="1"/>
  <c r="B1326" i="1"/>
  <c r="B1347" i="1"/>
  <c r="B1397" i="1"/>
  <c r="B182" i="1"/>
  <c r="B149" i="1"/>
  <c r="B396" i="1"/>
  <c r="B296" i="1"/>
  <c r="B527" i="1"/>
  <c r="B122" i="1"/>
  <c r="B314" i="1"/>
  <c r="B1460" i="1"/>
  <c r="B261" i="1"/>
  <c r="B92" i="1"/>
  <c r="B225" i="1"/>
  <c r="B1414" i="1"/>
  <c r="B1254" i="1"/>
  <c r="B821" i="1"/>
  <c r="B1324" i="1"/>
  <c r="B21" i="1"/>
  <c r="B605" i="1"/>
  <c r="B112" i="1"/>
  <c r="B359" i="1"/>
  <c r="B1133" i="1"/>
  <c r="B469" i="1"/>
  <c r="B146" i="1"/>
  <c r="B400" i="1"/>
  <c r="B1386" i="1"/>
  <c r="B545" i="1"/>
  <c r="B1376" i="1"/>
  <c r="B515" i="1"/>
  <c r="B1195" i="1"/>
  <c r="B756" i="1"/>
  <c r="B701" i="1"/>
  <c r="B575" i="1"/>
  <c r="B208" i="1"/>
  <c r="B1231" i="1"/>
  <c r="B1306" i="1"/>
  <c r="B1352" i="1"/>
  <c r="B10" i="1"/>
  <c r="B561" i="1"/>
  <c r="B551" i="1"/>
  <c r="B790" i="1"/>
  <c r="B357" i="1"/>
  <c r="B661" i="1"/>
  <c r="B1029" i="1"/>
  <c r="B901" i="1"/>
  <c r="B1267" i="1"/>
  <c r="B566" i="1"/>
  <c r="B1216" i="1"/>
  <c r="B1472" i="1"/>
  <c r="B134" i="1"/>
  <c r="B920" i="1"/>
  <c r="B1011" i="1"/>
  <c r="B708" i="1"/>
  <c r="B1139" i="1"/>
  <c r="B462" i="1"/>
  <c r="B256" i="1"/>
  <c r="B286" i="1"/>
  <c r="B856" i="1"/>
  <c r="B131" i="1"/>
  <c r="B31" i="1"/>
  <c r="B471" i="1"/>
  <c r="B1190" i="1"/>
  <c r="B144" i="1"/>
  <c r="B1022" i="1"/>
  <c r="B1392" i="1"/>
  <c r="B215" i="1"/>
  <c r="B366" i="1"/>
  <c r="B65" i="1"/>
  <c r="B106" i="1"/>
  <c r="B615" i="1"/>
  <c r="B1163" i="1"/>
  <c r="B346" i="1"/>
  <c r="B29" i="1"/>
  <c r="B879" i="1"/>
  <c r="B1116" i="1"/>
  <c r="B994" i="1"/>
  <c r="B1264" i="1"/>
  <c r="B1319" i="1"/>
  <c r="B138" i="1"/>
  <c r="B1255" i="1"/>
  <c r="B988" i="1"/>
  <c r="B646" i="1"/>
  <c r="B1222" i="1"/>
  <c r="B488" i="1"/>
  <c r="B1103" i="1"/>
  <c r="B1097" i="1"/>
  <c r="B1373" i="1"/>
  <c r="B683" i="1"/>
  <c r="B1313" i="1"/>
  <c r="B1062" i="1"/>
  <c r="B34" i="1"/>
  <c r="B171" i="1"/>
  <c r="B310" i="1"/>
  <c r="B1087" i="1"/>
  <c r="B761" i="1"/>
  <c r="B335" i="1"/>
  <c r="B1092" i="1"/>
  <c r="B251" i="1"/>
  <c r="B652" i="1"/>
  <c r="B161" i="1"/>
  <c r="B163" i="1"/>
  <c r="B1315" i="1"/>
  <c r="B572" i="1"/>
  <c r="B899" i="1"/>
  <c r="B470" i="1"/>
  <c r="B1276" i="1"/>
  <c r="B574" i="1"/>
  <c r="B815" i="1"/>
  <c r="B94" i="1"/>
  <c r="B513" i="1"/>
  <c r="B7" i="1"/>
  <c r="B894" i="1"/>
  <c r="B1109" i="1"/>
  <c r="B64" i="1"/>
  <c r="B205" i="1"/>
  <c r="B342" i="1"/>
  <c r="B365" i="1"/>
  <c r="B190" i="1"/>
  <c r="B806" i="1"/>
  <c r="B36" i="1"/>
  <c r="B1091" i="1"/>
  <c r="B535" i="1"/>
  <c r="B813" i="1"/>
  <c r="B1047" i="1"/>
  <c r="B635" i="1"/>
  <c r="B796" i="1"/>
  <c r="B1470" i="1"/>
  <c r="B680" i="1"/>
  <c r="B607" i="1"/>
  <c r="B45" i="1"/>
  <c r="B63" i="1"/>
  <c r="B691" i="1"/>
  <c r="B1344" i="1"/>
  <c r="B996" i="1"/>
  <c r="B189" i="1"/>
  <c r="B6" i="1"/>
  <c r="B937" i="1"/>
  <c r="B1424" i="1"/>
  <c r="B344" i="1"/>
  <c r="B143" i="1"/>
  <c r="B1285" i="1"/>
  <c r="B560" i="1"/>
  <c r="B528" i="1"/>
  <c r="B511" i="1"/>
  <c r="B656" i="1"/>
  <c r="B479" i="1"/>
  <c r="B345" i="1"/>
  <c r="B1221" i="1"/>
  <c r="B976" i="1"/>
  <c r="B936" i="1"/>
  <c r="B1165" i="1"/>
  <c r="B218" i="1"/>
  <c r="B142" i="1"/>
  <c r="B485" i="1"/>
  <c r="B1378" i="1"/>
  <c r="B199" i="1"/>
  <c r="B1331" i="1"/>
  <c r="B776" i="1"/>
  <c r="B1242" i="1"/>
  <c r="B478" i="1"/>
  <c r="B992" i="1"/>
  <c r="B512" i="1"/>
  <c r="B1398" i="1"/>
  <c r="B771" i="1"/>
  <c r="B1442" i="1"/>
  <c r="B854" i="1"/>
  <c r="B203" i="1"/>
  <c r="B886" i="1"/>
  <c r="B665" i="1"/>
  <c r="B760" i="1"/>
  <c r="B262" i="1"/>
  <c r="B596" i="1"/>
  <c r="B613" i="1"/>
  <c r="B1080" i="1"/>
  <c r="B1210" i="1"/>
  <c r="B446" i="1"/>
  <c r="B81" i="1"/>
  <c r="B939" i="1"/>
  <c r="B1060" i="1"/>
  <c r="B1277" i="1"/>
  <c r="B441" i="1"/>
  <c r="B476" i="1"/>
  <c r="B187" i="1"/>
  <c r="B928" i="1"/>
  <c r="B271" i="1"/>
  <c r="B723" i="1"/>
  <c r="B898" i="1"/>
  <c r="B577" i="1"/>
  <c r="B254" i="1"/>
  <c r="B1045" i="1"/>
  <c r="B1084" i="1"/>
  <c r="B1002" i="1"/>
  <c r="B841" i="1"/>
  <c r="B1478" i="1"/>
  <c r="B1229" i="1"/>
  <c r="B432" i="1"/>
  <c r="B379" i="1"/>
  <c r="B859" i="1"/>
  <c r="B1250" i="1"/>
  <c r="B1211" i="1"/>
  <c r="B1110" i="1"/>
  <c r="B719" i="1"/>
  <c r="B99" i="1"/>
  <c r="B1253" i="1"/>
  <c r="B1379" i="1"/>
  <c r="B820" i="1"/>
  <c r="B305" i="1"/>
  <c r="B140" i="1"/>
  <c r="B849" i="1"/>
  <c r="B297" i="1"/>
  <c r="B1439" i="1"/>
  <c r="B76" i="1"/>
  <c r="B911" i="1"/>
  <c r="B610" i="1"/>
  <c r="B1451" i="1"/>
  <c r="B538" i="1"/>
  <c r="B1328" i="1"/>
  <c r="B836" i="1"/>
  <c r="B50" i="1"/>
  <c r="B397" i="1"/>
  <c r="B1334" i="1"/>
  <c r="B585" i="1"/>
  <c r="B295" i="1"/>
  <c r="B151" i="1"/>
  <c r="B1077" i="1"/>
  <c r="B1175" i="1"/>
  <c r="B629" i="1"/>
  <c r="B361" i="1"/>
  <c r="B425" i="1"/>
  <c r="B1410" i="1"/>
  <c r="B1032" i="1"/>
  <c r="B102" i="1"/>
  <c r="B532" i="1"/>
  <c r="B421" i="1"/>
  <c r="B871" i="1"/>
  <c r="B590" i="1"/>
  <c r="B300" i="1"/>
  <c r="B1309" i="1"/>
  <c r="B870" i="1"/>
  <c r="B1227" i="1"/>
  <c r="B392" i="1"/>
  <c r="B589" i="1"/>
  <c r="B1308" i="1"/>
  <c r="B105" i="1"/>
  <c r="B483" i="1"/>
  <c r="B724" i="1"/>
  <c r="B1068" i="1"/>
  <c r="B917" i="1"/>
  <c r="B340" i="1"/>
  <c r="B1251" i="1"/>
  <c r="B414" i="1"/>
  <c r="B1153" i="1"/>
  <c r="B748" i="1"/>
  <c r="B1281" i="1"/>
  <c r="B588" i="1"/>
  <c r="R25" i="21"/>
  <c r="R26" i="21"/>
  <c r="R27" i="21"/>
  <c r="R28" i="21"/>
  <c r="R29" i="21"/>
  <c r="R30" i="21"/>
  <c r="R31" i="21"/>
  <c r="R32" i="21"/>
  <c r="R33" i="21"/>
  <c r="R34" i="21"/>
  <c r="R35" i="21"/>
  <c r="R36" i="21"/>
  <c r="R37" i="21"/>
  <c r="R38" i="21"/>
  <c r="C72" i="29" l="1"/>
  <c r="E71" i="29"/>
  <c r="G70" i="29"/>
  <c r="C69" i="29"/>
  <c r="C66" i="29"/>
  <c r="E65" i="29"/>
  <c r="G64" i="29"/>
  <c r="C63" i="29"/>
  <c r="E60" i="29"/>
  <c r="G59" i="29"/>
  <c r="C57" i="29"/>
  <c r="E53" i="29"/>
  <c r="E35" i="29"/>
  <c r="G73" i="29"/>
  <c r="E72" i="29"/>
  <c r="G71" i="29"/>
  <c r="C70" i="29"/>
  <c r="E69" i="29"/>
  <c r="G68" i="29"/>
  <c r="E66" i="29"/>
  <c r="G65" i="29"/>
  <c r="C64" i="29"/>
  <c r="E63" i="29"/>
  <c r="G62" i="29"/>
  <c r="C61" i="29"/>
  <c r="C58" i="29"/>
  <c r="G56" i="29"/>
  <c r="C55" i="29"/>
  <c r="E74" i="29"/>
  <c r="E73" i="29"/>
  <c r="G72" i="29"/>
  <c r="C71" i="29"/>
  <c r="E68" i="29"/>
  <c r="G67" i="29"/>
  <c r="C65" i="29"/>
  <c r="E62" i="29"/>
  <c r="G61" i="29"/>
  <c r="C60" i="29"/>
  <c r="E59" i="29"/>
  <c r="G58" i="29"/>
  <c r="E56" i="29"/>
  <c r="G55" i="29"/>
  <c r="C53" i="29"/>
  <c r="D35" i="29"/>
  <c r="C73" i="29"/>
  <c r="E70" i="29"/>
  <c r="G69" i="29"/>
  <c r="C68" i="29"/>
  <c r="E67" i="29"/>
  <c r="G66" i="29"/>
  <c r="E64" i="29"/>
  <c r="G63" i="29"/>
  <c r="C62" i="29"/>
  <c r="E61" i="29"/>
  <c r="G60" i="29"/>
  <c r="C59" i="29"/>
  <c r="E58" i="29"/>
  <c r="G57" i="29"/>
  <c r="C56" i="29"/>
  <c r="E55" i="29"/>
  <c r="G35" i="29"/>
  <c r="C35" i="29"/>
  <c r="C67" i="29"/>
  <c r="E57" i="29"/>
  <c r="G53" i="29"/>
  <c r="D44" i="17"/>
  <c r="D48" i="17"/>
  <c r="D52" i="17"/>
  <c r="D56" i="17"/>
  <c r="D60" i="17"/>
  <c r="D64" i="17"/>
  <c r="D68" i="17"/>
  <c r="D72" i="17"/>
  <c r="D54" i="18"/>
  <c r="D58" i="18"/>
  <c r="D62" i="18"/>
  <c r="D66" i="18"/>
  <c r="D70" i="18"/>
  <c r="D56" i="19"/>
  <c r="D60" i="19"/>
  <c r="D64" i="19"/>
  <c r="D68" i="19"/>
  <c r="D72" i="19"/>
  <c r="D50" i="22"/>
  <c r="D54" i="22"/>
  <c r="D58" i="22"/>
  <c r="D62" i="22"/>
  <c r="D66" i="22"/>
  <c r="D70" i="22"/>
  <c r="D40" i="16"/>
  <c r="D52" i="16"/>
  <c r="D56" i="16"/>
  <c r="D60" i="16"/>
  <c r="D64" i="16"/>
  <c r="D68" i="16"/>
  <c r="D72" i="16"/>
  <c r="D46" i="21"/>
  <c r="D54" i="21"/>
  <c r="D58" i="21"/>
  <c r="D62" i="21"/>
  <c r="D66" i="21"/>
  <c r="D70" i="21"/>
  <c r="D56" i="20"/>
  <c r="D60" i="20"/>
  <c r="D64" i="20"/>
  <c r="D68" i="20"/>
  <c r="D72" i="20"/>
  <c r="D50" i="24"/>
  <c r="D54" i="24"/>
  <c r="D58" i="24"/>
  <c r="D62" i="24"/>
  <c r="D66" i="24"/>
  <c r="D70" i="24"/>
  <c r="D39" i="17"/>
  <c r="D30" i="20"/>
  <c r="D30" i="21"/>
  <c r="D51" i="17"/>
  <c r="D57" i="17"/>
  <c r="D62" i="17"/>
  <c r="D67" i="17"/>
  <c r="D73" i="17"/>
  <c r="D55" i="18"/>
  <c r="D60" i="18"/>
  <c r="D65" i="18"/>
  <c r="D71" i="18"/>
  <c r="D47" i="19"/>
  <c r="D58" i="19"/>
  <c r="D63" i="19"/>
  <c r="D69" i="19"/>
  <c r="D51" i="22"/>
  <c r="D56" i="22"/>
  <c r="D61" i="22"/>
  <c r="D67" i="22"/>
  <c r="D72" i="22"/>
  <c r="D54" i="16"/>
  <c r="D59" i="16"/>
  <c r="D65" i="16"/>
  <c r="D70" i="16"/>
  <c r="D52" i="21"/>
  <c r="D57" i="21"/>
  <c r="D63" i="21"/>
  <c r="D68" i="21"/>
  <c r="D73" i="21"/>
  <c r="D55" i="20"/>
  <c r="D61" i="20"/>
  <c r="D66" i="20"/>
  <c r="D71" i="20"/>
  <c r="D53" i="24"/>
  <c r="D59" i="24"/>
  <c r="D64" i="24"/>
  <c r="D69" i="24"/>
  <c r="D27" i="20"/>
  <c r="D28" i="21"/>
  <c r="D27" i="22"/>
  <c r="D27" i="19"/>
  <c r="D15" i="19"/>
  <c r="D27" i="18"/>
  <c r="D27" i="17"/>
  <c r="D59" i="17"/>
  <c r="D65" i="17"/>
  <c r="D52" i="18"/>
  <c r="D63" i="18"/>
  <c r="D73" i="18"/>
  <c r="D61" i="19"/>
  <c r="D71" i="19"/>
  <c r="D48" i="22"/>
  <c r="D64" i="22"/>
  <c r="D41" i="16"/>
  <c r="D51" i="16"/>
  <c r="D57" i="16"/>
  <c r="D67" i="16"/>
  <c r="D55" i="21"/>
  <c r="D65" i="21"/>
  <c r="D58" i="20"/>
  <c r="D63" i="20"/>
  <c r="D56" i="24"/>
  <c r="D67" i="24"/>
  <c r="D29" i="16"/>
  <c r="D29" i="22"/>
  <c r="D21" i="22"/>
  <c r="D29" i="18"/>
  <c r="D29" i="24"/>
  <c r="D53" i="17"/>
  <c r="D58" i="17"/>
  <c r="D63" i="17"/>
  <c r="D69" i="17"/>
  <c r="D40" i="18"/>
  <c r="D51" i="18"/>
  <c r="D56" i="18"/>
  <c r="D61" i="18"/>
  <c r="D67" i="18"/>
  <c r="D72" i="18"/>
  <c r="D59" i="19"/>
  <c r="D65" i="19"/>
  <c r="D70" i="19"/>
  <c r="D52" i="22"/>
  <c r="D57" i="22"/>
  <c r="D63" i="22"/>
  <c r="D68" i="22"/>
  <c r="D73" i="22"/>
  <c r="D55" i="16"/>
  <c r="D61" i="16"/>
  <c r="D66" i="16"/>
  <c r="D71" i="16"/>
  <c r="D53" i="21"/>
  <c r="D59" i="21"/>
  <c r="D64" i="21"/>
  <c r="D69" i="21"/>
  <c r="D57" i="20"/>
  <c r="D62" i="20"/>
  <c r="D67" i="20"/>
  <c r="D73" i="20"/>
  <c r="D49" i="24"/>
  <c r="D55" i="24"/>
  <c r="D60" i="24"/>
  <c r="D65" i="24"/>
  <c r="D71" i="24"/>
  <c r="D27" i="21"/>
  <c r="D30" i="16"/>
  <c r="D30" i="22"/>
  <c r="D26" i="22"/>
  <c r="D30" i="19"/>
  <c r="D30" i="18"/>
  <c r="D6" i="18"/>
  <c r="D30" i="17"/>
  <c r="D26" i="17"/>
  <c r="D28" i="24"/>
  <c r="D54" i="17"/>
  <c r="D70" i="17"/>
  <c r="D57" i="18"/>
  <c r="D68" i="18"/>
  <c r="D55" i="19"/>
  <c r="D66" i="19"/>
  <c r="D53" i="22"/>
  <c r="D59" i="22"/>
  <c r="D69" i="22"/>
  <c r="D62" i="16"/>
  <c r="D73" i="16"/>
  <c r="D49" i="21"/>
  <c r="D60" i="21"/>
  <c r="D71" i="21"/>
  <c r="D53" i="20"/>
  <c r="D69" i="20"/>
  <c r="D51" i="24"/>
  <c r="D61" i="24"/>
  <c r="D72" i="24"/>
  <c r="D29" i="20"/>
  <c r="D29" i="19"/>
  <c r="D29" i="17"/>
  <c r="D55" i="17"/>
  <c r="D61" i="17"/>
  <c r="D66" i="17"/>
  <c r="D71" i="17"/>
  <c r="D53" i="18"/>
  <c r="D59" i="18"/>
  <c r="D64" i="18"/>
  <c r="D69" i="18"/>
  <c r="D52" i="24"/>
  <c r="D28" i="22"/>
  <c r="D57" i="24"/>
  <c r="D28" i="16"/>
  <c r="D28" i="17"/>
  <c r="D65" i="22"/>
  <c r="D62" i="19"/>
  <c r="D49" i="22"/>
  <c r="D71" i="22"/>
  <c r="D58" i="16"/>
  <c r="D67" i="21"/>
  <c r="D63" i="24"/>
  <c r="D28" i="20"/>
  <c r="D28" i="18"/>
  <c r="D24" i="17"/>
  <c r="D30" i="24"/>
  <c r="D67" i="19"/>
  <c r="D55" i="22"/>
  <c r="D63" i="16"/>
  <c r="D72" i="21"/>
  <c r="D59" i="20"/>
  <c r="D68" i="24"/>
  <c r="D29" i="21"/>
  <c r="D28" i="19"/>
  <c r="D73" i="19"/>
  <c r="D60" i="22"/>
  <c r="D69" i="16"/>
  <c r="D56" i="21"/>
  <c r="D65" i="20"/>
  <c r="D73" i="24"/>
  <c r="D57" i="19"/>
  <c r="D53" i="16"/>
  <c r="D61" i="21"/>
  <c r="D70" i="20"/>
  <c r="E7" i="20"/>
  <c r="I26" i="22"/>
  <c r="E5" i="16"/>
  <c r="F60" i="18"/>
  <c r="C25" i="16"/>
  <c r="E15" i="19"/>
  <c r="C22" i="20"/>
  <c r="C23" i="20"/>
  <c r="I29" i="20"/>
  <c r="C13" i="20"/>
  <c r="F29" i="17"/>
  <c r="I30" i="16"/>
  <c r="F64" i="20"/>
  <c r="E28" i="17"/>
  <c r="C28" i="16"/>
  <c r="I15" i="19"/>
  <c r="F72" i="22"/>
  <c r="F73" i="21"/>
  <c r="C15" i="18"/>
  <c r="C28" i="18"/>
  <c r="F26" i="17"/>
  <c r="H30" i="21"/>
  <c r="E28" i="22"/>
  <c r="H35" i="21"/>
  <c r="E22" i="21"/>
  <c r="F30" i="22"/>
  <c r="H28" i="18"/>
  <c r="F28" i="18"/>
  <c r="E30" i="20"/>
  <c r="C28" i="19"/>
  <c r="F28" i="16"/>
  <c r="F71" i="18"/>
  <c r="C18" i="17"/>
  <c r="C40" i="20"/>
  <c r="C44" i="20"/>
  <c r="C48" i="20"/>
  <c r="C52" i="20"/>
  <c r="C40" i="17"/>
  <c r="C44" i="17"/>
  <c r="C48" i="17"/>
  <c r="C52" i="17"/>
  <c r="C56" i="17"/>
  <c r="C60" i="17"/>
  <c r="C64" i="17"/>
  <c r="C68" i="17"/>
  <c r="C72" i="17"/>
  <c r="C42" i="18"/>
  <c r="C46" i="18"/>
  <c r="C50" i="18"/>
  <c r="C54" i="18"/>
  <c r="C58" i="18"/>
  <c r="C62" i="18"/>
  <c r="C66" i="18"/>
  <c r="C70" i="18"/>
  <c r="C40" i="19"/>
  <c r="C44" i="19"/>
  <c r="C48" i="19"/>
  <c r="C52" i="19"/>
  <c r="C56" i="19"/>
  <c r="C60" i="19"/>
  <c r="C64" i="19"/>
  <c r="C68" i="19"/>
  <c r="C72" i="19"/>
  <c r="C42" i="22"/>
  <c r="C46" i="22"/>
  <c r="C50" i="22"/>
  <c r="C54" i="22"/>
  <c r="C58" i="22"/>
  <c r="C62" i="22"/>
  <c r="C66" i="22"/>
  <c r="C70" i="22"/>
  <c r="C40" i="16"/>
  <c r="C44" i="16"/>
  <c r="C48" i="16"/>
  <c r="C52" i="16"/>
  <c r="C56" i="16"/>
  <c r="C60" i="16"/>
  <c r="C64" i="16"/>
  <c r="C68" i="16"/>
  <c r="C72" i="16"/>
  <c r="C42" i="21"/>
  <c r="C46" i="21"/>
  <c r="C50" i="21"/>
  <c r="C54" i="21"/>
  <c r="C58" i="21"/>
  <c r="C62" i="21"/>
  <c r="C66" i="21"/>
  <c r="C70" i="21"/>
  <c r="C56" i="20"/>
  <c r="C60" i="20"/>
  <c r="C64" i="20"/>
  <c r="C68" i="20"/>
  <c r="C72" i="20"/>
  <c r="C42" i="24"/>
  <c r="C46" i="24"/>
  <c r="C50" i="24"/>
  <c r="C54" i="24"/>
  <c r="C58" i="24"/>
  <c r="C62" i="24"/>
  <c r="C66" i="24"/>
  <c r="C70" i="24"/>
  <c r="H44" i="17"/>
  <c r="H48" i="17"/>
  <c r="H52" i="17"/>
  <c r="H56" i="17"/>
  <c r="H60" i="17"/>
  <c r="H64" i="17"/>
  <c r="H68" i="17"/>
  <c r="H72" i="17"/>
  <c r="H54" i="18"/>
  <c r="H58" i="18"/>
  <c r="H62" i="18"/>
  <c r="H66" i="18"/>
  <c r="H70" i="18"/>
  <c r="C41" i="20"/>
  <c r="C45" i="20"/>
  <c r="C49" i="20"/>
  <c r="C53" i="20"/>
  <c r="C41" i="17"/>
  <c r="C45" i="17"/>
  <c r="C49" i="17"/>
  <c r="C53" i="17"/>
  <c r="C57" i="17"/>
  <c r="C61" i="17"/>
  <c r="C65" i="17"/>
  <c r="C69" i="17"/>
  <c r="C73" i="17"/>
  <c r="C43" i="18"/>
  <c r="C47" i="18"/>
  <c r="C51" i="18"/>
  <c r="C55" i="18"/>
  <c r="C59" i="18"/>
  <c r="C63" i="18"/>
  <c r="C67" i="18"/>
  <c r="C71" i="18"/>
  <c r="C41" i="19"/>
  <c r="C45" i="19"/>
  <c r="C49" i="19"/>
  <c r="C53" i="19"/>
  <c r="C57" i="19"/>
  <c r="C61" i="19"/>
  <c r="C65" i="19"/>
  <c r="C69" i="19"/>
  <c r="C73" i="19"/>
  <c r="C43" i="22"/>
  <c r="C47" i="22"/>
  <c r="C51" i="22"/>
  <c r="C55" i="22"/>
  <c r="C59" i="22"/>
  <c r="C63" i="22"/>
  <c r="C67" i="22"/>
  <c r="C71" i="22"/>
  <c r="C41" i="16"/>
  <c r="C45" i="16"/>
  <c r="C49" i="16"/>
  <c r="C53" i="16"/>
  <c r="C57" i="16"/>
  <c r="C61" i="16"/>
  <c r="C65" i="16"/>
  <c r="C69" i="16"/>
  <c r="C73" i="16"/>
  <c r="C43" i="21"/>
  <c r="C47" i="21"/>
  <c r="C51" i="21"/>
  <c r="C55" i="21"/>
  <c r="C59" i="21"/>
  <c r="C63" i="21"/>
  <c r="C67" i="21"/>
  <c r="C71" i="21"/>
  <c r="C57" i="20"/>
  <c r="C61" i="20"/>
  <c r="C65" i="20"/>
  <c r="C69" i="20"/>
  <c r="C73" i="20"/>
  <c r="C43" i="24"/>
  <c r="C47" i="24"/>
  <c r="C51" i="24"/>
  <c r="C55" i="24"/>
  <c r="C59" i="24"/>
  <c r="C63" i="24"/>
  <c r="C67" i="24"/>
  <c r="C71" i="24"/>
  <c r="H53" i="17"/>
  <c r="H57" i="17"/>
  <c r="H61" i="17"/>
  <c r="H65" i="17"/>
  <c r="H69" i="17"/>
  <c r="H73" i="17"/>
  <c r="H51" i="18"/>
  <c r="H55" i="18"/>
  <c r="H59" i="18"/>
  <c r="H63" i="18"/>
  <c r="H67" i="18"/>
  <c r="H71" i="18"/>
  <c r="C42" i="20"/>
  <c r="C46" i="20"/>
  <c r="C50" i="20"/>
  <c r="C54" i="20"/>
  <c r="C42" i="17"/>
  <c r="C46" i="17"/>
  <c r="C50" i="17"/>
  <c r="C54" i="17"/>
  <c r="C58" i="17"/>
  <c r="C62" i="17"/>
  <c r="C66" i="17"/>
  <c r="C70" i="17"/>
  <c r="C40" i="18"/>
  <c r="C44" i="18"/>
  <c r="C48" i="18"/>
  <c r="C52" i="18"/>
  <c r="C56" i="18"/>
  <c r="C60" i="18"/>
  <c r="C64" i="18"/>
  <c r="C68" i="18"/>
  <c r="C72" i="18"/>
  <c r="C42" i="19"/>
  <c r="C46" i="19"/>
  <c r="C50" i="19"/>
  <c r="C54" i="19"/>
  <c r="C58" i="19"/>
  <c r="C62" i="19"/>
  <c r="C66" i="19"/>
  <c r="C70" i="19"/>
  <c r="C40" i="22"/>
  <c r="C44" i="22"/>
  <c r="C48" i="22"/>
  <c r="C52" i="22"/>
  <c r="C56" i="22"/>
  <c r="C60" i="22"/>
  <c r="C64" i="22"/>
  <c r="C68" i="22"/>
  <c r="C72" i="22"/>
  <c r="C42" i="16"/>
  <c r="C46" i="16"/>
  <c r="C50" i="16"/>
  <c r="C54" i="16"/>
  <c r="C58" i="16"/>
  <c r="C62" i="16"/>
  <c r="C66" i="16"/>
  <c r="C70" i="16"/>
  <c r="C40" i="21"/>
  <c r="C44" i="21"/>
  <c r="C48" i="21"/>
  <c r="C52" i="21"/>
  <c r="C56" i="21"/>
  <c r="C60" i="21"/>
  <c r="C64" i="21"/>
  <c r="C68" i="21"/>
  <c r="C72" i="21"/>
  <c r="C58" i="20"/>
  <c r="C62" i="20"/>
  <c r="C66" i="20"/>
  <c r="C70" i="20"/>
  <c r="C40" i="24"/>
  <c r="C44" i="24"/>
  <c r="C48" i="24"/>
  <c r="C52" i="24"/>
  <c r="C56" i="24"/>
  <c r="C60" i="24"/>
  <c r="C64" i="24"/>
  <c r="C68" i="24"/>
  <c r="C72" i="24"/>
  <c r="H54" i="17"/>
  <c r="H58" i="17"/>
  <c r="H62" i="17"/>
  <c r="H66" i="17"/>
  <c r="H70" i="17"/>
  <c r="H52" i="18"/>
  <c r="H56" i="18"/>
  <c r="H60" i="18"/>
  <c r="H64" i="18"/>
  <c r="H68" i="18"/>
  <c r="H72" i="18"/>
  <c r="C43" i="20"/>
  <c r="C43" i="17"/>
  <c r="C59" i="17"/>
  <c r="C41" i="18"/>
  <c r="C57" i="18"/>
  <c r="C73" i="18"/>
  <c r="C55" i="19"/>
  <c r="C71" i="19"/>
  <c r="C53" i="22"/>
  <c r="C69" i="22"/>
  <c r="C51" i="16"/>
  <c r="C67" i="16"/>
  <c r="C49" i="21"/>
  <c r="C65" i="21"/>
  <c r="C63" i="20"/>
  <c r="C45" i="24"/>
  <c r="C61" i="24"/>
  <c r="H59" i="17"/>
  <c r="H57" i="18"/>
  <c r="H73" i="18"/>
  <c r="H47" i="19"/>
  <c r="H59" i="19"/>
  <c r="H63" i="19"/>
  <c r="H67" i="19"/>
  <c r="H71" i="19"/>
  <c r="H49" i="22"/>
  <c r="H53" i="22"/>
  <c r="H57" i="22"/>
  <c r="H61" i="22"/>
  <c r="H65" i="22"/>
  <c r="H69" i="22"/>
  <c r="H73" i="22"/>
  <c r="H51" i="16"/>
  <c r="H55" i="16"/>
  <c r="H59" i="16"/>
  <c r="H63" i="16"/>
  <c r="H67" i="16"/>
  <c r="H71" i="16"/>
  <c r="H49" i="21"/>
  <c r="H53" i="21"/>
  <c r="H57" i="21"/>
  <c r="H61" i="21"/>
  <c r="H65" i="21"/>
  <c r="H69" i="21"/>
  <c r="H73" i="21"/>
  <c r="H55" i="20"/>
  <c r="H59" i="20"/>
  <c r="H63" i="20"/>
  <c r="H67" i="20"/>
  <c r="H71" i="20"/>
  <c r="H49" i="24"/>
  <c r="H53" i="24"/>
  <c r="H61" i="24"/>
  <c r="H69" i="24"/>
  <c r="H56" i="16"/>
  <c r="H64" i="16"/>
  <c r="H58" i="21"/>
  <c r="H70" i="21"/>
  <c r="H56" i="20"/>
  <c r="H64" i="20"/>
  <c r="H72" i="20"/>
  <c r="H58" i="24"/>
  <c r="H70" i="24"/>
  <c r="C47" i="20"/>
  <c r="C47" i="17"/>
  <c r="C63" i="17"/>
  <c r="C45" i="18"/>
  <c r="C61" i="18"/>
  <c r="C43" i="19"/>
  <c r="C59" i="19"/>
  <c r="C41" i="22"/>
  <c r="C57" i="22"/>
  <c r="C73" i="22"/>
  <c r="C55" i="16"/>
  <c r="C71" i="16"/>
  <c r="C53" i="21"/>
  <c r="C69" i="21"/>
  <c r="C67" i="20"/>
  <c r="C49" i="24"/>
  <c r="C65" i="24"/>
  <c r="H63" i="17"/>
  <c r="H61" i="18"/>
  <c r="H56" i="19"/>
  <c r="H60" i="19"/>
  <c r="H64" i="19"/>
  <c r="H68" i="19"/>
  <c r="H72" i="19"/>
  <c r="H50" i="22"/>
  <c r="H54" i="22"/>
  <c r="H58" i="22"/>
  <c r="H62" i="22"/>
  <c r="H66" i="22"/>
  <c r="H70" i="22"/>
  <c r="H52" i="16"/>
  <c r="H60" i="16"/>
  <c r="H68" i="16"/>
  <c r="H46" i="21"/>
  <c r="H54" i="21"/>
  <c r="H66" i="21"/>
  <c r="H60" i="20"/>
  <c r="H54" i="24"/>
  <c r="H66" i="24"/>
  <c r="H27" i="17"/>
  <c r="C51" i="20"/>
  <c r="C51" i="17"/>
  <c r="C67" i="17"/>
  <c r="C49" i="18"/>
  <c r="C65" i="18"/>
  <c r="C47" i="19"/>
  <c r="C63" i="19"/>
  <c r="C45" i="22"/>
  <c r="C61" i="22"/>
  <c r="C43" i="16"/>
  <c r="C59" i="16"/>
  <c r="C41" i="21"/>
  <c r="C57" i="21"/>
  <c r="C73" i="21"/>
  <c r="C71" i="20"/>
  <c r="C53" i="24"/>
  <c r="C69" i="24"/>
  <c r="H51" i="17"/>
  <c r="H67" i="17"/>
  <c r="H65" i="18"/>
  <c r="H57" i="19"/>
  <c r="H61" i="19"/>
  <c r="H65" i="19"/>
  <c r="H69" i="19"/>
  <c r="H73" i="19"/>
  <c r="H51" i="22"/>
  <c r="H55" i="22"/>
  <c r="H59" i="22"/>
  <c r="H63" i="22"/>
  <c r="H67" i="22"/>
  <c r="H71" i="22"/>
  <c r="H41" i="16"/>
  <c r="H53" i="16"/>
  <c r="H57" i="16"/>
  <c r="H61" i="16"/>
  <c r="H65" i="16"/>
  <c r="H69" i="16"/>
  <c r="H73" i="16"/>
  <c r="H55" i="21"/>
  <c r="H59" i="21"/>
  <c r="H63" i="21"/>
  <c r="H67" i="21"/>
  <c r="H71" i="21"/>
  <c r="H53" i="20"/>
  <c r="H57" i="20"/>
  <c r="H61" i="20"/>
  <c r="H65" i="20"/>
  <c r="H69" i="20"/>
  <c r="H73" i="20"/>
  <c r="H51" i="24"/>
  <c r="H55" i="24"/>
  <c r="H59" i="24"/>
  <c r="H63" i="24"/>
  <c r="H67" i="24"/>
  <c r="H71" i="24"/>
  <c r="H27" i="18"/>
  <c r="H27" i="21"/>
  <c r="C55" i="20"/>
  <c r="C55" i="17"/>
  <c r="C71" i="17"/>
  <c r="C53" i="18"/>
  <c r="C69" i="18"/>
  <c r="C51" i="19"/>
  <c r="C67" i="19"/>
  <c r="C49" i="22"/>
  <c r="C65" i="22"/>
  <c r="C47" i="16"/>
  <c r="C63" i="16"/>
  <c r="C45" i="21"/>
  <c r="C61" i="21"/>
  <c r="C59" i="20"/>
  <c r="C41" i="24"/>
  <c r="C57" i="24"/>
  <c r="C73" i="24"/>
  <c r="H55" i="17"/>
  <c r="H71" i="17"/>
  <c r="H53" i="18"/>
  <c r="H69" i="18"/>
  <c r="H58" i="19"/>
  <c r="H62" i="19"/>
  <c r="H66" i="19"/>
  <c r="H70" i="19"/>
  <c r="H48" i="22"/>
  <c r="H52" i="22"/>
  <c r="H56" i="22"/>
  <c r="H60" i="22"/>
  <c r="H64" i="22"/>
  <c r="H68" i="22"/>
  <c r="H72" i="22"/>
  <c r="H54" i="16"/>
  <c r="H58" i="16"/>
  <c r="H62" i="16"/>
  <c r="H66" i="16"/>
  <c r="H70" i="16"/>
  <c r="H52" i="21"/>
  <c r="H56" i="21"/>
  <c r="H60" i="21"/>
  <c r="H64" i="21"/>
  <c r="H68" i="21"/>
  <c r="H72" i="21"/>
  <c r="H58" i="20"/>
  <c r="H62" i="20"/>
  <c r="H66" i="20"/>
  <c r="H70" i="20"/>
  <c r="H52" i="24"/>
  <c r="H56" i="24"/>
  <c r="H60" i="24"/>
  <c r="H64" i="24"/>
  <c r="H68" i="24"/>
  <c r="H72" i="24"/>
  <c r="H27" i="19"/>
  <c r="H27" i="20"/>
  <c r="H57" i="24"/>
  <c r="H65" i="24"/>
  <c r="H73" i="24"/>
  <c r="H27" i="22"/>
  <c r="H72" i="16"/>
  <c r="H62" i="21"/>
  <c r="H68" i="20"/>
  <c r="H50" i="24"/>
  <c r="H62" i="24"/>
  <c r="H39" i="17"/>
  <c r="I30" i="17"/>
  <c r="F29" i="19"/>
  <c r="I30" i="21"/>
  <c r="C30" i="21"/>
  <c r="H29" i="20"/>
  <c r="E22" i="20"/>
  <c r="C22" i="16"/>
  <c r="E27" i="19"/>
  <c r="F28" i="21"/>
  <c r="F27" i="20"/>
  <c r="C15" i="19"/>
  <c r="C14" i="19"/>
  <c r="F62" i="24"/>
  <c r="F62" i="16"/>
  <c r="F46" i="21"/>
  <c r="F64" i="18"/>
  <c r="F69" i="21"/>
  <c r="H28" i="17"/>
  <c r="C12" i="18"/>
  <c r="C20" i="20"/>
  <c r="E9" i="21"/>
  <c r="E26" i="19"/>
  <c r="C39" i="24"/>
  <c r="C21" i="17"/>
  <c r="C22" i="24"/>
  <c r="E22" i="24"/>
  <c r="E14" i="21"/>
  <c r="C14" i="24"/>
  <c r="E15" i="17"/>
  <c r="E13" i="20"/>
  <c r="E20" i="22"/>
  <c r="E14" i="22"/>
  <c r="C26" i="24"/>
  <c r="C9" i="22"/>
  <c r="C18" i="19"/>
  <c r="C4" i="22"/>
  <c r="C6" i="16"/>
  <c r="E13" i="19"/>
  <c r="E4" i="22"/>
  <c r="C6" i="19"/>
  <c r="C19" i="22"/>
  <c r="E18" i="22"/>
  <c r="C16" i="16"/>
  <c r="C18" i="20"/>
  <c r="E17" i="21"/>
  <c r="C17" i="17"/>
  <c r="E4" i="24"/>
  <c r="E17" i="16"/>
  <c r="C11" i="20"/>
  <c r="E12" i="21"/>
  <c r="C3" i="20"/>
  <c r="E17" i="24"/>
  <c r="E16" i="16"/>
  <c r="E14" i="20"/>
  <c r="E6" i="21"/>
  <c r="C19" i="17"/>
  <c r="C15" i="24"/>
  <c r="E20" i="20"/>
  <c r="C20" i="17"/>
  <c r="C8" i="24"/>
  <c r="C26" i="18"/>
  <c r="E20" i="24"/>
  <c r="C17" i="18"/>
  <c r="E23" i="24"/>
  <c r="E11" i="18"/>
  <c r="E14" i="18"/>
  <c r="F27" i="18"/>
  <c r="E29" i="22"/>
  <c r="C29" i="24"/>
  <c r="F56" i="22"/>
  <c r="E29" i="20"/>
  <c r="C27" i="19"/>
  <c r="H29" i="21"/>
  <c r="C29" i="19"/>
  <c r="F55" i="24"/>
  <c r="F65" i="17"/>
  <c r="F49" i="22"/>
  <c r="F55" i="16"/>
  <c r="F61" i="20"/>
  <c r="F71" i="21"/>
  <c r="H35" i="22"/>
  <c r="D35" i="21"/>
  <c r="F56" i="24"/>
  <c r="F66" i="17"/>
  <c r="F54" i="22"/>
  <c r="F60" i="16"/>
  <c r="F52" i="21"/>
  <c r="F62" i="18"/>
  <c r="C39" i="16"/>
  <c r="E7" i="24"/>
  <c r="E19" i="18"/>
  <c r="C19" i="18"/>
  <c r="C8" i="19"/>
  <c r="C18" i="21"/>
  <c r="E13" i="18"/>
  <c r="E15" i="16"/>
  <c r="E19" i="24"/>
  <c r="C7" i="16"/>
  <c r="C17" i="22"/>
  <c r="E17" i="19"/>
  <c r="E7" i="16"/>
  <c r="E24" i="18"/>
  <c r="E8" i="20"/>
  <c r="E9" i="22"/>
  <c r="C4" i="19"/>
  <c r="E7" i="22"/>
  <c r="E9" i="16"/>
  <c r="E16" i="19"/>
  <c r="E5" i="22"/>
  <c r="E19" i="19"/>
  <c r="C25" i="22"/>
  <c r="C21" i="22"/>
  <c r="C17" i="16"/>
  <c r="E21" i="20"/>
  <c r="C16" i="19"/>
  <c r="C19" i="21"/>
  <c r="E20" i="17"/>
  <c r="E8" i="24"/>
  <c r="C19" i="16"/>
  <c r="C12" i="20"/>
  <c r="C22" i="21"/>
  <c r="E3" i="16"/>
  <c r="C18" i="24"/>
  <c r="E19" i="16"/>
  <c r="C16" i="20"/>
  <c r="E7" i="21"/>
  <c r="E22" i="17"/>
  <c r="E18" i="24"/>
  <c r="C17" i="21"/>
  <c r="C25" i="17"/>
  <c r="E11" i="24"/>
  <c r="E25" i="18"/>
  <c r="E21" i="24"/>
  <c r="E16" i="18"/>
  <c r="E27" i="24"/>
  <c r="C25" i="24"/>
  <c r="C11" i="18"/>
  <c r="E29" i="18"/>
  <c r="E30" i="19"/>
  <c r="E29" i="17"/>
  <c r="C29" i="18"/>
  <c r="I28" i="17"/>
  <c r="H15" i="19"/>
  <c r="F52" i="18"/>
  <c r="C27" i="21"/>
  <c r="F59" i="24"/>
  <c r="F69" i="17"/>
  <c r="F53" i="22"/>
  <c r="F59" i="16"/>
  <c r="F65" i="20"/>
  <c r="F53" i="18"/>
  <c r="H35" i="18"/>
  <c r="C35" i="18"/>
  <c r="F60" i="24"/>
  <c r="F70" i="17"/>
  <c r="F58" i="22"/>
  <c r="F64" i="16"/>
  <c r="F56" i="21"/>
  <c r="F66" i="18"/>
  <c r="C35" i="21"/>
  <c r="C39" i="21"/>
  <c r="E17" i="20"/>
  <c r="E24" i="19"/>
  <c r="C9" i="19"/>
  <c r="C15" i="20"/>
  <c r="E5" i="24"/>
  <c r="E18" i="16"/>
  <c r="E12" i="16"/>
  <c r="C20" i="22"/>
  <c r="C12" i="16"/>
  <c r="C10" i="18"/>
  <c r="E5" i="21"/>
  <c r="E17" i="22"/>
  <c r="E12" i="19"/>
  <c r="E11" i="22"/>
  <c r="C10" i="16"/>
  <c r="C20" i="19"/>
  <c r="E6" i="22"/>
  <c r="E20" i="19"/>
  <c r="C4" i="16"/>
  <c r="C22" i="22"/>
  <c r="E23" i="16"/>
  <c r="C24" i="20"/>
  <c r="C7" i="22"/>
  <c r="E20" i="21"/>
  <c r="E25" i="17"/>
  <c r="E12" i="24"/>
  <c r="C21" i="16"/>
  <c r="C25" i="20"/>
  <c r="C26" i="21"/>
  <c r="C3" i="17"/>
  <c r="E21" i="16"/>
  <c r="C19" i="20"/>
  <c r="E8" i="21"/>
  <c r="C3" i="16"/>
  <c r="C6" i="22"/>
  <c r="E23" i="21"/>
  <c r="E3" i="21"/>
  <c r="C12" i="24"/>
  <c r="C22" i="18"/>
  <c r="C23" i="24"/>
  <c r="E12" i="18"/>
  <c r="C3" i="24"/>
  <c r="C3" i="18"/>
  <c r="E5" i="18"/>
  <c r="C30" i="24"/>
  <c r="I24" i="17"/>
  <c r="I30" i="18"/>
  <c r="F27" i="17"/>
  <c r="E23" i="20"/>
  <c r="C7" i="19"/>
  <c r="E6" i="18"/>
  <c r="H28" i="20"/>
  <c r="F63" i="24"/>
  <c r="F73" i="17"/>
  <c r="F57" i="22"/>
  <c r="F63" i="16"/>
  <c r="F69" i="20"/>
  <c r="F57" i="18"/>
  <c r="F35" i="22"/>
  <c r="F64" i="24"/>
  <c r="F56" i="19"/>
  <c r="F62" i="22"/>
  <c r="F68" i="16"/>
  <c r="F60" i="21"/>
  <c r="F70" i="18"/>
  <c r="E4" i="20"/>
  <c r="E13" i="21"/>
  <c r="E21" i="21"/>
  <c r="C17" i="20"/>
  <c r="E21" i="17"/>
  <c r="E18" i="21"/>
  <c r="C13" i="21"/>
  <c r="C9" i="24"/>
  <c r="C24" i="18"/>
  <c r="E18" i="17"/>
  <c r="E26" i="24"/>
  <c r="C39" i="20"/>
  <c r="E35" i="16"/>
  <c r="E22" i="19"/>
  <c r="E23" i="22"/>
  <c r="E23" i="19"/>
  <c r="C10" i="22"/>
  <c r="C8" i="16"/>
  <c r="E6" i="19"/>
  <c r="E25" i="22"/>
  <c r="E9" i="20"/>
  <c r="C11" i="21"/>
  <c r="C26" i="16"/>
  <c r="E12" i="17"/>
  <c r="C3" i="19"/>
  <c r="C17" i="24"/>
  <c r="E25" i="16"/>
  <c r="C8" i="21"/>
  <c r="C14" i="17"/>
  <c r="C6" i="24"/>
  <c r="E21" i="22"/>
  <c r="E10" i="20"/>
  <c r="E24" i="20"/>
  <c r="E26" i="21"/>
  <c r="E6" i="24"/>
  <c r="E16" i="20"/>
  <c r="C12" i="17"/>
  <c r="C20" i="24"/>
  <c r="E17" i="18"/>
  <c r="C25" i="18"/>
  <c r="E3" i="18"/>
  <c r="C16" i="18"/>
  <c r="E22" i="18"/>
  <c r="H30" i="24"/>
  <c r="C10" i="17"/>
  <c r="C28" i="24"/>
  <c r="E28" i="18"/>
  <c r="H26" i="22"/>
  <c r="E10" i="21"/>
  <c r="C6" i="17"/>
  <c r="H28" i="22"/>
  <c r="E27" i="17"/>
  <c r="E30" i="16"/>
  <c r="F53" i="17"/>
  <c r="F63" i="19"/>
  <c r="F69" i="22"/>
  <c r="F59" i="21"/>
  <c r="F69" i="18"/>
  <c r="D35" i="19"/>
  <c r="F54" i="17"/>
  <c r="F68" i="19"/>
  <c r="F62" i="20"/>
  <c r="F72" i="21"/>
  <c r="E35" i="24"/>
  <c r="C16" i="21"/>
  <c r="E16" i="21"/>
  <c r="C25" i="21"/>
  <c r="E25" i="21"/>
  <c r="E8" i="19"/>
  <c r="C24" i="21"/>
  <c r="C15" i="17"/>
  <c r="E18" i="19"/>
  <c r="C24" i="24"/>
  <c r="C7" i="18"/>
  <c r="E9" i="24"/>
  <c r="E11" i="19"/>
  <c r="E4" i="18"/>
  <c r="C23" i="19"/>
  <c r="C24" i="22"/>
  <c r="E10" i="19"/>
  <c r="C25" i="19"/>
  <c r="C11" i="22"/>
  <c r="C9" i="16"/>
  <c r="E10" i="22"/>
  <c r="E4" i="16"/>
  <c r="C10" i="20"/>
  <c r="E19" i="21"/>
  <c r="C27" i="16"/>
  <c r="C13" i="17"/>
  <c r="E3" i="17"/>
  <c r="E5" i="19"/>
  <c r="E26" i="16"/>
  <c r="C9" i="21"/>
  <c r="E17" i="17"/>
  <c r="C10" i="24"/>
  <c r="C11" i="16"/>
  <c r="E11" i="20"/>
  <c r="E25" i="20"/>
  <c r="C11" i="17"/>
  <c r="E10" i="24"/>
  <c r="E18" i="20"/>
  <c r="C16" i="17"/>
  <c r="C21" i="24"/>
  <c r="C14" i="18"/>
  <c r="C21" i="18"/>
  <c r="C8" i="18"/>
  <c r="E15" i="18"/>
  <c r="E18" i="18"/>
  <c r="I28" i="24"/>
  <c r="H30" i="17"/>
  <c r="E27" i="20"/>
  <c r="E30" i="21"/>
  <c r="C26" i="22"/>
  <c r="C26" i="17"/>
  <c r="H30" i="22"/>
  <c r="F57" i="17"/>
  <c r="F67" i="19"/>
  <c r="F73" i="22"/>
  <c r="F53" i="20"/>
  <c r="F63" i="21"/>
  <c r="F73" i="18"/>
  <c r="C35" i="22"/>
  <c r="F58" i="17"/>
  <c r="F72" i="19"/>
  <c r="F52" i="16"/>
  <c r="F66" i="20"/>
  <c r="F54" i="18"/>
  <c r="C7" i="24"/>
  <c r="C15" i="16"/>
  <c r="E23" i="17"/>
  <c r="C19" i="24"/>
  <c r="E7" i="18"/>
  <c r="E13" i="16"/>
  <c r="C26" i="19"/>
  <c r="E6" i="16"/>
  <c r="C24" i="16"/>
  <c r="C12" i="21"/>
  <c r="E16" i="24"/>
  <c r="E8" i="17"/>
  <c r="C13" i="16"/>
  <c r="C23" i="21"/>
  <c r="C7" i="17"/>
  <c r="E25" i="24"/>
  <c r="E8" i="18"/>
  <c r="E5" i="20"/>
  <c r="E28" i="21"/>
  <c r="C28" i="22"/>
  <c r="F59" i="19"/>
  <c r="F73" i="20"/>
  <c r="E35" i="20"/>
  <c r="F66" i="22"/>
  <c r="F58" i="18"/>
  <c r="F73" i="24"/>
  <c r="F69" i="19"/>
  <c r="F59" i="20"/>
  <c r="F50" i="24"/>
  <c r="F52" i="22"/>
  <c r="F54" i="21"/>
  <c r="F57" i="19"/>
  <c r="F69" i="16"/>
  <c r="E35" i="18"/>
  <c r="F54" i="24"/>
  <c r="F35" i="19"/>
  <c r="F70" i="16"/>
  <c r="D35" i="24"/>
  <c r="C12" i="22"/>
  <c r="E16" i="22"/>
  <c r="C5" i="17"/>
  <c r="C39" i="22"/>
  <c r="E10" i="16"/>
  <c r="E27" i="16"/>
  <c r="E7" i="17"/>
  <c r="C10" i="19"/>
  <c r="E13" i="17"/>
  <c r="E6" i="20"/>
  <c r="E14" i="17"/>
  <c r="E11" i="17"/>
  <c r="E21" i="18"/>
  <c r="C5" i="18"/>
  <c r="E27" i="18"/>
  <c r="C29" i="16"/>
  <c r="F71" i="19"/>
  <c r="F55" i="21"/>
  <c r="F52" i="24"/>
  <c r="F70" i="22"/>
  <c r="H35" i="24"/>
  <c r="F44" i="17"/>
  <c r="F51" i="22"/>
  <c r="F67" i="20"/>
  <c r="C35" i="24"/>
  <c r="F58" i="24"/>
  <c r="F60" i="22"/>
  <c r="F62" i="21"/>
  <c r="C35" i="17"/>
  <c r="F65" i="19"/>
  <c r="F55" i="20"/>
  <c r="F51" i="18"/>
  <c r="F59" i="17"/>
  <c r="D35" i="18"/>
  <c r="E24" i="21"/>
  <c r="C4" i="20"/>
  <c r="E15" i="20"/>
  <c r="C39" i="18"/>
  <c r="C17" i="19"/>
  <c r="C13" i="19"/>
  <c r="C35" i="16"/>
  <c r="C14" i="20"/>
  <c r="C8" i="17"/>
  <c r="C23" i="16"/>
  <c r="C22" i="17"/>
  <c r="C9" i="20"/>
  <c r="E3" i="22"/>
  <c r="E19" i="17"/>
  <c r="C18" i="18"/>
  <c r="E23" i="18"/>
  <c r="C6" i="18"/>
  <c r="I6" i="18"/>
  <c r="F61" i="22"/>
  <c r="F67" i="21"/>
  <c r="F68" i="24"/>
  <c r="F56" i="16"/>
  <c r="F35" i="24"/>
  <c r="F48" i="17"/>
  <c r="F59" i="22"/>
  <c r="F53" i="21"/>
  <c r="D35" i="22"/>
  <c r="F66" i="24"/>
  <c r="F68" i="22"/>
  <c r="F70" i="21"/>
  <c r="E35" i="21"/>
  <c r="F53" i="24"/>
  <c r="F73" i="19"/>
  <c r="F63" i="20"/>
  <c r="F59" i="18"/>
  <c r="F58" i="19"/>
  <c r="F68" i="18"/>
  <c r="E7" i="19"/>
  <c r="E9" i="19"/>
  <c r="C9" i="17"/>
  <c r="E5" i="17"/>
  <c r="C14" i="22"/>
  <c r="C23" i="17"/>
  <c r="C19" i="19"/>
  <c r="E4" i="19"/>
  <c r="C5" i="19"/>
  <c r="C6" i="21"/>
  <c r="E16" i="17"/>
  <c r="E24" i="16"/>
  <c r="E12" i="20"/>
  <c r="C3" i="22"/>
  <c r="E9" i="18"/>
  <c r="C20" i="18"/>
  <c r="I30" i="24"/>
  <c r="H24" i="17"/>
  <c r="C30" i="17"/>
  <c r="F51" i="24"/>
  <c r="F65" i="22"/>
  <c r="F61" i="18"/>
  <c r="F72" i="24"/>
  <c r="F72" i="16"/>
  <c r="D35" i="17"/>
  <c r="F52" i="17"/>
  <c r="F67" i="22"/>
  <c r="F61" i="21"/>
  <c r="C35" i="20"/>
  <c r="F55" i="17"/>
  <c r="F58" i="16"/>
  <c r="F56" i="18"/>
  <c r="F61" i="24"/>
  <c r="F55" i="22"/>
  <c r="F71" i="20"/>
  <c r="F67" i="18"/>
  <c r="F64" i="22"/>
  <c r="C21" i="21"/>
  <c r="E9" i="17"/>
  <c r="C8" i="20"/>
  <c r="C39" i="19"/>
  <c r="E15" i="22"/>
  <c r="C12" i="19"/>
  <c r="E25" i="19"/>
  <c r="C23" i="22"/>
  <c r="C20" i="21"/>
  <c r="E3" i="20"/>
  <c r="C4" i="21"/>
  <c r="E13" i="24"/>
  <c r="C21" i="20"/>
  <c r="E22" i="22"/>
  <c r="C4" i="24"/>
  <c r="E3" i="24"/>
  <c r="E26" i="18"/>
  <c r="C30" i="20"/>
  <c r="E28" i="16"/>
  <c r="F71" i="24"/>
  <c r="F67" i="16"/>
  <c r="C39" i="17"/>
  <c r="F60" i="19"/>
  <c r="F70" i="20"/>
  <c r="F49" i="24"/>
  <c r="F68" i="17"/>
  <c r="F57" i="16"/>
  <c r="F55" i="18"/>
  <c r="F71" i="17"/>
  <c r="F60" i="20"/>
  <c r="F72" i="18"/>
  <c r="F56" i="17"/>
  <c r="F71" i="22"/>
  <c r="F57" i="21"/>
  <c r="F35" i="17"/>
  <c r="F74" i="22"/>
  <c r="F72" i="20"/>
  <c r="F67" i="17"/>
  <c r="F74" i="20"/>
  <c r="F70" i="24"/>
  <c r="E8" i="22"/>
  <c r="C24" i="19"/>
  <c r="E14" i="24"/>
  <c r="E10" i="18"/>
  <c r="C5" i="21"/>
  <c r="C18" i="16"/>
  <c r="E19" i="22"/>
  <c r="C21" i="19"/>
  <c r="C18" i="22"/>
  <c r="E24" i="22"/>
  <c r="C15" i="22"/>
  <c r="C7" i="21"/>
  <c r="C5" i="22"/>
  <c r="E4" i="21"/>
  <c r="E11" i="16"/>
  <c r="E15" i="24"/>
  <c r="E20" i="18"/>
  <c r="C23" i="18"/>
  <c r="C30" i="18"/>
  <c r="E20" i="16"/>
  <c r="C26" i="20"/>
  <c r="F61" i="17"/>
  <c r="F71" i="16"/>
  <c r="F35" i="18"/>
  <c r="F64" i="19"/>
  <c r="F64" i="21"/>
  <c r="F57" i="24"/>
  <c r="F65" i="16"/>
  <c r="F63" i="18"/>
  <c r="F62" i="19"/>
  <c r="F68" i="20"/>
  <c r="H35" i="17"/>
  <c r="F74" i="19"/>
  <c r="F64" i="17"/>
  <c r="F53" i="16"/>
  <c r="F65" i="21"/>
  <c r="F35" i="21"/>
  <c r="F74" i="17"/>
  <c r="F66" i="21"/>
  <c r="F66" i="19"/>
  <c r="F48" i="22"/>
  <c r="C28" i="20"/>
  <c r="C27" i="18"/>
  <c r="I29" i="22"/>
  <c r="E28" i="19"/>
  <c r="H30" i="20"/>
  <c r="E28" i="24"/>
  <c r="H6" i="18"/>
  <c r="F28" i="20"/>
  <c r="F29" i="16"/>
  <c r="I28" i="19"/>
  <c r="F30" i="17"/>
  <c r="I29" i="18"/>
  <c r="C27" i="17"/>
  <c r="E29" i="21"/>
  <c r="C29" i="20"/>
  <c r="C7" i="20"/>
  <c r="C20" i="16"/>
  <c r="C27" i="22"/>
  <c r="I27" i="21"/>
  <c r="I30" i="22"/>
  <c r="F30" i="19"/>
  <c r="F61" i="16"/>
  <c r="F49" i="21"/>
  <c r="F73" i="16"/>
  <c r="E35" i="17"/>
  <c r="H29" i="19"/>
  <c r="C9" i="18"/>
  <c r="E13" i="22"/>
  <c r="E8" i="16"/>
  <c r="C15" i="21"/>
  <c r="H28" i="24"/>
  <c r="I29" i="17"/>
  <c r="E26" i="17"/>
  <c r="C5" i="20"/>
  <c r="E14" i="19"/>
  <c r="F39" i="17"/>
  <c r="I29" i="19"/>
  <c r="F51" i="17"/>
  <c r="C35" i="19"/>
  <c r="C30" i="22"/>
  <c r="C29" i="21"/>
  <c r="F29" i="24"/>
  <c r="F29" i="21"/>
  <c r="I27" i="22"/>
  <c r="F27" i="19"/>
  <c r="F27" i="21"/>
  <c r="F30" i="24"/>
  <c r="I35" i="18"/>
  <c r="E24" i="17"/>
  <c r="C28" i="21"/>
  <c r="H30" i="16"/>
  <c r="C14" i="16"/>
  <c r="H30" i="19"/>
  <c r="F58" i="21"/>
  <c r="I30" i="20"/>
  <c r="F29" i="22"/>
  <c r="F74" i="16"/>
  <c r="F72" i="17"/>
  <c r="F70" i="19"/>
  <c r="F61" i="19"/>
  <c r="F68" i="21"/>
  <c r="F57" i="20"/>
  <c r="C28" i="17"/>
  <c r="C16" i="24"/>
  <c r="E11" i="21"/>
  <c r="C5" i="16"/>
  <c r="C4" i="18"/>
  <c r="E12" i="22"/>
  <c r="E29" i="24"/>
  <c r="I28" i="16"/>
  <c r="F30" i="18"/>
  <c r="F41" i="16"/>
  <c r="C27" i="24"/>
  <c r="C13" i="18"/>
  <c r="E14" i="16"/>
  <c r="C24" i="17"/>
  <c r="H30" i="18"/>
  <c r="E30" i="24"/>
  <c r="F15" i="19"/>
  <c r="F28" i="17"/>
  <c r="F6" i="18"/>
  <c r="I29" i="24"/>
  <c r="E30" i="17"/>
  <c r="E10" i="17"/>
  <c r="E27" i="21"/>
  <c r="C27" i="20"/>
  <c r="C30" i="16"/>
  <c r="E30" i="22"/>
  <c r="C30" i="19"/>
  <c r="F54" i="16"/>
  <c r="F30" i="16"/>
  <c r="I28" i="22"/>
  <c r="F28" i="19"/>
  <c r="F69" i="24"/>
  <c r="F63" i="17"/>
  <c r="F60" i="17"/>
  <c r="F58" i="20"/>
  <c r="F51" i="16"/>
  <c r="C4" i="17"/>
  <c r="E3" i="19"/>
  <c r="C6" i="20"/>
  <c r="E21" i="19"/>
  <c r="C5" i="24"/>
  <c r="C14" i="21"/>
  <c r="E27" i="22"/>
  <c r="I27" i="20"/>
  <c r="I28" i="21"/>
  <c r="E28" i="20"/>
  <c r="F66" i="16"/>
  <c r="C13" i="22"/>
  <c r="E22" i="16"/>
  <c r="H29" i="18"/>
  <c r="F26" i="22"/>
  <c r="I27" i="17"/>
  <c r="H29" i="17"/>
  <c r="E6" i="17"/>
  <c r="E15" i="21"/>
  <c r="E26" i="20"/>
  <c r="E29" i="16"/>
  <c r="H29" i="22"/>
  <c r="E29" i="19"/>
  <c r="F30" i="21"/>
  <c r="F29" i="20"/>
  <c r="I29" i="16"/>
  <c r="I27" i="19"/>
  <c r="E35" i="19"/>
  <c r="F74" i="21"/>
  <c r="F65" i="24"/>
  <c r="F50" i="22"/>
  <c r="F47" i="19"/>
  <c r="H29" i="24"/>
  <c r="E19" i="20"/>
  <c r="C13" i="24"/>
  <c r="C22" i="19"/>
  <c r="E24" i="24"/>
  <c r="C16" i="22"/>
  <c r="F24" i="17"/>
  <c r="F28" i="22"/>
  <c r="H28" i="21"/>
  <c r="E26" i="22"/>
  <c r="F63" i="22"/>
  <c r="F65" i="18"/>
  <c r="I26" i="17"/>
  <c r="E30" i="18"/>
  <c r="H29" i="16"/>
  <c r="I28" i="18"/>
  <c r="F29" i="18"/>
  <c r="F30" i="20"/>
  <c r="I30" i="19"/>
  <c r="E35" i="22"/>
  <c r="I27" i="18"/>
  <c r="F28" i="24"/>
  <c r="C29" i="17"/>
  <c r="E4" i="17"/>
  <c r="C10" i="21"/>
  <c r="H28" i="16"/>
  <c r="C29" i="22"/>
  <c r="H28" i="19"/>
  <c r="I29" i="21"/>
  <c r="I28" i="20"/>
  <c r="F27" i="22"/>
  <c r="F56" i="20"/>
  <c r="H35" i="19"/>
  <c r="F62" i="17"/>
  <c r="F67" i="24"/>
  <c r="H26" i="17"/>
  <c r="C11" i="24"/>
  <c r="C3" i="21"/>
  <c r="C11" i="19"/>
  <c r="C8" i="22"/>
  <c r="D4" i="28"/>
  <c r="E4" i="28"/>
  <c r="G4" i="28"/>
  <c r="F4" i="28"/>
  <c r="F3" i="28"/>
  <c r="C7" i="28" l="1"/>
  <c r="M1389" i="1" l="1"/>
  <c r="R31" i="20" l="1"/>
  <c r="R32" i="20"/>
  <c r="R33" i="20"/>
  <c r="R34" i="20"/>
  <c r="R35" i="20"/>
  <c r="R36" i="20"/>
  <c r="R37" i="20"/>
  <c r="G73" i="18" l="1"/>
  <c r="G43" i="16" l="1"/>
  <c r="G71" i="20" l="1"/>
  <c r="G72" i="20"/>
  <c r="G73" i="20"/>
  <c r="G69" i="20" l="1"/>
  <c r="G70" i="20"/>
  <c r="G8" i="28" l="1"/>
  <c r="E8" i="28"/>
  <c r="G45" i="17" l="1"/>
  <c r="G73" i="21"/>
  <c r="G72" i="21"/>
  <c r="R19" i="20" l="1"/>
  <c r="G36" i="24" l="1"/>
  <c r="G36" i="17"/>
  <c r="G36" i="19"/>
  <c r="G36" i="22"/>
  <c r="G36" i="16"/>
  <c r="G36" i="20"/>
  <c r="G36" i="21"/>
  <c r="G36" i="18"/>
  <c r="U722" i="1" l="1"/>
  <c r="M427" i="1"/>
  <c r="L427" i="1"/>
  <c r="W914" i="1"/>
  <c r="G71" i="21" l="1"/>
  <c r="G70" i="21"/>
  <c r="G69" i="21"/>
  <c r="G68" i="21"/>
  <c r="G67" i="21"/>
  <c r="G66" i="21"/>
  <c r="G65" i="21"/>
  <c r="G64" i="21"/>
  <c r="G63" i="21"/>
  <c r="G62" i="21"/>
  <c r="G61" i="21"/>
  <c r="G60" i="21"/>
  <c r="G59" i="21"/>
  <c r="G58" i="21"/>
  <c r="G57" i="21"/>
  <c r="G56" i="21"/>
  <c r="G55" i="21"/>
  <c r="G54" i="21"/>
  <c r="G53" i="21"/>
  <c r="R7" i="22" l="1"/>
  <c r="G73" i="24" l="1"/>
  <c r="G72" i="24"/>
  <c r="G71" i="24"/>
  <c r="G70" i="24"/>
  <c r="G69" i="24"/>
  <c r="G68" i="24"/>
  <c r="G67" i="24"/>
  <c r="G66" i="24"/>
  <c r="G65" i="24"/>
  <c r="G64" i="24"/>
  <c r="G63" i="24"/>
  <c r="G62" i="24"/>
  <c r="G61" i="24"/>
  <c r="G60" i="24"/>
  <c r="G59" i="24"/>
  <c r="G58" i="24"/>
  <c r="G57" i="24"/>
  <c r="G56" i="24"/>
  <c r="G55" i="24"/>
  <c r="G54" i="24"/>
  <c r="G53" i="24"/>
  <c r="G52" i="24"/>
  <c r="G51" i="24"/>
  <c r="G50" i="24"/>
  <c r="G49" i="24"/>
  <c r="C74" i="16" l="1"/>
  <c r="E10" i="28"/>
  <c r="D3" i="28"/>
  <c r="G10" i="28"/>
  <c r="G9" i="28"/>
  <c r="G7" i="28"/>
  <c r="G6" i="28"/>
  <c r="G5" i="28"/>
  <c r="F10" i="28"/>
  <c r="F9" i="28"/>
  <c r="F8" i="28"/>
  <c r="F7" i="28"/>
  <c r="F6" i="28"/>
  <c r="F5" i="28"/>
  <c r="G3" i="28"/>
  <c r="D10" i="28"/>
  <c r="E9" i="28"/>
  <c r="D9" i="28"/>
  <c r="D8" i="28"/>
  <c r="C9" i="28"/>
  <c r="B9" i="28"/>
  <c r="E7" i="28"/>
  <c r="D7" i="28"/>
  <c r="B7" i="28"/>
  <c r="D6" i="28"/>
  <c r="E6" i="28"/>
  <c r="E5" i="28"/>
  <c r="D5" i="28"/>
  <c r="E3" i="28"/>
  <c r="C10" i="28" l="1"/>
  <c r="C8" i="28"/>
  <c r="C6" i="28"/>
  <c r="C5" i="28"/>
  <c r="C4" i="28"/>
  <c r="B5" i="28"/>
  <c r="B4" i="28"/>
  <c r="C3" i="28"/>
  <c r="B10" i="28"/>
  <c r="B8" i="28"/>
  <c r="B6" i="28"/>
  <c r="B3" i="28"/>
  <c r="R7" i="20" l="1"/>
  <c r="R3" i="18" l="1"/>
  <c r="R3" i="21"/>
  <c r="R3" i="20"/>
  <c r="R3" i="16"/>
  <c r="R3" i="22"/>
  <c r="R3" i="19"/>
  <c r="R3" i="17"/>
  <c r="R3" i="24"/>
  <c r="R4" i="24"/>
  <c r="R5" i="24"/>
  <c r="R6" i="24"/>
  <c r="R8" i="24"/>
  <c r="R9" i="24"/>
  <c r="R10" i="24"/>
  <c r="R11" i="24"/>
  <c r="R12" i="24"/>
  <c r="R13" i="24"/>
  <c r="R14" i="24"/>
  <c r="R15" i="24"/>
  <c r="R16" i="24"/>
  <c r="R17" i="24"/>
  <c r="R18" i="24"/>
  <c r="R19" i="24"/>
  <c r="R20" i="24"/>
  <c r="R21" i="24"/>
  <c r="R22" i="24"/>
  <c r="R23" i="24"/>
  <c r="R24" i="24"/>
  <c r="R25" i="24"/>
  <c r="R26" i="24"/>
  <c r="R27" i="24"/>
  <c r="R28" i="24"/>
  <c r="R29" i="24"/>
  <c r="R30" i="24"/>
  <c r="R31" i="24"/>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4" i="19"/>
  <c r="R5" i="19"/>
  <c r="R6" i="19"/>
  <c r="R7" i="19"/>
  <c r="R8" i="19"/>
  <c r="R9" i="19"/>
  <c r="R10" i="19"/>
  <c r="R11" i="19"/>
  <c r="R12" i="19"/>
  <c r="R13" i="19"/>
  <c r="R14" i="19"/>
  <c r="R15" i="19"/>
  <c r="R16" i="19"/>
  <c r="R17" i="19"/>
  <c r="R18" i="19"/>
  <c r="R19" i="19"/>
  <c r="R20" i="19"/>
  <c r="R21" i="19"/>
  <c r="R22" i="19"/>
  <c r="R23" i="19"/>
  <c r="R24" i="19"/>
  <c r="R25" i="19"/>
  <c r="R26" i="19"/>
  <c r="R27" i="19"/>
  <c r="R28" i="19"/>
  <c r="R29" i="19"/>
  <c r="R30" i="19"/>
  <c r="R4" i="22"/>
  <c r="R5" i="22"/>
  <c r="R6" i="22"/>
  <c r="R8" i="22"/>
  <c r="R9" i="22"/>
  <c r="R10" i="22"/>
  <c r="R11" i="22"/>
  <c r="R12" i="22"/>
  <c r="R13" i="22"/>
  <c r="R14" i="22"/>
  <c r="R15" i="22"/>
  <c r="R16" i="22"/>
  <c r="R17" i="22"/>
  <c r="R18" i="22"/>
  <c r="R19" i="22"/>
  <c r="R20" i="22"/>
  <c r="R21" i="22"/>
  <c r="R22" i="22"/>
  <c r="R23" i="22"/>
  <c r="R24" i="22"/>
  <c r="R25" i="22"/>
  <c r="R26" i="22"/>
  <c r="R27" i="22"/>
  <c r="R28" i="22"/>
  <c r="R29" i="22"/>
  <c r="R30" i="22"/>
  <c r="R31" i="22"/>
  <c r="R4" i="16"/>
  <c r="R5" i="16"/>
  <c r="R6" i="16"/>
  <c r="R7" i="16"/>
  <c r="R8" i="16"/>
  <c r="R9" i="16"/>
  <c r="R10" i="16"/>
  <c r="R11" i="16"/>
  <c r="R12" i="16"/>
  <c r="R13" i="16"/>
  <c r="R14" i="16"/>
  <c r="R15" i="16"/>
  <c r="R16" i="16"/>
  <c r="R17" i="16"/>
  <c r="R18" i="16"/>
  <c r="R19" i="16"/>
  <c r="R20" i="16"/>
  <c r="R21" i="16"/>
  <c r="R22" i="16"/>
  <c r="R23" i="16"/>
  <c r="R24" i="16"/>
  <c r="R25" i="16"/>
  <c r="R26" i="16"/>
  <c r="R27" i="16"/>
  <c r="R28" i="16"/>
  <c r="R29" i="16"/>
  <c r="R30" i="16"/>
  <c r="R4" i="20"/>
  <c r="R5" i="20"/>
  <c r="R6" i="20"/>
  <c r="R8" i="20"/>
  <c r="R9" i="20"/>
  <c r="R10" i="20"/>
  <c r="R11" i="20"/>
  <c r="R12" i="20"/>
  <c r="R13" i="20"/>
  <c r="R14" i="20"/>
  <c r="R15" i="20"/>
  <c r="R16" i="20"/>
  <c r="R17" i="20"/>
  <c r="R18" i="20"/>
  <c r="R20" i="20"/>
  <c r="R21" i="20"/>
  <c r="R22" i="20"/>
  <c r="R23" i="20"/>
  <c r="R24" i="20"/>
  <c r="R25" i="20"/>
  <c r="R26" i="20"/>
  <c r="R27" i="20"/>
  <c r="R28" i="20"/>
  <c r="R29" i="20"/>
  <c r="R30" i="20"/>
  <c r="R4" i="21"/>
  <c r="R5" i="21"/>
  <c r="R6" i="21"/>
  <c r="R7" i="21"/>
  <c r="R8" i="21"/>
  <c r="R9" i="21"/>
  <c r="R10" i="21"/>
  <c r="R11" i="21"/>
  <c r="R12" i="21"/>
  <c r="R13" i="21"/>
  <c r="R14" i="21"/>
  <c r="R15" i="21"/>
  <c r="R16" i="21"/>
  <c r="R17" i="21"/>
  <c r="R18" i="21"/>
  <c r="R19" i="21"/>
  <c r="R20" i="21"/>
  <c r="R21" i="21"/>
  <c r="R22" i="21"/>
  <c r="R23" i="21"/>
  <c r="R24" i="21"/>
  <c r="R4" i="18"/>
  <c r="R5" i="18"/>
  <c r="R6" i="18"/>
  <c r="R7" i="18"/>
  <c r="R8" i="18"/>
  <c r="R9" i="18"/>
  <c r="R10" i="18"/>
  <c r="R11" i="18"/>
  <c r="R12" i="18"/>
  <c r="R13" i="18"/>
  <c r="R14" i="18"/>
  <c r="R15" i="18"/>
  <c r="R16" i="18"/>
  <c r="R17" i="18"/>
  <c r="R18" i="18"/>
  <c r="R19" i="18"/>
  <c r="R20" i="18"/>
  <c r="R21" i="18"/>
  <c r="R22" i="18"/>
  <c r="R23" i="18"/>
  <c r="R24" i="18"/>
  <c r="R25" i="18"/>
  <c r="R26" i="18"/>
  <c r="R27" i="18"/>
  <c r="R28" i="18"/>
  <c r="R29" i="18"/>
  <c r="R30" i="18"/>
  <c r="L152" i="1" l="1"/>
  <c r="U1310" i="1" l="1"/>
  <c r="U1312" i="1"/>
  <c r="U1314" i="1"/>
  <c r="U1317" i="1"/>
  <c r="U1318" i="1"/>
  <c r="U1319" i="1"/>
  <c r="U1320" i="1"/>
  <c r="U1046" i="1"/>
  <c r="U1326" i="1"/>
  <c r="U1335" i="1"/>
  <c r="U1337" i="1"/>
  <c r="U1339" i="1"/>
  <c r="U1346" i="1"/>
  <c r="U1313" i="1"/>
  <c r="U1316" i="1"/>
  <c r="U1321" i="1"/>
  <c r="U1322" i="1"/>
  <c r="U1325" i="1"/>
  <c r="U1311" i="1"/>
  <c r="U1349" i="1"/>
  <c r="U1315" i="1"/>
  <c r="U1323" i="1"/>
  <c r="U1331" i="1"/>
  <c r="U1327" i="1"/>
  <c r="U1330" i="1"/>
  <c r="U1328" i="1"/>
  <c r="U1334" i="1"/>
  <c r="U1336" i="1"/>
  <c r="U1333" i="1"/>
  <c r="U1341" i="1"/>
  <c r="U1329" i="1"/>
  <c r="U1342" i="1"/>
  <c r="U1343" i="1"/>
  <c r="U1324" i="1"/>
  <c r="U1332" i="1"/>
  <c r="U1340" i="1"/>
  <c r="U1344" i="1"/>
  <c r="U1345" i="1"/>
  <c r="U1350" i="1"/>
  <c r="U1351" i="1"/>
  <c r="U1338" i="1"/>
  <c r="U1347" i="1"/>
  <c r="U48" i="1"/>
  <c r="U49" i="1"/>
  <c r="U50" i="1"/>
  <c r="U54" i="1"/>
  <c r="U56" i="1"/>
  <c r="U59" i="1"/>
  <c r="U64" i="1"/>
  <c r="U1348" i="1"/>
  <c r="U65" i="1"/>
  <c r="U67" i="1"/>
  <c r="U63" i="1"/>
  <c r="U68" i="1"/>
  <c r="U82" i="1"/>
  <c r="U47" i="1"/>
  <c r="U51" i="1"/>
  <c r="U53" i="1"/>
  <c r="U55" i="1"/>
  <c r="U58" i="1"/>
  <c r="U66" i="1"/>
  <c r="U80" i="1"/>
  <c r="U57" i="1"/>
  <c r="U61" i="1"/>
  <c r="U52" i="1"/>
  <c r="U91" i="1"/>
  <c r="U70" i="1"/>
  <c r="U60" i="1"/>
  <c r="U69" i="1"/>
  <c r="U71" i="1"/>
  <c r="U77" i="1"/>
  <c r="U79" i="1"/>
  <c r="U83" i="1"/>
  <c r="U84" i="1"/>
  <c r="U86" i="1"/>
  <c r="U88" i="1"/>
  <c r="U90" i="1"/>
  <c r="U92" i="1"/>
  <c r="U93" i="1"/>
  <c r="U94" i="1"/>
  <c r="U62" i="1"/>
  <c r="U72" i="1"/>
  <c r="U81" i="1"/>
  <c r="U78" i="1"/>
  <c r="U76" i="1"/>
  <c r="U85" i="1"/>
  <c r="U87" i="1"/>
  <c r="U89" i="1"/>
  <c r="U95" i="1"/>
  <c r="U73" i="1"/>
  <c r="U74" i="1"/>
  <c r="U75" i="1"/>
  <c r="U96" i="1"/>
  <c r="U272" i="1"/>
  <c r="U273" i="1"/>
  <c r="U275" i="1"/>
  <c r="U279" i="1"/>
  <c r="U282" i="1"/>
  <c r="U287" i="1"/>
  <c r="U292" i="1"/>
  <c r="U293" i="1"/>
  <c r="U284" i="1"/>
  <c r="U311" i="1"/>
  <c r="U317" i="1"/>
  <c r="U274" i="1"/>
  <c r="U277" i="1"/>
  <c r="U280" i="1"/>
  <c r="U281" i="1"/>
  <c r="U283" i="1"/>
  <c r="U289" i="1"/>
  <c r="U312" i="1"/>
  <c r="U276" i="1"/>
  <c r="U278" i="1"/>
  <c r="U294" i="1"/>
  <c r="U297" i="1"/>
  <c r="U285" i="1"/>
  <c r="U298" i="1"/>
  <c r="U299" i="1"/>
  <c r="U300" i="1"/>
  <c r="U301" i="1"/>
  <c r="U302" i="1"/>
  <c r="U310" i="1"/>
  <c r="U303" i="1"/>
  <c r="U304" i="1"/>
  <c r="U309" i="1"/>
  <c r="U313" i="1"/>
  <c r="U314" i="1"/>
  <c r="U295" i="1"/>
  <c r="U315" i="1"/>
  <c r="U316" i="1"/>
  <c r="U318" i="1"/>
  <c r="U305" i="1"/>
  <c r="U288" i="1"/>
  <c r="U291" i="1"/>
  <c r="U286" i="1"/>
  <c r="U306" i="1"/>
  <c r="U307" i="1"/>
  <c r="U308" i="1"/>
  <c r="U290" i="1"/>
  <c r="U1027" i="1"/>
  <c r="U1028" i="1"/>
  <c r="U1030" i="1"/>
  <c r="U1032" i="1"/>
  <c r="U1033" i="1"/>
  <c r="U1034" i="1"/>
  <c r="U1039" i="1"/>
  <c r="U1040" i="1"/>
  <c r="U1042" i="1"/>
  <c r="U1037" i="1"/>
  <c r="U1058" i="1"/>
  <c r="U1072" i="1"/>
  <c r="U1073" i="1"/>
  <c r="U1029" i="1"/>
  <c r="U1031" i="1"/>
  <c r="U1035" i="1"/>
  <c r="U1036" i="1"/>
  <c r="U1041" i="1"/>
  <c r="U1057" i="1"/>
  <c r="U1062" i="1"/>
  <c r="U1063" i="1"/>
  <c r="U1074" i="1"/>
  <c r="U1043" i="1"/>
  <c r="U1047" i="1"/>
  <c r="U1048" i="1"/>
  <c r="U1049" i="1"/>
  <c r="U1050" i="1"/>
  <c r="U1051" i="1"/>
  <c r="U1045" i="1"/>
  <c r="U1052" i="1"/>
  <c r="U1053" i="1"/>
  <c r="U1059" i="1"/>
  <c r="U1061" i="1"/>
  <c r="U1064" i="1"/>
  <c r="U1065" i="1"/>
  <c r="U1066" i="1"/>
  <c r="U1067" i="1"/>
  <c r="U1070" i="1"/>
  <c r="U1075" i="1"/>
  <c r="U1044" i="1"/>
  <c r="U1054" i="1"/>
  <c r="U1055" i="1"/>
  <c r="U1068" i="1"/>
  <c r="U1069" i="1"/>
  <c r="U1056" i="1"/>
  <c r="U1060" i="1"/>
  <c r="U1071" i="1"/>
  <c r="U413" i="1"/>
  <c r="U414" i="1"/>
  <c r="U415" i="1"/>
  <c r="U416" i="1"/>
  <c r="U419" i="1"/>
  <c r="U421" i="1"/>
  <c r="U423" i="1"/>
  <c r="U425" i="1"/>
  <c r="U426" i="1"/>
  <c r="U429" i="1"/>
  <c r="U444" i="1"/>
  <c r="U449" i="1"/>
  <c r="U461" i="1"/>
  <c r="U1038" i="1"/>
  <c r="U417" i="1"/>
  <c r="U420" i="1"/>
  <c r="I17" i="21" s="1"/>
  <c r="U427" i="1"/>
  <c r="U428" i="1"/>
  <c r="U430" i="1"/>
  <c r="U441" i="1"/>
  <c r="U452" i="1"/>
  <c r="U462" i="1"/>
  <c r="U418" i="1"/>
  <c r="U422" i="1"/>
  <c r="U424" i="1"/>
  <c r="U456" i="1"/>
  <c r="U431" i="1"/>
  <c r="U432" i="1"/>
  <c r="U433" i="1"/>
  <c r="U434" i="1"/>
  <c r="U435" i="1"/>
  <c r="U440" i="1"/>
  <c r="U442" i="1"/>
  <c r="U443" i="1"/>
  <c r="U445" i="1"/>
  <c r="U446" i="1"/>
  <c r="U447" i="1"/>
  <c r="U451" i="1"/>
  <c r="U453" i="1"/>
  <c r="U454" i="1"/>
  <c r="U460" i="1"/>
  <c r="U436" i="1"/>
  <c r="U437" i="1"/>
  <c r="U448" i="1"/>
  <c r="U450" i="1"/>
  <c r="U455" i="1"/>
  <c r="U457" i="1"/>
  <c r="U458" i="1"/>
  <c r="U463" i="1"/>
  <c r="U464" i="1"/>
  <c r="U465" i="1"/>
  <c r="U438" i="1"/>
  <c r="U439" i="1"/>
  <c r="U459" i="1"/>
  <c r="U513" i="1"/>
  <c r="U515" i="1"/>
  <c r="U516" i="1"/>
  <c r="U517" i="1"/>
  <c r="U524" i="1"/>
  <c r="U526" i="1"/>
  <c r="U527" i="1"/>
  <c r="U531" i="1"/>
  <c r="U532" i="1"/>
  <c r="U537" i="1"/>
  <c r="U552" i="1"/>
  <c r="U559" i="1"/>
  <c r="U561" i="1"/>
  <c r="U519" i="1"/>
  <c r="U533" i="1"/>
  <c r="U520" i="1"/>
  <c r="U521" i="1"/>
  <c r="U523" i="1"/>
  <c r="U525" i="1"/>
  <c r="U528" i="1"/>
  <c r="U535" i="1"/>
  <c r="U518" i="1"/>
  <c r="U522" i="1"/>
  <c r="U562" i="1"/>
  <c r="U563" i="1"/>
  <c r="U564" i="1"/>
  <c r="U530" i="1"/>
  <c r="U536" i="1"/>
  <c r="U534" i="1"/>
  <c r="U538" i="1"/>
  <c r="U539" i="1"/>
  <c r="U547" i="1"/>
  <c r="U545" i="1"/>
  <c r="U546" i="1"/>
  <c r="U540" i="1"/>
  <c r="U554" i="1"/>
  <c r="U555" i="1"/>
  <c r="U556" i="1"/>
  <c r="U558" i="1"/>
  <c r="U514" i="1"/>
  <c r="U529" i="1"/>
  <c r="U541" i="1"/>
  <c r="U548" i="1"/>
  <c r="U553" i="1"/>
  <c r="U551" i="1"/>
  <c r="U549" i="1"/>
  <c r="U550" i="1"/>
  <c r="U560" i="1"/>
  <c r="U542" i="1"/>
  <c r="U543" i="1"/>
  <c r="U544" i="1"/>
  <c r="U557" i="1"/>
  <c r="U1352" i="1"/>
  <c r="U1354" i="1"/>
  <c r="U1355" i="1"/>
  <c r="U1356" i="1"/>
  <c r="U1357" i="1"/>
  <c r="U1359" i="1"/>
  <c r="U1360" i="1"/>
  <c r="U1361" i="1"/>
  <c r="U1365" i="1"/>
  <c r="U1380" i="1"/>
  <c r="U1383" i="1"/>
  <c r="U1385" i="1"/>
  <c r="U1392" i="1"/>
  <c r="U1393" i="1"/>
  <c r="U1353" i="1"/>
  <c r="U1358" i="1"/>
  <c r="U1364" i="1"/>
  <c r="U1362" i="1"/>
  <c r="U1363" i="1"/>
  <c r="U1377" i="1"/>
  <c r="U1394" i="1"/>
  <c r="U1367" i="1"/>
  <c r="U1368" i="1"/>
  <c r="U1378" i="1"/>
  <c r="U1372" i="1"/>
  <c r="U1373" i="1"/>
  <c r="U1376" i="1"/>
  <c r="U1382" i="1"/>
  <c r="U1386" i="1"/>
  <c r="U1387" i="1"/>
  <c r="U1388" i="1"/>
  <c r="U1389" i="1"/>
  <c r="U1390" i="1"/>
  <c r="U1369" i="1"/>
  <c r="U1370" i="1"/>
  <c r="U1374" i="1"/>
  <c r="U1375" i="1"/>
  <c r="U1371" i="1"/>
  <c r="U1379" i="1"/>
  <c r="U1381" i="1"/>
  <c r="U1391" i="1"/>
  <c r="U1395" i="1"/>
  <c r="U1366" i="1"/>
  <c r="U1384" i="1"/>
  <c r="U752" i="1"/>
  <c r="U753" i="1"/>
  <c r="U755" i="1"/>
  <c r="U757" i="1"/>
  <c r="U759" i="1"/>
  <c r="U760" i="1"/>
  <c r="U761" i="1"/>
  <c r="U765" i="1"/>
  <c r="U771" i="1"/>
  <c r="U781" i="1"/>
  <c r="U794" i="1"/>
  <c r="U795" i="1"/>
  <c r="U796" i="1"/>
  <c r="U754" i="1"/>
  <c r="U762" i="1"/>
  <c r="U763" i="1"/>
  <c r="U770" i="1"/>
  <c r="U767" i="1"/>
  <c r="U790" i="1"/>
  <c r="U791" i="1"/>
  <c r="U758" i="1"/>
  <c r="U766" i="1"/>
  <c r="U772" i="1"/>
  <c r="U773" i="1"/>
  <c r="U774" i="1"/>
  <c r="U764" i="1"/>
  <c r="U780" i="1"/>
  <c r="U779" i="1"/>
  <c r="U782" i="1"/>
  <c r="U783" i="1"/>
  <c r="U784" i="1"/>
  <c r="U785" i="1"/>
  <c r="U788" i="1"/>
  <c r="U792" i="1"/>
  <c r="U769" i="1"/>
  <c r="U775" i="1"/>
  <c r="U778" i="1"/>
  <c r="U786" i="1"/>
  <c r="U789" i="1"/>
  <c r="U793" i="1"/>
  <c r="U776" i="1"/>
  <c r="U777" i="1"/>
  <c r="U787" i="1"/>
  <c r="U466" i="1"/>
  <c r="U469" i="1"/>
  <c r="U472" i="1"/>
  <c r="U475" i="1"/>
  <c r="U476" i="1"/>
  <c r="U478" i="1"/>
  <c r="U479" i="1"/>
  <c r="U482" i="1"/>
  <c r="U487" i="1"/>
  <c r="U501" i="1"/>
  <c r="U485" i="1"/>
  <c r="U492" i="1"/>
  <c r="U468" i="1"/>
  <c r="U471" i="1"/>
  <c r="U473" i="1"/>
  <c r="U477" i="1"/>
  <c r="U480" i="1"/>
  <c r="U470" i="1"/>
  <c r="U481" i="1"/>
  <c r="U503" i="1"/>
  <c r="U467" i="1"/>
  <c r="U474" i="1"/>
  <c r="U486" i="1"/>
  <c r="U488" i="1"/>
  <c r="U489" i="1"/>
  <c r="U490" i="1"/>
  <c r="U484" i="1"/>
  <c r="U495" i="1"/>
  <c r="U496" i="1"/>
  <c r="U498" i="1"/>
  <c r="U505" i="1"/>
  <c r="U508" i="1"/>
  <c r="U509" i="1"/>
  <c r="U510" i="1"/>
  <c r="U483" i="1"/>
  <c r="U502" i="1"/>
  <c r="U500" i="1"/>
  <c r="U497" i="1"/>
  <c r="U499" i="1"/>
  <c r="U506" i="1"/>
  <c r="U507" i="1"/>
  <c r="U494" i="1"/>
  <c r="U511" i="1"/>
  <c r="U491" i="1"/>
  <c r="U504" i="1"/>
  <c r="U512" i="1"/>
  <c r="U568" i="1"/>
  <c r="U569" i="1"/>
  <c r="U571" i="1"/>
  <c r="U573" i="1"/>
  <c r="U574" i="1"/>
  <c r="U575" i="1"/>
  <c r="U577" i="1"/>
  <c r="U579" i="1"/>
  <c r="U583" i="1"/>
  <c r="U581" i="1"/>
  <c r="U599" i="1"/>
  <c r="U566" i="1"/>
  <c r="U567" i="1"/>
  <c r="U570" i="1"/>
  <c r="U572" i="1"/>
  <c r="U576" i="1"/>
  <c r="U600" i="1"/>
  <c r="U601" i="1"/>
  <c r="U565" i="1"/>
  <c r="U602" i="1"/>
  <c r="U578" i="1"/>
  <c r="U584" i="1"/>
  <c r="U580" i="1"/>
  <c r="U585" i="1"/>
  <c r="U586" i="1"/>
  <c r="U588" i="1"/>
  <c r="U589" i="1"/>
  <c r="U592" i="1"/>
  <c r="U595" i="1"/>
  <c r="U598" i="1"/>
  <c r="U603" i="1"/>
  <c r="U604" i="1"/>
  <c r="U605" i="1"/>
  <c r="U606" i="1"/>
  <c r="U607" i="1"/>
  <c r="U608" i="1"/>
  <c r="U582" i="1"/>
  <c r="U590" i="1"/>
  <c r="U593" i="1"/>
  <c r="U594" i="1"/>
  <c r="U609" i="1"/>
  <c r="U591" i="1"/>
  <c r="U587" i="1"/>
  <c r="U596" i="1"/>
  <c r="U1077" i="1"/>
  <c r="U1079" i="1"/>
  <c r="U1081" i="1"/>
  <c r="U1083" i="1"/>
  <c r="U1085" i="1"/>
  <c r="U1086" i="1"/>
  <c r="U1091" i="1"/>
  <c r="U1115" i="1"/>
  <c r="U1116" i="1"/>
  <c r="U1118" i="1"/>
  <c r="U1119" i="1"/>
  <c r="U1076" i="1"/>
  <c r="U1078" i="1"/>
  <c r="U1080" i="1"/>
  <c r="U1084" i="1"/>
  <c r="U1089" i="1"/>
  <c r="U1107" i="1"/>
  <c r="U1113" i="1"/>
  <c r="U1082" i="1"/>
  <c r="U1092" i="1"/>
  <c r="U1093" i="1"/>
  <c r="U1094" i="1"/>
  <c r="U1095" i="1"/>
  <c r="U1111" i="1"/>
  <c r="U1108" i="1"/>
  <c r="U1090" i="1"/>
  <c r="U1100" i="1"/>
  <c r="U1102" i="1"/>
  <c r="U1106" i="1"/>
  <c r="U1103" i="1"/>
  <c r="U1109" i="1"/>
  <c r="U1096" i="1"/>
  <c r="U1112" i="1"/>
  <c r="U1110" i="1"/>
  <c r="U1121" i="1"/>
  <c r="U1088" i="1"/>
  <c r="U1087" i="1"/>
  <c r="U1097" i="1"/>
  <c r="U1101" i="1"/>
  <c r="U1098" i="1"/>
  <c r="U1104" i="1"/>
  <c r="U1122" i="1"/>
  <c r="U1123" i="1"/>
  <c r="U1099" i="1"/>
  <c r="U1105" i="1"/>
  <c r="U1114" i="1"/>
  <c r="U1117" i="1"/>
  <c r="U1263" i="1"/>
  <c r="U1266" i="1"/>
  <c r="I9" i="18" s="1"/>
  <c r="U1267" i="1"/>
  <c r="U1269" i="1"/>
  <c r="U1271" i="1"/>
  <c r="U1273" i="1"/>
  <c r="U1274" i="1"/>
  <c r="U1275" i="1"/>
  <c r="U1279" i="1"/>
  <c r="U1282" i="1"/>
  <c r="U1288" i="1"/>
  <c r="U1270" i="1"/>
  <c r="U1281" i="1"/>
  <c r="U1302" i="1"/>
  <c r="U1303" i="1"/>
  <c r="U1304" i="1"/>
  <c r="U1264" i="1"/>
  <c r="U1265" i="1"/>
  <c r="U1268" i="1"/>
  <c r="U1277" i="1"/>
  <c r="U1280" i="1"/>
  <c r="U1294" i="1"/>
  <c r="U1296" i="1"/>
  <c r="U1292" i="1"/>
  <c r="U1300" i="1"/>
  <c r="U1305" i="1"/>
  <c r="U1306" i="1"/>
  <c r="U1272" i="1"/>
  <c r="U1286" i="1"/>
  <c r="U1284" i="1"/>
  <c r="U1289" i="1"/>
  <c r="U1287" i="1"/>
  <c r="U1290" i="1"/>
  <c r="U1293" i="1"/>
  <c r="U1298" i="1"/>
  <c r="U1307" i="1"/>
  <c r="U1308" i="1"/>
  <c r="U1285" i="1"/>
  <c r="U1278" i="1"/>
  <c r="U1295" i="1"/>
  <c r="U1297" i="1"/>
  <c r="U1283" i="1"/>
  <c r="U1291" i="1"/>
  <c r="U1299" i="1"/>
  <c r="U1301" i="1"/>
  <c r="U1170" i="1"/>
  <c r="U1171" i="1"/>
  <c r="U1175" i="1"/>
  <c r="U1176" i="1"/>
  <c r="U1177" i="1"/>
  <c r="U1178" i="1"/>
  <c r="U1186" i="1"/>
  <c r="U1194" i="1"/>
  <c r="U1212" i="1"/>
  <c r="U1213" i="1"/>
  <c r="U1214" i="1"/>
  <c r="U1215" i="1"/>
  <c r="U1172" i="1"/>
  <c r="I15" i="18" s="1"/>
  <c r="U1276" i="1"/>
  <c r="U1173" i="1"/>
  <c r="U1181" i="1"/>
  <c r="U1183" i="1"/>
  <c r="U1180" i="1"/>
  <c r="U1204" i="1"/>
  <c r="U1205" i="1"/>
  <c r="U1199" i="1"/>
  <c r="U1179" i="1"/>
  <c r="U1184" i="1"/>
  <c r="U1185" i="1"/>
  <c r="U1174" i="1"/>
  <c r="U1188" i="1"/>
  <c r="U1189" i="1"/>
  <c r="U1193" i="1"/>
  <c r="U1197" i="1"/>
  <c r="U1198" i="1"/>
  <c r="U1190" i="1"/>
  <c r="U1196" i="1"/>
  <c r="U1191" i="1"/>
  <c r="U1192" i="1"/>
  <c r="U1201" i="1"/>
  <c r="U1202" i="1"/>
  <c r="U1200" i="1"/>
  <c r="U1187" i="1"/>
  <c r="U1206" i="1"/>
  <c r="U1207" i="1"/>
  <c r="U1216" i="1"/>
  <c r="U1182" i="1"/>
  <c r="U1195" i="1"/>
  <c r="U1203" i="1"/>
  <c r="U1208" i="1"/>
  <c r="U1209" i="1"/>
  <c r="U1217" i="1"/>
  <c r="U1218" i="1"/>
  <c r="U1210" i="1"/>
  <c r="U1211" i="1"/>
  <c r="U889" i="1"/>
  <c r="I3" i="16" s="1"/>
  <c r="U894" i="1"/>
  <c r="U896" i="1"/>
  <c r="U898" i="1"/>
  <c r="U901" i="1"/>
  <c r="U902" i="1"/>
  <c r="U903" i="1"/>
  <c r="U907" i="1"/>
  <c r="U906" i="1"/>
  <c r="U921" i="1"/>
  <c r="U924" i="1"/>
  <c r="U928" i="1"/>
  <c r="U930" i="1"/>
  <c r="U900" i="1"/>
  <c r="U892" i="1"/>
  <c r="U893" i="1"/>
  <c r="U895" i="1"/>
  <c r="U897" i="1"/>
  <c r="U904" i="1"/>
  <c r="U943" i="1"/>
  <c r="U918" i="1"/>
  <c r="U891" i="1"/>
  <c r="U931" i="1"/>
  <c r="U890" i="1"/>
  <c r="U910" i="1"/>
  <c r="U908" i="1"/>
  <c r="U905" i="1"/>
  <c r="U911" i="1"/>
  <c r="U919" i="1"/>
  <c r="U912" i="1"/>
  <c r="U923" i="1"/>
  <c r="U922" i="1"/>
  <c r="U925" i="1"/>
  <c r="U926" i="1"/>
  <c r="U929" i="1"/>
  <c r="U932" i="1"/>
  <c r="U888" i="1"/>
  <c r="U913" i="1"/>
  <c r="U909" i="1"/>
  <c r="U914" i="1"/>
  <c r="U915" i="1"/>
  <c r="U920" i="1"/>
  <c r="U917" i="1"/>
  <c r="U927" i="1"/>
  <c r="U916" i="1"/>
  <c r="U899" i="1"/>
  <c r="U841" i="1"/>
  <c r="I25" i="16" s="1"/>
  <c r="U842" i="1"/>
  <c r="U844" i="1"/>
  <c r="U845" i="1"/>
  <c r="U847" i="1"/>
  <c r="U849" i="1"/>
  <c r="U850" i="1"/>
  <c r="U852" i="1"/>
  <c r="U853" i="1"/>
  <c r="U862" i="1"/>
  <c r="U860" i="1"/>
  <c r="U873" i="1"/>
  <c r="U877" i="1"/>
  <c r="U885" i="1"/>
  <c r="U253" i="1"/>
  <c r="U886" i="1"/>
  <c r="U843" i="1"/>
  <c r="U846" i="1"/>
  <c r="U854" i="1"/>
  <c r="U855" i="1"/>
  <c r="I19" i="22" s="1"/>
  <c r="U856" i="1"/>
  <c r="U858" i="1"/>
  <c r="U296" i="1"/>
  <c r="U878" i="1"/>
  <c r="U848" i="1"/>
  <c r="U851" i="1"/>
  <c r="U861" i="1"/>
  <c r="U865" i="1"/>
  <c r="U874" i="1"/>
  <c r="U866" i="1"/>
  <c r="U875" i="1"/>
  <c r="U876" i="1"/>
  <c r="U879" i="1"/>
  <c r="U880" i="1"/>
  <c r="U881" i="1"/>
  <c r="U887" i="1"/>
  <c r="I23" i="19" s="1"/>
  <c r="U867" i="1"/>
  <c r="U859" i="1"/>
  <c r="U871" i="1"/>
  <c r="U868" i="1"/>
  <c r="U869" i="1"/>
  <c r="U872" i="1"/>
  <c r="U863" i="1"/>
  <c r="U882" i="1"/>
  <c r="U883" i="1"/>
  <c r="U870" i="1"/>
  <c r="U864" i="1"/>
  <c r="U884" i="1"/>
  <c r="U3" i="1"/>
  <c r="H3" i="29" s="1"/>
  <c r="U4" i="1"/>
  <c r="U7" i="1"/>
  <c r="U8" i="1"/>
  <c r="U11" i="1"/>
  <c r="U12" i="1"/>
  <c r="U13" i="1"/>
  <c r="U15" i="1"/>
  <c r="U16" i="1"/>
  <c r="U18" i="1"/>
  <c r="U19" i="1"/>
  <c r="U17" i="1"/>
  <c r="U37" i="1"/>
  <c r="U39" i="1"/>
  <c r="U5" i="1"/>
  <c r="U9" i="1"/>
  <c r="U10" i="1"/>
  <c r="U36" i="1"/>
  <c r="U32" i="1"/>
  <c r="U6" i="1"/>
  <c r="U14" i="1"/>
  <c r="U38" i="1"/>
  <c r="U22" i="1"/>
  <c r="U23" i="1"/>
  <c r="U34" i="1"/>
  <c r="U35" i="1"/>
  <c r="U24" i="1"/>
  <c r="U21" i="1"/>
  <c r="U25" i="1"/>
  <c r="U29" i="1"/>
  <c r="U20" i="1"/>
  <c r="U40" i="1"/>
  <c r="U41" i="1"/>
  <c r="U42" i="1"/>
  <c r="U45" i="1"/>
  <c r="U46" i="1"/>
  <c r="U31" i="1"/>
  <c r="U26" i="1"/>
  <c r="U30" i="1"/>
  <c r="U43" i="1"/>
  <c r="U27" i="1"/>
  <c r="U28" i="1"/>
  <c r="U33" i="1"/>
  <c r="U44" i="1"/>
  <c r="U227" i="1"/>
  <c r="U229" i="1"/>
  <c r="U230" i="1"/>
  <c r="U231" i="1"/>
  <c r="U233" i="1"/>
  <c r="U235" i="1"/>
  <c r="U238" i="1"/>
  <c r="U240" i="1"/>
  <c r="U243" i="1"/>
  <c r="U251" i="1"/>
  <c r="U259" i="1"/>
  <c r="U265" i="1"/>
  <c r="U266" i="1"/>
  <c r="I7" i="18" s="1"/>
  <c r="U267" i="1"/>
  <c r="U228" i="1"/>
  <c r="U232" i="1"/>
  <c r="U234" i="1"/>
  <c r="U236" i="1"/>
  <c r="U237" i="1"/>
  <c r="U242" i="1"/>
  <c r="U252" i="1"/>
  <c r="U239" i="1"/>
  <c r="U257" i="1"/>
  <c r="U268" i="1"/>
  <c r="U244" i="1"/>
  <c r="U254" i="1"/>
  <c r="U255" i="1"/>
  <c r="U256" i="1"/>
  <c r="U246" i="1"/>
  <c r="U258" i="1"/>
  <c r="U857" i="1"/>
  <c r="U260" i="1"/>
  <c r="U261" i="1"/>
  <c r="U262" i="1"/>
  <c r="U269" i="1"/>
  <c r="U270" i="1"/>
  <c r="U247" i="1"/>
  <c r="U241" i="1"/>
  <c r="U263" i="1"/>
  <c r="U250" i="1"/>
  <c r="U271" i="1"/>
  <c r="U248" i="1"/>
  <c r="U628" i="1"/>
  <c r="U249" i="1"/>
  <c r="U264" i="1"/>
  <c r="U97" i="1"/>
  <c r="U99" i="1"/>
  <c r="I8" i="19" s="1"/>
  <c r="U100" i="1"/>
  <c r="I25" i="21" s="1"/>
  <c r="U101" i="1"/>
  <c r="U102" i="1"/>
  <c r="U105" i="1"/>
  <c r="U114" i="1"/>
  <c r="U115" i="1"/>
  <c r="U118" i="1"/>
  <c r="U119" i="1"/>
  <c r="U111" i="1"/>
  <c r="U129" i="1"/>
  <c r="U131" i="1"/>
  <c r="U139" i="1"/>
  <c r="U103" i="1"/>
  <c r="U106" i="1"/>
  <c r="U108" i="1"/>
  <c r="U104" i="1"/>
  <c r="U109" i="1"/>
  <c r="U130" i="1"/>
  <c r="U132" i="1"/>
  <c r="U140" i="1"/>
  <c r="I15" i="16" s="1"/>
  <c r="U141" i="1"/>
  <c r="U98" i="1"/>
  <c r="I22" i="24" s="1"/>
  <c r="U107" i="1"/>
  <c r="U116" i="1"/>
  <c r="U117" i="1"/>
  <c r="U112" i="1"/>
  <c r="U121" i="1"/>
  <c r="U125" i="1"/>
  <c r="U128" i="1"/>
  <c r="U123" i="1"/>
  <c r="U134" i="1"/>
  <c r="U135" i="1"/>
  <c r="U136" i="1"/>
  <c r="U137" i="1"/>
  <c r="U142" i="1"/>
  <c r="U143" i="1"/>
  <c r="U110" i="1"/>
  <c r="U113" i="1"/>
  <c r="U126" i="1"/>
  <c r="U122" i="1"/>
  <c r="U127" i="1"/>
  <c r="U133" i="1"/>
  <c r="U124" i="1"/>
  <c r="U138" i="1"/>
  <c r="U1219" i="1"/>
  <c r="U1220" i="1"/>
  <c r="I11" i="20" s="1"/>
  <c r="U1221" i="1"/>
  <c r="U1225" i="1"/>
  <c r="U1226" i="1"/>
  <c r="U1228" i="1"/>
  <c r="I5" i="19" s="1"/>
  <c r="U1247" i="1"/>
  <c r="U1248" i="1"/>
  <c r="U1249" i="1"/>
  <c r="U1252" i="1"/>
  <c r="U1253" i="1"/>
  <c r="U1260" i="1"/>
  <c r="U1261" i="1"/>
  <c r="U1222" i="1"/>
  <c r="I20" i="20" s="1"/>
  <c r="U1224" i="1"/>
  <c r="U1227" i="1"/>
  <c r="U120" i="1"/>
  <c r="U1241" i="1"/>
  <c r="U1251" i="1"/>
  <c r="U1254" i="1"/>
  <c r="U1255" i="1"/>
  <c r="U1258" i="1"/>
  <c r="U1262" i="1"/>
  <c r="U1223" i="1"/>
  <c r="U1256" i="1"/>
  <c r="U1230" i="1"/>
  <c r="U1231" i="1"/>
  <c r="U1232" i="1"/>
  <c r="U1233" i="1"/>
  <c r="U1246" i="1"/>
  <c r="U1234" i="1"/>
  <c r="U1235" i="1"/>
  <c r="U1236" i="1"/>
  <c r="U1242" i="1"/>
  <c r="U1240" i="1"/>
  <c r="U1229" i="1"/>
  <c r="U1243" i="1"/>
  <c r="U1245" i="1"/>
  <c r="U1237" i="1"/>
  <c r="U1238" i="1"/>
  <c r="U1257" i="1"/>
  <c r="U1239" i="1"/>
  <c r="U1244" i="1"/>
  <c r="U1250" i="1"/>
  <c r="U1259" i="1"/>
  <c r="U708" i="1"/>
  <c r="U710" i="1"/>
  <c r="U712" i="1"/>
  <c r="U714" i="1"/>
  <c r="U715" i="1"/>
  <c r="U716" i="1"/>
  <c r="U717" i="1"/>
  <c r="U725" i="1"/>
  <c r="U727" i="1"/>
  <c r="U713" i="1"/>
  <c r="U721" i="1"/>
  <c r="U743" i="1"/>
  <c r="U748" i="1"/>
  <c r="U749" i="1"/>
  <c r="U750" i="1"/>
  <c r="U707" i="1"/>
  <c r="U709" i="1"/>
  <c r="U711" i="1"/>
  <c r="U718" i="1"/>
  <c r="U720" i="1"/>
  <c r="U726" i="1"/>
  <c r="U735" i="1"/>
  <c r="U734" i="1"/>
  <c r="U706" i="1"/>
  <c r="U719" i="1"/>
  <c r="U381" i="1"/>
  <c r="U739" i="1"/>
  <c r="U597" i="1"/>
  <c r="U723" i="1"/>
  <c r="U724" i="1"/>
  <c r="U729" i="1"/>
  <c r="U736" i="1"/>
  <c r="U737" i="1"/>
  <c r="U738" i="1"/>
  <c r="U740" i="1"/>
  <c r="U741" i="1"/>
  <c r="U744" i="1"/>
  <c r="U745" i="1"/>
  <c r="U751" i="1"/>
  <c r="U730" i="1"/>
  <c r="U731" i="1"/>
  <c r="U732" i="1"/>
  <c r="U733" i="1"/>
  <c r="U746" i="1"/>
  <c r="U747" i="1"/>
  <c r="U728" i="1"/>
  <c r="U742" i="1"/>
  <c r="U188" i="1"/>
  <c r="U189" i="1"/>
  <c r="U191" i="1"/>
  <c r="I7" i="19" s="1"/>
  <c r="U193" i="1"/>
  <c r="U199" i="1"/>
  <c r="I24" i="18" s="1"/>
  <c r="U201" i="1"/>
  <c r="U196" i="1"/>
  <c r="U202" i="1"/>
  <c r="U210" i="1"/>
  <c r="U218" i="1"/>
  <c r="U219" i="1"/>
  <c r="U220" i="1"/>
  <c r="U190" i="1"/>
  <c r="I15" i="17" s="1"/>
  <c r="U192" i="1"/>
  <c r="U194" i="1"/>
  <c r="U195" i="1"/>
  <c r="U200" i="1"/>
  <c r="U221" i="1"/>
  <c r="U197" i="1"/>
  <c r="U198" i="1"/>
  <c r="U205" i="1"/>
  <c r="U204" i="1"/>
  <c r="U756" i="1"/>
  <c r="U206" i="1"/>
  <c r="U208" i="1"/>
  <c r="U207" i="1"/>
  <c r="U211" i="1"/>
  <c r="U213" i="1"/>
  <c r="U216" i="1"/>
  <c r="U222" i="1"/>
  <c r="U203" i="1"/>
  <c r="U209" i="1"/>
  <c r="U217" i="1"/>
  <c r="U768" i="1"/>
  <c r="U223" i="1"/>
  <c r="U224" i="1"/>
  <c r="U225" i="1"/>
  <c r="U212" i="1"/>
  <c r="U214" i="1"/>
  <c r="U215" i="1"/>
  <c r="U226" i="1"/>
  <c r="U657" i="1"/>
  <c r="U659" i="1"/>
  <c r="U661" i="1"/>
  <c r="U662" i="1"/>
  <c r="U666" i="1"/>
  <c r="U667" i="1"/>
  <c r="U668" i="1"/>
  <c r="U670" i="1"/>
  <c r="I24" i="16" s="1"/>
  <c r="U695" i="1"/>
  <c r="U699" i="1"/>
  <c r="U700" i="1"/>
  <c r="U658" i="1"/>
  <c r="U660" i="1"/>
  <c r="I25" i="22" s="1"/>
  <c r="U663" i="1"/>
  <c r="I20" i="24" s="1"/>
  <c r="U665" i="1"/>
  <c r="U669" i="1"/>
  <c r="U686" i="1"/>
  <c r="U688" i="1"/>
  <c r="U664" i="1"/>
  <c r="U684" i="1"/>
  <c r="U674" i="1"/>
  <c r="U671" i="1"/>
  <c r="U673" i="1"/>
  <c r="U675" i="1"/>
  <c r="U676" i="1"/>
  <c r="U679" i="1"/>
  <c r="U677" i="1"/>
  <c r="U681" i="1"/>
  <c r="U680" i="1"/>
  <c r="U689" i="1"/>
  <c r="U690" i="1"/>
  <c r="U691" i="1"/>
  <c r="U692" i="1"/>
  <c r="U696" i="1"/>
  <c r="U697" i="1"/>
  <c r="U698" i="1"/>
  <c r="U245" i="1"/>
  <c r="U701" i="1"/>
  <c r="U702" i="1"/>
  <c r="U683" i="1"/>
  <c r="U682" i="1"/>
  <c r="U687" i="1"/>
  <c r="U693" i="1"/>
  <c r="U694" i="1"/>
  <c r="U703" i="1"/>
  <c r="U704" i="1"/>
  <c r="U705" i="1"/>
  <c r="U672" i="1"/>
  <c r="U678" i="1"/>
  <c r="U685" i="1"/>
  <c r="U611" i="1"/>
  <c r="U612" i="1"/>
  <c r="U613" i="1"/>
  <c r="U615" i="1"/>
  <c r="U616" i="1"/>
  <c r="U619" i="1"/>
  <c r="U623" i="1"/>
  <c r="U624" i="1"/>
  <c r="U627" i="1"/>
  <c r="U650" i="1"/>
  <c r="U651" i="1"/>
  <c r="U610" i="1"/>
  <c r="U617" i="1"/>
  <c r="U618" i="1"/>
  <c r="U635" i="1"/>
  <c r="U639" i="1"/>
  <c r="U643" i="1"/>
  <c r="U648" i="1"/>
  <c r="U652" i="1"/>
  <c r="U614" i="1"/>
  <c r="U649" i="1"/>
  <c r="U620" i="1"/>
  <c r="U625" i="1"/>
  <c r="U622" i="1"/>
  <c r="U629" i="1"/>
  <c r="U630" i="1"/>
  <c r="U637" i="1"/>
  <c r="U633" i="1"/>
  <c r="U640" i="1"/>
  <c r="U641" i="1"/>
  <c r="U644" i="1"/>
  <c r="U646" i="1"/>
  <c r="U653" i="1"/>
  <c r="U647" i="1"/>
  <c r="U654" i="1"/>
  <c r="U621" i="1"/>
  <c r="U631" i="1"/>
  <c r="U636" i="1"/>
  <c r="U1449" i="1"/>
  <c r="U632" i="1"/>
  <c r="U642" i="1"/>
  <c r="U645" i="1"/>
  <c r="U493" i="1"/>
  <c r="I17" i="16" s="1"/>
  <c r="U655" i="1"/>
  <c r="U626" i="1"/>
  <c r="U638" i="1"/>
  <c r="U656" i="1"/>
  <c r="U144" i="1"/>
  <c r="U145" i="1"/>
  <c r="U146" i="1"/>
  <c r="U152" i="1"/>
  <c r="I5" i="17" s="1"/>
  <c r="U153" i="1"/>
  <c r="U155" i="1"/>
  <c r="U157" i="1"/>
  <c r="U163" i="1"/>
  <c r="U160" i="1"/>
  <c r="U182" i="1"/>
  <c r="U183" i="1"/>
  <c r="U184" i="1"/>
  <c r="U147" i="1"/>
  <c r="U148" i="1"/>
  <c r="U149" i="1"/>
  <c r="U150" i="1"/>
  <c r="I16" i="21" s="1"/>
  <c r="U154" i="1"/>
  <c r="U158" i="1"/>
  <c r="U151" i="1"/>
  <c r="I19" i="18" s="1"/>
  <c r="U175" i="1"/>
  <c r="U185" i="1"/>
  <c r="U156" i="1"/>
  <c r="U186" i="1"/>
  <c r="U165" i="1"/>
  <c r="U166" i="1"/>
  <c r="U162" i="1"/>
  <c r="U159" i="1"/>
  <c r="U167" i="1"/>
  <c r="U164" i="1"/>
  <c r="U168" i="1"/>
  <c r="U177" i="1"/>
  <c r="U178" i="1"/>
  <c r="U179" i="1"/>
  <c r="U187" i="1"/>
  <c r="U161" i="1"/>
  <c r="U169" i="1"/>
  <c r="U170" i="1"/>
  <c r="U171" i="1"/>
  <c r="U172" i="1"/>
  <c r="U176" i="1"/>
  <c r="U180" i="1"/>
  <c r="U174" i="1"/>
  <c r="U173" i="1"/>
  <c r="U181" i="1"/>
  <c r="U1124" i="1"/>
  <c r="I7" i="21" s="1"/>
  <c r="U1125" i="1"/>
  <c r="U1127" i="1"/>
  <c r="U1129" i="1"/>
  <c r="I3" i="17" s="1"/>
  <c r="U1130" i="1"/>
  <c r="I24" i="22" s="1"/>
  <c r="U1131" i="1"/>
  <c r="U1133" i="1"/>
  <c r="U1137" i="1"/>
  <c r="I25" i="20" s="1"/>
  <c r="U1148" i="1"/>
  <c r="U1151" i="1"/>
  <c r="U1162" i="1"/>
  <c r="U1163" i="1"/>
  <c r="U1164" i="1"/>
  <c r="U1165" i="1"/>
  <c r="U1126" i="1"/>
  <c r="I15" i="22" s="1"/>
  <c r="U1128" i="1"/>
  <c r="U1134" i="1"/>
  <c r="U1135" i="1"/>
  <c r="U1136" i="1"/>
  <c r="U1145" i="1"/>
  <c r="U1153" i="1"/>
  <c r="U1154" i="1"/>
  <c r="U1166" i="1"/>
  <c r="U1132" i="1"/>
  <c r="I21" i="24" s="1"/>
  <c r="U1167" i="1"/>
  <c r="I27" i="16" s="1"/>
  <c r="U1140" i="1"/>
  <c r="U1138" i="1"/>
  <c r="U1139" i="1"/>
  <c r="U1147" i="1"/>
  <c r="U1146" i="1"/>
  <c r="U1152" i="1"/>
  <c r="U1150" i="1"/>
  <c r="U1149" i="1"/>
  <c r="U1155" i="1"/>
  <c r="U1156" i="1"/>
  <c r="U1157" i="1"/>
  <c r="U1158" i="1"/>
  <c r="U1159" i="1"/>
  <c r="U1141" i="1"/>
  <c r="U1142" i="1"/>
  <c r="U1160" i="1"/>
  <c r="U1161" i="1"/>
  <c r="U1168" i="1"/>
  <c r="U1143" i="1"/>
  <c r="U1144" i="1"/>
  <c r="U1169" i="1"/>
  <c r="U981" i="1"/>
  <c r="I5" i="16" s="1"/>
  <c r="U982" i="1"/>
  <c r="U983" i="1"/>
  <c r="U984" i="1"/>
  <c r="U987" i="1"/>
  <c r="I13" i="16" s="1"/>
  <c r="U990" i="1"/>
  <c r="U995" i="1"/>
  <c r="U993" i="1"/>
  <c r="U1013" i="1"/>
  <c r="U1023" i="1"/>
  <c r="U1024" i="1"/>
  <c r="I11" i="16" s="1"/>
  <c r="U985" i="1"/>
  <c r="U986" i="1"/>
  <c r="I18" i="20" s="1"/>
  <c r="U988" i="1"/>
  <c r="U992" i="1"/>
  <c r="U1014" i="1"/>
  <c r="U1020" i="1"/>
  <c r="U1025" i="1"/>
  <c r="I16" i="20" s="1"/>
  <c r="U989" i="1"/>
  <c r="U1010" i="1"/>
  <c r="U1002" i="1"/>
  <c r="I23" i="22" s="1"/>
  <c r="U991" i="1"/>
  <c r="U994" i="1"/>
  <c r="U1003" i="1"/>
  <c r="U996" i="1"/>
  <c r="U1004" i="1"/>
  <c r="U1005" i="1"/>
  <c r="U997" i="1"/>
  <c r="U1000" i="1"/>
  <c r="U1001" i="1"/>
  <c r="U1006" i="1"/>
  <c r="U1011" i="1"/>
  <c r="U1009" i="1"/>
  <c r="U1015" i="1"/>
  <c r="U1026" i="1"/>
  <c r="U1008" i="1"/>
  <c r="U1012" i="1"/>
  <c r="U1007" i="1"/>
  <c r="U1016" i="1"/>
  <c r="U1017" i="1"/>
  <c r="U1018" i="1"/>
  <c r="U1021" i="1"/>
  <c r="U1022" i="1"/>
  <c r="U998" i="1"/>
  <c r="U999" i="1"/>
  <c r="U1019" i="1"/>
  <c r="U319" i="1"/>
  <c r="I10" i="18" s="1"/>
  <c r="U320" i="1"/>
  <c r="U321" i="1"/>
  <c r="U322" i="1"/>
  <c r="U324" i="1"/>
  <c r="U327" i="1"/>
  <c r="U329" i="1"/>
  <c r="U331" i="1"/>
  <c r="I14" i="22" s="1"/>
  <c r="U332" i="1"/>
  <c r="U328" i="1"/>
  <c r="U348" i="1"/>
  <c r="U352" i="1"/>
  <c r="U361" i="1"/>
  <c r="U323" i="1"/>
  <c r="I18" i="19" s="1"/>
  <c r="U325" i="1"/>
  <c r="U326" i="1"/>
  <c r="U330" i="1"/>
  <c r="U354" i="1"/>
  <c r="U357" i="1"/>
  <c r="U362" i="1"/>
  <c r="U363" i="1"/>
  <c r="U337" i="1"/>
  <c r="U349" i="1"/>
  <c r="U333" i="1"/>
  <c r="U339" i="1"/>
  <c r="U336" i="1"/>
  <c r="U340" i="1"/>
  <c r="U341" i="1"/>
  <c r="U342" i="1"/>
  <c r="U343" i="1"/>
  <c r="U353" i="1"/>
  <c r="U350" i="1"/>
  <c r="U356" i="1"/>
  <c r="U351" i="1"/>
  <c r="U359" i="1"/>
  <c r="U364" i="1"/>
  <c r="U365" i="1"/>
  <c r="U366" i="1"/>
  <c r="U335" i="1"/>
  <c r="U334" i="1"/>
  <c r="U347" i="1"/>
  <c r="U344" i="1"/>
  <c r="U355" i="1"/>
  <c r="U360" i="1"/>
  <c r="U345" i="1"/>
  <c r="U338" i="1"/>
  <c r="U346" i="1"/>
  <c r="U798" i="1"/>
  <c r="I25" i="17" s="1"/>
  <c r="U800" i="1"/>
  <c r="U801" i="1"/>
  <c r="U804" i="1"/>
  <c r="U807" i="1"/>
  <c r="U808" i="1"/>
  <c r="U806" i="1"/>
  <c r="I10" i="24" s="1"/>
  <c r="U825" i="1"/>
  <c r="U823" i="1"/>
  <c r="I3" i="18" s="1"/>
  <c r="U829" i="1"/>
  <c r="U835" i="1"/>
  <c r="U797" i="1"/>
  <c r="U802" i="1"/>
  <c r="U803" i="1"/>
  <c r="U805" i="1"/>
  <c r="I18" i="24" s="1"/>
  <c r="U836" i="1"/>
  <c r="U837" i="1"/>
  <c r="I16" i="24" s="1"/>
  <c r="U838" i="1"/>
  <c r="U799" i="1"/>
  <c r="U821" i="1"/>
  <c r="U813" i="1"/>
  <c r="U814" i="1"/>
  <c r="U809" i="1"/>
  <c r="U815" i="1"/>
  <c r="U816" i="1"/>
  <c r="U817" i="1"/>
  <c r="U818" i="1"/>
  <c r="U824" i="1"/>
  <c r="U826" i="1"/>
  <c r="U811" i="1"/>
  <c r="U822" i="1"/>
  <c r="U820" i="1"/>
  <c r="U830" i="1"/>
  <c r="U839" i="1"/>
  <c r="U810" i="1"/>
  <c r="U827" i="1"/>
  <c r="U812" i="1"/>
  <c r="U831" i="1"/>
  <c r="U832" i="1"/>
  <c r="U833" i="1"/>
  <c r="U834" i="1"/>
  <c r="U840" i="1"/>
  <c r="U358" i="1"/>
  <c r="U819" i="1"/>
  <c r="U828" i="1"/>
  <c r="U933" i="1"/>
  <c r="U938" i="1"/>
  <c r="U941" i="1"/>
  <c r="U634" i="1"/>
  <c r="U942" i="1"/>
  <c r="U946" i="1"/>
  <c r="U947" i="1"/>
  <c r="U950" i="1"/>
  <c r="U940" i="1"/>
  <c r="U967" i="1"/>
  <c r="U978" i="1"/>
  <c r="U937" i="1"/>
  <c r="U939" i="1"/>
  <c r="U953" i="1"/>
  <c r="U959" i="1"/>
  <c r="U952" i="1"/>
  <c r="I19" i="17" s="1"/>
  <c r="U966" i="1"/>
  <c r="U979" i="1"/>
  <c r="U935" i="1"/>
  <c r="U944" i="1"/>
  <c r="U945" i="1"/>
  <c r="U934" i="1"/>
  <c r="U936" i="1"/>
  <c r="U948" i="1"/>
  <c r="U949" i="1"/>
  <c r="U964" i="1"/>
  <c r="U968" i="1"/>
  <c r="U963" i="1"/>
  <c r="U954" i="1"/>
  <c r="U965" i="1"/>
  <c r="U955" i="1"/>
  <c r="U972" i="1"/>
  <c r="U961" i="1"/>
  <c r="U971" i="1"/>
  <c r="U962" i="1"/>
  <c r="U960" i="1"/>
  <c r="U973" i="1"/>
  <c r="U974" i="1"/>
  <c r="U975" i="1"/>
  <c r="U980" i="1"/>
  <c r="U951" i="1"/>
  <c r="U956" i="1"/>
  <c r="U969" i="1"/>
  <c r="U970" i="1"/>
  <c r="I17" i="24" s="1"/>
  <c r="U976" i="1"/>
  <c r="U957" i="1"/>
  <c r="U958" i="1"/>
  <c r="U977" i="1"/>
  <c r="U1396" i="1"/>
  <c r="U1398" i="1"/>
  <c r="U1399" i="1"/>
  <c r="U1401" i="1"/>
  <c r="U1403" i="1"/>
  <c r="U1406" i="1"/>
  <c r="U1429" i="1"/>
  <c r="U1430" i="1"/>
  <c r="U1431" i="1"/>
  <c r="U1400" i="1"/>
  <c r="U1402" i="1"/>
  <c r="U1408" i="1"/>
  <c r="U1413" i="1"/>
  <c r="U1417" i="1"/>
  <c r="U1432" i="1"/>
  <c r="U1397" i="1"/>
  <c r="I22" i="16" s="1"/>
  <c r="U1405" i="1"/>
  <c r="U1433" i="1"/>
  <c r="U1404" i="1"/>
  <c r="U1409" i="1"/>
  <c r="U1410" i="1"/>
  <c r="U1411" i="1"/>
  <c r="U1415" i="1"/>
  <c r="U1419" i="1"/>
  <c r="U1420" i="1"/>
  <c r="U1421" i="1"/>
  <c r="U1422" i="1"/>
  <c r="U1423" i="1"/>
  <c r="U1424" i="1"/>
  <c r="U1425" i="1"/>
  <c r="U1426" i="1"/>
  <c r="U1407" i="1"/>
  <c r="U1416" i="1"/>
  <c r="U1412" i="1"/>
  <c r="U1414" i="1"/>
  <c r="U1427" i="1"/>
  <c r="U1428" i="1"/>
  <c r="U1434" i="1"/>
  <c r="U1418" i="1"/>
  <c r="U367" i="1"/>
  <c r="I13" i="20" s="1"/>
  <c r="U369" i="1"/>
  <c r="I5" i="24" s="1"/>
  <c r="U370" i="1"/>
  <c r="U372" i="1"/>
  <c r="U375" i="1"/>
  <c r="U376" i="1"/>
  <c r="U377" i="1"/>
  <c r="U378" i="1"/>
  <c r="I7" i="20"/>
  <c r="U379" i="1"/>
  <c r="I23" i="17" s="1"/>
  <c r="U402" i="1"/>
  <c r="U403" i="1"/>
  <c r="U404" i="1"/>
  <c r="U405" i="1"/>
  <c r="U368" i="1"/>
  <c r="U371" i="1"/>
  <c r="U380" i="1"/>
  <c r="U374" i="1"/>
  <c r="U394" i="1"/>
  <c r="U387" i="1"/>
  <c r="U406" i="1"/>
  <c r="U407" i="1"/>
  <c r="U373" i="1"/>
  <c r="U386" i="1"/>
  <c r="U408" i="1"/>
  <c r="I17" i="18" s="1"/>
  <c r="U383" i="1"/>
  <c r="U385" i="1"/>
  <c r="U384" i="1"/>
  <c r="U382" i="1"/>
  <c r="U392" i="1"/>
  <c r="U388" i="1"/>
  <c r="U396" i="1"/>
  <c r="U398" i="1"/>
  <c r="U399" i="1"/>
  <c r="U400" i="1"/>
  <c r="U409" i="1"/>
  <c r="U410" i="1"/>
  <c r="U389" i="1"/>
  <c r="U390" i="1"/>
  <c r="U393" i="1"/>
  <c r="U395" i="1"/>
  <c r="U397" i="1"/>
  <c r="U401" i="1"/>
  <c r="U411" i="1"/>
  <c r="U412" i="1"/>
  <c r="U391" i="1"/>
  <c r="U1435" i="1"/>
  <c r="U1436" i="1"/>
  <c r="U1437" i="1"/>
  <c r="U1438" i="1"/>
  <c r="U1439" i="1"/>
  <c r="U1440" i="1"/>
  <c r="U1441" i="1"/>
  <c r="U1442" i="1"/>
  <c r="U1443" i="1"/>
  <c r="U1444" i="1"/>
  <c r="U1445" i="1"/>
  <c r="U1446" i="1"/>
  <c r="U1447" i="1"/>
  <c r="U1448" i="1"/>
  <c r="U1450" i="1"/>
  <c r="U1451" i="1"/>
  <c r="U1452" i="1"/>
  <c r="U1453" i="1"/>
  <c r="U1454" i="1"/>
  <c r="U1455" i="1"/>
  <c r="U1456" i="1"/>
  <c r="U1457" i="1"/>
  <c r="U1458" i="1"/>
  <c r="U1120" i="1"/>
  <c r="U1459" i="1"/>
  <c r="U1460" i="1"/>
  <c r="U1461" i="1"/>
  <c r="U1462" i="1"/>
  <c r="U1463" i="1"/>
  <c r="U1464" i="1"/>
  <c r="U1465" i="1"/>
  <c r="U1466" i="1"/>
  <c r="U1467" i="1"/>
  <c r="U1468" i="1"/>
  <c r="U1469" i="1"/>
  <c r="U1470" i="1"/>
  <c r="U1471" i="1"/>
  <c r="U1472" i="1"/>
  <c r="U1473" i="1"/>
  <c r="U1474" i="1"/>
  <c r="U1475" i="1"/>
  <c r="U1476" i="1"/>
  <c r="U1477" i="1"/>
  <c r="U1478" i="1"/>
  <c r="U1479" i="1"/>
  <c r="I23" i="20" l="1"/>
  <c r="I26" i="20"/>
  <c r="I22" i="20"/>
  <c r="I17" i="19"/>
  <c r="I24" i="24"/>
  <c r="I21" i="22"/>
  <c r="I4" i="22"/>
  <c r="I14" i="17"/>
  <c r="I12" i="18"/>
  <c r="I5" i="20"/>
  <c r="I13" i="21"/>
  <c r="I15" i="24"/>
  <c r="I11" i="22"/>
  <c r="I14" i="19"/>
  <c r="I17" i="20"/>
  <c r="I10" i="21"/>
  <c r="I9" i="17"/>
  <c r="I19" i="24"/>
  <c r="I5" i="21"/>
  <c r="I19" i="20"/>
  <c r="I11" i="18"/>
  <c r="I8" i="18"/>
  <c r="I16" i="17"/>
  <c r="I12" i="20"/>
  <c r="I16" i="18"/>
  <c r="I14" i="18"/>
  <c r="I7" i="17"/>
  <c r="I6" i="16"/>
  <c r="I9" i="16"/>
  <c r="I3" i="19"/>
  <c r="I18" i="21"/>
  <c r="I16" i="16"/>
  <c r="I26" i="21"/>
  <c r="I10" i="16"/>
  <c r="I23" i="18"/>
  <c r="I7" i="16"/>
  <c r="I19" i="21"/>
  <c r="I22" i="17"/>
  <c r="I16" i="19"/>
  <c r="I19" i="19"/>
  <c r="I14" i="21"/>
  <c r="I13" i="24"/>
  <c r="I4" i="21"/>
  <c r="I20" i="21"/>
  <c r="I5" i="18"/>
  <c r="I22" i="22"/>
  <c r="I3" i="20"/>
  <c r="I9" i="22"/>
  <c r="I26" i="18"/>
  <c r="I21" i="16"/>
  <c r="I14" i="16"/>
  <c r="I8" i="22"/>
  <c r="I10" i="17"/>
  <c r="I27" i="24"/>
  <c r="I11" i="21"/>
  <c r="I4" i="16"/>
  <c r="I16" i="22"/>
  <c r="I10" i="19"/>
  <c r="I20" i="18"/>
  <c r="I22" i="19"/>
  <c r="I12" i="19"/>
  <c r="I7" i="24"/>
  <c r="I6" i="21"/>
  <c r="I22" i="18"/>
  <c r="I6" i="22"/>
  <c r="I4" i="17"/>
  <c r="I6" i="20"/>
  <c r="I20" i="16"/>
  <c r="I15" i="21"/>
  <c r="I6" i="17"/>
  <c r="I19" i="16"/>
  <c r="I3" i="24"/>
  <c r="I24" i="20"/>
  <c r="I6" i="19"/>
  <c r="I22" i="21"/>
  <c r="I25" i="24"/>
  <c r="I15" i="20"/>
  <c r="I25" i="19"/>
  <c r="I25" i="18"/>
  <c r="I6" i="24"/>
  <c r="I24" i="19"/>
  <c r="I9" i="19"/>
  <c r="I18" i="17"/>
  <c r="I14" i="20"/>
  <c r="I20" i="17"/>
  <c r="I23" i="16"/>
  <c r="I3" i="21"/>
  <c r="I10" i="20"/>
  <c r="I5" i="22"/>
  <c r="I10" i="22"/>
  <c r="I8" i="20"/>
  <c r="I21" i="17"/>
  <c r="I12" i="22"/>
  <c r="I21" i="18"/>
  <c r="I17" i="17"/>
  <c r="I12" i="24"/>
  <c r="I8" i="17"/>
  <c r="I18" i="18"/>
  <c r="I26" i="16"/>
  <c r="I8" i="16"/>
  <c r="I13" i="22"/>
  <c r="I26" i="19"/>
  <c r="I20" i="19"/>
  <c r="I12" i="21"/>
  <c r="I20" i="22"/>
  <c r="I4" i="18"/>
  <c r="I24" i="21"/>
  <c r="D74" i="16"/>
  <c r="I4" i="19"/>
  <c r="I18" i="16"/>
  <c r="I12" i="16"/>
  <c r="I13" i="18"/>
  <c r="I9" i="20"/>
  <c r="I8" i="24"/>
  <c r="I8" i="21"/>
  <c r="I13" i="19"/>
  <c r="I13" i="17"/>
  <c r="I7" i="22"/>
  <c r="I4" i="24"/>
  <c r="I23" i="21"/>
  <c r="I18" i="22"/>
  <c r="I4" i="20"/>
  <c r="I9" i="21"/>
  <c r="I26" i="24"/>
  <c r="I9" i="24"/>
  <c r="I21" i="20"/>
  <c r="I23" i="24"/>
  <c r="I17" i="22"/>
  <c r="I21" i="21"/>
  <c r="I14" i="24"/>
  <c r="I11" i="24"/>
  <c r="I3" i="22"/>
  <c r="I21" i="19"/>
  <c r="I12" i="17"/>
  <c r="I11" i="19"/>
  <c r="I11" i="17"/>
  <c r="A64" i="12"/>
  <c r="B64" i="12"/>
  <c r="C64" i="12"/>
  <c r="D64" i="12"/>
  <c r="E64" i="12"/>
  <c r="F64" i="12"/>
  <c r="G64" i="12"/>
  <c r="H64" i="12"/>
  <c r="A55" i="12"/>
  <c r="B55" i="12"/>
  <c r="C55" i="12"/>
  <c r="D55" i="12"/>
  <c r="E55" i="12"/>
  <c r="F55" i="12"/>
  <c r="G55" i="12"/>
  <c r="H55" i="12"/>
  <c r="A56" i="12"/>
  <c r="B56" i="12"/>
  <c r="C56" i="12"/>
  <c r="D56" i="12"/>
  <c r="E56" i="12"/>
  <c r="F56" i="12"/>
  <c r="G56" i="12"/>
  <c r="H56" i="12"/>
  <c r="A57" i="12"/>
  <c r="B57" i="12"/>
  <c r="C57" i="12"/>
  <c r="D57" i="12"/>
  <c r="E57" i="12"/>
  <c r="F57" i="12"/>
  <c r="G57" i="12"/>
  <c r="H57" i="12"/>
  <c r="A58" i="12"/>
  <c r="B58" i="12"/>
  <c r="C58" i="12"/>
  <c r="D58" i="12"/>
  <c r="E58" i="12"/>
  <c r="F58" i="12"/>
  <c r="G58" i="12"/>
  <c r="H58" i="12"/>
  <c r="A59" i="12"/>
  <c r="B59" i="12"/>
  <c r="C59" i="12"/>
  <c r="D59" i="12"/>
  <c r="E59" i="12"/>
  <c r="F59" i="12"/>
  <c r="G59" i="12"/>
  <c r="H59" i="12"/>
  <c r="A60" i="12"/>
  <c r="B60" i="12"/>
  <c r="C60" i="12"/>
  <c r="D60" i="12"/>
  <c r="E60" i="12"/>
  <c r="F60" i="12"/>
  <c r="G60" i="12"/>
  <c r="H60" i="12"/>
  <c r="A61" i="12"/>
  <c r="B61" i="12"/>
  <c r="C61" i="12"/>
  <c r="D61" i="12"/>
  <c r="E61" i="12"/>
  <c r="F61" i="12"/>
  <c r="G61" i="12"/>
  <c r="H61" i="12"/>
  <c r="A62" i="12"/>
  <c r="B62" i="12"/>
  <c r="C62" i="12"/>
  <c r="D62" i="12"/>
  <c r="E62" i="12"/>
  <c r="F62" i="12"/>
  <c r="G62" i="12"/>
  <c r="H62" i="12"/>
  <c r="A63" i="12"/>
  <c r="B63" i="12"/>
  <c r="C63" i="12"/>
  <c r="D63" i="12"/>
  <c r="E63" i="12"/>
  <c r="F63" i="12"/>
  <c r="G63" i="12"/>
  <c r="H63" i="12"/>
  <c r="A32" i="12"/>
  <c r="B32" i="12"/>
  <c r="C32" i="12"/>
  <c r="D32" i="12"/>
  <c r="E32" i="12"/>
  <c r="F32" i="12"/>
  <c r="G32" i="12"/>
  <c r="H32" i="12"/>
  <c r="A33" i="12"/>
  <c r="B33" i="12"/>
  <c r="C33" i="12"/>
  <c r="D33" i="12"/>
  <c r="E33" i="12"/>
  <c r="F33" i="12"/>
  <c r="G33" i="12"/>
  <c r="H33" i="12"/>
  <c r="A34" i="12"/>
  <c r="B34" i="12"/>
  <c r="C34" i="12"/>
  <c r="D34" i="12"/>
  <c r="E34" i="12"/>
  <c r="F34" i="12"/>
  <c r="G34" i="12"/>
  <c r="H34" i="12"/>
  <c r="A35" i="12"/>
  <c r="B35" i="12"/>
  <c r="C35" i="12"/>
  <c r="D35" i="12"/>
  <c r="E35" i="12"/>
  <c r="F35" i="12"/>
  <c r="G35" i="12"/>
  <c r="H35" i="12"/>
  <c r="A36" i="12"/>
  <c r="B36" i="12"/>
  <c r="C36" i="12"/>
  <c r="D36" i="12"/>
  <c r="E36" i="12"/>
  <c r="F36" i="12"/>
  <c r="G36" i="12"/>
  <c r="H36" i="12"/>
  <c r="A37" i="12"/>
  <c r="B37" i="12"/>
  <c r="C37" i="12"/>
  <c r="D37" i="12"/>
  <c r="E37" i="12"/>
  <c r="F37" i="12"/>
  <c r="G37" i="12"/>
  <c r="H37" i="12"/>
  <c r="A38" i="12"/>
  <c r="B38" i="12"/>
  <c r="C38" i="12"/>
  <c r="D38" i="12"/>
  <c r="E38" i="12"/>
  <c r="F38" i="12"/>
  <c r="G38" i="12"/>
  <c r="H38" i="12"/>
  <c r="A39" i="12"/>
  <c r="B39" i="12"/>
  <c r="C39" i="12"/>
  <c r="D39" i="12"/>
  <c r="E39" i="12"/>
  <c r="F39" i="12"/>
  <c r="G39" i="12"/>
  <c r="H39" i="12"/>
  <c r="A40" i="12"/>
  <c r="B40" i="12"/>
  <c r="C40" i="12"/>
  <c r="D40" i="12"/>
  <c r="E40" i="12"/>
  <c r="F40" i="12"/>
  <c r="G40" i="12"/>
  <c r="H40" i="12"/>
  <c r="A41" i="12"/>
  <c r="B41" i="12"/>
  <c r="C41" i="12"/>
  <c r="D41" i="12"/>
  <c r="E41" i="12"/>
  <c r="F41" i="12"/>
  <c r="G41" i="12"/>
  <c r="H41" i="12"/>
  <c r="A42" i="12"/>
  <c r="B42" i="12"/>
  <c r="C42" i="12"/>
  <c r="D42" i="12"/>
  <c r="E42" i="12"/>
  <c r="F42" i="12"/>
  <c r="G42" i="12"/>
  <c r="H42" i="12"/>
  <c r="A43" i="12"/>
  <c r="B43" i="12"/>
  <c r="C43" i="12"/>
  <c r="D43" i="12"/>
  <c r="E43" i="12"/>
  <c r="F43" i="12"/>
  <c r="G43" i="12"/>
  <c r="H43" i="12"/>
  <c r="A44" i="12"/>
  <c r="B44" i="12"/>
  <c r="C44" i="12"/>
  <c r="D44" i="12"/>
  <c r="E44" i="12"/>
  <c r="F44" i="12"/>
  <c r="G44" i="12"/>
  <c r="H44" i="12"/>
  <c r="A45" i="12"/>
  <c r="B45" i="12"/>
  <c r="C45" i="12"/>
  <c r="D45" i="12"/>
  <c r="E45" i="12"/>
  <c r="F45" i="12"/>
  <c r="G45" i="12"/>
  <c r="H45" i="12"/>
  <c r="A46" i="12"/>
  <c r="B46" i="12"/>
  <c r="C46" i="12"/>
  <c r="D46" i="12"/>
  <c r="E46" i="12"/>
  <c r="F46" i="12"/>
  <c r="G46" i="12"/>
  <c r="H46" i="12"/>
  <c r="A47" i="12"/>
  <c r="B47" i="12"/>
  <c r="C47" i="12"/>
  <c r="D47" i="12"/>
  <c r="E47" i="12"/>
  <c r="F47" i="12"/>
  <c r="G47" i="12"/>
  <c r="H47" i="12"/>
  <c r="A48" i="12"/>
  <c r="B48" i="12"/>
  <c r="C48" i="12"/>
  <c r="D48" i="12"/>
  <c r="E48" i="12"/>
  <c r="F48" i="12"/>
  <c r="G48" i="12"/>
  <c r="H48" i="12"/>
  <c r="A49" i="12"/>
  <c r="B49" i="12"/>
  <c r="C49" i="12"/>
  <c r="D49" i="12"/>
  <c r="E49" i="12"/>
  <c r="F49" i="12"/>
  <c r="G49" i="12"/>
  <c r="H49" i="12"/>
  <c r="A50" i="12"/>
  <c r="B50" i="12"/>
  <c r="C50" i="12"/>
  <c r="D50" i="12"/>
  <c r="E50" i="12"/>
  <c r="F50" i="12"/>
  <c r="G50" i="12"/>
  <c r="H50" i="12"/>
  <c r="A51" i="12"/>
  <c r="B51" i="12"/>
  <c r="C51" i="12"/>
  <c r="D51" i="12"/>
  <c r="E51" i="12"/>
  <c r="F51" i="12"/>
  <c r="G51" i="12"/>
  <c r="H51" i="12"/>
  <c r="A52" i="12"/>
  <c r="B52" i="12"/>
  <c r="C52" i="12"/>
  <c r="D52" i="12"/>
  <c r="E52" i="12"/>
  <c r="F52" i="12"/>
  <c r="G52" i="12"/>
  <c r="H52" i="12"/>
  <c r="A53" i="12"/>
  <c r="B53" i="12"/>
  <c r="C53" i="12"/>
  <c r="D53" i="12"/>
  <c r="E53" i="12"/>
  <c r="F53" i="12"/>
  <c r="G53" i="12"/>
  <c r="H53" i="12"/>
  <c r="A54" i="12"/>
  <c r="B54" i="12"/>
  <c r="C54" i="12"/>
  <c r="D54" i="12"/>
  <c r="E54" i="12"/>
  <c r="F54" i="12"/>
  <c r="G54" i="12"/>
  <c r="H54" i="12"/>
  <c r="B31" i="12"/>
  <c r="C31" i="12"/>
  <c r="D31" i="12"/>
  <c r="E31" i="12"/>
  <c r="F31" i="12"/>
  <c r="G31" i="12"/>
  <c r="H31" i="12"/>
  <c r="A31" i="12"/>
  <c r="H30" i="12"/>
  <c r="G30" i="12"/>
  <c r="F30" i="12"/>
  <c r="E30" i="12"/>
  <c r="D30" i="12"/>
  <c r="C30" i="12"/>
  <c r="B30" i="12"/>
  <c r="A30" i="12"/>
  <c r="A29" i="12"/>
  <c r="H29" i="12"/>
  <c r="G28" i="12"/>
  <c r="G29" i="12"/>
  <c r="F28" i="12"/>
  <c r="F29" i="12"/>
  <c r="D29" i="12"/>
  <c r="C28" i="12"/>
  <c r="C29" i="12"/>
  <c r="B28" i="12"/>
  <c r="B29" i="12"/>
  <c r="A28" i="12"/>
  <c r="G42" i="24" l="1"/>
  <c r="G43" i="24"/>
  <c r="G45" i="24"/>
  <c r="G46" i="24"/>
  <c r="G47" i="24"/>
  <c r="G41" i="17"/>
  <c r="G44" i="17"/>
  <c r="G46" i="17"/>
  <c r="G47" i="17"/>
  <c r="G49" i="17"/>
  <c r="G50" i="17"/>
  <c r="G51" i="17"/>
  <c r="G53" i="17"/>
  <c r="G54" i="17"/>
  <c r="G55" i="17"/>
  <c r="G58" i="17"/>
  <c r="G61" i="17"/>
  <c r="G62" i="17"/>
  <c r="G63" i="17"/>
  <c r="G65" i="17"/>
  <c r="G66" i="17"/>
  <c r="G67" i="17"/>
  <c r="G68" i="17"/>
  <c r="G69" i="17"/>
  <c r="G70" i="17"/>
  <c r="G71" i="17"/>
  <c r="G73" i="17"/>
  <c r="H74" i="17"/>
  <c r="I74" i="17" s="1"/>
  <c r="G40" i="19"/>
  <c r="G42" i="19"/>
  <c r="G43" i="19"/>
  <c r="G44" i="19"/>
  <c r="G47" i="19"/>
  <c r="G48" i="19"/>
  <c r="G50" i="19"/>
  <c r="G51" i="19"/>
  <c r="G52" i="19"/>
  <c r="G55" i="19"/>
  <c r="G56" i="19"/>
  <c r="G58" i="19"/>
  <c r="G59" i="19"/>
  <c r="G60" i="19"/>
  <c r="G63" i="19"/>
  <c r="G64" i="19"/>
  <c r="G66" i="19"/>
  <c r="G67" i="19"/>
  <c r="G68" i="19"/>
  <c r="G73" i="19"/>
  <c r="G40" i="22"/>
  <c r="G41" i="22"/>
  <c r="G42" i="22"/>
  <c r="G46" i="22"/>
  <c r="G48" i="22"/>
  <c r="G49" i="22"/>
  <c r="G50" i="22"/>
  <c r="G53" i="22"/>
  <c r="G54" i="22"/>
  <c r="G55" i="22"/>
  <c r="G56" i="22"/>
  <c r="G57" i="22"/>
  <c r="G58" i="22"/>
  <c r="G61" i="22"/>
  <c r="G62" i="22"/>
  <c r="G63" i="22"/>
  <c r="G64" i="22"/>
  <c r="G65" i="22"/>
  <c r="G66" i="22"/>
  <c r="G69" i="22"/>
  <c r="G70" i="22"/>
  <c r="G72" i="22"/>
  <c r="G73" i="22"/>
  <c r="G46" i="16"/>
  <c r="G47" i="16"/>
  <c r="G48" i="16"/>
  <c r="G49" i="16"/>
  <c r="G52" i="16"/>
  <c r="G53" i="16"/>
  <c r="G54" i="16"/>
  <c r="G55" i="16"/>
  <c r="G56" i="16"/>
  <c r="G57" i="16"/>
  <c r="G60" i="16"/>
  <c r="G61" i="16"/>
  <c r="G62" i="16"/>
  <c r="G63" i="16"/>
  <c r="G64" i="16"/>
  <c r="G65" i="16"/>
  <c r="G68" i="16"/>
  <c r="G69" i="16"/>
  <c r="G70" i="16"/>
  <c r="G71" i="16"/>
  <c r="G72" i="16"/>
  <c r="G73" i="16"/>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40" i="21"/>
  <c r="G41" i="21"/>
  <c r="G42" i="21"/>
  <c r="G43" i="21"/>
  <c r="G44" i="21"/>
  <c r="G45" i="21"/>
  <c r="G46" i="21"/>
  <c r="G48" i="21"/>
  <c r="G49" i="21"/>
  <c r="G50" i="21"/>
  <c r="G51" i="21"/>
  <c r="G52" i="21"/>
  <c r="G40" i="18"/>
  <c r="G41" i="18"/>
  <c r="G42" i="18"/>
  <c r="G43" i="18"/>
  <c r="G44" i="18"/>
  <c r="G48" i="18"/>
  <c r="G49" i="18"/>
  <c r="G50" i="18"/>
  <c r="G51" i="18"/>
  <c r="G52" i="18"/>
  <c r="G55" i="18"/>
  <c r="G56" i="18"/>
  <c r="G57" i="18"/>
  <c r="G58" i="18"/>
  <c r="G59" i="18"/>
  <c r="G60" i="18"/>
  <c r="G62" i="18"/>
  <c r="G63" i="18"/>
  <c r="G64" i="18"/>
  <c r="G65" i="18"/>
  <c r="G66" i="18"/>
  <c r="G67" i="18"/>
  <c r="G68" i="18"/>
  <c r="G70" i="18"/>
  <c r="G71" i="18"/>
  <c r="G72" i="18"/>
  <c r="G39" i="24"/>
  <c r="G39" i="17"/>
  <c r="G39" i="19"/>
  <c r="G39" i="22"/>
  <c r="G39" i="16"/>
  <c r="G39" i="21"/>
  <c r="G39" i="18"/>
  <c r="G69" i="18"/>
  <c r="G61" i="18"/>
  <c r="G54" i="18"/>
  <c r="G53" i="18"/>
  <c r="D74" i="17"/>
  <c r="C74" i="17"/>
  <c r="G72" i="17"/>
  <c r="G64" i="17"/>
  <c r="G60" i="17"/>
  <c r="G59" i="17"/>
  <c r="G57" i="17"/>
  <c r="G56" i="17"/>
  <c r="G72" i="19"/>
  <c r="G71" i="19"/>
  <c r="G70" i="19"/>
  <c r="G69" i="19"/>
  <c r="G65" i="19"/>
  <c r="G62" i="19"/>
  <c r="G61" i="19"/>
  <c r="G57" i="19"/>
  <c r="G54" i="19"/>
  <c r="G53" i="19"/>
  <c r="G71" i="22"/>
  <c r="G68" i="22"/>
  <c r="G67" i="22"/>
  <c r="G60" i="22"/>
  <c r="G59" i="22"/>
  <c r="G67" i="16"/>
  <c r="G66" i="16"/>
  <c r="G59" i="16"/>
  <c r="G58" i="16"/>
  <c r="G52" i="17"/>
  <c r="G48" i="17"/>
  <c r="G43" i="17"/>
  <c r="G42" i="17"/>
  <c r="G40" i="17"/>
  <c r="G49" i="19"/>
  <c r="G46" i="19"/>
  <c r="G45" i="19"/>
  <c r="G41" i="19"/>
  <c r="G52" i="22"/>
  <c r="G51" i="22"/>
  <c r="G47" i="22"/>
  <c r="G45" i="22"/>
  <c r="G44" i="22"/>
  <c r="G43" i="22"/>
  <c r="G51" i="16"/>
  <c r="G50" i="16"/>
  <c r="G45" i="16"/>
  <c r="G44" i="16"/>
  <c r="G42" i="16"/>
  <c r="G41" i="16"/>
  <c r="G40" i="16"/>
  <c r="G40" i="20"/>
  <c r="G39" i="20"/>
  <c r="G47" i="21"/>
  <c r="G48" i="24"/>
  <c r="G44" i="24"/>
  <c r="G41" i="24"/>
  <c r="G40" i="24"/>
  <c r="G45" i="18"/>
  <c r="G46" i="18"/>
  <c r="G47" i="18"/>
  <c r="I35" i="24"/>
  <c r="I35" i="17"/>
  <c r="I35" i="19"/>
  <c r="I35" i="22"/>
  <c r="I35" i="16"/>
  <c r="I35" i="20"/>
  <c r="I35" i="21"/>
  <c r="L1426" i="1"/>
  <c r="M1426" i="1"/>
  <c r="L993" i="1"/>
  <c r="M993" i="1"/>
  <c r="L1394" i="1"/>
  <c r="M1394" i="1"/>
  <c r="L37" i="1"/>
  <c r="M37" i="1"/>
  <c r="L470" i="1"/>
  <c r="M470" i="1"/>
  <c r="G39" i="29" s="1"/>
  <c r="L1049" i="1"/>
  <c r="M1049" i="1"/>
  <c r="L1249" i="1"/>
  <c r="M1249" i="1"/>
  <c r="L1300" i="1"/>
  <c r="M1300" i="1"/>
  <c r="L404" i="1"/>
  <c r="M404" i="1"/>
  <c r="L70" i="1"/>
  <c r="M70" i="1"/>
  <c r="L815" i="1"/>
  <c r="M815" i="1"/>
  <c r="L57" i="1"/>
  <c r="M57" i="1"/>
  <c r="L899" i="1"/>
  <c r="M899" i="1"/>
  <c r="L449" i="1"/>
  <c r="M449" i="1"/>
  <c r="L863" i="1"/>
  <c r="M863" i="1"/>
  <c r="L1166" i="1"/>
  <c r="M1166" i="1"/>
  <c r="L1464" i="1"/>
  <c r="M1464" i="1"/>
  <c r="H8" i="18" s="1"/>
  <c r="L266" i="1"/>
  <c r="M266" i="1"/>
  <c r="L1186" i="1"/>
  <c r="M1186" i="1"/>
  <c r="L712" i="1"/>
  <c r="M712" i="1"/>
  <c r="L214" i="1"/>
  <c r="M214" i="1"/>
  <c r="L625" i="1"/>
  <c r="M625" i="1"/>
  <c r="L1043" i="1"/>
  <c r="M1043" i="1"/>
  <c r="L1023" i="1"/>
  <c r="M1023" i="1"/>
  <c r="L702" i="1"/>
  <c r="M702" i="1"/>
  <c r="L1356" i="1"/>
  <c r="M1356" i="1"/>
  <c r="L649" i="1"/>
  <c r="M649" i="1"/>
  <c r="L1179" i="1"/>
  <c r="M1179" i="1"/>
  <c r="L492" i="1"/>
  <c r="M492" i="1"/>
  <c r="L47" i="1"/>
  <c r="M47" i="1"/>
  <c r="L738" i="1"/>
  <c r="M738" i="1"/>
  <c r="L1415" i="1"/>
  <c r="M1415" i="1"/>
  <c r="L423" i="1"/>
  <c r="M423" i="1"/>
  <c r="L672" i="1"/>
  <c r="M672" i="1"/>
  <c r="L367" i="1"/>
  <c r="M367" i="1"/>
  <c r="L602" i="1"/>
  <c r="M602" i="1"/>
  <c r="L593" i="1"/>
  <c r="M593" i="1"/>
  <c r="L516" i="1"/>
  <c r="M516" i="1"/>
  <c r="L567" i="1"/>
  <c r="M567" i="1"/>
  <c r="L419" i="1"/>
  <c r="M419" i="1"/>
  <c r="L1339" i="1"/>
  <c r="M1339" i="1"/>
  <c r="L1127" i="1"/>
  <c r="M1127" i="1"/>
  <c r="L617" i="1"/>
  <c r="M617" i="1"/>
  <c r="L1382" i="1"/>
  <c r="M1382" i="1"/>
  <c r="L1140" i="1"/>
  <c r="M1140" i="1"/>
  <c r="L61" i="1"/>
  <c r="M61" i="1"/>
  <c r="L1008" i="1"/>
  <c r="M1008" i="1"/>
  <c r="L865" i="1"/>
  <c r="M865" i="1"/>
  <c r="L101" i="1"/>
  <c r="M101" i="1"/>
  <c r="L11" i="1"/>
  <c r="M11" i="1"/>
  <c r="L729" i="1"/>
  <c r="M729" i="1"/>
  <c r="L80" i="1"/>
  <c r="M80" i="1"/>
  <c r="L1037" i="1"/>
  <c r="M1037" i="1"/>
  <c r="H40" i="24" s="1"/>
  <c r="L579" i="1"/>
  <c r="M579" i="1"/>
  <c r="L270" i="1"/>
  <c r="M270" i="1"/>
  <c r="L880" i="1"/>
  <c r="M880" i="1"/>
  <c r="L938" i="1"/>
  <c r="M938" i="1"/>
  <c r="L202" i="1"/>
  <c r="M202" i="1"/>
  <c r="L156" i="1"/>
  <c r="M156" i="1"/>
  <c r="L322" i="1"/>
  <c r="M322" i="1"/>
  <c r="L1223" i="1"/>
  <c r="M1223" i="1"/>
  <c r="L491" i="1"/>
  <c r="M491" i="1"/>
  <c r="L1245" i="1"/>
  <c r="M1245" i="1"/>
  <c r="L58" i="1"/>
  <c r="M58" i="1"/>
  <c r="L881" i="1"/>
  <c r="M881" i="1"/>
  <c r="H9" i="18" s="1"/>
  <c r="L68" i="1"/>
  <c r="M68" i="1"/>
  <c r="L371" i="1"/>
  <c r="M371" i="1"/>
  <c r="L1105" i="1"/>
  <c r="M1105" i="1"/>
  <c r="L693" i="1"/>
  <c r="M693" i="1"/>
  <c r="L1462" i="1"/>
  <c r="M1462" i="1"/>
  <c r="L1377" i="1"/>
  <c r="M1377" i="1"/>
  <c r="L42" i="1"/>
  <c r="M42" i="1"/>
  <c r="L673" i="1"/>
  <c r="M673" i="1"/>
  <c r="L563" i="1"/>
  <c r="M563" i="1"/>
  <c r="L1226" i="1"/>
  <c r="M1226" i="1"/>
  <c r="L896" i="1"/>
  <c r="M896" i="1"/>
  <c r="L43" i="1"/>
  <c r="M43" i="1"/>
  <c r="L1345" i="1"/>
  <c r="M1345" i="1"/>
  <c r="L848" i="1"/>
  <c r="M848" i="1"/>
  <c r="L645" i="1"/>
  <c r="M645" i="1"/>
  <c r="L315" i="1"/>
  <c r="M315" i="1"/>
  <c r="L689" i="1"/>
  <c r="M689" i="1"/>
  <c r="L1220" i="1"/>
  <c r="M1220" i="1"/>
  <c r="L669" i="1"/>
  <c r="M669" i="1"/>
  <c r="L84" i="1"/>
  <c r="M84" i="1"/>
  <c r="L54" i="1"/>
  <c r="M54" i="1"/>
  <c r="L1147" i="1"/>
  <c r="M1147" i="1"/>
  <c r="L1187" i="1"/>
  <c r="M1187" i="1"/>
  <c r="L573" i="1"/>
  <c r="M573" i="1"/>
  <c r="L636" i="1"/>
  <c r="M636" i="1"/>
  <c r="L1228" i="1"/>
  <c r="M1228" i="1"/>
  <c r="L1193" i="1"/>
  <c r="M1193" i="1"/>
  <c r="L903" i="1"/>
  <c r="M903" i="1"/>
  <c r="L1348" i="1"/>
  <c r="M1348" i="1"/>
  <c r="L1454" i="1"/>
  <c r="M1454" i="1"/>
  <c r="L1311" i="1"/>
  <c r="M1311" i="1"/>
  <c r="L127" i="1"/>
  <c r="M127" i="1"/>
  <c r="L1218" i="1"/>
  <c r="M1218" i="1"/>
  <c r="L839" i="1"/>
  <c r="M839" i="1"/>
  <c r="L292" i="1"/>
  <c r="M292" i="1"/>
  <c r="L692" i="1"/>
  <c r="M692" i="1"/>
  <c r="L1291" i="1"/>
  <c r="M1291" i="1"/>
  <c r="L352" i="1"/>
  <c r="M352" i="1"/>
  <c r="L186" i="1"/>
  <c r="M186" i="1"/>
  <c r="L194" i="1"/>
  <c r="M194" i="1"/>
  <c r="L35" i="1"/>
  <c r="M35" i="1"/>
  <c r="L1409" i="1"/>
  <c r="M1409" i="1"/>
  <c r="L594" i="1"/>
  <c r="M594" i="1"/>
  <c r="L284" i="1"/>
  <c r="M284" i="1"/>
  <c r="L318" i="1"/>
  <c r="M318" i="1"/>
  <c r="H4" i="22" s="1"/>
  <c r="L554" i="1"/>
  <c r="M554" i="1"/>
  <c r="L1406" i="1"/>
  <c r="M1406" i="1"/>
  <c r="L1271" i="1"/>
  <c r="M1271" i="1"/>
  <c r="G54" i="29" s="1"/>
  <c r="L1014" i="1"/>
  <c r="M1014" i="1"/>
  <c r="L468" i="1"/>
  <c r="M468" i="1"/>
  <c r="L1290" i="1"/>
  <c r="M1290" i="1"/>
  <c r="L837" i="1"/>
  <c r="M837" i="1"/>
  <c r="L829" i="1"/>
  <c r="M829" i="1"/>
  <c r="L116" i="1"/>
  <c r="M116" i="1"/>
  <c r="L1203" i="1"/>
  <c r="M1203" i="1"/>
  <c r="L500" i="1"/>
  <c r="M500" i="1"/>
  <c r="L824" i="1"/>
  <c r="M824" i="1"/>
  <c r="H18" i="18" s="1"/>
  <c r="L552" i="1"/>
  <c r="M552" i="1"/>
  <c r="H20" i="17" s="1"/>
  <c r="L777" i="1"/>
  <c r="M777" i="1"/>
  <c r="L1342" i="1"/>
  <c r="M1342" i="1"/>
  <c r="L1005" i="1"/>
  <c r="M1005" i="1"/>
  <c r="L370" i="1"/>
  <c r="M370" i="1"/>
  <c r="L282" i="1"/>
  <c r="M282" i="1"/>
  <c r="L277" i="1"/>
  <c r="M277" i="1"/>
  <c r="L1159" i="1"/>
  <c r="M1159" i="1"/>
  <c r="L334" i="1"/>
  <c r="M334" i="1"/>
  <c r="L153" i="1"/>
  <c r="M153" i="1"/>
  <c r="L791" i="1"/>
  <c r="M791" i="1"/>
  <c r="L1314" i="1"/>
  <c r="M1314" i="1"/>
  <c r="L1441" i="1"/>
  <c r="M1441" i="1"/>
  <c r="L1474" i="1"/>
  <c r="M1474" i="1"/>
  <c r="L82" i="1"/>
  <c r="M82" i="1"/>
  <c r="L807" i="1"/>
  <c r="M807" i="1"/>
  <c r="L604" i="1"/>
  <c r="M604" i="1"/>
  <c r="L1349" i="1"/>
  <c r="M1349" i="1"/>
  <c r="L1150" i="1"/>
  <c r="M1150" i="1"/>
  <c r="L1235" i="1"/>
  <c r="M1235" i="1"/>
  <c r="L1048" i="1"/>
  <c r="M1048" i="1"/>
  <c r="L1149" i="1"/>
  <c r="M1149" i="1"/>
  <c r="L1389" i="1"/>
  <c r="L587" i="1"/>
  <c r="M587" i="1"/>
  <c r="L695" i="1"/>
  <c r="M695" i="1"/>
  <c r="L420" i="1"/>
  <c r="M420" i="1"/>
  <c r="L814" i="1"/>
  <c r="M814" i="1"/>
  <c r="L775" i="1"/>
  <c r="M775" i="1"/>
  <c r="L55" i="1"/>
  <c r="M55" i="1"/>
  <c r="L1270" i="1"/>
  <c r="M1270" i="1"/>
  <c r="L489" i="1"/>
  <c r="M489" i="1"/>
  <c r="L437" i="1"/>
  <c r="M437" i="1"/>
  <c r="L1435" i="1"/>
  <c r="M1435" i="1"/>
  <c r="L830" i="1"/>
  <c r="M830" i="1"/>
  <c r="L216" i="1"/>
  <c r="M216" i="1"/>
  <c r="L236" i="1"/>
  <c r="M236" i="1"/>
  <c r="L208" i="1"/>
  <c r="M208" i="1"/>
  <c r="L575" i="1"/>
  <c r="M575" i="1"/>
  <c r="L1246" i="1"/>
  <c r="M1246" i="1"/>
  <c r="L701" i="1"/>
  <c r="M701" i="1"/>
  <c r="L160" i="1"/>
  <c r="M160" i="1"/>
  <c r="L1061" i="1"/>
  <c r="M1061" i="1"/>
  <c r="L756" i="1"/>
  <c r="M756" i="1"/>
  <c r="L1195" i="1"/>
  <c r="M1195" i="1"/>
  <c r="L518" i="1"/>
  <c r="M518" i="1"/>
  <c r="L1357" i="1"/>
  <c r="M1357" i="1"/>
  <c r="L416" i="1"/>
  <c r="M416" i="1"/>
  <c r="L696" i="1"/>
  <c r="M696" i="1"/>
  <c r="L1106" i="1"/>
  <c r="M1106" i="1"/>
  <c r="L146" i="1"/>
  <c r="M146" i="1"/>
  <c r="L1233" i="1"/>
  <c r="M1233" i="1"/>
  <c r="L599" i="1"/>
  <c r="M599" i="1"/>
  <c r="L213" i="1"/>
  <c r="M213" i="1"/>
  <c r="L868" i="1"/>
  <c r="M868" i="1"/>
  <c r="L230" i="1"/>
  <c r="M230" i="1"/>
  <c r="L154" i="1"/>
  <c r="M154" i="1"/>
  <c r="L822" i="1"/>
  <c r="M822" i="1"/>
  <c r="L455" i="1"/>
  <c r="M455" i="1"/>
  <c r="L844" i="1"/>
  <c r="M844" i="1"/>
  <c r="L40" i="1"/>
  <c r="M40" i="1"/>
  <c r="L1122" i="1"/>
  <c r="M1122" i="1"/>
  <c r="L1207" i="1"/>
  <c r="M1207" i="1"/>
  <c r="L609" i="1"/>
  <c r="M609" i="1"/>
  <c r="L515" i="1"/>
  <c r="M515" i="1"/>
  <c r="L545" i="1"/>
  <c r="M545" i="1"/>
  <c r="L1338" i="1"/>
  <c r="M1338" i="1"/>
  <c r="L1386" i="1"/>
  <c r="M1386" i="1"/>
  <c r="L753" i="1"/>
  <c r="M753" i="1"/>
  <c r="L1099" i="1"/>
  <c r="M1099" i="1"/>
  <c r="L451" i="1"/>
  <c r="M451" i="1"/>
  <c r="L74" i="1"/>
  <c r="M74" i="1"/>
  <c r="L1362" i="1"/>
  <c r="M1362" i="1"/>
  <c r="L620" i="1"/>
  <c r="M620" i="1"/>
  <c r="L506" i="1"/>
  <c r="M506" i="1"/>
  <c r="L207" i="1"/>
  <c r="M207" i="1"/>
  <c r="L935" i="1"/>
  <c r="M935" i="1"/>
  <c r="L1376" i="1"/>
  <c r="M1376" i="1"/>
  <c r="L1413" i="1"/>
  <c r="M1413" i="1"/>
  <c r="L235" i="1"/>
  <c r="M235" i="1"/>
  <c r="L400" i="1"/>
  <c r="M400" i="1"/>
  <c r="L1468" i="1"/>
  <c r="M1468" i="1"/>
  <c r="L93" i="1"/>
  <c r="M93" i="1"/>
  <c r="L1267" i="1"/>
  <c r="M1267" i="1"/>
  <c r="L240" i="1"/>
  <c r="M240" i="1"/>
  <c r="L26" i="1"/>
  <c r="M26" i="1"/>
  <c r="L901" i="1"/>
  <c r="M901" i="1"/>
  <c r="L1467" i="1"/>
  <c r="M1467" i="1"/>
  <c r="L1029" i="1"/>
  <c r="M1029" i="1"/>
  <c r="L85" i="1"/>
  <c r="M85" i="1"/>
  <c r="L950" i="1"/>
  <c r="M950" i="1"/>
  <c r="L661" i="1"/>
  <c r="M661" i="1"/>
  <c r="L30" i="1"/>
  <c r="M30" i="1"/>
  <c r="L233" i="1"/>
  <c r="M233" i="1"/>
  <c r="L10" i="1"/>
  <c r="M10" i="1"/>
  <c r="L1352" i="1"/>
  <c r="M1352" i="1"/>
  <c r="L1231" i="1"/>
  <c r="M1231" i="1"/>
  <c r="L841" i="1"/>
  <c r="M841" i="1"/>
  <c r="L864" i="1"/>
  <c r="M864" i="1"/>
  <c r="L659" i="1"/>
  <c r="M659" i="1"/>
  <c r="L212" i="1"/>
  <c r="M212" i="1"/>
  <c r="L407" i="1"/>
  <c r="M407" i="1"/>
  <c r="L1178" i="1"/>
  <c r="M1178" i="1"/>
  <c r="L1323" i="1"/>
  <c r="M1323" i="1"/>
  <c r="L375" i="1"/>
  <c r="M375" i="1"/>
  <c r="L115" i="1"/>
  <c r="M115" i="1"/>
  <c r="L1268" i="1"/>
  <c r="M1268" i="1"/>
  <c r="L184" i="1"/>
  <c r="M184" i="1"/>
  <c r="L288" i="1"/>
  <c r="M288" i="1"/>
  <c r="L790" i="1"/>
  <c r="M790" i="1"/>
  <c r="L551" i="1"/>
  <c r="M551" i="1"/>
  <c r="L481" i="1"/>
  <c r="M481" i="1"/>
  <c r="L1427" i="1"/>
  <c r="M1427" i="1"/>
  <c r="L544" i="1"/>
  <c r="M544" i="1"/>
  <c r="L104" i="1"/>
  <c r="M104" i="1"/>
  <c r="L1289" i="1"/>
  <c r="M1289" i="1"/>
  <c r="L1059" i="1"/>
  <c r="M1059" i="1"/>
  <c r="L1306" i="1"/>
  <c r="M1306" i="1"/>
  <c r="L1232" i="1"/>
  <c r="M1232" i="1"/>
  <c r="L612" i="1"/>
  <c r="M612" i="1"/>
  <c r="L79" i="1"/>
  <c r="M79" i="1"/>
  <c r="L278" i="1"/>
  <c r="M278" i="1"/>
  <c r="L1044" i="1"/>
  <c r="M1044" i="1"/>
  <c r="L561" i="1"/>
  <c r="M561" i="1"/>
  <c r="L529" i="1"/>
  <c r="M529" i="1"/>
  <c r="L1432" i="1"/>
  <c r="M1432" i="1"/>
  <c r="L234" i="1"/>
  <c r="M234" i="1"/>
  <c r="L1296" i="1"/>
  <c r="M1296" i="1"/>
  <c r="L828" i="1"/>
  <c r="M828" i="1"/>
  <c r="L386" i="1"/>
  <c r="M386" i="1"/>
  <c r="L541" i="1"/>
  <c r="M541" i="1"/>
  <c r="L477" i="1"/>
  <c r="M477" i="1"/>
  <c r="L1284" i="1"/>
  <c r="M1284" i="1"/>
  <c r="L582" i="1"/>
  <c r="M582" i="1"/>
  <c r="L1065" i="1"/>
  <c r="M1065" i="1"/>
  <c r="L875" i="1"/>
  <c r="M875" i="1"/>
  <c r="L193" i="1"/>
  <c r="M193" i="1"/>
  <c r="L748" i="1"/>
  <c r="M748" i="1"/>
  <c r="L1417" i="1"/>
  <c r="M1417" i="1"/>
  <c r="L788" i="1"/>
  <c r="M788" i="1"/>
  <c r="L1066" i="1"/>
  <c r="M1066" i="1"/>
  <c r="L1067" i="1"/>
  <c r="M1067" i="1"/>
  <c r="L1153" i="1"/>
  <c r="M1153" i="1"/>
  <c r="L1068" i="1"/>
  <c r="M1068" i="1"/>
  <c r="L1466" i="1"/>
  <c r="M1466" i="1"/>
  <c r="L588" i="1"/>
  <c r="M588" i="1"/>
  <c r="L1281" i="1"/>
  <c r="M1281" i="1"/>
  <c r="L1082" i="1"/>
  <c r="M1082" i="1"/>
  <c r="L592" i="1"/>
  <c r="M592" i="1"/>
  <c r="L130" i="1"/>
  <c r="M130" i="1"/>
  <c r="L977" i="1"/>
  <c r="M977" i="1"/>
  <c r="L1164" i="1"/>
  <c r="M1164" i="1"/>
  <c r="L951" i="1"/>
  <c r="M951" i="1"/>
  <c r="L717" i="1"/>
  <c r="M717" i="1"/>
  <c r="L654" i="1"/>
  <c r="M654" i="1"/>
  <c r="L263" i="1"/>
  <c r="M263" i="1"/>
  <c r="L1028" i="1"/>
  <c r="M1028" i="1"/>
  <c r="L706" i="1"/>
  <c r="M706" i="1"/>
  <c r="L414" i="1"/>
  <c r="M414" i="1"/>
  <c r="L1251" i="1"/>
  <c r="M1251" i="1"/>
  <c r="L340" i="1"/>
  <c r="M340" i="1"/>
  <c r="L968" i="1"/>
  <c r="M968" i="1"/>
  <c r="L540" i="1"/>
  <c r="M540" i="1"/>
  <c r="L724" i="1"/>
  <c r="M724" i="1"/>
  <c r="L767" i="1"/>
  <c r="M767" i="1"/>
  <c r="L483" i="1"/>
  <c r="M483" i="1"/>
  <c r="L327" i="1"/>
  <c r="M327" i="1"/>
  <c r="L639" i="1"/>
  <c r="M639" i="1"/>
  <c r="L949" i="1"/>
  <c r="M949" i="1"/>
  <c r="L624" i="1"/>
  <c r="M624" i="1"/>
  <c r="L175" i="1"/>
  <c r="M175" i="1"/>
  <c r="L826" i="1"/>
  <c r="M826" i="1"/>
  <c r="L405" i="1"/>
  <c r="M405" i="1"/>
  <c r="L917" i="1"/>
  <c r="M917" i="1"/>
  <c r="L1063" i="1"/>
  <c r="M1063" i="1"/>
  <c r="L640" i="1"/>
  <c r="M640" i="1"/>
  <c r="L1250" i="1"/>
  <c r="M1250" i="1"/>
  <c r="L369" i="1"/>
  <c r="M369" i="1"/>
  <c r="L627" i="1"/>
  <c r="M627" i="1"/>
  <c r="L859" i="1"/>
  <c r="M859" i="1"/>
  <c r="L1381" i="1"/>
  <c r="M1381" i="1"/>
  <c r="L819" i="1"/>
  <c r="M819" i="1"/>
  <c r="L1213" i="1"/>
  <c r="M1213" i="1"/>
  <c r="L1477" i="1"/>
  <c r="M1477" i="1"/>
  <c r="L1449" i="1"/>
  <c r="M1449" i="1"/>
  <c r="L165" i="1"/>
  <c r="M165" i="1"/>
  <c r="L1045" i="1"/>
  <c r="M1045" i="1"/>
  <c r="L601" i="1"/>
  <c r="M601" i="1"/>
  <c r="L69" i="1"/>
  <c r="M69" i="1"/>
  <c r="G45" i="29" s="1"/>
  <c r="L1418" i="1"/>
  <c r="M1418" i="1"/>
  <c r="L137" i="1"/>
  <c r="M137" i="1"/>
  <c r="L1204" i="1"/>
  <c r="M1204" i="1"/>
  <c r="L429" i="1"/>
  <c r="M429" i="1"/>
  <c r="L379" i="1"/>
  <c r="M379" i="1"/>
  <c r="L381" i="1"/>
  <c r="M381" i="1"/>
  <c r="L889" i="1"/>
  <c r="M889" i="1"/>
  <c r="L348" i="1"/>
  <c r="M348" i="1"/>
  <c r="L1002" i="1"/>
  <c r="M1002" i="1"/>
  <c r="L564" i="1"/>
  <c r="M564" i="1"/>
  <c r="L23" i="1"/>
  <c r="M23" i="1"/>
  <c r="L1372" i="1"/>
  <c r="M1372" i="1"/>
  <c r="L736" i="1"/>
  <c r="M736" i="1"/>
  <c r="L1096" i="1"/>
  <c r="M1096" i="1"/>
  <c r="L1201" i="1"/>
  <c r="M1201" i="1"/>
  <c r="L108" i="1"/>
  <c r="M108" i="1"/>
  <c r="L357" i="1"/>
  <c r="M357" i="1"/>
  <c r="L782" i="1"/>
  <c r="M782" i="1"/>
  <c r="L1084" i="1"/>
  <c r="M1084" i="1"/>
  <c r="L283" i="1"/>
  <c r="M283" i="1"/>
  <c r="L254" i="1"/>
  <c r="M254" i="1"/>
  <c r="L1085" i="1"/>
  <c r="M1085" i="1"/>
  <c r="L393" i="1"/>
  <c r="M393" i="1"/>
  <c r="L432" i="1"/>
  <c r="M432" i="1"/>
  <c r="L931" i="1"/>
  <c r="M931" i="1"/>
  <c r="L1408" i="1"/>
  <c r="M1408" i="1"/>
  <c r="L970" i="1"/>
  <c r="M970" i="1"/>
  <c r="L578" i="1"/>
  <c r="M578" i="1"/>
  <c r="L622" i="1"/>
  <c r="M622" i="1"/>
  <c r="L1478" i="1"/>
  <c r="M1478" i="1"/>
  <c r="G40" i="29" s="1"/>
  <c r="L1034" i="1"/>
  <c r="M1034" i="1"/>
  <c r="L102" i="1"/>
  <c r="M102" i="1"/>
  <c r="H48" i="24" s="1"/>
  <c r="L484" i="1"/>
  <c r="M484" i="1"/>
  <c r="L493" i="1"/>
  <c r="M493" i="1"/>
  <c r="L1032" i="1"/>
  <c r="M1032" i="1"/>
  <c r="L1142" i="1"/>
  <c r="M1142" i="1"/>
  <c r="L1410" i="1"/>
  <c r="M1410" i="1"/>
  <c r="L121" i="1"/>
  <c r="M121" i="1"/>
  <c r="L1069" i="1"/>
  <c r="M1069" i="1"/>
  <c r="L1051" i="1"/>
  <c r="M1051" i="1"/>
  <c r="L800" i="1"/>
  <c r="M800" i="1"/>
  <c r="L1469" i="1"/>
  <c r="M1469" i="1"/>
  <c r="L151" i="1"/>
  <c r="M151" i="1"/>
  <c r="L769" i="1"/>
  <c r="M769" i="1"/>
  <c r="L1160" i="1"/>
  <c r="M1160" i="1"/>
  <c r="L1332" i="1"/>
  <c r="M1332" i="1"/>
  <c r="L1152" i="1"/>
  <c r="M1152" i="1"/>
  <c r="L1380" i="1"/>
  <c r="M1380" i="1"/>
  <c r="L1033" i="1"/>
  <c r="M1033" i="1"/>
  <c r="L425" i="1"/>
  <c r="M425" i="1"/>
  <c r="L1162" i="1"/>
  <c r="M1162" i="1"/>
  <c r="G52" i="29" s="1"/>
  <c r="L223" i="1"/>
  <c r="M223" i="1"/>
  <c r="L534" i="1"/>
  <c r="M534" i="1"/>
  <c r="H15" i="16" s="1"/>
  <c r="L1334" i="1"/>
  <c r="M1334" i="1"/>
  <c r="L1111" i="1"/>
  <c r="M1111" i="1"/>
  <c r="L86" i="1"/>
  <c r="M86" i="1"/>
  <c r="L339" i="1"/>
  <c r="M339" i="1"/>
  <c r="L629" i="1"/>
  <c r="M629" i="1"/>
  <c r="L686" i="1"/>
  <c r="M686" i="1"/>
  <c r="L1175" i="1"/>
  <c r="M1175" i="1"/>
  <c r="L1077" i="1"/>
  <c r="M1077" i="1"/>
  <c r="L1343" i="1"/>
  <c r="M1343" i="1"/>
  <c r="L1130" i="1"/>
  <c r="M1130" i="1"/>
  <c r="L827" i="1"/>
  <c r="M827" i="1"/>
  <c r="L176" i="1"/>
  <c r="M176" i="1"/>
  <c r="L1181" i="1"/>
  <c r="M1181" i="1"/>
  <c r="L585" i="1"/>
  <c r="M585" i="1"/>
  <c r="H45" i="19" s="1"/>
  <c r="L690" i="1"/>
  <c r="M690" i="1"/>
  <c r="L1155" i="1"/>
  <c r="M1155" i="1"/>
  <c r="L228" i="1"/>
  <c r="M228" i="1"/>
  <c r="L361" i="1"/>
  <c r="M361" i="1"/>
  <c r="L568" i="1"/>
  <c r="M568" i="1"/>
  <c r="L1083" i="1"/>
  <c r="M1083" i="1"/>
  <c r="L953" i="1"/>
  <c r="M953" i="1"/>
  <c r="L295" i="1"/>
  <c r="M295" i="1"/>
  <c r="L139" i="1"/>
  <c r="M139" i="1"/>
  <c r="L967" i="1"/>
  <c r="M967" i="1"/>
  <c r="L1202" i="1"/>
  <c r="M1202" i="1"/>
  <c r="L289" i="1"/>
  <c r="M289" i="1"/>
  <c r="L1475" i="1"/>
  <c r="M1475" i="1"/>
  <c r="L126" i="1"/>
  <c r="M126" i="1"/>
  <c r="L28" i="1"/>
  <c r="M28" i="1"/>
  <c r="L909" i="1"/>
  <c r="M909" i="1"/>
  <c r="L905" i="1"/>
  <c r="M905" i="1"/>
  <c r="L740" i="1"/>
  <c r="M740" i="1"/>
  <c r="L197" i="1"/>
  <c r="M197" i="1"/>
  <c r="L907" i="1"/>
  <c r="M907" i="1"/>
  <c r="L192" i="1"/>
  <c r="M192" i="1"/>
  <c r="L293" i="1"/>
  <c r="M293" i="1"/>
  <c r="L1416" i="1"/>
  <c r="M1416" i="1"/>
  <c r="L685" i="1"/>
  <c r="M685" i="1"/>
  <c r="L125" i="1"/>
  <c r="M125" i="1"/>
  <c r="L363" i="1"/>
  <c r="M363" i="1"/>
  <c r="L834" i="1"/>
  <c r="M834" i="1"/>
  <c r="L373" i="1"/>
  <c r="M373" i="1"/>
  <c r="L98" i="1"/>
  <c r="M98" i="1"/>
  <c r="L768" i="1"/>
  <c r="M768" i="1"/>
  <c r="L1236" i="1"/>
  <c r="M1236" i="1"/>
  <c r="L1353" i="1"/>
  <c r="M1353" i="1"/>
  <c r="L157" i="1"/>
  <c r="M157" i="1"/>
  <c r="L159" i="1"/>
  <c r="M159" i="1"/>
  <c r="L505" i="1"/>
  <c r="M505" i="1"/>
  <c r="L1280" i="1"/>
  <c r="M1280" i="1"/>
  <c r="L1117" i="1"/>
  <c r="M1117" i="1"/>
  <c r="L401" i="1"/>
  <c r="M401" i="1"/>
  <c r="L20" i="1"/>
  <c r="M20" i="1"/>
  <c r="L548" i="1"/>
  <c r="M548" i="1"/>
  <c r="L1422" i="1"/>
  <c r="M1422" i="1"/>
  <c r="L48" i="1"/>
  <c r="M48" i="1"/>
  <c r="L323" i="1"/>
  <c r="M323" i="1"/>
  <c r="L847" i="1"/>
  <c r="M847" i="1"/>
  <c r="L1078" i="1"/>
  <c r="M1078" i="1"/>
  <c r="L15" i="1"/>
  <c r="M15" i="1"/>
  <c r="L773" i="1"/>
  <c r="M773" i="1"/>
  <c r="L148" i="1"/>
  <c r="M148" i="1"/>
  <c r="L8" i="1"/>
  <c r="M8" i="1"/>
  <c r="L1143" i="1"/>
  <c r="M1143" i="1"/>
  <c r="L526" i="1"/>
  <c r="M526" i="1"/>
  <c r="L810" i="1"/>
  <c r="M810" i="1"/>
  <c r="L874" i="1"/>
  <c r="M874" i="1"/>
  <c r="L224" i="1"/>
  <c r="M224" i="1"/>
  <c r="L823" i="1"/>
  <c r="M823" i="1"/>
  <c r="L53" i="1"/>
  <c r="M53" i="1"/>
  <c r="L537" i="1"/>
  <c r="M537" i="1"/>
  <c r="L431" i="1"/>
  <c r="M431" i="1"/>
  <c r="L1199" i="1"/>
  <c r="M1199" i="1"/>
  <c r="L728" i="1"/>
  <c r="M728" i="1"/>
  <c r="L273" i="1"/>
  <c r="M273" i="1"/>
  <c r="L1264" i="1"/>
  <c r="M1264" i="1"/>
  <c r="L1116" i="1"/>
  <c r="M1116" i="1"/>
  <c r="L311" i="1"/>
  <c r="M311" i="1"/>
  <c r="L1319" i="1"/>
  <c r="M1319" i="1"/>
  <c r="L994" i="1"/>
  <c r="M994" i="1"/>
  <c r="L1126" i="1"/>
  <c r="M1126" i="1"/>
  <c r="L100" i="1"/>
  <c r="M100" i="1"/>
  <c r="L106" i="1"/>
  <c r="M106" i="1"/>
  <c r="L312" i="1"/>
  <c r="M312" i="1"/>
  <c r="L4" i="1"/>
  <c r="M4" i="1"/>
  <c r="L138" i="1"/>
  <c r="M138" i="1"/>
  <c r="L684" i="1"/>
  <c r="M684" i="1"/>
  <c r="L450" i="1"/>
  <c r="M450" i="1"/>
  <c r="L523" i="1"/>
  <c r="M523" i="1"/>
  <c r="L1125" i="1"/>
  <c r="M1125" i="1"/>
  <c r="L128" i="1"/>
  <c r="M128" i="1"/>
  <c r="H50" i="19" s="1"/>
  <c r="L614" i="1"/>
  <c r="M614" i="1"/>
  <c r="L461" i="1"/>
  <c r="M461" i="1"/>
  <c r="L347" i="1"/>
  <c r="M347" i="1"/>
  <c r="L992" i="1"/>
  <c r="M992" i="1"/>
  <c r="L522" i="1"/>
  <c r="M522" i="1"/>
  <c r="L574" i="1"/>
  <c r="M574" i="1"/>
  <c r="L46" i="1"/>
  <c r="M46" i="1"/>
  <c r="L304" i="1"/>
  <c r="M304" i="1"/>
  <c r="L879" i="1"/>
  <c r="M879" i="1"/>
  <c r="L1134" i="1"/>
  <c r="M1134" i="1"/>
  <c r="L346" i="1"/>
  <c r="M346" i="1"/>
  <c r="L1265" i="1"/>
  <c r="M1265" i="1"/>
  <c r="L1288" i="1"/>
  <c r="M1288" i="1"/>
  <c r="L1163" i="1"/>
  <c r="M1163" i="1"/>
  <c r="L1459" i="1"/>
  <c r="M1459" i="1"/>
  <c r="L615" i="1"/>
  <c r="M615" i="1"/>
  <c r="L294" i="1"/>
  <c r="M294" i="1"/>
  <c r="L1366" i="1"/>
  <c r="M1366" i="1"/>
  <c r="L862" i="1"/>
  <c r="M862" i="1"/>
  <c r="L1042" i="1"/>
  <c r="M1042" i="1"/>
  <c r="L29" i="1"/>
  <c r="M29" i="1"/>
  <c r="L916" i="1"/>
  <c r="M916" i="1"/>
  <c r="G50" i="29" s="1"/>
  <c r="L906" i="1"/>
  <c r="M906" i="1"/>
  <c r="L667" i="1"/>
  <c r="M667" i="1"/>
  <c r="L720" i="1"/>
  <c r="M720" i="1"/>
  <c r="G51" i="29" s="1"/>
  <c r="L387" i="1"/>
  <c r="M387" i="1"/>
  <c r="L849" i="1"/>
  <c r="M849" i="1"/>
  <c r="L83" i="1"/>
  <c r="M83" i="1"/>
  <c r="L140" i="1"/>
  <c r="M140" i="1"/>
  <c r="L301" i="1"/>
  <c r="M301" i="1"/>
  <c r="L820" i="1"/>
  <c r="M820" i="1"/>
  <c r="L356" i="1"/>
  <c r="M356" i="1"/>
  <c r="L44" i="1"/>
  <c r="M44" i="1"/>
  <c r="L141" i="1"/>
  <c r="M141" i="1"/>
  <c r="L530" i="1"/>
  <c r="M530" i="1"/>
  <c r="L1456" i="1"/>
  <c r="M1456" i="1"/>
  <c r="L975" i="1"/>
  <c r="M975" i="1"/>
  <c r="L660" i="1"/>
  <c r="M660" i="1"/>
  <c r="L990" i="1"/>
  <c r="M990" i="1"/>
  <c r="L145" i="1"/>
  <c r="M145" i="1"/>
  <c r="L1391" i="1"/>
  <c r="M1391" i="1"/>
  <c r="L794" i="1"/>
  <c r="M794" i="1"/>
  <c r="L1110" i="1"/>
  <c r="M1110" i="1"/>
  <c r="L305" i="1"/>
  <c r="M305" i="1"/>
  <c r="L876" i="1"/>
  <c r="M876" i="1"/>
  <c r="L1379" i="1"/>
  <c r="M1379" i="1"/>
  <c r="L798" i="1"/>
  <c r="M798" i="1"/>
  <c r="L884" i="1"/>
  <c r="M884" i="1"/>
  <c r="L618" i="1"/>
  <c r="M618" i="1"/>
  <c r="L443" i="1"/>
  <c r="M443" i="1"/>
  <c r="H45" i="20" s="1"/>
  <c r="L565" i="1"/>
  <c r="M565" i="1"/>
  <c r="L1224" i="1"/>
  <c r="M1224" i="1"/>
  <c r="L99" i="1"/>
  <c r="M99" i="1"/>
  <c r="L1120" i="1"/>
  <c r="M1120" i="1"/>
  <c r="L508" i="1"/>
  <c r="M508" i="1"/>
  <c r="L1136" i="1"/>
  <c r="M1136" i="1"/>
  <c r="L1253" i="1"/>
  <c r="M1253" i="1"/>
  <c r="L719" i="1"/>
  <c r="M719" i="1"/>
  <c r="L1108" i="1"/>
  <c r="M1108" i="1"/>
  <c r="L59" i="1"/>
  <c r="M59" i="1"/>
  <c r="L918" i="1"/>
  <c r="M918" i="1"/>
  <c r="L1211" i="1"/>
  <c r="M1211" i="1"/>
  <c r="L966" i="1"/>
  <c r="M966" i="1"/>
  <c r="L107" i="1"/>
  <c r="M107" i="1"/>
  <c r="L1333" i="1"/>
  <c r="M1333" i="1"/>
  <c r="L860" i="1"/>
  <c r="M860" i="1"/>
  <c r="L171" i="1"/>
  <c r="M171" i="1"/>
  <c r="L555" i="1"/>
  <c r="M555" i="1"/>
  <c r="L34" i="1"/>
  <c r="M34" i="1"/>
  <c r="L331" i="1"/>
  <c r="M331" i="1"/>
  <c r="L1167" i="1"/>
  <c r="M1167" i="1"/>
  <c r="L770" i="1"/>
  <c r="M770" i="1"/>
  <c r="L391" i="1"/>
  <c r="M391" i="1"/>
  <c r="L559" i="1"/>
  <c r="M559" i="1"/>
  <c r="L924" i="1"/>
  <c r="M924" i="1"/>
  <c r="L67" i="1"/>
  <c r="M67" i="1"/>
  <c r="L1115" i="1"/>
  <c r="M1115" i="1"/>
  <c r="L1375" i="1"/>
  <c r="M1375" i="1"/>
  <c r="L1100" i="1"/>
  <c r="M1100" i="1"/>
  <c r="L1423" i="1"/>
  <c r="M1423" i="1"/>
  <c r="L1062" i="1"/>
  <c r="M1062" i="1"/>
  <c r="L1313" i="1"/>
  <c r="M1313" i="1"/>
  <c r="L1350" i="1"/>
  <c r="M1350" i="1"/>
  <c r="L13" i="1"/>
  <c r="M13" i="1"/>
  <c r="L1219" i="1"/>
  <c r="M1219" i="1"/>
  <c r="L1094" i="1"/>
  <c r="M1094" i="1"/>
  <c r="L1054" i="1"/>
  <c r="M1054" i="1"/>
  <c r="L735" i="1"/>
  <c r="M735" i="1"/>
  <c r="L683" i="1"/>
  <c r="M683" i="1"/>
  <c r="L910" i="1"/>
  <c r="M910" i="1"/>
  <c r="L78" i="1"/>
  <c r="M78" i="1"/>
  <c r="L303" i="1"/>
  <c r="M303" i="1"/>
  <c r="L1373" i="1"/>
  <c r="M1373" i="1"/>
  <c r="L1097" i="1"/>
  <c r="M1097" i="1"/>
  <c r="L135" i="1"/>
  <c r="M135" i="1"/>
  <c r="L488" i="1"/>
  <c r="M488" i="1"/>
  <c r="L1294" i="1"/>
  <c r="M1294" i="1"/>
  <c r="L1176" i="1"/>
  <c r="M1176" i="1"/>
  <c r="L531" i="1"/>
  <c r="M531" i="1"/>
  <c r="L586" i="1"/>
  <c r="M586" i="1"/>
  <c r="L646" i="1"/>
  <c r="M646" i="1"/>
  <c r="L285" i="1"/>
  <c r="M285" i="1"/>
  <c r="L1229" i="1"/>
  <c r="M1229" i="1"/>
  <c r="L988" i="1"/>
  <c r="M988" i="1"/>
  <c r="L662" i="1"/>
  <c r="M662" i="1"/>
  <c r="L1257" i="1"/>
  <c r="M1257" i="1"/>
  <c r="L280" i="1"/>
  <c r="M280" i="1"/>
  <c r="L1024" i="1"/>
  <c r="M1024" i="1"/>
  <c r="L1222" i="1"/>
  <c r="M1222" i="1"/>
  <c r="L394" i="1"/>
  <c r="M394" i="1"/>
  <c r="L657" i="1"/>
  <c r="M657" i="1"/>
  <c r="L1403" i="1"/>
  <c r="M1403" i="1"/>
  <c r="L1255" i="1"/>
  <c r="M1255" i="1"/>
  <c r="L378" i="1"/>
  <c r="M378" i="1"/>
  <c r="L406" i="1"/>
  <c r="M406" i="1"/>
  <c r="L1103" i="1"/>
  <c r="M1103" i="1"/>
  <c r="L932" i="1"/>
  <c r="M932" i="1"/>
  <c r="L504" i="1"/>
  <c r="M504" i="1"/>
  <c r="L572" i="1"/>
  <c r="M572" i="1"/>
  <c r="L124" i="1"/>
  <c r="M124" i="1"/>
  <c r="L816" i="1"/>
  <c r="M816" i="1"/>
  <c r="L603" i="1"/>
  <c r="M603" i="1"/>
  <c r="L1183" i="1"/>
  <c r="M1183" i="1"/>
  <c r="L1287" i="1"/>
  <c r="M1287" i="1"/>
  <c r="L1259" i="1"/>
  <c r="M1259" i="1"/>
  <c r="L376" i="1"/>
  <c r="M376" i="1"/>
  <c r="L1058" i="1"/>
  <c r="M1058" i="1"/>
  <c r="L475" i="1"/>
  <c r="M475" i="1"/>
  <c r="L1315" i="1"/>
  <c r="M1315" i="1"/>
  <c r="L699" i="1"/>
  <c r="M699" i="1"/>
  <c r="L774" i="1"/>
  <c r="M774" i="1"/>
  <c r="L793" i="1"/>
  <c r="M793" i="1"/>
  <c r="L885" i="1"/>
  <c r="M885" i="1"/>
  <c r="L433" i="1"/>
  <c r="M433" i="1"/>
  <c r="L700" i="1"/>
  <c r="M700" i="1"/>
  <c r="L746" i="1"/>
  <c r="M746" i="1"/>
  <c r="L1087" i="1"/>
  <c r="M1087" i="1"/>
  <c r="L1215" i="1"/>
  <c r="M1215" i="1"/>
  <c r="L161" i="1"/>
  <c r="M161" i="1"/>
  <c r="L923" i="1"/>
  <c r="M923" i="1"/>
  <c r="L652" i="1"/>
  <c r="M652" i="1"/>
  <c r="L784" i="1"/>
  <c r="M784" i="1"/>
  <c r="L1092" i="1"/>
  <c r="M1092" i="1"/>
  <c r="H40" i="19" s="1"/>
  <c r="L251" i="1"/>
  <c r="M251" i="1"/>
  <c r="L77" i="1"/>
  <c r="M77" i="1"/>
  <c r="L335" i="1"/>
  <c r="M335" i="1"/>
  <c r="L1411" i="1"/>
  <c r="M1411" i="1"/>
  <c r="L180" i="1"/>
  <c r="M180" i="1"/>
  <c r="L310" i="1"/>
  <c r="M310" i="1"/>
  <c r="M152" i="1"/>
  <c r="L1198" i="1"/>
  <c r="M1198" i="1"/>
  <c r="L163" i="1"/>
  <c r="M163" i="1"/>
  <c r="L802" i="1"/>
  <c r="M802" i="1"/>
  <c r="L981" i="1"/>
  <c r="M981" i="1"/>
  <c r="L1283" i="1"/>
  <c r="M1283" i="1"/>
  <c r="L843" i="1"/>
  <c r="M843" i="1"/>
  <c r="L1402" i="1"/>
  <c r="M1402" i="1"/>
  <c r="L761" i="1"/>
  <c r="M761" i="1"/>
  <c r="L1344" i="1"/>
  <c r="M1344" i="1"/>
  <c r="L1256" i="1"/>
  <c r="M1256" i="1"/>
  <c r="L878" i="1"/>
  <c r="M878" i="1"/>
  <c r="L1325" i="1"/>
  <c r="M1325" i="1"/>
  <c r="L872" i="1"/>
  <c r="M872" i="1"/>
  <c r="L465" i="1"/>
  <c r="M465" i="1"/>
  <c r="L397" i="1"/>
  <c r="M397" i="1"/>
  <c r="H8" i="22" s="1"/>
  <c r="L499" i="1"/>
  <c r="M499" i="1"/>
  <c r="L965" i="1"/>
  <c r="M965" i="1"/>
  <c r="G47" i="29" s="1"/>
  <c r="L836" i="1"/>
  <c r="M836" i="1"/>
  <c r="L1040" i="1"/>
  <c r="M1040" i="1"/>
  <c r="L1328" i="1"/>
  <c r="M1328" i="1"/>
  <c r="L742" i="1"/>
  <c r="M742" i="1"/>
  <c r="L671" i="1"/>
  <c r="M671" i="1"/>
  <c r="L382" i="1"/>
  <c r="M382" i="1"/>
  <c r="L721" i="1"/>
  <c r="M721" i="1"/>
  <c r="L459" i="1"/>
  <c r="M459" i="1"/>
  <c r="L852" i="1"/>
  <c r="M852" i="1"/>
  <c r="L1425" i="1"/>
  <c r="M1425" i="1"/>
  <c r="L50" i="1"/>
  <c r="M50" i="1"/>
  <c r="L1151" i="1"/>
  <c r="M1151" i="1"/>
  <c r="H16" i="21" s="1"/>
  <c r="L1003" i="1"/>
  <c r="M1003" i="1"/>
  <c r="L533" i="1"/>
  <c r="M533" i="1"/>
  <c r="L1261" i="1"/>
  <c r="M1261" i="1"/>
  <c r="L88" i="1"/>
  <c r="M88" i="1"/>
  <c r="L297" i="1"/>
  <c r="M297" i="1"/>
  <c r="L655" i="1"/>
  <c r="M655" i="1"/>
  <c r="L445" i="1"/>
  <c r="M445" i="1"/>
  <c r="L1451" i="1"/>
  <c r="M1451" i="1"/>
  <c r="L959" i="1"/>
  <c r="M959" i="1"/>
  <c r="L1135" i="1"/>
  <c r="M1135" i="1"/>
  <c r="L244" i="1"/>
  <c r="M244" i="1"/>
  <c r="L616" i="1"/>
  <c r="M616" i="1"/>
  <c r="L1262" i="1"/>
  <c r="M1262" i="1"/>
  <c r="L705" i="1"/>
  <c r="M705" i="1"/>
  <c r="L76" i="1"/>
  <c r="M76" i="1"/>
  <c r="L1095" i="1"/>
  <c r="M1095" i="1"/>
  <c r="L892" i="1"/>
  <c r="M892" i="1"/>
  <c r="L947" i="1"/>
  <c r="M947" i="1"/>
  <c r="L538" i="1"/>
  <c r="M538" i="1"/>
  <c r="L610" i="1"/>
  <c r="M610" i="1"/>
  <c r="L962" i="1"/>
  <c r="M962" i="1"/>
  <c r="L1383" i="1"/>
  <c r="M1383" i="1"/>
  <c r="L177" i="1"/>
  <c r="M177" i="1"/>
  <c r="L384" i="1"/>
  <c r="M384" i="1"/>
  <c r="L817" i="1"/>
  <c r="M817" i="1"/>
  <c r="L1027" i="1"/>
  <c r="M1027" i="1"/>
  <c r="L911" i="1"/>
  <c r="M911" i="1"/>
  <c r="L1439" i="1"/>
  <c r="M1439" i="1"/>
  <c r="L1180" i="1"/>
  <c r="M1180" i="1"/>
  <c r="L641" i="1"/>
  <c r="M641" i="1"/>
  <c r="L600" i="1"/>
  <c r="M600" i="1"/>
  <c r="L799" i="1"/>
  <c r="M799" i="1"/>
  <c r="L72" i="1"/>
  <c r="M72" i="1"/>
  <c r="L1252" i="1"/>
  <c r="M1252" i="1"/>
  <c r="L766" i="1"/>
  <c r="M766" i="1"/>
  <c r="L248" i="1"/>
  <c r="M248" i="1"/>
  <c r="L408" i="1"/>
  <c r="M408" i="1"/>
  <c r="L18" i="1"/>
  <c r="M18" i="1"/>
  <c r="L1056" i="1"/>
  <c r="M1056" i="1"/>
  <c r="L1208" i="1"/>
  <c r="M1208" i="1"/>
  <c r="L265" i="1"/>
  <c r="M265" i="1"/>
  <c r="L946" i="1"/>
  <c r="M946" i="1"/>
  <c r="L417" i="1"/>
  <c r="M417" i="1"/>
  <c r="L926" i="1"/>
  <c r="M926" i="1"/>
  <c r="L150" i="1"/>
  <c r="M150" i="1"/>
  <c r="L123" i="1"/>
  <c r="M123" i="1"/>
  <c r="L16" i="1"/>
  <c r="M16" i="1"/>
  <c r="L1368" i="1"/>
  <c r="M1368" i="1"/>
  <c r="L597" i="1"/>
  <c r="M597" i="1"/>
  <c r="L658" i="1"/>
  <c r="M658" i="1"/>
  <c r="L247" i="1"/>
  <c r="M247" i="1"/>
  <c r="L1076" i="1"/>
  <c r="M1076" i="1"/>
  <c r="L651" i="1"/>
  <c r="M651" i="1"/>
  <c r="L360" i="1"/>
  <c r="M360" i="1"/>
  <c r="L454" i="1"/>
  <c r="M454" i="1"/>
  <c r="L275" i="1"/>
  <c r="M275" i="1"/>
  <c r="H49" i="18" s="1"/>
  <c r="L845" i="1"/>
  <c r="M845" i="1"/>
  <c r="L934" i="1"/>
  <c r="M934" i="1"/>
  <c r="L1121" i="1"/>
  <c r="M1121" i="1"/>
  <c r="L1310" i="1"/>
  <c r="M1310" i="1"/>
  <c r="H43" i="16" s="1"/>
  <c r="L1453" i="1"/>
  <c r="M1453" i="1"/>
  <c r="L1371" i="1"/>
  <c r="M1371" i="1"/>
  <c r="L1012" i="1"/>
  <c r="M1012" i="1"/>
  <c r="G44" i="29" s="1"/>
  <c r="L1088" i="1"/>
  <c r="M1088" i="1"/>
  <c r="L183" i="1"/>
  <c r="M183" i="1"/>
  <c r="L525" i="1"/>
  <c r="M525" i="1"/>
  <c r="L679" i="1"/>
  <c r="M679" i="1"/>
  <c r="L989" i="1"/>
  <c r="M989" i="1"/>
  <c r="L562" i="1"/>
  <c r="M562" i="1"/>
  <c r="L96" i="1"/>
  <c r="M96" i="1"/>
  <c r="L927" i="1"/>
  <c r="M927" i="1"/>
  <c r="L547" i="1"/>
  <c r="M547" i="1"/>
  <c r="L164" i="1"/>
  <c r="M164" i="1"/>
  <c r="L650" i="1"/>
  <c r="M650" i="1"/>
  <c r="L261" i="1"/>
  <c r="M261" i="1"/>
  <c r="L474" i="1"/>
  <c r="M474" i="1"/>
  <c r="L389" i="1"/>
  <c r="M389" i="1"/>
  <c r="L942" i="1"/>
  <c r="M942" i="1"/>
  <c r="L325" i="1"/>
  <c r="M325" i="1"/>
  <c r="H13" i="16" s="1"/>
  <c r="L591" i="1"/>
  <c r="M591" i="1"/>
  <c r="L1363" i="1"/>
  <c r="M1363" i="1"/>
  <c r="L122" i="1"/>
  <c r="M122" i="1"/>
  <c r="L182" i="1"/>
  <c r="M182" i="1"/>
  <c r="L1196" i="1"/>
  <c r="M1196" i="1"/>
  <c r="L812" i="1"/>
  <c r="M812" i="1"/>
  <c r="H11" i="16" s="1"/>
  <c r="L1460" i="1"/>
  <c r="M1460" i="1"/>
  <c r="L958" i="1"/>
  <c r="M958" i="1"/>
  <c r="L1000" i="1"/>
  <c r="M1000" i="1"/>
  <c r="L1185" i="1"/>
  <c r="M1185" i="1"/>
  <c r="L1074" i="1"/>
  <c r="M1074" i="1"/>
  <c r="L1390" i="1"/>
  <c r="M1390" i="1"/>
  <c r="L1326" i="1"/>
  <c r="M1326" i="1"/>
  <c r="H16" i="20" s="1"/>
  <c r="L314" i="1"/>
  <c r="M314" i="1"/>
  <c r="L436" i="1"/>
  <c r="M436" i="1"/>
  <c r="L1248" i="1"/>
  <c r="M1248" i="1"/>
  <c r="L1473" i="1"/>
  <c r="M1473" i="1"/>
  <c r="H42" i="21" s="1"/>
  <c r="L961" i="1"/>
  <c r="M961" i="1"/>
  <c r="L330" i="1"/>
  <c r="M330" i="1"/>
  <c r="L520" i="1"/>
  <c r="M520" i="1"/>
  <c r="L1433" i="1"/>
  <c r="M1433" i="1"/>
  <c r="L396" i="1"/>
  <c r="M396" i="1"/>
  <c r="L527" i="1"/>
  <c r="M527" i="1"/>
  <c r="L546" i="1"/>
  <c r="M546" i="1"/>
  <c r="L296" i="1"/>
  <c r="M296" i="1"/>
  <c r="L71" i="1"/>
  <c r="M71" i="1"/>
  <c r="L792" i="1"/>
  <c r="M792" i="1"/>
  <c r="L149" i="1"/>
  <c r="M149" i="1"/>
  <c r="L943" i="1"/>
  <c r="M943" i="1"/>
  <c r="L1075" i="1"/>
  <c r="M1075" i="1"/>
  <c r="L181" i="1"/>
  <c r="M181" i="1"/>
  <c r="L757" i="1"/>
  <c r="M757" i="1"/>
  <c r="L442" i="1"/>
  <c r="M442" i="1"/>
  <c r="L1144" i="1"/>
  <c r="M1144" i="1"/>
  <c r="L1397" i="1"/>
  <c r="M1397" i="1"/>
  <c r="L1395" i="1"/>
  <c r="M1395" i="1"/>
  <c r="L1347" i="1"/>
  <c r="M1347" i="1"/>
  <c r="L956" i="1"/>
  <c r="M956" i="1"/>
  <c r="L338" i="1"/>
  <c r="M338" i="1"/>
  <c r="L458" i="1"/>
  <c r="M458" i="1"/>
  <c r="L758" i="1"/>
  <c r="M758" i="1"/>
  <c r="L1327" i="1"/>
  <c r="M1327" i="1"/>
  <c r="H10" i="18" s="1"/>
  <c r="L1407" i="1"/>
  <c r="M1407" i="1"/>
  <c r="L446" i="1"/>
  <c r="M446" i="1"/>
  <c r="L869" i="1"/>
  <c r="M869" i="1"/>
  <c r="L1209" i="1"/>
  <c r="M1209" i="1"/>
  <c r="L801" i="1"/>
  <c r="M801" i="1"/>
  <c r="L1080" i="1"/>
  <c r="M1080" i="1"/>
  <c r="L25" i="1"/>
  <c r="M25" i="1"/>
  <c r="L1182" i="1"/>
  <c r="M1182" i="1"/>
  <c r="L380" i="1"/>
  <c r="M380" i="1"/>
  <c r="L1365" i="1"/>
  <c r="M1365" i="1"/>
  <c r="L1172" i="1"/>
  <c r="M1172" i="1"/>
  <c r="L854" i="1"/>
  <c r="M854" i="1"/>
  <c r="L722" i="1"/>
  <c r="M722" i="1"/>
  <c r="H18" i="19" s="1"/>
  <c r="L1210" i="1"/>
  <c r="M1210" i="1"/>
  <c r="L676" i="1"/>
  <c r="M676" i="1"/>
  <c r="H50" i="20" s="1"/>
  <c r="L24" i="1"/>
  <c r="M24" i="1"/>
  <c r="L632" i="1"/>
  <c r="M632" i="1"/>
  <c r="L203" i="1"/>
  <c r="M203" i="1"/>
  <c r="L991" i="1"/>
  <c r="M991" i="1"/>
  <c r="L1297" i="1"/>
  <c r="M1297" i="1"/>
  <c r="L596" i="1"/>
  <c r="M596" i="1"/>
  <c r="L665" i="1"/>
  <c r="M665" i="1"/>
  <c r="L613" i="1"/>
  <c r="M613" i="1"/>
  <c r="L714" i="1"/>
  <c r="M714" i="1"/>
  <c r="L519" i="1"/>
  <c r="M519" i="1"/>
  <c r="L1070" i="1"/>
  <c r="M1070" i="1"/>
  <c r="L262" i="1"/>
  <c r="M262" i="1"/>
  <c r="L328" i="1"/>
  <c r="M328" i="1"/>
  <c r="L670" i="1"/>
  <c r="M670" i="1"/>
  <c r="L886" i="1"/>
  <c r="M886" i="1"/>
  <c r="L698" i="1"/>
  <c r="M698" i="1"/>
  <c r="L60" i="1"/>
  <c r="M60" i="1"/>
  <c r="L1052" i="1"/>
  <c r="M1052" i="1"/>
  <c r="L887" i="1"/>
  <c r="M887" i="1"/>
  <c r="L1156" i="1"/>
  <c r="M1156" i="1"/>
  <c r="L1442" i="1"/>
  <c r="M1442" i="1"/>
  <c r="L501" i="1"/>
  <c r="M501" i="1"/>
  <c r="L457" i="1"/>
  <c r="M457" i="1"/>
  <c r="L1428" i="1"/>
  <c r="M1428" i="1"/>
  <c r="L682" i="1"/>
  <c r="M682" i="1"/>
  <c r="L336" i="1"/>
  <c r="M336" i="1"/>
  <c r="L1274" i="1"/>
  <c r="M1274" i="1"/>
  <c r="L12" i="1"/>
  <c r="M12" i="1"/>
  <c r="L760" i="1"/>
  <c r="M760" i="1"/>
  <c r="L411" i="1"/>
  <c r="M411" i="1"/>
  <c r="L960" i="1"/>
  <c r="M960" i="1"/>
  <c r="L1431" i="1"/>
  <c r="M1431" i="1"/>
  <c r="L945" i="1"/>
  <c r="M945" i="1"/>
  <c r="L256" i="1"/>
  <c r="M256" i="1"/>
  <c r="L739" i="1"/>
  <c r="M739" i="1"/>
  <c r="L1471" i="1"/>
  <c r="M1471" i="1"/>
  <c r="L941" i="1"/>
  <c r="M941" i="1"/>
  <c r="L1046" i="1"/>
  <c r="M1046" i="1"/>
  <c r="L134" i="1"/>
  <c r="M134" i="1"/>
  <c r="L243" i="1"/>
  <c r="M243" i="1"/>
  <c r="L1472" i="1"/>
  <c r="M1472" i="1"/>
  <c r="L226" i="1"/>
  <c r="M226" i="1"/>
  <c r="L286" i="1"/>
  <c r="M286" i="1"/>
  <c r="L1385" i="1"/>
  <c r="M1385" i="1"/>
  <c r="L1364" i="1"/>
  <c r="M1364" i="1"/>
  <c r="L462" i="1"/>
  <c r="M462" i="1"/>
  <c r="H18" i="24" s="1"/>
  <c r="L895" i="1"/>
  <c r="M895" i="1"/>
  <c r="L566" i="1"/>
  <c r="M566" i="1"/>
  <c r="L1448" i="1"/>
  <c r="M1448" i="1"/>
  <c r="L1316" i="1"/>
  <c r="M1316" i="1"/>
  <c r="L920" i="1"/>
  <c r="M920" i="1"/>
  <c r="L708" i="1"/>
  <c r="M708" i="1"/>
  <c r="L351" i="1"/>
  <c r="M351" i="1"/>
  <c r="L1139" i="1"/>
  <c r="M1139" i="1"/>
  <c r="L1260" i="1"/>
  <c r="M1260" i="1"/>
  <c r="G48" i="29" s="1"/>
  <c r="L1320" i="1"/>
  <c r="M1320" i="1"/>
  <c r="L1011" i="1"/>
  <c r="M1011" i="1"/>
  <c r="L424" i="1"/>
  <c r="M424" i="1"/>
  <c r="L9" i="1"/>
  <c r="M9" i="1"/>
  <c r="L502" i="1"/>
  <c r="M502" i="1"/>
  <c r="L623" i="1"/>
  <c r="M623" i="1"/>
  <c r="H54" i="19" s="1"/>
  <c r="L409" i="1"/>
  <c r="M409" i="1"/>
  <c r="L1266" i="1"/>
  <c r="M1266" i="1"/>
  <c r="L1443" i="1"/>
  <c r="M1443" i="1"/>
  <c r="L608" i="1"/>
  <c r="M608" i="1"/>
  <c r="L1437" i="1"/>
  <c r="M1437" i="1"/>
  <c r="L229" i="1"/>
  <c r="M229" i="1"/>
  <c r="L415" i="1"/>
  <c r="M415" i="1"/>
  <c r="L628" i="1"/>
  <c r="M628" i="1"/>
  <c r="L688" i="1"/>
  <c r="M688" i="1"/>
  <c r="L1216" i="1"/>
  <c r="M1216" i="1"/>
  <c r="L274" i="1"/>
  <c r="M274" i="1"/>
  <c r="L1073" i="1"/>
  <c r="M1073" i="1"/>
  <c r="L1355" i="1"/>
  <c r="M1355" i="1"/>
  <c r="L750" i="1"/>
  <c r="M750" i="1"/>
  <c r="L1225" i="1"/>
  <c r="M1225" i="1"/>
  <c r="L469" i="1"/>
  <c r="M469" i="1"/>
  <c r="L91" i="1"/>
  <c r="M91" i="1"/>
  <c r="L359" i="1"/>
  <c r="M359" i="1"/>
  <c r="L434" i="1"/>
  <c r="M434" i="1"/>
  <c r="L1081" i="1"/>
  <c r="M1081" i="1"/>
  <c r="L14" i="1"/>
  <c r="M14" i="1"/>
  <c r="L168" i="1"/>
  <c r="M168" i="1"/>
  <c r="L158" i="1"/>
  <c r="M158" i="1"/>
  <c r="L1168" i="1"/>
  <c r="M1168" i="1"/>
  <c r="L1299" i="1"/>
  <c r="M1299" i="1"/>
  <c r="L1244" i="1"/>
  <c r="M1244" i="1"/>
  <c r="L1133" i="1"/>
  <c r="M1133" i="1"/>
  <c r="L1269" i="1"/>
  <c r="M1269" i="1"/>
  <c r="L21" i="1"/>
  <c r="M21" i="1"/>
  <c r="L204" i="1"/>
  <c r="M204" i="1"/>
  <c r="L1278" i="1"/>
  <c r="M1278" i="1"/>
  <c r="L1039" i="1"/>
  <c r="M1039" i="1"/>
  <c r="L925" i="1"/>
  <c r="M925" i="1"/>
  <c r="L919" i="1"/>
  <c r="M919" i="1"/>
  <c r="L1301" i="1"/>
  <c r="M1301" i="1"/>
  <c r="L112" i="1"/>
  <c r="M112" i="1"/>
  <c r="L358" i="1"/>
  <c r="M358" i="1"/>
  <c r="L744" i="1"/>
  <c r="M744" i="1"/>
  <c r="L239" i="1"/>
  <c r="M239" i="1"/>
  <c r="L605" i="1"/>
  <c r="M605" i="1"/>
  <c r="L333" i="1"/>
  <c r="M333" i="1"/>
  <c r="L908" i="1"/>
  <c r="M908" i="1"/>
  <c r="L1055" i="1"/>
  <c r="M1055" i="1"/>
  <c r="L1036" i="1"/>
  <c r="M1036" i="1"/>
  <c r="L1254" i="1"/>
  <c r="M1254" i="1"/>
  <c r="L648" i="1"/>
  <c r="M648" i="1"/>
  <c r="L209" i="1"/>
  <c r="M209" i="1"/>
  <c r="L821" i="1"/>
  <c r="M821" i="1"/>
  <c r="L521" i="1"/>
  <c r="M521" i="1"/>
  <c r="L290" i="1"/>
  <c r="M290" i="1"/>
  <c r="L1234" i="1"/>
  <c r="M1234" i="1"/>
  <c r="L225" i="1"/>
  <c r="M225" i="1"/>
  <c r="L853" i="1"/>
  <c r="M853" i="1"/>
  <c r="L185" i="1"/>
  <c r="M185" i="1"/>
  <c r="L198" i="1"/>
  <c r="M198" i="1"/>
  <c r="L111" i="1"/>
  <c r="M111" i="1"/>
  <c r="L1446" i="1"/>
  <c r="M1446" i="1"/>
  <c r="L1414" i="1"/>
  <c r="M1414" i="1"/>
  <c r="L337" i="1"/>
  <c r="M337" i="1"/>
  <c r="L486" i="1"/>
  <c r="M486" i="1"/>
  <c r="L1324" i="1"/>
  <c r="M1324" i="1"/>
  <c r="L653" i="1"/>
  <c r="M653" i="1"/>
  <c r="L92" i="1"/>
  <c r="M92" i="1"/>
  <c r="H39" i="16" s="1"/>
  <c r="L741" i="1"/>
  <c r="M741" i="1"/>
  <c r="L749" i="1"/>
  <c r="M749" i="1"/>
  <c r="L1238" i="1"/>
  <c r="M1238" i="1"/>
  <c r="L1450" i="1"/>
  <c r="M1450" i="1"/>
  <c r="L549" i="1"/>
  <c r="M549" i="1"/>
  <c r="L1318" i="1"/>
  <c r="M1318" i="1"/>
  <c r="L317" i="1"/>
  <c r="M317" i="1"/>
  <c r="L583" i="1"/>
  <c r="M583" i="1"/>
  <c r="H48" i="18" s="1"/>
  <c r="L726" i="1"/>
  <c r="M726" i="1"/>
  <c r="L964" i="1"/>
  <c r="M964" i="1"/>
  <c r="L162" i="1"/>
  <c r="M162" i="1"/>
  <c r="L1098" i="1"/>
  <c r="M1098" i="1"/>
  <c r="L638" i="1"/>
  <c r="M638" i="1"/>
  <c r="L1239" i="1"/>
  <c r="M1239" i="1"/>
  <c r="L1030" i="1"/>
  <c r="M1030" i="1"/>
  <c r="L496" i="1"/>
  <c r="M496" i="1"/>
  <c r="L631" i="1"/>
  <c r="M631" i="1"/>
  <c r="L550" i="1"/>
  <c r="M550" i="1"/>
  <c r="L626" i="1"/>
  <c r="M626" i="1"/>
  <c r="L1217" i="1"/>
  <c r="M1217" i="1"/>
  <c r="L997" i="1"/>
  <c r="M997" i="1"/>
  <c r="L1017" i="1"/>
  <c r="M1017" i="1"/>
  <c r="L867" i="1"/>
  <c r="M867" i="1"/>
  <c r="L647" i="1"/>
  <c r="M647" i="1"/>
  <c r="L232" i="1"/>
  <c r="M232" i="1"/>
  <c r="L1169" i="1"/>
  <c r="M1169" i="1"/>
  <c r="L703" i="1"/>
  <c r="M703" i="1"/>
  <c r="L1090" i="1"/>
  <c r="M1090" i="1"/>
  <c r="L780" i="1"/>
  <c r="M780" i="1"/>
  <c r="H43" i="17" s="1"/>
  <c r="L731" i="1"/>
  <c r="M731" i="1"/>
  <c r="L713" i="1"/>
  <c r="M713" i="1"/>
  <c r="L129" i="1"/>
  <c r="M129" i="1"/>
  <c r="L752" i="1"/>
  <c r="M752" i="1"/>
  <c r="L1399" i="1"/>
  <c r="M1399" i="1"/>
  <c r="L119" i="1"/>
  <c r="M119" i="1"/>
  <c r="L803" i="1"/>
  <c r="M803" i="1"/>
  <c r="L1240" i="1"/>
  <c r="M1240" i="1"/>
  <c r="L332" i="1"/>
  <c r="M332" i="1"/>
  <c r="L1189" i="1"/>
  <c r="M1189" i="1"/>
  <c r="L147" i="1"/>
  <c r="M147" i="1"/>
  <c r="H13" i="20" s="1"/>
  <c r="L771" i="1"/>
  <c r="M771" i="1"/>
  <c r="L52" i="1"/>
  <c r="M52" i="1"/>
  <c r="L1330" i="1"/>
  <c r="M1330" i="1"/>
  <c r="L762" i="1"/>
  <c r="M762" i="1"/>
  <c r="L921" i="1"/>
  <c r="M921" i="1"/>
  <c r="L512" i="1"/>
  <c r="M512" i="1"/>
  <c r="L1367" i="1"/>
  <c r="M1367" i="1"/>
  <c r="L1124" i="1"/>
  <c r="M1124" i="1"/>
  <c r="H23" i="17" s="1"/>
  <c r="L460" i="1"/>
  <c r="M460" i="1"/>
  <c r="L1419" i="1"/>
  <c r="M1419" i="1"/>
  <c r="L447" i="1"/>
  <c r="M447" i="1"/>
  <c r="L1378" i="1"/>
  <c r="M1378" i="1"/>
  <c r="H6" i="20" s="1"/>
  <c r="L569" i="1"/>
  <c r="M569" i="1"/>
  <c r="L188" i="1"/>
  <c r="M188" i="1"/>
  <c r="L1360" i="1"/>
  <c r="M1360" i="1"/>
  <c r="L1007" i="1"/>
  <c r="M1007" i="1"/>
  <c r="L634" i="1"/>
  <c r="M634" i="1"/>
  <c r="L33" i="1"/>
  <c r="M33" i="1"/>
  <c r="L1307" i="1"/>
  <c r="M1307" i="1"/>
  <c r="L1107" i="1"/>
  <c r="M1107" i="1"/>
  <c r="L1398" i="1"/>
  <c r="M1398" i="1"/>
  <c r="L710" i="1"/>
  <c r="M710" i="1"/>
  <c r="L711" i="1"/>
  <c r="M711" i="1"/>
  <c r="L982" i="1"/>
  <c r="M982" i="1"/>
  <c r="L478" i="1"/>
  <c r="M478" i="1"/>
  <c r="L319" i="1"/>
  <c r="M319" i="1"/>
  <c r="L1263" i="1"/>
  <c r="M1263" i="1"/>
  <c r="L1171" i="1"/>
  <c r="M1171" i="1"/>
  <c r="L1298" i="1"/>
  <c r="M1298" i="1"/>
  <c r="L704" i="1"/>
  <c r="M704" i="1"/>
  <c r="L1009" i="1"/>
  <c r="M1009" i="1"/>
  <c r="L89" i="1"/>
  <c r="M89" i="1"/>
  <c r="L914" i="1"/>
  <c r="M914" i="1"/>
  <c r="L485" i="1"/>
  <c r="M485" i="1"/>
  <c r="L95" i="1"/>
  <c r="M95" i="1"/>
  <c r="L1242" i="1"/>
  <c r="M1242" i="1"/>
  <c r="L732" i="1"/>
  <c r="M732" i="1"/>
  <c r="L776" i="1"/>
  <c r="M776" i="1"/>
  <c r="L435" i="1"/>
  <c r="M435" i="1"/>
  <c r="L1331" i="1"/>
  <c r="M1331" i="1"/>
  <c r="L199" i="1"/>
  <c r="M199" i="1"/>
  <c r="L73" i="1"/>
  <c r="M73" i="1"/>
  <c r="L178" i="1"/>
  <c r="M178" i="1"/>
  <c r="L633" i="1"/>
  <c r="M633" i="1"/>
  <c r="L374" i="1"/>
  <c r="M374" i="1"/>
  <c r="L403" i="1"/>
  <c r="M403" i="1"/>
  <c r="L786" i="1"/>
  <c r="M786" i="1"/>
  <c r="L1438" i="1"/>
  <c r="M1438" i="1"/>
  <c r="L995" i="1"/>
  <c r="M995" i="1"/>
  <c r="G42" i="29" s="1"/>
  <c r="L825" i="1"/>
  <c r="M825" i="1"/>
  <c r="L1361" i="1"/>
  <c r="M1361" i="1"/>
  <c r="L49" i="1"/>
  <c r="M49" i="1"/>
  <c r="L1132" i="1"/>
  <c r="M1132" i="1"/>
  <c r="L882" i="1"/>
  <c r="M882" i="1"/>
  <c r="L787" i="1"/>
  <c r="M787" i="1"/>
  <c r="L1041" i="1"/>
  <c r="M1041" i="1"/>
  <c r="L1436" i="1"/>
  <c r="M1436" i="1"/>
  <c r="L388" i="1"/>
  <c r="M388" i="1"/>
  <c r="L173" i="1"/>
  <c r="M173" i="1"/>
  <c r="L1396" i="1"/>
  <c r="M1396" i="1"/>
  <c r="L1241" i="1"/>
  <c r="M1241" i="1"/>
  <c r="L974" i="1"/>
  <c r="M974" i="1"/>
  <c r="L1275" i="1"/>
  <c r="M1275" i="1"/>
  <c r="L1321" i="1"/>
  <c r="M1321" i="1"/>
  <c r="L231" i="1"/>
  <c r="M231" i="1"/>
  <c r="L818" i="1"/>
  <c r="M818" i="1"/>
  <c r="L883" i="1"/>
  <c r="M883" i="1"/>
  <c r="L27" i="1"/>
  <c r="M27" i="1"/>
  <c r="L1038" i="1"/>
  <c r="M1038" i="1"/>
  <c r="L539" i="1"/>
  <c r="M539" i="1"/>
  <c r="H40" i="20" s="1"/>
  <c r="L1212" i="1"/>
  <c r="M1212" i="1"/>
  <c r="L570" i="1"/>
  <c r="M570" i="1"/>
  <c r="L252" i="1"/>
  <c r="M252" i="1"/>
  <c r="L1119" i="1"/>
  <c r="M1119" i="1"/>
  <c r="L850" i="1"/>
  <c r="M850" i="1"/>
  <c r="L490" i="1"/>
  <c r="M490" i="1"/>
  <c r="L385" i="1"/>
  <c r="M385" i="1"/>
  <c r="L260" i="1"/>
  <c r="M260" i="1"/>
  <c r="L952" i="1"/>
  <c r="M952" i="1"/>
  <c r="L808" i="1"/>
  <c r="M808" i="1"/>
  <c r="L1026" i="1"/>
  <c r="M1026" i="1"/>
  <c r="L267" i="1"/>
  <c r="M267" i="1"/>
  <c r="L117" i="1"/>
  <c r="M117" i="1"/>
  <c r="L472" i="1"/>
  <c r="M472" i="1"/>
  <c r="L832" i="1"/>
  <c r="M832" i="1"/>
  <c r="L904" i="1"/>
  <c r="M904" i="1"/>
  <c r="L666" i="1"/>
  <c r="M666" i="1"/>
  <c r="L668" i="1"/>
  <c r="M668" i="1"/>
  <c r="L1388" i="1"/>
  <c r="M1388" i="1"/>
  <c r="L912" i="1"/>
  <c r="M912" i="1"/>
  <c r="L133" i="1"/>
  <c r="M133" i="1"/>
  <c r="L971" i="1"/>
  <c r="M971" i="1"/>
  <c r="L1476" i="1"/>
  <c r="M1476" i="1"/>
  <c r="L1118" i="1"/>
  <c r="M1118" i="1"/>
  <c r="H11" i="17" s="1"/>
  <c r="L1157" i="1"/>
  <c r="M1157" i="1"/>
  <c r="L1141" i="1"/>
  <c r="M1141" i="1"/>
  <c r="H42" i="20" s="1"/>
  <c r="L1445" i="1"/>
  <c r="M1445" i="1"/>
  <c r="L201" i="1"/>
  <c r="M201" i="1"/>
  <c r="L1247" i="1"/>
  <c r="M1247" i="1"/>
  <c r="L846" i="1"/>
  <c r="M846" i="1"/>
  <c r="L517" i="1"/>
  <c r="M517" i="1"/>
  <c r="L1161" i="1"/>
  <c r="M1161" i="1"/>
  <c r="L687" i="1"/>
  <c r="M687" i="1"/>
  <c r="L805" i="1"/>
  <c r="M805" i="1"/>
  <c r="L1019" i="1"/>
  <c r="M1019" i="1"/>
  <c r="L664" i="1"/>
  <c r="M664" i="1"/>
  <c r="L733" i="1"/>
  <c r="M733" i="1"/>
  <c r="L831" i="1"/>
  <c r="M831" i="1"/>
  <c r="L172" i="1"/>
  <c r="M172" i="1"/>
  <c r="L1370" i="1"/>
  <c r="M1370" i="1"/>
  <c r="L1303" i="1"/>
  <c r="M1303" i="1"/>
  <c r="L1302" i="1"/>
  <c r="M1302" i="1"/>
  <c r="L498" i="1"/>
  <c r="M498" i="1"/>
  <c r="L1057" i="1"/>
  <c r="M1057" i="1"/>
  <c r="L984" i="1"/>
  <c r="M984" i="1"/>
  <c r="L716" i="1"/>
  <c r="M716" i="1"/>
  <c r="L747" i="1"/>
  <c r="M747" i="1"/>
  <c r="L353" i="1"/>
  <c r="M353" i="1"/>
  <c r="L1340" i="1"/>
  <c r="M1340" i="1"/>
  <c r="L249" i="1"/>
  <c r="M249" i="1"/>
  <c r="L354" i="1"/>
  <c r="M354" i="1"/>
  <c r="L1351" i="1"/>
  <c r="M1351" i="1"/>
  <c r="L1420" i="1"/>
  <c r="M1420" i="1"/>
  <c r="L1145" i="1"/>
  <c r="M1145" i="1"/>
  <c r="L17" i="1"/>
  <c r="M17" i="1"/>
  <c r="L637" i="1"/>
  <c r="M637" i="1"/>
  <c r="L1237" i="1"/>
  <c r="M1237" i="1"/>
  <c r="L963" i="1"/>
  <c r="M963" i="1"/>
  <c r="L368" i="1"/>
  <c r="M368" i="1"/>
  <c r="L196" i="1"/>
  <c r="M196" i="1"/>
  <c r="L737" i="1"/>
  <c r="M737" i="1"/>
  <c r="L1341" i="1"/>
  <c r="M1341" i="1"/>
  <c r="H12" i="22" s="1"/>
  <c r="L105" i="1"/>
  <c r="M105" i="1"/>
  <c r="L241" i="1"/>
  <c r="M241" i="1"/>
  <c r="L75" i="1"/>
  <c r="M75" i="1"/>
  <c r="L1336" i="1"/>
  <c r="M1336" i="1"/>
  <c r="L1191" i="1"/>
  <c r="M1191" i="1"/>
  <c r="L571" i="1"/>
  <c r="M571" i="1"/>
  <c r="L611" i="1"/>
  <c r="M611" i="1"/>
  <c r="L1227" i="1"/>
  <c r="M1227" i="1"/>
  <c r="L410" i="1"/>
  <c r="M410" i="1"/>
  <c r="L694" i="1"/>
  <c r="M694" i="1"/>
  <c r="H4" i="20" s="1"/>
  <c r="L697" i="1"/>
  <c r="M697" i="1"/>
  <c r="H24" i="21" s="1"/>
  <c r="L913" i="1"/>
  <c r="M913" i="1"/>
  <c r="L1031" i="1"/>
  <c r="F17" i="20" s="1"/>
  <c r="M1031" i="1"/>
  <c r="L1393" i="1"/>
  <c r="M1393" i="1"/>
  <c r="L1308" i="1"/>
  <c r="M1308" i="1"/>
  <c r="L857" i="1"/>
  <c r="M857" i="1"/>
  <c r="L969" i="1"/>
  <c r="M969" i="1"/>
  <c r="L1258" i="1"/>
  <c r="M1258" i="1"/>
  <c r="L707" i="1"/>
  <c r="M707" i="1"/>
  <c r="L589" i="1"/>
  <c r="M589" i="1"/>
  <c r="H21" i="17" s="1"/>
  <c r="L392" i="1"/>
  <c r="M392" i="1"/>
  <c r="L842" i="1"/>
  <c r="M842" i="1"/>
  <c r="L90" i="1"/>
  <c r="M90" i="1"/>
  <c r="L835" i="1"/>
  <c r="M835" i="1"/>
  <c r="L754" i="1"/>
  <c r="M754" i="1"/>
  <c r="L870" i="1"/>
  <c r="M870" i="1"/>
  <c r="L986" i="1"/>
  <c r="M986" i="1"/>
  <c r="L300" i="1"/>
  <c r="M300" i="1"/>
  <c r="L897" i="1"/>
  <c r="M897" i="1"/>
  <c r="L390" i="1"/>
  <c r="M390" i="1"/>
  <c r="L1079" i="1"/>
  <c r="M1079" i="1"/>
  <c r="L709" i="1"/>
  <c r="M709" i="1"/>
  <c r="L341" i="1"/>
  <c r="M341" i="1"/>
  <c r="L1312" i="1"/>
  <c r="M1312" i="1"/>
  <c r="L250" i="1"/>
  <c r="M250" i="1"/>
  <c r="L532" i="1"/>
  <c r="M532" i="1"/>
  <c r="L22" i="1"/>
  <c r="M22" i="1"/>
  <c r="L888" i="1"/>
  <c r="M888" i="1"/>
  <c r="L464" i="1"/>
  <c r="M464" i="1"/>
  <c r="L590" i="1"/>
  <c r="M590" i="1"/>
  <c r="L1455" i="1"/>
  <c r="M1455" i="1"/>
  <c r="L980" i="1"/>
  <c r="M980" i="1"/>
  <c r="L871" i="1"/>
  <c r="M871" i="1"/>
  <c r="L755" i="1"/>
  <c r="M755" i="1"/>
  <c r="L421" i="1"/>
  <c r="M421" i="1"/>
  <c r="L553" i="1"/>
  <c r="M553" i="1"/>
  <c r="L1309" i="1"/>
  <c r="M1309" i="1"/>
  <c r="L210" i="1"/>
  <c r="M210" i="1"/>
  <c r="L556" i="1"/>
  <c r="M556" i="1"/>
  <c r="L1465" i="1"/>
  <c r="M1465" i="1"/>
  <c r="H42" i="17" s="1"/>
  <c r="L291" i="1"/>
  <c r="M291" i="1"/>
  <c r="H4" i="18" s="1"/>
  <c r="L577" i="1"/>
  <c r="M577" i="1"/>
  <c r="L155" i="1"/>
  <c r="M155" i="1"/>
  <c r="L364" i="1"/>
  <c r="M364" i="1"/>
  <c r="L362" i="1"/>
  <c r="M362" i="1"/>
  <c r="L778" i="1"/>
  <c r="M778" i="1"/>
  <c r="L38" i="1"/>
  <c r="M38" i="1"/>
  <c r="L187" i="1"/>
  <c r="M187" i="1"/>
  <c r="L795" i="1"/>
  <c r="M795" i="1"/>
  <c r="L606" i="1"/>
  <c r="M606" i="1"/>
  <c r="L81" i="1"/>
  <c r="M81" i="1"/>
  <c r="L1112" i="1"/>
  <c r="M1112" i="1"/>
  <c r="L898" i="1"/>
  <c r="M898" i="1"/>
  <c r="L453" i="1"/>
  <c r="M453" i="1"/>
  <c r="L723" i="1"/>
  <c r="M723" i="1"/>
  <c r="L1387" i="1"/>
  <c r="M1387" i="1"/>
  <c r="H42" i="24" s="1"/>
  <c r="L928" i="1"/>
  <c r="M928" i="1"/>
  <c r="L681" i="1"/>
  <c r="M681" i="1"/>
  <c r="H45" i="18" s="1"/>
  <c r="L321" i="1"/>
  <c r="M321" i="1"/>
  <c r="L482" i="1"/>
  <c r="M482" i="1"/>
  <c r="L944" i="1"/>
  <c r="M944" i="1"/>
  <c r="L476" i="1"/>
  <c r="M476" i="1"/>
  <c r="L271" i="1"/>
  <c r="M271" i="1"/>
  <c r="L39" i="1"/>
  <c r="M39" i="1"/>
  <c r="L302" i="1"/>
  <c r="M302" i="1"/>
  <c r="L1104" i="1"/>
  <c r="M1104" i="1"/>
  <c r="L441" i="1"/>
  <c r="M441" i="1"/>
  <c r="L973" i="1"/>
  <c r="M973" i="1"/>
  <c r="L51" i="1"/>
  <c r="M51" i="1"/>
  <c r="L62" i="1"/>
  <c r="M62" i="1"/>
  <c r="L1322" i="1"/>
  <c r="M1322" i="1"/>
  <c r="L1060" i="1"/>
  <c r="M1060" i="1"/>
  <c r="L939" i="1"/>
  <c r="M939" i="1"/>
  <c r="L440" i="1"/>
  <c r="M440" i="1"/>
  <c r="L320" i="1"/>
  <c r="M320" i="1"/>
  <c r="L395" i="1"/>
  <c r="M395" i="1"/>
  <c r="L1102" i="1"/>
  <c r="M1102" i="1"/>
  <c r="L1086" i="1"/>
  <c r="M1086" i="1"/>
  <c r="L1277" i="1"/>
  <c r="M1277" i="1"/>
  <c r="L558" i="1"/>
  <c r="M558" i="1"/>
  <c r="L507" i="1"/>
  <c r="M507" i="1"/>
  <c r="L978" i="1"/>
  <c r="M978" i="1"/>
  <c r="L1272" i="1"/>
  <c r="M1272" i="1"/>
  <c r="L1137" i="1"/>
  <c r="M1137" i="1"/>
  <c r="L19" i="1"/>
  <c r="M19" i="1"/>
  <c r="L287" i="1"/>
  <c r="M287" i="1"/>
  <c r="L900" i="1"/>
  <c r="M900" i="1"/>
  <c r="L1401" i="1"/>
  <c r="M1401" i="1"/>
  <c r="H3" i="19" s="1"/>
  <c r="L1148" i="1"/>
  <c r="M1148" i="1"/>
  <c r="L257" i="1"/>
  <c r="M257" i="1"/>
  <c r="L103" i="1"/>
  <c r="M103" i="1"/>
  <c r="L675" i="1"/>
  <c r="M675" i="1"/>
  <c r="L1305" i="1"/>
  <c r="M1305" i="1"/>
  <c r="H42" i="22" s="1"/>
  <c r="L734" i="1"/>
  <c r="M734" i="1"/>
  <c r="L343" i="1"/>
  <c r="M343" i="1"/>
  <c r="L422" i="1"/>
  <c r="M422" i="1"/>
  <c r="L644" i="1"/>
  <c r="M644" i="1"/>
  <c r="L1177" i="1"/>
  <c r="M1177" i="1"/>
  <c r="L1243" i="1"/>
  <c r="M1243" i="1"/>
  <c r="L1205" i="1"/>
  <c r="M1205" i="1"/>
  <c r="L663" i="1"/>
  <c r="M663" i="1"/>
  <c r="H20" i="19" s="1"/>
  <c r="L1004" i="1"/>
  <c r="M1004" i="1"/>
  <c r="L987" i="1"/>
  <c r="M987" i="1"/>
  <c r="L97" i="1"/>
  <c r="M97" i="1"/>
  <c r="L751" i="1"/>
  <c r="M751" i="1"/>
  <c r="L41" i="1"/>
  <c r="M41" i="1"/>
  <c r="L1146" i="1"/>
  <c r="M1146" i="1"/>
  <c r="L452" i="1"/>
  <c r="M452" i="1"/>
  <c r="H39" i="22" s="1"/>
  <c r="L174" i="1"/>
  <c r="M174" i="1"/>
  <c r="L1154" i="1"/>
  <c r="M1154" i="1"/>
  <c r="L1335" i="1"/>
  <c r="M1335" i="1"/>
  <c r="L430" i="1"/>
  <c r="M430" i="1"/>
  <c r="L542" i="1"/>
  <c r="M542" i="1"/>
  <c r="H47" i="24" s="1"/>
  <c r="L200" i="1"/>
  <c r="M200" i="1"/>
  <c r="H49" i="17" s="1"/>
  <c r="L326" i="1"/>
  <c r="M326" i="1"/>
  <c r="L1279" i="1"/>
  <c r="M1279" i="1"/>
  <c r="G43" i="29" s="1"/>
  <c r="L642" i="1"/>
  <c r="M642" i="1"/>
  <c r="L269" i="1"/>
  <c r="M269" i="1"/>
  <c r="L509" i="1"/>
  <c r="M509" i="1"/>
  <c r="L1421" i="1"/>
  <c r="M1421" i="1"/>
  <c r="L169" i="1"/>
  <c r="M169" i="1"/>
  <c r="L1434" i="1"/>
  <c r="M1434" i="1"/>
  <c r="L1447" i="1"/>
  <c r="M1447" i="1"/>
  <c r="L1013" i="1"/>
  <c r="M1013" i="1"/>
  <c r="L438" i="1"/>
  <c r="M438" i="1"/>
  <c r="L866" i="1"/>
  <c r="M866" i="1"/>
  <c r="L715" i="1"/>
  <c r="M715" i="1"/>
  <c r="L1304" i="1"/>
  <c r="M1304" i="1"/>
  <c r="L1374" i="1"/>
  <c r="M1374" i="1"/>
  <c r="L785" i="1"/>
  <c r="M785" i="1"/>
  <c r="L1093" i="1"/>
  <c r="M1093" i="1"/>
  <c r="L258" i="1"/>
  <c r="M258" i="1"/>
  <c r="L730" i="1"/>
  <c r="M730" i="1"/>
  <c r="L142" i="1"/>
  <c r="M142" i="1"/>
  <c r="L1170" i="1"/>
  <c r="M1170" i="1"/>
  <c r="L349" i="1"/>
  <c r="M349" i="1"/>
  <c r="L743" i="1"/>
  <c r="M743" i="1"/>
  <c r="L219" i="1"/>
  <c r="M219" i="1"/>
  <c r="L1165" i="1"/>
  <c r="M1165" i="1"/>
  <c r="L329" i="1"/>
  <c r="M329" i="1"/>
  <c r="L936" i="1"/>
  <c r="M936" i="1"/>
  <c r="L1206" i="1"/>
  <c r="M1206" i="1"/>
  <c r="H43" i="24" s="1"/>
  <c r="L976" i="1"/>
  <c r="M976" i="1"/>
  <c r="L890" i="1"/>
  <c r="M890" i="1"/>
  <c r="L511" i="1"/>
  <c r="M511" i="1"/>
  <c r="L1285" i="1"/>
  <c r="M1285" i="1"/>
  <c r="L503" i="1"/>
  <c r="M503" i="1"/>
  <c r="L218" i="1"/>
  <c r="M218" i="1"/>
  <c r="L940" i="1"/>
  <c r="M940" i="1"/>
  <c r="H17" i="21" s="1"/>
  <c r="L1214" i="1"/>
  <c r="M1214" i="1"/>
  <c r="L621" i="1"/>
  <c r="M621" i="1"/>
  <c r="L222" i="1"/>
  <c r="M222" i="1"/>
  <c r="L479" i="1"/>
  <c r="M479" i="1"/>
  <c r="L1329" i="1"/>
  <c r="M1329" i="1"/>
  <c r="L1317" i="1"/>
  <c r="M1317" i="1"/>
  <c r="H27" i="16" s="1"/>
  <c r="L1346" i="1"/>
  <c r="M1346" i="1"/>
  <c r="H23" i="21" s="1"/>
  <c r="L674" i="1"/>
  <c r="M674" i="1"/>
  <c r="L745" i="1"/>
  <c r="M745" i="1"/>
  <c r="L1131" i="1"/>
  <c r="M1131" i="1"/>
  <c r="L763" i="1"/>
  <c r="M763" i="1"/>
  <c r="L217" i="1"/>
  <c r="M217" i="1"/>
  <c r="L1221" i="1"/>
  <c r="M1221" i="1"/>
  <c r="L350" i="1"/>
  <c r="M350" i="1"/>
  <c r="L324" i="1"/>
  <c r="M324" i="1"/>
  <c r="L398" i="1"/>
  <c r="M398" i="1"/>
  <c r="L120" i="1"/>
  <c r="M120" i="1"/>
  <c r="L1025" i="1"/>
  <c r="M1025" i="1"/>
  <c r="L656" i="1"/>
  <c r="M656" i="1"/>
  <c r="L272" i="1"/>
  <c r="M272" i="1"/>
  <c r="L245" i="1"/>
  <c r="M245" i="1"/>
  <c r="L1035" i="1"/>
  <c r="M1035" i="1"/>
  <c r="L528" i="1"/>
  <c r="M528" i="1"/>
  <c r="L1050" i="1"/>
  <c r="M1050" i="1"/>
  <c r="L87" i="1"/>
  <c r="M87" i="1"/>
  <c r="L783" i="1"/>
  <c r="M783" i="1"/>
  <c r="L345" i="1"/>
  <c r="M345" i="1"/>
  <c r="L1020" i="1"/>
  <c r="M1020" i="1"/>
  <c r="L948" i="1"/>
  <c r="M948" i="1"/>
  <c r="L718" i="1"/>
  <c r="M718" i="1"/>
  <c r="L560" i="1"/>
  <c r="M560" i="1"/>
  <c r="L1138" i="1"/>
  <c r="M1138" i="1"/>
  <c r="L804" i="1"/>
  <c r="M804" i="1"/>
  <c r="L237" i="1"/>
  <c r="M237" i="1"/>
  <c r="L143" i="1"/>
  <c r="M143" i="1"/>
  <c r="H52" i="20" s="1"/>
  <c r="L5" i="1"/>
  <c r="M5" i="1"/>
  <c r="L915" i="1"/>
  <c r="M915" i="1"/>
  <c r="L448" i="1"/>
  <c r="M448" i="1"/>
  <c r="L680" i="1"/>
  <c r="M680" i="1"/>
  <c r="L1123" i="1"/>
  <c r="M1123" i="1"/>
  <c r="L861" i="1"/>
  <c r="M861" i="1"/>
  <c r="L1470" i="1"/>
  <c r="M1470" i="1"/>
  <c r="H11" i="22" s="1"/>
  <c r="L979" i="1"/>
  <c r="M979" i="1"/>
  <c r="L113" i="1"/>
  <c r="M113" i="1"/>
  <c r="L1404" i="1"/>
  <c r="M1404" i="1"/>
  <c r="L1158" i="1"/>
  <c r="M1158" i="1"/>
  <c r="L439" i="1"/>
  <c r="M439" i="1"/>
  <c r="L535" i="1"/>
  <c r="M535" i="1"/>
  <c r="L195" i="1"/>
  <c r="M195" i="1"/>
  <c r="L1458" i="1"/>
  <c r="M1458" i="1"/>
  <c r="L342" i="1"/>
  <c r="M342" i="1"/>
  <c r="H44" i="24" s="1"/>
  <c r="L840" i="1"/>
  <c r="M840" i="1"/>
  <c r="L813" i="1"/>
  <c r="M813" i="1"/>
  <c r="L930" i="1"/>
  <c r="M930" i="1"/>
  <c r="L796" i="1"/>
  <c r="M796" i="1"/>
  <c r="L383" i="1"/>
  <c r="M383" i="1"/>
  <c r="L635" i="1"/>
  <c r="M635" i="1"/>
  <c r="L1053" i="1"/>
  <c r="M1053" i="1"/>
  <c r="L298" i="1"/>
  <c r="M298" i="1"/>
  <c r="L781" i="1"/>
  <c r="M781" i="1"/>
  <c r="L66" i="1"/>
  <c r="M66" i="1"/>
  <c r="L1021" i="1"/>
  <c r="M1021" i="1"/>
  <c r="L677" i="1"/>
  <c r="M677" i="1"/>
  <c r="L1405" i="1"/>
  <c r="M1405" i="1"/>
  <c r="L32" i="1"/>
  <c r="M32" i="1"/>
  <c r="L972" i="1"/>
  <c r="M972" i="1"/>
  <c r="L1457" i="1"/>
  <c r="M1457" i="1"/>
  <c r="L307" i="1"/>
  <c r="M307" i="1"/>
  <c r="L1400" i="1"/>
  <c r="M1400" i="1"/>
  <c r="L110" i="1"/>
  <c r="M110" i="1"/>
  <c r="L36" i="1"/>
  <c r="M36" i="1"/>
  <c r="L308" i="1"/>
  <c r="M308" i="1"/>
  <c r="L1010" i="1"/>
  <c r="M1010" i="1"/>
  <c r="L246" i="1"/>
  <c r="M246" i="1"/>
  <c r="L242" i="1"/>
  <c r="M242" i="1"/>
  <c r="L466" i="1"/>
  <c r="M466" i="1"/>
  <c r="L426" i="1"/>
  <c r="M426" i="1"/>
  <c r="L413" i="1"/>
  <c r="M413" i="1"/>
  <c r="L1047" i="1"/>
  <c r="M1047" i="1"/>
  <c r="L1091" i="1"/>
  <c r="M1091" i="1"/>
  <c r="L1114" i="1"/>
  <c r="M1114" i="1"/>
  <c r="L190" i="1"/>
  <c r="M190" i="1"/>
  <c r="L779" i="1"/>
  <c r="M779" i="1"/>
  <c r="L806" i="1"/>
  <c r="M806" i="1"/>
  <c r="L1064" i="1"/>
  <c r="M1064" i="1"/>
  <c r="H27" i="24" s="1"/>
  <c r="L1282" i="1"/>
  <c r="M1282" i="1"/>
  <c r="L1369" i="1"/>
  <c r="M1369" i="1"/>
  <c r="L954" i="1"/>
  <c r="M954" i="1"/>
  <c r="L929" i="1"/>
  <c r="M929" i="1"/>
  <c r="L365" i="1"/>
  <c r="M365" i="1"/>
  <c r="L957" i="1"/>
  <c r="M957" i="1"/>
  <c r="L402" i="1"/>
  <c r="M402" i="1"/>
  <c r="L797" i="1"/>
  <c r="M797" i="1"/>
  <c r="H5" i="20" s="1"/>
  <c r="L584" i="1"/>
  <c r="M584" i="1"/>
  <c r="L955" i="1"/>
  <c r="M955" i="1"/>
  <c r="L891" i="1"/>
  <c r="M891" i="1"/>
  <c r="L281" i="1"/>
  <c r="M281" i="1"/>
  <c r="L619" i="1"/>
  <c r="M619" i="1"/>
  <c r="L789" i="1"/>
  <c r="M789" i="1"/>
  <c r="L1016" i="1"/>
  <c r="M1016" i="1"/>
  <c r="L276" i="1"/>
  <c r="M276" i="1"/>
  <c r="L999" i="1"/>
  <c r="M999" i="1"/>
  <c r="L811" i="1"/>
  <c r="M811" i="1"/>
  <c r="L580" i="1"/>
  <c r="M580" i="1"/>
  <c r="L1273" i="1"/>
  <c r="M1273" i="1"/>
  <c r="L279" i="1"/>
  <c r="M279" i="1"/>
  <c r="L1174" i="1"/>
  <c r="M1174" i="1"/>
  <c r="L772" i="1"/>
  <c r="M772" i="1"/>
  <c r="L598" i="1"/>
  <c r="M598" i="1"/>
  <c r="L1015" i="1"/>
  <c r="M1015" i="1"/>
  <c r="L1188" i="1"/>
  <c r="M1188" i="1"/>
  <c r="H22" i="20"/>
  <c r="L1089" i="1"/>
  <c r="M1089" i="1"/>
  <c r="L902" i="1"/>
  <c r="M902" i="1"/>
  <c r="L418" i="1"/>
  <c r="M418" i="1"/>
  <c r="L444" i="1"/>
  <c r="M444" i="1"/>
  <c r="L510" i="1"/>
  <c r="M510" i="1"/>
  <c r="L316" i="1"/>
  <c r="M316" i="1"/>
  <c r="L463" i="1"/>
  <c r="M463" i="1"/>
  <c r="L206" i="1"/>
  <c r="M206" i="1"/>
  <c r="L873" i="1"/>
  <c r="M873" i="1"/>
  <c r="L1429" i="1"/>
  <c r="M1429" i="1"/>
  <c r="L858" i="1"/>
  <c r="M858" i="1"/>
  <c r="L759" i="1"/>
  <c r="M759" i="1"/>
  <c r="L1128" i="1"/>
  <c r="M1128" i="1"/>
  <c r="L1129" i="1"/>
  <c r="M1129" i="1"/>
  <c r="L764" i="1"/>
  <c r="M764" i="1"/>
  <c r="L259" i="1"/>
  <c r="M259" i="1"/>
  <c r="L1354" i="1"/>
  <c r="M1354" i="1"/>
  <c r="L170" i="1"/>
  <c r="M170" i="1"/>
  <c r="L114" i="1"/>
  <c r="M114" i="1"/>
  <c r="G49" i="29" s="1"/>
  <c r="L1200" i="1"/>
  <c r="Y1391" i="1" s="1"/>
  <c r="M1200" i="1"/>
  <c r="L355" i="1"/>
  <c r="Y1395" i="1" s="1"/>
  <c r="M355" i="1"/>
  <c r="L576" i="1"/>
  <c r="M576" i="1"/>
  <c r="L253" i="1"/>
  <c r="M253" i="1"/>
  <c r="H47" i="18" s="1"/>
  <c r="L1192" i="1"/>
  <c r="M1192" i="1"/>
  <c r="L65" i="1"/>
  <c r="M65" i="1"/>
  <c r="L136" i="1"/>
  <c r="M136" i="1"/>
  <c r="L366" i="1"/>
  <c r="M366" i="1"/>
  <c r="L1444" i="1"/>
  <c r="M1444" i="1"/>
  <c r="L678" i="1"/>
  <c r="M678" i="1"/>
  <c r="L215" i="1"/>
  <c r="M215" i="1"/>
  <c r="L1392" i="1"/>
  <c r="M1392" i="1"/>
  <c r="L643" i="1"/>
  <c r="M643" i="1"/>
  <c r="L471" i="1"/>
  <c r="M471" i="1"/>
  <c r="L851" i="1"/>
  <c r="M851" i="1"/>
  <c r="L933" i="1"/>
  <c r="M933" i="1"/>
  <c r="L725" i="1"/>
  <c r="M725" i="1"/>
  <c r="L495" i="1"/>
  <c r="F16" i="18" s="1"/>
  <c r="M495" i="1"/>
  <c r="L630" i="1"/>
  <c r="M630" i="1"/>
  <c r="H19" i="20" s="1"/>
  <c r="L118" i="1"/>
  <c r="F15" i="24" s="1"/>
  <c r="M118" i="1"/>
  <c r="L855" i="1"/>
  <c r="M855" i="1"/>
  <c r="L1173" i="1"/>
  <c r="M1173" i="1"/>
  <c r="L132" i="1"/>
  <c r="M132" i="1"/>
  <c r="L191" i="1"/>
  <c r="M191" i="1"/>
  <c r="L727" i="1"/>
  <c r="M727" i="1"/>
  <c r="H22" i="22" s="1"/>
  <c r="L264" i="1"/>
  <c r="M264" i="1"/>
  <c r="H22" i="17" s="1"/>
  <c r="L1071" i="1"/>
  <c r="M1071" i="1"/>
  <c r="L144" i="1"/>
  <c r="M144" i="1"/>
  <c r="L557" i="1"/>
  <c r="M557" i="1"/>
  <c r="H41" i="19" s="1"/>
  <c r="L313" i="1"/>
  <c r="M313" i="1"/>
  <c r="L1184" i="1"/>
  <c r="M1184" i="1"/>
  <c r="L299" i="1"/>
  <c r="M299" i="1"/>
  <c r="L1072" i="1"/>
  <c r="M1072" i="1"/>
  <c r="L524" i="1"/>
  <c r="M524" i="1"/>
  <c r="L497" i="1"/>
  <c r="M497" i="1"/>
  <c r="L31" i="1"/>
  <c r="M31" i="1"/>
  <c r="L1006" i="1"/>
  <c r="M1006" i="1"/>
  <c r="L1412" i="1"/>
  <c r="M1412" i="1"/>
  <c r="L1022" i="1"/>
  <c r="M1022" i="1"/>
  <c r="L1479" i="1"/>
  <c r="M1479" i="1"/>
  <c r="L377" i="1"/>
  <c r="M377" i="1"/>
  <c r="L167" i="1"/>
  <c r="M167" i="1"/>
  <c r="L131" i="1"/>
  <c r="M131" i="1"/>
  <c r="L856" i="1"/>
  <c r="M856" i="1"/>
  <c r="L985" i="1"/>
  <c r="M985" i="1"/>
  <c r="L1190" i="1"/>
  <c r="M1190" i="1"/>
  <c r="L514" i="1"/>
  <c r="M514" i="1"/>
  <c r="L1230" i="1"/>
  <c r="M1230" i="1"/>
  <c r="L344" i="1"/>
  <c r="M344" i="1"/>
  <c r="L220" i="1"/>
  <c r="M220" i="1"/>
  <c r="L372" i="1"/>
  <c r="M372" i="1"/>
  <c r="L1430" i="1"/>
  <c r="M1430" i="1"/>
  <c r="H13" i="17" s="1"/>
  <c r="L3" i="1"/>
  <c r="M3" i="1"/>
  <c r="H8" i="16" s="1"/>
  <c r="L227" i="1"/>
  <c r="M227" i="1"/>
  <c r="L833" i="1"/>
  <c r="M833" i="1"/>
  <c r="L399" i="1"/>
  <c r="M399" i="1"/>
  <c r="L63" i="1"/>
  <c r="M63" i="1"/>
  <c r="L189" i="1"/>
  <c r="M189" i="1"/>
  <c r="L487" i="1"/>
  <c r="M487" i="1"/>
  <c r="L211" i="1"/>
  <c r="M211" i="1"/>
  <c r="L255" i="1"/>
  <c r="M255" i="1"/>
  <c r="L1424" i="1"/>
  <c r="M1424" i="1"/>
  <c r="L937" i="1"/>
  <c r="M937" i="1"/>
  <c r="L893" i="1"/>
  <c r="M893" i="1"/>
  <c r="L1463" i="1"/>
  <c r="M1463" i="1"/>
  <c r="L6" i="1"/>
  <c r="M6" i="1"/>
  <c r="L536" i="1"/>
  <c r="M536" i="1"/>
  <c r="L1292" i="1"/>
  <c r="M1292" i="1"/>
  <c r="L922" i="1"/>
  <c r="M922" i="1"/>
  <c r="L238" i="1"/>
  <c r="M238" i="1"/>
  <c r="L166" i="1"/>
  <c r="M166" i="1"/>
  <c r="L996" i="1"/>
  <c r="M996" i="1"/>
  <c r="L1359" i="1"/>
  <c r="M1359" i="1"/>
  <c r="L268" i="1"/>
  <c r="M268" i="1"/>
  <c r="L983" i="1"/>
  <c r="M983" i="1"/>
  <c r="L1113" i="1"/>
  <c r="M1113" i="1"/>
  <c r="L1001" i="1"/>
  <c r="M1001" i="1"/>
  <c r="L45" i="1"/>
  <c r="M45" i="1"/>
  <c r="L412" i="1"/>
  <c r="M412" i="1"/>
  <c r="L607" i="1"/>
  <c r="M607" i="1"/>
  <c r="L1461" i="1"/>
  <c r="M1461" i="1"/>
  <c r="L306" i="1"/>
  <c r="M306" i="1"/>
  <c r="L1295" i="1"/>
  <c r="M1295" i="1"/>
  <c r="L1197" i="1"/>
  <c r="M1197" i="1"/>
  <c r="L691" i="1"/>
  <c r="M691" i="1"/>
  <c r="L1384" i="1"/>
  <c r="M1384" i="1"/>
  <c r="L1337" i="1"/>
  <c r="M1337" i="1"/>
  <c r="L1286" i="1"/>
  <c r="M1286" i="1"/>
  <c r="L56" i="1"/>
  <c r="M56" i="1"/>
  <c r="L473" i="1"/>
  <c r="M473" i="1"/>
  <c r="L456" i="1"/>
  <c r="M456" i="1"/>
  <c r="L765" i="1"/>
  <c r="M765" i="1"/>
  <c r="L809" i="1"/>
  <c r="M809" i="1"/>
  <c r="L998" i="1"/>
  <c r="M998" i="1"/>
  <c r="H12" i="20" s="1"/>
  <c r="L64" i="1"/>
  <c r="M64" i="1"/>
  <c r="L543" i="1"/>
  <c r="M543" i="1"/>
  <c r="L1109" i="1"/>
  <c r="M1109" i="1"/>
  <c r="L109" i="1"/>
  <c r="M109" i="1"/>
  <c r="L1452" i="1"/>
  <c r="M1452" i="1"/>
  <c r="L894" i="1"/>
  <c r="M894" i="1"/>
  <c r="L480" i="1"/>
  <c r="M480" i="1"/>
  <c r="L581" i="1"/>
  <c r="M581" i="1"/>
  <c r="L7" i="1"/>
  <c r="M7" i="1"/>
  <c r="L1358" i="1"/>
  <c r="M1358" i="1"/>
  <c r="L595" i="1"/>
  <c r="M595" i="1"/>
  <c r="L838" i="1"/>
  <c r="M838" i="1"/>
  <c r="L467" i="1"/>
  <c r="M467" i="1"/>
  <c r="L1194" i="1"/>
  <c r="M1194" i="1"/>
  <c r="L428" i="1"/>
  <c r="M428" i="1"/>
  <c r="G46" i="29" s="1"/>
  <c r="L1293" i="1"/>
  <c r="M1293" i="1"/>
  <c r="L1276" i="1"/>
  <c r="M1276" i="1"/>
  <c r="L205" i="1"/>
  <c r="M205" i="1"/>
  <c r="L877" i="1"/>
  <c r="M877" i="1"/>
  <c r="L1440" i="1"/>
  <c r="M1440" i="1"/>
  <c r="L1101" i="1"/>
  <c r="M1101" i="1"/>
  <c r="L221" i="1"/>
  <c r="M221" i="1"/>
  <c r="L513" i="1"/>
  <c r="M513" i="1"/>
  <c r="L179" i="1"/>
  <c r="M179" i="1"/>
  <c r="L309" i="1"/>
  <c r="M309" i="1"/>
  <c r="L94" i="1"/>
  <c r="M94" i="1"/>
  <c r="H14" i="16" s="1"/>
  <c r="L494" i="1"/>
  <c r="M494" i="1"/>
  <c r="M1018" i="1"/>
  <c r="W459" i="1"/>
  <c r="X459" i="1"/>
  <c r="E3" i="29" l="1"/>
  <c r="G3" i="29"/>
  <c r="F23" i="20"/>
  <c r="H9" i="24"/>
  <c r="H14" i="17"/>
  <c r="H12" i="18"/>
  <c r="H55" i="19"/>
  <c r="Y1393" i="1"/>
  <c r="Y1397" i="1"/>
  <c r="H10" i="21"/>
  <c r="H41" i="20"/>
  <c r="G41" i="29"/>
  <c r="H7" i="21"/>
  <c r="H7" i="20"/>
  <c r="H16" i="17"/>
  <c r="Y1394" i="1"/>
  <c r="Y1392" i="1"/>
  <c r="Y1396" i="1"/>
  <c r="H42" i="18"/>
  <c r="H7" i="24"/>
  <c r="H13" i="21"/>
  <c r="H8" i="19"/>
  <c r="H23" i="20"/>
  <c r="H16" i="18"/>
  <c r="H50" i="16"/>
  <c r="H5" i="16"/>
  <c r="H15" i="22"/>
  <c r="H44" i="16"/>
  <c r="H19" i="18"/>
  <c r="H16" i="22"/>
  <c r="H9" i="17"/>
  <c r="H39" i="24"/>
  <c r="H17" i="20"/>
  <c r="H11" i="20"/>
  <c r="H7" i="18"/>
  <c r="H25" i="16"/>
  <c r="H25" i="17"/>
  <c r="H18" i="22"/>
  <c r="H49" i="16"/>
  <c r="H4" i="19"/>
  <c r="H19" i="24"/>
  <c r="H14" i="18"/>
  <c r="H5" i="21"/>
  <c r="H7" i="17"/>
  <c r="H18" i="21"/>
  <c r="H15" i="18"/>
  <c r="H44" i="20"/>
  <c r="H47" i="16"/>
  <c r="H50" i="17"/>
  <c r="H42" i="16"/>
  <c r="H35" i="20"/>
  <c r="H26" i="20"/>
  <c r="H46" i="24"/>
  <c r="H40" i="22"/>
  <c r="H4" i="24"/>
  <c r="H45" i="16"/>
  <c r="H17" i="18"/>
  <c r="H26" i="24"/>
  <c r="H16" i="24"/>
  <c r="H41" i="22"/>
  <c r="H41" i="17"/>
  <c r="H25" i="22"/>
  <c r="H50" i="18"/>
  <c r="H10" i="19"/>
  <c r="H5" i="19"/>
  <c r="H26" i="18"/>
  <c r="H22" i="24"/>
  <c r="H24" i="19"/>
  <c r="H7" i="16"/>
  <c r="H12" i="16"/>
  <c r="H54" i="20"/>
  <c r="H43" i="20"/>
  <c r="H52" i="19"/>
  <c r="H46" i="17"/>
  <c r="H39" i="21"/>
  <c r="H39" i="18"/>
  <c r="H10" i="16"/>
  <c r="H5" i="17"/>
  <c r="H47" i="20"/>
  <c r="H17" i="16"/>
  <c r="H21" i="22"/>
  <c r="H43" i="22"/>
  <c r="H48" i="21"/>
  <c r="H45" i="17"/>
  <c r="H3" i="20"/>
  <c r="H45" i="24"/>
  <c r="H26" i="19"/>
  <c r="H12" i="17"/>
  <c r="H12" i="21"/>
  <c r="H20" i="22"/>
  <c r="H41" i="21"/>
  <c r="H11" i="19"/>
  <c r="H45" i="22"/>
  <c r="H43" i="18"/>
  <c r="H41" i="24"/>
  <c r="H39" i="19"/>
  <c r="H42" i="19"/>
  <c r="H23" i="22"/>
  <c r="H18" i="20"/>
  <c r="H44" i="19"/>
  <c r="H44" i="22"/>
  <c r="H49" i="19"/>
  <c r="H51" i="20"/>
  <c r="H6" i="21"/>
  <c r="H11" i="21"/>
  <c r="H40" i="21"/>
  <c r="H24" i="18"/>
  <c r="H7" i="19"/>
  <c r="H46" i="19"/>
  <c r="H13" i="24"/>
  <c r="H51" i="19"/>
  <c r="H15" i="20"/>
  <c r="H44" i="21"/>
  <c r="H25" i="21"/>
  <c r="H39" i="20"/>
  <c r="H46" i="20"/>
  <c r="H48" i="20"/>
  <c r="H41" i="18"/>
  <c r="H43" i="19"/>
  <c r="H46" i="16"/>
  <c r="H49" i="20"/>
  <c r="H13" i="22"/>
  <c r="H15" i="21"/>
  <c r="H6" i="17"/>
  <c r="H22" i="19"/>
  <c r="H25" i="18"/>
  <c r="H6" i="24"/>
  <c r="H16" i="16"/>
  <c r="H4" i="16"/>
  <c r="H12" i="19"/>
  <c r="H13" i="19"/>
  <c r="H35" i="16"/>
  <c r="H22" i="16"/>
  <c r="H4" i="17"/>
  <c r="H10" i="17"/>
  <c r="H5" i="22"/>
  <c r="H16" i="19"/>
  <c r="H21" i="18"/>
  <c r="H9" i="21"/>
  <c r="H22" i="21"/>
  <c r="H25" i="24"/>
  <c r="H11" i="18"/>
  <c r="H44" i="18"/>
  <c r="H6" i="16"/>
  <c r="H47" i="21"/>
  <c r="H20" i="18"/>
  <c r="H6" i="19"/>
  <c r="H21" i="19"/>
  <c r="H46" i="22"/>
  <c r="H14" i="19"/>
  <c r="H40" i="18"/>
  <c r="H17" i="19"/>
  <c r="H24" i="24"/>
  <c r="H24" i="22"/>
  <c r="F40" i="16"/>
  <c r="H9" i="20"/>
  <c r="H23" i="16"/>
  <c r="H8" i="24"/>
  <c r="H8" i="21"/>
  <c r="H3" i="21"/>
  <c r="H10" i="20"/>
  <c r="H19" i="21"/>
  <c r="H7" i="22"/>
  <c r="H45" i="21"/>
  <c r="H15" i="24"/>
  <c r="H40" i="17"/>
  <c r="F40" i="18"/>
  <c r="H25" i="19"/>
  <c r="H15" i="17"/>
  <c r="H14" i="21"/>
  <c r="H18" i="16"/>
  <c r="H9" i="19"/>
  <c r="H13" i="18"/>
  <c r="H18" i="17"/>
  <c r="H14" i="20"/>
  <c r="H3" i="16"/>
  <c r="H10" i="22"/>
  <c r="H53" i="19"/>
  <c r="H8" i="20"/>
  <c r="H43" i="21"/>
  <c r="H17" i="17"/>
  <c r="H47" i="17"/>
  <c r="H5" i="24"/>
  <c r="H46" i="18"/>
  <c r="H20" i="16"/>
  <c r="H50" i="21"/>
  <c r="H17" i="24"/>
  <c r="H19" i="17"/>
  <c r="H3" i="18"/>
  <c r="H10" i="24"/>
  <c r="H9" i="22"/>
  <c r="H14" i="22"/>
  <c r="H21" i="24"/>
  <c r="H51" i="21"/>
  <c r="H19" i="19"/>
  <c r="H23" i="18"/>
  <c r="H25" i="20"/>
  <c r="H47" i="22"/>
  <c r="H3" i="17"/>
  <c r="H24" i="20"/>
  <c r="H11" i="24"/>
  <c r="H26" i="16"/>
  <c r="H21" i="16"/>
  <c r="H20" i="21"/>
  <c r="H3" i="22"/>
  <c r="H5" i="18"/>
  <c r="H9" i="16"/>
  <c r="H48" i="19"/>
  <c r="H21" i="20"/>
  <c r="H20" i="24"/>
  <c r="H24" i="16"/>
  <c r="H48" i="16"/>
  <c r="H23" i="24"/>
  <c r="H12" i="24"/>
  <c r="H8" i="17"/>
  <c r="H22" i="18"/>
  <c r="H19" i="16"/>
  <c r="H20" i="20"/>
  <c r="H40" i="16"/>
  <c r="H3" i="24"/>
  <c r="H6" i="22"/>
  <c r="H17" i="22"/>
  <c r="H21" i="21"/>
  <c r="H14" i="24"/>
  <c r="H23" i="19"/>
  <c r="H19" i="22"/>
  <c r="H4" i="21"/>
  <c r="H26" i="21"/>
  <c r="Y459" i="1"/>
  <c r="U1309" i="1"/>
  <c r="L1018" i="1"/>
  <c r="G31" i="29" l="1"/>
  <c r="G32" i="29" s="1"/>
  <c r="H31" i="18"/>
  <c r="H31" i="19"/>
  <c r="H31" i="24"/>
  <c r="H31" i="20"/>
  <c r="H31" i="16"/>
  <c r="H31" i="22"/>
  <c r="H31" i="21"/>
  <c r="H31" i="17"/>
  <c r="Y109" i="1"/>
  <c r="Y111" i="1"/>
  <c r="Y112" i="1"/>
  <c r="Y113" i="1"/>
  <c r="Y124" i="1"/>
  <c r="Y126" i="1"/>
  <c r="Y129" i="1"/>
  <c r="Y128" i="1"/>
  <c r="Y119" i="1"/>
  <c r="Y130" i="1"/>
  <c r="Y121" i="1"/>
  <c r="Y146" i="1"/>
  <c r="Y114" i="1"/>
  <c r="Y110" i="1"/>
  <c r="Y115" i="1"/>
  <c r="Y117" i="1"/>
  <c r="Y118" i="1"/>
  <c r="Y125" i="1"/>
  <c r="Y140" i="1"/>
  <c r="Y150" i="1"/>
  <c r="Y108" i="1"/>
  <c r="Y116" i="1"/>
  <c r="Y120" i="1"/>
  <c r="Y127" i="1"/>
  <c r="Y131" i="1"/>
  <c r="Y122" i="1"/>
  <c r="Y123" i="1"/>
  <c r="Y132" i="1"/>
  <c r="Y141" i="1"/>
  <c r="Y133" i="1"/>
  <c r="Y134" i="1"/>
  <c r="Y135" i="1"/>
  <c r="Y136" i="1"/>
  <c r="Y138" i="1"/>
  <c r="Y144" i="1"/>
  <c r="Y143" i="1"/>
  <c r="Y137" i="1"/>
  <c r="Y142" i="1"/>
  <c r="Y139" i="1"/>
  <c r="Y145" i="1"/>
  <c r="Y147" i="1"/>
  <c r="Y148" i="1"/>
  <c r="Y149" i="1"/>
  <c r="Y151" i="1"/>
  <c r="Y152" i="1"/>
  <c r="Y153" i="1"/>
  <c r="Y154" i="1"/>
  <c r="Y155" i="1"/>
  <c r="Y156" i="1"/>
  <c r="Y157" i="1"/>
  <c r="Y158" i="1"/>
  <c r="Y159" i="1"/>
  <c r="Y164" i="1"/>
  <c r="Y166" i="1"/>
  <c r="Y167" i="1"/>
  <c r="Y172" i="1"/>
  <c r="Y175" i="1"/>
  <c r="Y178" i="1"/>
  <c r="Y177" i="1"/>
  <c r="Y174" i="1"/>
  <c r="Y199" i="1"/>
  <c r="Y204" i="1"/>
  <c r="Y160" i="1"/>
  <c r="Y161" i="1"/>
  <c r="Y163" i="1"/>
  <c r="Y169" i="1"/>
  <c r="Y170" i="1"/>
  <c r="Y173" i="1"/>
  <c r="Y165" i="1"/>
  <c r="Y168" i="1"/>
  <c r="Y194" i="1"/>
  <c r="Y162" i="1"/>
  <c r="Y179" i="1"/>
  <c r="Y176" i="1"/>
  <c r="Y180" i="1"/>
  <c r="Y188" i="1"/>
  <c r="Y189" i="1"/>
  <c r="Y181" i="1"/>
  <c r="Y171" i="1"/>
  <c r="Y182" i="1"/>
  <c r="Y190" i="1"/>
  <c r="Y183" i="1"/>
  <c r="Y191" i="1"/>
  <c r="Y192" i="1"/>
  <c r="Y184" i="1"/>
  <c r="Y185" i="1"/>
  <c r="Y193" i="1"/>
  <c r="Y186" i="1"/>
  <c r="Y195" i="1"/>
  <c r="Y197" i="1"/>
  <c r="Y187" i="1"/>
  <c r="Y196" i="1"/>
  <c r="Y198" i="1"/>
  <c r="Y200" i="1"/>
  <c r="Y201" i="1"/>
  <c r="Y202" i="1"/>
  <c r="Y203" i="1"/>
  <c r="Y487" i="1"/>
  <c r="Y488" i="1"/>
  <c r="Y491" i="1"/>
  <c r="Y493" i="1"/>
  <c r="Y495" i="1"/>
  <c r="Y497" i="1"/>
  <c r="Y498" i="1"/>
  <c r="Y499" i="1"/>
  <c r="Y501" i="1"/>
  <c r="Y502" i="1"/>
  <c r="Y504" i="1"/>
  <c r="Y508" i="1"/>
  <c r="Y510" i="1"/>
  <c r="Y523" i="1"/>
  <c r="Y489" i="1"/>
  <c r="Y492" i="1"/>
  <c r="Y494" i="1"/>
  <c r="Y496" i="1"/>
  <c r="Y500" i="1"/>
  <c r="Y522" i="1"/>
  <c r="Y490" i="1"/>
  <c r="Y503" i="1"/>
  <c r="Y507" i="1"/>
  <c r="Y512" i="1"/>
  <c r="Y505" i="1"/>
  <c r="Y521" i="1"/>
  <c r="Y506" i="1"/>
  <c r="Y513" i="1"/>
  <c r="Y509" i="1"/>
  <c r="Y514" i="1"/>
  <c r="Y515" i="1"/>
  <c r="Y516" i="1"/>
  <c r="Y524" i="1"/>
  <c r="Y525" i="1"/>
  <c r="Y518" i="1"/>
  <c r="Y519" i="1"/>
  <c r="Y511" i="1"/>
  <c r="Y520" i="1"/>
  <c r="Y517" i="1"/>
  <c r="Y526" i="1"/>
  <c r="Y527" i="1"/>
  <c r="Y528" i="1"/>
  <c r="Y529" i="1"/>
  <c r="Y530" i="1"/>
  <c r="Y531" i="1"/>
  <c r="Y532" i="1"/>
  <c r="Y585" i="1"/>
  <c r="Y586" i="1"/>
  <c r="Y587" i="1"/>
  <c r="Y589" i="1"/>
  <c r="Y591" i="1"/>
  <c r="Y592" i="1"/>
  <c r="Y594" i="1"/>
  <c r="Y599" i="1"/>
  <c r="Y602" i="1"/>
  <c r="Y603" i="1"/>
  <c r="Y605" i="1"/>
  <c r="Y598" i="1"/>
  <c r="Y618" i="1"/>
  <c r="Y619" i="1"/>
  <c r="Y623" i="1"/>
  <c r="Y583" i="1"/>
  <c r="Y584" i="1"/>
  <c r="Y588" i="1"/>
  <c r="Y595" i="1"/>
  <c r="Y596" i="1"/>
  <c r="Y604" i="1"/>
  <c r="Y616" i="1"/>
  <c r="Y590" i="1"/>
  <c r="Y593" i="1"/>
  <c r="Y601" i="1"/>
  <c r="Y606" i="1"/>
  <c r="Y607" i="1"/>
  <c r="Y600" i="1"/>
  <c r="Y608" i="1"/>
  <c r="Y609" i="1"/>
  <c r="Y610" i="1"/>
  <c r="Y617" i="1"/>
  <c r="Y611" i="1"/>
  <c r="Y620" i="1"/>
  <c r="Y615" i="1"/>
  <c r="Y597" i="1"/>
  <c r="Y621" i="1"/>
  <c r="Y612" i="1"/>
  <c r="Y613" i="1"/>
  <c r="Y614" i="1"/>
  <c r="Y622" i="1"/>
  <c r="Y624" i="1"/>
  <c r="Y625" i="1"/>
  <c r="Y626" i="1"/>
  <c r="Y627" i="1"/>
  <c r="Y726" i="1"/>
  <c r="Y728" i="1"/>
  <c r="Y730" i="1"/>
  <c r="Y731" i="1"/>
  <c r="Y734" i="1"/>
  <c r="Y735" i="1"/>
  <c r="Y732" i="1"/>
  <c r="Y737" i="1"/>
  <c r="Y740" i="1"/>
  <c r="Y741" i="1"/>
  <c r="Y745" i="1"/>
  <c r="Y752" i="1"/>
  <c r="Y743" i="1"/>
  <c r="Y747" i="1"/>
  <c r="Y768" i="1"/>
  <c r="Y725" i="1"/>
  <c r="Y727" i="1"/>
  <c r="Y729" i="1"/>
  <c r="Y736" i="1"/>
  <c r="Y742" i="1"/>
  <c r="Y744" i="1"/>
  <c r="Y754" i="1"/>
  <c r="Y761" i="1"/>
  <c r="Y764" i="1"/>
  <c r="Y724" i="1"/>
  <c r="Y746" i="1"/>
  <c r="Y748" i="1"/>
  <c r="Y749" i="1"/>
  <c r="Y733" i="1"/>
  <c r="Y739" i="1"/>
  <c r="Y738" i="1"/>
  <c r="Y753" i="1"/>
  <c r="Y751" i="1"/>
  <c r="Y750" i="1"/>
  <c r="Y756" i="1"/>
  <c r="Y757" i="1"/>
  <c r="Y758" i="1"/>
  <c r="Y759" i="1"/>
  <c r="Y760" i="1"/>
  <c r="Y762" i="1"/>
  <c r="Y765" i="1"/>
  <c r="Y766" i="1"/>
  <c r="Y767" i="1"/>
  <c r="Y763" i="1"/>
  <c r="Y755" i="1"/>
  <c r="Y769" i="1"/>
  <c r="Y770" i="1"/>
  <c r="Y771" i="1"/>
  <c r="Y772" i="1"/>
  <c r="Y963" i="1"/>
  <c r="Y964" i="1"/>
  <c r="Y965" i="1"/>
  <c r="Y966" i="1"/>
  <c r="Y968" i="1"/>
  <c r="Y970" i="1"/>
  <c r="Y972" i="1"/>
  <c r="Y973" i="1"/>
  <c r="Y974" i="1"/>
  <c r="Y976" i="1"/>
  <c r="Y980" i="1"/>
  <c r="Y977" i="1"/>
  <c r="Y1000" i="1"/>
  <c r="Y1004" i="1"/>
  <c r="Y969" i="1"/>
  <c r="Y979" i="1"/>
  <c r="Y981" i="1"/>
  <c r="Y982" i="1"/>
  <c r="Y988" i="1"/>
  <c r="Y978" i="1"/>
  <c r="Y997" i="1"/>
  <c r="Y967" i="1"/>
  <c r="Y975" i="1"/>
  <c r="Y971" i="1"/>
  <c r="Y992" i="1"/>
  <c r="Y983" i="1"/>
  <c r="Y984" i="1"/>
  <c r="Y985" i="1"/>
  <c r="Y986" i="1"/>
  <c r="Y993" i="1"/>
  <c r="Y989" i="1"/>
  <c r="Y987" i="1"/>
  <c r="Y996" i="1"/>
  <c r="Y995" i="1"/>
  <c r="Y990" i="1"/>
  <c r="Y998" i="1"/>
  <c r="Y991" i="1"/>
  <c r="Y994" i="1"/>
  <c r="Y999" i="1"/>
  <c r="Y1001" i="1"/>
  <c r="Y1002" i="1"/>
  <c r="Y1003" i="1"/>
  <c r="Y1005" i="1"/>
  <c r="Y1006" i="1"/>
  <c r="Y1007" i="1"/>
  <c r="Y1008" i="1"/>
  <c r="Y1009" i="1"/>
  <c r="Y1207" i="1"/>
  <c r="Y1209" i="1"/>
  <c r="Y1210" i="1"/>
  <c r="Y1211" i="1"/>
  <c r="Y1212" i="1"/>
  <c r="Y1213" i="1"/>
  <c r="Y1216" i="1"/>
  <c r="Y1223" i="1"/>
  <c r="Y1224" i="1"/>
  <c r="Y1241" i="1"/>
  <c r="Y1230" i="1"/>
  <c r="Y1247" i="1"/>
  <c r="Y1248" i="1"/>
  <c r="Y1208" i="1"/>
  <c r="Y1214" i="1"/>
  <c r="Y1215" i="1"/>
  <c r="Y1217" i="1"/>
  <c r="Y1219" i="1"/>
  <c r="Y1220" i="1"/>
  <c r="Y1239" i="1"/>
  <c r="Y1240" i="1"/>
  <c r="Y1218" i="1"/>
  <c r="Y1222" i="1"/>
  <c r="Y1221" i="1"/>
  <c r="Y1227" i="1"/>
  <c r="Y1231" i="1"/>
  <c r="Y1235" i="1"/>
  <c r="Y1236" i="1"/>
  <c r="Y1234" i="1"/>
  <c r="Y1237" i="1"/>
  <c r="Y1228" i="1"/>
  <c r="Y1242" i="1"/>
  <c r="Y1243" i="1"/>
  <c r="Y1229" i="1"/>
  <c r="Y1225" i="1"/>
  <c r="Y1232" i="1"/>
  <c r="Y1226" i="1"/>
  <c r="Y1233" i="1"/>
  <c r="Y1244" i="1"/>
  <c r="Y1245" i="1"/>
  <c r="Y1238" i="1"/>
  <c r="Y1246" i="1"/>
  <c r="Y1249" i="1"/>
  <c r="Y1250" i="1"/>
  <c r="Y1251" i="1"/>
  <c r="Y1252" i="1"/>
  <c r="Y1253" i="1"/>
  <c r="Y1254" i="1"/>
  <c r="Y1255" i="1"/>
  <c r="Y1256" i="1"/>
  <c r="Y1257" i="1"/>
  <c r="Y1260" i="1"/>
  <c r="Y1265" i="1"/>
  <c r="Y1266" i="1"/>
  <c r="Y1276" i="1"/>
  <c r="Y1263" i="1"/>
  <c r="Y1267" i="1"/>
  <c r="Y1272" i="1"/>
  <c r="Y1285" i="1"/>
  <c r="Y1291" i="1"/>
  <c r="Y1297" i="1"/>
  <c r="Y1302" i="1"/>
  <c r="Y1258" i="1"/>
  <c r="Y1261" i="1"/>
  <c r="Y1262" i="1"/>
  <c r="Y1264" i="1"/>
  <c r="Y1273" i="1"/>
  <c r="Y1286" i="1"/>
  <c r="Y1293" i="1"/>
  <c r="Y1259" i="1"/>
  <c r="Y1294" i="1"/>
  <c r="Y1268" i="1"/>
  <c r="Y1275" i="1"/>
  <c r="Y1269" i="1"/>
  <c r="Y1277" i="1"/>
  <c r="Y1270" i="1"/>
  <c r="Y1271" i="1"/>
  <c r="Y1278" i="1"/>
  <c r="Y1279" i="1"/>
  <c r="Y1274" i="1"/>
  <c r="Y1287" i="1"/>
  <c r="Y1280" i="1"/>
  <c r="Y1289" i="1"/>
  <c r="Y1290" i="1"/>
  <c r="Y1281" i="1"/>
  <c r="Y1282" i="1"/>
  <c r="Y1283" i="1"/>
  <c r="Y1292" i="1"/>
  <c r="Y1284" i="1"/>
  <c r="Y1288" i="1"/>
  <c r="Y1295" i="1"/>
  <c r="Y1296" i="1"/>
  <c r="Y1298" i="1"/>
  <c r="Y1299" i="1"/>
  <c r="Y1300" i="1"/>
  <c r="Y1301" i="1"/>
  <c r="Y205" i="1"/>
  <c r="Y210" i="1"/>
  <c r="Y213" i="1"/>
  <c r="Y215" i="1"/>
  <c r="Y217" i="1"/>
  <c r="Y219" i="1"/>
  <c r="Y218" i="1"/>
  <c r="Y214" i="1"/>
  <c r="Y231" i="1"/>
  <c r="Y238" i="1"/>
  <c r="Y246" i="1"/>
  <c r="Y206" i="1"/>
  <c r="Y207" i="1"/>
  <c r="Y208" i="1"/>
  <c r="Y209" i="1"/>
  <c r="Y212" i="1"/>
  <c r="Y216" i="1"/>
  <c r="Y220" i="1"/>
  <c r="Y211" i="1"/>
  <c r="Y221" i="1"/>
  <c r="Y224" i="1"/>
  <c r="Y222" i="1"/>
  <c r="Y225" i="1"/>
  <c r="Y223" i="1"/>
  <c r="Y228" i="1"/>
  <c r="Y230" i="1"/>
  <c r="Y233" i="1"/>
  <c r="Y235" i="1"/>
  <c r="Y227" i="1"/>
  <c r="Y234" i="1"/>
  <c r="Y229" i="1"/>
  <c r="Y226" i="1"/>
  <c r="Y236" i="1"/>
  <c r="Y237" i="1"/>
  <c r="Y239" i="1"/>
  <c r="Y240" i="1"/>
  <c r="Y232" i="1"/>
  <c r="Y241" i="1"/>
  <c r="Y244" i="1"/>
  <c r="Y245" i="1"/>
  <c r="Y242" i="1"/>
  <c r="Y243" i="1"/>
  <c r="Y247" i="1"/>
  <c r="Y248" i="1"/>
  <c r="Y249" i="1"/>
  <c r="Y344" i="1"/>
  <c r="Y345" i="1"/>
  <c r="Y346" i="1"/>
  <c r="Y347" i="1"/>
  <c r="Y349" i="1"/>
  <c r="Y351" i="1"/>
  <c r="Y354" i="1"/>
  <c r="Y356" i="1"/>
  <c r="Y357" i="1"/>
  <c r="Y352" i="1"/>
  <c r="Y360" i="1"/>
  <c r="Y376" i="1"/>
  <c r="Y379" i="1"/>
  <c r="Y385" i="1"/>
  <c r="Y389" i="1"/>
  <c r="Y348" i="1"/>
  <c r="Y350" i="1"/>
  <c r="Y353" i="1"/>
  <c r="Y355" i="1"/>
  <c r="Y358" i="1"/>
  <c r="Y380" i="1"/>
  <c r="Y386" i="1"/>
  <c r="Y343" i="1"/>
  <c r="Y370" i="1"/>
  <c r="Y391" i="1"/>
  <c r="Y392" i="1"/>
  <c r="Y362" i="1"/>
  <c r="Y363" i="1"/>
  <c r="Y359" i="1"/>
  <c r="Y361" i="1"/>
  <c r="Y364" i="1"/>
  <c r="Y372" i="1"/>
  <c r="Y365" i="1"/>
  <c r="Y366" i="1"/>
  <c r="Y371" i="1"/>
  <c r="Y375" i="1"/>
  <c r="Y367" i="1"/>
  <c r="Y368" i="1"/>
  <c r="Y374" i="1"/>
  <c r="Y373" i="1"/>
  <c r="Y378" i="1"/>
  <c r="Y381" i="1"/>
  <c r="Y382" i="1"/>
  <c r="Y383" i="1"/>
  <c r="Y384" i="1"/>
  <c r="Y369" i="1"/>
  <c r="Y377" i="1"/>
  <c r="Y387" i="1"/>
  <c r="Y388" i="1"/>
  <c r="Y390" i="1"/>
  <c r="Y819" i="1"/>
  <c r="Y821" i="1"/>
  <c r="Y824" i="1"/>
  <c r="Y825" i="1"/>
  <c r="Y829" i="1"/>
  <c r="Y831" i="1"/>
  <c r="Y833" i="1"/>
  <c r="Y827" i="1"/>
  <c r="Y840" i="1"/>
  <c r="Y832" i="1"/>
  <c r="Y852" i="1"/>
  <c r="Y861" i="1"/>
  <c r="Y865" i="1"/>
  <c r="Y822" i="1"/>
  <c r="Y823" i="1"/>
  <c r="Y826" i="1"/>
  <c r="Y830" i="1"/>
  <c r="Y834" i="1"/>
  <c r="Y828" i="1"/>
  <c r="Y851" i="1"/>
  <c r="Y820" i="1"/>
  <c r="Y837" i="1"/>
  <c r="Y862" i="1"/>
  <c r="Y866" i="1"/>
  <c r="Y867" i="1"/>
  <c r="Y841" i="1"/>
  <c r="Y836" i="1"/>
  <c r="Y850" i="1"/>
  <c r="Y835" i="1"/>
  <c r="Y849" i="1"/>
  <c r="Y842" i="1"/>
  <c r="Y843" i="1"/>
  <c r="Y844" i="1"/>
  <c r="Y853" i="1"/>
  <c r="Y838" i="1"/>
  <c r="Y839" i="1"/>
  <c r="Y845" i="1"/>
  <c r="Y848" i="1"/>
  <c r="Y846" i="1"/>
  <c r="Y854" i="1"/>
  <c r="Y855" i="1"/>
  <c r="Y856" i="1"/>
  <c r="Y847" i="1"/>
  <c r="Y857" i="1"/>
  <c r="Y858" i="1"/>
  <c r="Y859" i="1"/>
  <c r="Y860" i="1"/>
  <c r="Y863" i="1"/>
  <c r="Y864" i="1"/>
  <c r="Y868" i="1"/>
  <c r="Y870" i="1"/>
  <c r="Y872" i="1"/>
  <c r="Y873" i="1"/>
  <c r="Y874" i="1"/>
  <c r="Y875" i="1"/>
  <c r="Y876" i="1"/>
  <c r="Y879" i="1"/>
  <c r="Y880" i="1"/>
  <c r="Y881" i="1"/>
  <c r="Y883" i="1"/>
  <c r="Y894" i="1"/>
  <c r="Y891" i="1"/>
  <c r="Y890" i="1"/>
  <c r="Y903" i="1"/>
  <c r="Y869" i="1"/>
  <c r="Y871" i="1"/>
  <c r="Y882" i="1"/>
  <c r="Y884" i="1"/>
  <c r="Y885" i="1"/>
  <c r="Y888" i="1"/>
  <c r="Y877" i="1"/>
  <c r="Y886" i="1"/>
  <c r="Y889" i="1"/>
  <c r="Y887" i="1"/>
  <c r="Y892" i="1"/>
  <c r="Y893" i="1"/>
  <c r="Y878" i="1"/>
  <c r="Y896" i="1"/>
  <c r="Y897" i="1"/>
  <c r="Y898" i="1"/>
  <c r="Y899" i="1"/>
  <c r="Y900" i="1"/>
  <c r="Y901" i="1"/>
  <c r="Y895" i="1"/>
  <c r="Y902" i="1"/>
  <c r="Y904" i="1"/>
  <c r="Y905" i="1"/>
  <c r="Y906" i="1"/>
  <c r="Y907" i="1"/>
  <c r="Y908" i="1"/>
  <c r="Y909" i="1"/>
  <c r="Y910" i="1"/>
  <c r="Y911" i="1"/>
  <c r="Y912" i="1"/>
  <c r="Y913" i="1"/>
  <c r="Y918" i="1"/>
  <c r="Y920" i="1"/>
  <c r="Y921" i="1"/>
  <c r="Y922" i="1"/>
  <c r="Y924" i="1"/>
  <c r="Y925" i="1"/>
  <c r="Y927" i="1"/>
  <c r="Y928" i="1"/>
  <c r="Y929" i="1"/>
  <c r="Y937" i="1"/>
  <c r="Y952" i="1"/>
  <c r="Y958" i="1"/>
  <c r="Y916" i="1"/>
  <c r="Y917" i="1"/>
  <c r="Y919" i="1"/>
  <c r="Y923" i="1"/>
  <c r="Y926" i="1"/>
  <c r="Y946" i="1"/>
  <c r="Y933" i="1"/>
  <c r="Y957" i="1"/>
  <c r="Y915" i="1"/>
  <c r="Y959" i="1"/>
  <c r="Y938" i="1"/>
  <c r="Y939" i="1"/>
  <c r="Y930" i="1"/>
  <c r="Y935" i="1"/>
  <c r="Y936" i="1"/>
  <c r="Y931" i="1"/>
  <c r="Y934" i="1"/>
  <c r="Y932" i="1"/>
  <c r="Y947" i="1"/>
  <c r="Y949" i="1"/>
  <c r="Y944" i="1"/>
  <c r="Y945" i="1"/>
  <c r="Y940" i="1"/>
  <c r="Y943" i="1"/>
  <c r="Y948" i="1"/>
  <c r="Y941" i="1"/>
  <c r="Y942" i="1"/>
  <c r="Y951" i="1"/>
  <c r="Y950" i="1"/>
  <c r="Y953" i="1"/>
  <c r="Y954" i="1"/>
  <c r="Y955" i="1"/>
  <c r="Y956" i="1"/>
  <c r="Y960" i="1"/>
  <c r="Y961" i="1"/>
  <c r="Y962" i="1"/>
  <c r="Y1010" i="1"/>
  <c r="Y1011" i="1"/>
  <c r="Y1012" i="1"/>
  <c r="Y1014" i="1"/>
  <c r="Y1016" i="1"/>
  <c r="Y1017" i="1"/>
  <c r="Y1022" i="1"/>
  <c r="Y1023" i="1"/>
  <c r="Y1024" i="1"/>
  <c r="Y1031" i="1"/>
  <c r="Y1018" i="1"/>
  <c r="Y1028" i="1"/>
  <c r="Y1029" i="1"/>
  <c r="Y1050" i="1"/>
  <c r="Y1013" i="1"/>
  <c r="Y1015" i="1"/>
  <c r="Y1019" i="1"/>
  <c r="Y1027" i="1"/>
  <c r="Y1025" i="1"/>
  <c r="Y1026" i="1"/>
  <c r="Y1045" i="1"/>
  <c r="Y1020" i="1"/>
  <c r="Y1021" i="1"/>
  <c r="Y1037" i="1"/>
  <c r="Y1038" i="1"/>
  <c r="Y1030" i="1"/>
  <c r="Y1039" i="1"/>
  <c r="Y1035" i="1"/>
  <c r="Y1036" i="1"/>
  <c r="Y1032" i="1"/>
  <c r="Y1033" i="1"/>
  <c r="Y1041" i="1"/>
  <c r="Y1034" i="1"/>
  <c r="Y1043" i="1"/>
  <c r="Y1047" i="1"/>
  <c r="Y1048" i="1"/>
  <c r="Y1044" i="1"/>
  <c r="Y1046" i="1"/>
  <c r="Y1042" i="1"/>
  <c r="Y1051" i="1"/>
  <c r="Y1052" i="1"/>
  <c r="Y1053" i="1"/>
  <c r="Y1040" i="1"/>
  <c r="Y1054" i="1"/>
  <c r="Y1055" i="1"/>
  <c r="Y1049" i="1"/>
  <c r="Y1056" i="1"/>
  <c r="Y1057" i="1"/>
  <c r="Y1058" i="1"/>
  <c r="Y1059" i="1"/>
  <c r="Y1060" i="1"/>
  <c r="Y1061" i="1"/>
  <c r="Y1062" i="1"/>
  <c r="Y1064" i="1"/>
  <c r="Y1066" i="1"/>
  <c r="Y1073" i="1"/>
  <c r="Y1069" i="1"/>
  <c r="Y1071" i="1"/>
  <c r="Y1075" i="1"/>
  <c r="Y1086" i="1"/>
  <c r="Y1087" i="1"/>
  <c r="Y1077" i="1"/>
  <c r="Y1093" i="1"/>
  <c r="Y1094" i="1"/>
  <c r="Y1095" i="1"/>
  <c r="Y1063" i="1"/>
  <c r="Y1065" i="1"/>
  <c r="Y1067" i="1"/>
  <c r="Y1068" i="1"/>
  <c r="Y1072" i="1"/>
  <c r="Y1074" i="1"/>
  <c r="Y1096" i="1"/>
  <c r="Y1070" i="1"/>
  <c r="Y1091" i="1"/>
  <c r="Y1078" i="1"/>
  <c r="Y1079" i="1"/>
  <c r="Y1076" i="1"/>
  <c r="Y1080" i="1"/>
  <c r="Y1081" i="1"/>
  <c r="Y1082" i="1"/>
  <c r="Y1083" i="1"/>
  <c r="Y1084" i="1"/>
  <c r="Y1085" i="1"/>
  <c r="Y1088" i="1"/>
  <c r="Y1089" i="1"/>
  <c r="Y1090" i="1"/>
  <c r="Y1092" i="1"/>
  <c r="Y1097" i="1"/>
  <c r="Y1098" i="1"/>
  <c r="Y1099" i="1"/>
  <c r="Y1100" i="1"/>
  <c r="Y1101" i="1"/>
  <c r="Y1102" i="1"/>
  <c r="Y1103" i="1"/>
  <c r="Y1104" i="1"/>
  <c r="Y1105" i="1"/>
  <c r="Y1106" i="1"/>
  <c r="Y1107" i="1"/>
  <c r="Y1440" i="1"/>
  <c r="Y1442" i="1"/>
  <c r="Y1443" i="1"/>
  <c r="Y1445" i="1"/>
  <c r="Y1447" i="1"/>
  <c r="Y1449" i="1"/>
  <c r="Y1450" i="1"/>
  <c r="Y1452" i="1"/>
  <c r="Y1457" i="1"/>
  <c r="Y1455" i="1"/>
  <c r="Y1473" i="1"/>
  <c r="Y1479" i="1"/>
  <c r="Y1441" i="1"/>
  <c r="Y1446" i="1"/>
  <c r="Y1448" i="1"/>
  <c r="Y1451" i="1"/>
  <c r="Y1453" i="1"/>
  <c r="Y1458" i="1"/>
  <c r="Y1444" i="1"/>
  <c r="Y1459" i="1"/>
  <c r="Y1456" i="1"/>
  <c r="Y1460" i="1"/>
  <c r="Y1461" i="1"/>
  <c r="Y1454" i="1"/>
  <c r="Y1462" i="1"/>
  <c r="Y1463" i="1"/>
  <c r="Y1464" i="1"/>
  <c r="Y1472" i="1"/>
  <c r="Y1465" i="1"/>
  <c r="Y1466" i="1"/>
  <c r="Y1470" i="1"/>
  <c r="Y1467" i="1"/>
  <c r="Y1476" i="1"/>
  <c r="Y1468" i="1"/>
  <c r="Y1475" i="1"/>
  <c r="Y1474" i="1"/>
  <c r="Y1471" i="1"/>
  <c r="Y1469" i="1"/>
  <c r="Y1477" i="1"/>
  <c r="Y1478" i="1"/>
  <c r="Y295" i="1"/>
  <c r="Y296" i="1"/>
  <c r="Y298" i="1"/>
  <c r="Y301" i="1"/>
  <c r="Y305" i="1"/>
  <c r="Y315" i="1"/>
  <c r="Y309" i="1"/>
  <c r="Y310" i="1"/>
  <c r="Y317" i="1"/>
  <c r="Y318" i="1"/>
  <c r="Y334" i="1"/>
  <c r="Y335" i="1"/>
  <c r="Y339" i="1"/>
  <c r="Y340" i="1"/>
  <c r="Y297" i="1"/>
  <c r="Y300" i="1"/>
  <c r="Y302" i="1"/>
  <c r="Y306" i="1"/>
  <c r="Y307" i="1"/>
  <c r="Y312" i="1"/>
  <c r="Y299" i="1"/>
  <c r="Y304" i="1"/>
  <c r="Y319" i="1"/>
  <c r="Y303" i="1"/>
  <c r="Y313" i="1"/>
  <c r="Y314" i="1"/>
  <c r="Y320" i="1"/>
  <c r="Y311" i="1"/>
  <c r="Y308" i="1"/>
  <c r="Y321" i="1"/>
  <c r="Y322" i="1"/>
  <c r="Y323" i="1"/>
  <c r="Y324" i="1"/>
  <c r="Y325" i="1"/>
  <c r="Y326" i="1"/>
  <c r="Y327" i="1"/>
  <c r="Y328" i="1"/>
  <c r="Y329" i="1"/>
  <c r="Y330" i="1"/>
  <c r="Y336" i="1"/>
  <c r="Y331" i="1"/>
  <c r="Y337" i="1"/>
  <c r="Y316" i="1"/>
  <c r="Y332" i="1"/>
  <c r="Y333" i="1"/>
  <c r="Y338" i="1"/>
  <c r="Y341" i="1"/>
  <c r="Y342" i="1"/>
  <c r="Y393" i="1"/>
  <c r="Y396" i="1"/>
  <c r="Y398" i="1"/>
  <c r="Y400" i="1"/>
  <c r="Y402" i="1"/>
  <c r="Y405" i="1"/>
  <c r="Y409" i="1"/>
  <c r="Y415" i="1"/>
  <c r="Y417" i="1"/>
  <c r="Y411" i="1"/>
  <c r="Y414" i="1"/>
  <c r="Y407" i="1"/>
  <c r="Y406" i="1"/>
  <c r="Y394" i="1"/>
  <c r="Y397" i="1"/>
  <c r="Y399" i="1"/>
  <c r="Y403" i="1"/>
  <c r="Y404" i="1"/>
  <c r="Y408" i="1"/>
  <c r="Y416" i="1"/>
  <c r="Y418" i="1"/>
  <c r="Y395" i="1"/>
  <c r="Y401" i="1"/>
  <c r="Y419" i="1"/>
  <c r="Y412" i="1"/>
  <c r="Y410" i="1"/>
  <c r="Y420" i="1"/>
  <c r="Y413" i="1"/>
  <c r="Y421" i="1"/>
  <c r="Y423" i="1"/>
  <c r="Y422" i="1"/>
  <c r="Y425" i="1"/>
  <c r="Y426" i="1"/>
  <c r="Y427" i="1"/>
  <c r="Y424" i="1"/>
  <c r="Y428" i="1"/>
  <c r="Y429" i="1"/>
  <c r="Y430" i="1"/>
  <c r="Y431" i="1"/>
  <c r="Y432" i="1"/>
  <c r="Y433" i="1"/>
  <c r="Y434" i="1"/>
  <c r="Y435" i="1"/>
  <c r="Y436" i="1"/>
  <c r="Y437" i="1"/>
  <c r="Y438" i="1"/>
  <c r="Y439" i="1"/>
  <c r="Y440" i="1"/>
  <c r="Y441" i="1"/>
  <c r="Y442" i="1"/>
  <c r="Y443" i="1"/>
  <c r="Y446" i="1"/>
  <c r="Y449" i="1"/>
  <c r="Y451" i="1"/>
  <c r="Y453" i="1"/>
  <c r="Y454" i="1"/>
  <c r="Y455" i="1"/>
  <c r="Y457" i="1"/>
  <c r="Y462" i="1"/>
  <c r="Y477" i="1"/>
  <c r="Y445" i="1"/>
  <c r="Y447" i="1"/>
  <c r="Y452" i="1"/>
  <c r="Y456" i="1"/>
  <c r="Y461" i="1"/>
  <c r="Y460" i="1"/>
  <c r="Y444" i="1"/>
  <c r="Y450" i="1"/>
  <c r="Y463" i="1"/>
  <c r="Y464" i="1"/>
  <c r="Y448" i="1"/>
  <c r="Y458" i="1"/>
  <c r="Y470" i="1"/>
  <c r="Y465" i="1"/>
  <c r="Y466" i="1"/>
  <c r="Y469" i="1"/>
  <c r="Y467" i="1"/>
  <c r="Y471" i="1"/>
  <c r="Y468" i="1"/>
  <c r="Y472" i="1"/>
  <c r="Y473" i="1"/>
  <c r="Y474" i="1"/>
  <c r="Y475" i="1"/>
  <c r="Y478" i="1"/>
  <c r="Y476" i="1"/>
  <c r="Y479" i="1"/>
  <c r="Y480" i="1"/>
  <c r="Y481" i="1"/>
  <c r="Y482" i="1"/>
  <c r="Y483" i="1"/>
  <c r="Y484" i="1"/>
  <c r="Y485" i="1"/>
  <c r="Y486" i="1"/>
  <c r="Y676" i="1"/>
  <c r="Y679" i="1"/>
  <c r="Y680" i="1"/>
  <c r="Y681" i="1"/>
  <c r="Y682" i="1"/>
  <c r="Y686" i="1"/>
  <c r="Y687" i="1"/>
  <c r="Y688" i="1"/>
  <c r="Y693" i="1"/>
  <c r="Y691" i="1"/>
  <c r="Y692" i="1"/>
  <c r="Y709" i="1"/>
  <c r="Y713" i="1"/>
  <c r="Y677" i="1"/>
  <c r="Y678" i="1"/>
  <c r="Y683" i="1"/>
  <c r="Y685" i="1"/>
  <c r="Y689" i="1"/>
  <c r="Y706" i="1"/>
  <c r="Y707" i="1"/>
  <c r="Y717" i="1"/>
  <c r="Y684" i="1"/>
  <c r="Y718" i="1"/>
  <c r="Y694" i="1"/>
  <c r="Y695" i="1"/>
  <c r="Y690" i="1"/>
  <c r="Y696" i="1"/>
  <c r="Y697" i="1"/>
  <c r="Y698" i="1"/>
  <c r="Y700" i="1"/>
  <c r="Y699" i="1"/>
  <c r="Y701" i="1"/>
  <c r="Y704" i="1"/>
  <c r="Y705" i="1"/>
  <c r="Y702" i="1"/>
  <c r="Y708" i="1"/>
  <c r="Y710" i="1"/>
  <c r="Y711" i="1"/>
  <c r="Y712" i="1"/>
  <c r="Y714" i="1"/>
  <c r="Y703" i="1"/>
  <c r="Y715" i="1"/>
  <c r="Y716" i="1"/>
  <c r="Y719" i="1"/>
  <c r="Y720" i="1"/>
  <c r="Y721" i="1"/>
  <c r="Y722" i="1"/>
  <c r="Y723" i="1"/>
  <c r="Y774" i="1"/>
  <c r="Y776" i="1"/>
  <c r="Y777" i="1"/>
  <c r="Y778" i="1"/>
  <c r="Y779" i="1"/>
  <c r="Y780" i="1"/>
  <c r="Y785" i="1"/>
  <c r="Y783" i="1"/>
  <c r="Y799" i="1"/>
  <c r="Y787" i="1"/>
  <c r="Y802" i="1"/>
  <c r="Y818" i="1"/>
  <c r="Y773" i="1"/>
  <c r="Y781" i="1"/>
  <c r="Y782" i="1"/>
  <c r="Y784" i="1"/>
  <c r="Y788" i="1"/>
  <c r="Y807" i="1"/>
  <c r="Y808" i="1"/>
  <c r="Y811" i="1"/>
  <c r="Y775" i="1"/>
  <c r="Y786" i="1"/>
  <c r="Y789" i="1"/>
  <c r="Y790" i="1"/>
  <c r="Y791" i="1"/>
  <c r="Y792" i="1"/>
  <c r="Y793" i="1"/>
  <c r="Y801" i="1"/>
  <c r="Y794" i="1"/>
  <c r="Y798" i="1"/>
  <c r="Y800" i="1"/>
  <c r="Y803" i="1"/>
  <c r="Y795" i="1"/>
  <c r="Y796" i="1"/>
  <c r="Y804" i="1"/>
  <c r="Y797" i="1"/>
  <c r="Y805" i="1"/>
  <c r="Y806" i="1"/>
  <c r="Y809" i="1"/>
  <c r="Y810" i="1"/>
  <c r="Y812" i="1"/>
  <c r="Y813" i="1"/>
  <c r="Y814" i="1"/>
  <c r="Y815" i="1"/>
  <c r="Y816" i="1"/>
  <c r="Y817" i="1"/>
  <c r="Y1157" i="1"/>
  <c r="Y1158" i="1"/>
  <c r="Y1160" i="1"/>
  <c r="Y1163" i="1"/>
  <c r="Y1164" i="1"/>
  <c r="Y1165" i="1"/>
  <c r="Y1167" i="1"/>
  <c r="Y1170" i="1"/>
  <c r="Y1176" i="1"/>
  <c r="Y1178" i="1"/>
  <c r="Y1187" i="1"/>
  <c r="Y1193" i="1"/>
  <c r="Y1190" i="1"/>
  <c r="Y1197" i="1"/>
  <c r="Y1201" i="1"/>
  <c r="Y1159" i="1"/>
  <c r="Y1161" i="1"/>
  <c r="Y1162" i="1"/>
  <c r="Y1168" i="1"/>
  <c r="Y1169" i="1"/>
  <c r="Y1188" i="1"/>
  <c r="Y1173" i="1"/>
  <c r="Y1198" i="1"/>
  <c r="Y1166" i="1"/>
  <c r="Y1171" i="1"/>
  <c r="Y1179" i="1"/>
  <c r="Y1180" i="1"/>
  <c r="Y1174" i="1"/>
  <c r="Y1181" i="1"/>
  <c r="Y1175" i="1"/>
  <c r="Y1172" i="1"/>
  <c r="Y1182" i="1"/>
  <c r="Y1183" i="1"/>
  <c r="Y1184" i="1"/>
  <c r="Y1185" i="1"/>
  <c r="Y1186" i="1"/>
  <c r="Y1189" i="1"/>
  <c r="Y1194" i="1"/>
  <c r="Y1192" i="1"/>
  <c r="Y1191" i="1"/>
  <c r="Y1195" i="1"/>
  <c r="Y1199" i="1"/>
  <c r="Y1177" i="1"/>
  <c r="Y1200" i="1"/>
  <c r="Y1196" i="1"/>
  <c r="Y1202" i="1"/>
  <c r="Y1203" i="1"/>
  <c r="Y1204" i="1"/>
  <c r="Y1205" i="1"/>
  <c r="Y1206" i="1"/>
  <c r="Y1400" i="1"/>
  <c r="Y1401" i="1"/>
  <c r="Y1402" i="1"/>
  <c r="Y1405" i="1"/>
  <c r="Y1407" i="1"/>
  <c r="Y1410" i="1"/>
  <c r="Y1414" i="1"/>
  <c r="Y1418" i="1"/>
  <c r="Y1408" i="1"/>
  <c r="Y1411" i="1"/>
  <c r="Y1415" i="1"/>
  <c r="Y1426" i="1"/>
  <c r="Y1398" i="1"/>
  <c r="Y1403" i="1"/>
  <c r="Y1404" i="1"/>
  <c r="Y1406" i="1"/>
  <c r="Y1409" i="1"/>
  <c r="Y1413" i="1"/>
  <c r="Y1419" i="1"/>
  <c r="Y1427" i="1"/>
  <c r="Y1399" i="1"/>
  <c r="Y1433" i="1"/>
  <c r="Y1412" i="1"/>
  <c r="Y1423" i="1"/>
  <c r="Y1416" i="1"/>
  <c r="Y1417" i="1"/>
  <c r="Y1420" i="1"/>
  <c r="Y1422" i="1"/>
  <c r="Y1421" i="1"/>
  <c r="Y1429" i="1"/>
  <c r="Y1425" i="1"/>
  <c r="Y1424" i="1"/>
  <c r="Y1430" i="1"/>
  <c r="Y1431" i="1"/>
  <c r="Y1432" i="1"/>
  <c r="Y1428" i="1"/>
  <c r="Y1434" i="1"/>
  <c r="Y1435" i="1"/>
  <c r="Y1436" i="1"/>
  <c r="Y1437" i="1"/>
  <c r="Y1438" i="1"/>
  <c r="Y1439" i="1"/>
  <c r="Y3" i="1"/>
  <c r="Y4" i="1"/>
  <c r="Y5" i="1"/>
  <c r="Y9" i="1"/>
  <c r="Y10" i="1"/>
  <c r="Y11" i="1"/>
  <c r="Y13" i="1"/>
  <c r="Y14" i="1"/>
  <c r="Y15" i="1"/>
  <c r="Y20" i="1"/>
  <c r="Y21" i="1"/>
  <c r="Y54" i="1"/>
  <c r="Y6" i="1"/>
  <c r="Y7" i="1"/>
  <c r="Y8" i="1"/>
  <c r="Y12" i="1"/>
  <c r="Y19" i="1"/>
  <c r="Y33" i="1"/>
  <c r="Y41" i="1"/>
  <c r="Y16" i="1"/>
  <c r="Y17" i="1"/>
  <c r="Y23" i="1"/>
  <c r="Y24" i="1"/>
  <c r="Y18" i="1"/>
  <c r="Y35" i="1"/>
  <c r="Y38" i="1"/>
  <c r="Y39" i="1"/>
  <c r="Y40" i="1"/>
  <c r="Y25" i="1"/>
  <c r="Y26" i="1"/>
  <c r="Y27" i="1"/>
  <c r="Y28" i="1"/>
  <c r="Y34" i="1"/>
  <c r="Y29" i="1"/>
  <c r="Y37" i="1"/>
  <c r="Y30" i="1"/>
  <c r="Y42" i="1"/>
  <c r="Y43" i="1"/>
  <c r="Y31" i="1"/>
  <c r="Y32" i="1"/>
  <c r="Y36" i="1"/>
  <c r="Y22" i="1"/>
  <c r="Y44" i="1"/>
  <c r="Y45" i="1"/>
  <c r="Y46" i="1"/>
  <c r="Y47" i="1"/>
  <c r="Y48" i="1"/>
  <c r="Y49" i="1"/>
  <c r="Y50" i="1"/>
  <c r="Y51" i="1"/>
  <c r="Y52" i="1"/>
  <c r="Y53" i="1"/>
  <c r="Y55" i="1"/>
  <c r="Y56" i="1"/>
  <c r="Y59" i="1"/>
  <c r="Y60" i="1"/>
  <c r="Y64" i="1"/>
  <c r="Y66" i="1"/>
  <c r="Y73" i="1"/>
  <c r="Y78" i="1"/>
  <c r="Y83" i="1"/>
  <c r="Y72" i="1"/>
  <c r="Y71" i="1"/>
  <c r="Y79" i="1"/>
  <c r="Y65" i="1"/>
  <c r="Y75" i="1"/>
  <c r="Y81" i="1"/>
  <c r="Y103" i="1"/>
  <c r="Y57" i="1"/>
  <c r="Y58" i="1"/>
  <c r="Y63" i="1"/>
  <c r="Y62" i="1"/>
  <c r="Y74" i="1"/>
  <c r="Y76" i="1"/>
  <c r="Y104" i="1"/>
  <c r="Y61" i="1"/>
  <c r="Y68" i="1"/>
  <c r="Y69" i="1"/>
  <c r="Y77" i="1"/>
  <c r="Y67" i="1"/>
  <c r="Y70" i="1"/>
  <c r="Y84" i="1"/>
  <c r="Y80" i="1"/>
  <c r="Y92" i="1"/>
  <c r="Y82" i="1"/>
  <c r="Y96" i="1"/>
  <c r="Y91" i="1"/>
  <c r="Y85" i="1"/>
  <c r="Y86" i="1"/>
  <c r="Y87" i="1"/>
  <c r="Y90" i="1"/>
  <c r="Y89" i="1"/>
  <c r="Y88" i="1"/>
  <c r="Y97" i="1"/>
  <c r="Y98" i="1"/>
  <c r="Y94" i="1"/>
  <c r="Y99" i="1"/>
  <c r="Y100" i="1"/>
  <c r="Y101" i="1"/>
  <c r="Y102" i="1"/>
  <c r="Y93" i="1"/>
  <c r="Y95" i="1"/>
  <c r="Y105" i="1"/>
  <c r="Y106" i="1"/>
  <c r="Y250" i="1"/>
  <c r="Y252" i="1"/>
  <c r="Y253" i="1"/>
  <c r="Y254" i="1"/>
  <c r="Y256" i="1"/>
  <c r="Y258" i="1"/>
  <c r="Y262" i="1"/>
  <c r="Y263" i="1"/>
  <c r="Y266" i="1"/>
  <c r="Y268" i="1"/>
  <c r="Y269" i="1"/>
  <c r="Y264" i="1"/>
  <c r="Y279" i="1"/>
  <c r="Y251" i="1"/>
  <c r="Y255" i="1"/>
  <c r="Y257" i="1"/>
  <c r="Y260" i="1"/>
  <c r="Y261" i="1"/>
  <c r="Y274" i="1"/>
  <c r="Y280" i="1"/>
  <c r="Y259" i="1"/>
  <c r="Y284" i="1"/>
  <c r="Y265" i="1"/>
  <c r="Y267" i="1"/>
  <c r="Y270" i="1"/>
  <c r="Y275" i="1"/>
  <c r="Y281" i="1"/>
  <c r="Y273" i="1"/>
  <c r="Y271" i="1"/>
  <c r="Y272" i="1"/>
  <c r="Y277" i="1"/>
  <c r="Y285" i="1"/>
  <c r="Y278" i="1"/>
  <c r="Y282" i="1"/>
  <c r="Y286" i="1"/>
  <c r="Y276" i="1"/>
  <c r="Y287" i="1"/>
  <c r="Y283" i="1"/>
  <c r="Y288" i="1"/>
  <c r="Y289" i="1"/>
  <c r="Y290" i="1"/>
  <c r="Y291" i="1"/>
  <c r="Y292" i="1"/>
  <c r="Y293" i="1"/>
  <c r="Y294" i="1"/>
  <c r="Y533" i="1"/>
  <c r="Y534" i="1"/>
  <c r="Y535" i="1"/>
  <c r="Y536" i="1"/>
  <c r="Y543" i="1"/>
  <c r="Y545" i="1"/>
  <c r="Y546" i="1"/>
  <c r="Y550" i="1"/>
  <c r="Y551" i="1"/>
  <c r="Y542" i="1"/>
  <c r="Y568" i="1"/>
  <c r="Y578" i="1"/>
  <c r="Y580" i="1"/>
  <c r="Y537" i="1"/>
  <c r="Y538" i="1"/>
  <c r="Y540" i="1"/>
  <c r="Y541" i="1"/>
  <c r="Y547" i="1"/>
  <c r="Y554" i="1"/>
  <c r="Y572" i="1"/>
  <c r="Y582" i="1"/>
  <c r="Y539" i="1"/>
  <c r="Y544" i="1"/>
  <c r="Y553" i="1"/>
  <c r="Y548" i="1"/>
  <c r="Y555" i="1"/>
  <c r="Y549" i="1"/>
  <c r="Y552" i="1"/>
  <c r="Y556" i="1"/>
  <c r="Y562" i="1"/>
  <c r="Y557" i="1"/>
  <c r="Y558" i="1"/>
  <c r="Y565" i="1"/>
  <c r="Y559" i="1"/>
  <c r="Y563" i="1"/>
  <c r="Y564" i="1"/>
  <c r="Y560" i="1"/>
  <c r="Y561" i="1"/>
  <c r="Y570" i="1"/>
  <c r="Y566" i="1"/>
  <c r="Y571" i="1"/>
  <c r="Y567" i="1"/>
  <c r="Y569" i="1"/>
  <c r="Y573" i="1"/>
  <c r="Y574" i="1"/>
  <c r="Y575" i="1"/>
  <c r="Y576" i="1"/>
  <c r="Y577" i="1"/>
  <c r="Y579" i="1"/>
  <c r="Y581" i="1"/>
  <c r="Y628" i="1"/>
  <c r="Y630" i="1"/>
  <c r="Y631" i="1"/>
  <c r="Y633" i="1"/>
  <c r="Y635" i="1"/>
  <c r="Y638" i="1"/>
  <c r="Y640" i="1"/>
  <c r="Y642" i="1"/>
  <c r="Y643" i="1"/>
  <c r="Y644" i="1"/>
  <c r="Y648" i="1"/>
  <c r="Y657" i="1"/>
  <c r="Y629" i="1"/>
  <c r="Y634" i="1"/>
  <c r="Y636" i="1"/>
  <c r="Y637" i="1"/>
  <c r="Y639" i="1"/>
  <c r="Y645" i="1"/>
  <c r="Y632" i="1"/>
  <c r="Y647" i="1"/>
  <c r="Y670" i="1"/>
  <c r="Y649" i="1"/>
  <c r="Y646" i="1"/>
  <c r="Y641" i="1"/>
  <c r="Y650" i="1"/>
  <c r="Y651" i="1"/>
  <c r="Y659" i="1"/>
  <c r="Y652" i="1"/>
  <c r="Y658" i="1"/>
  <c r="Y653" i="1"/>
  <c r="Y654" i="1"/>
  <c r="Y661" i="1"/>
  <c r="Y662" i="1"/>
  <c r="Y656" i="1"/>
  <c r="Y663" i="1"/>
  <c r="Y664" i="1"/>
  <c r="Y665" i="1"/>
  <c r="Y655" i="1"/>
  <c r="Y666" i="1"/>
  <c r="Y667" i="1"/>
  <c r="Y660" i="1"/>
  <c r="Y668" i="1"/>
  <c r="Y669" i="1"/>
  <c r="Y671" i="1"/>
  <c r="Y672" i="1"/>
  <c r="Y673" i="1"/>
  <c r="Y674" i="1"/>
  <c r="Y675" i="1"/>
  <c r="Y1109" i="1"/>
  <c r="Y1112" i="1"/>
  <c r="Y1113" i="1"/>
  <c r="Y1115" i="1"/>
  <c r="Y1116" i="1"/>
  <c r="Y1118" i="1"/>
  <c r="Y1119" i="1"/>
  <c r="Y1125" i="1"/>
  <c r="Y1121" i="1"/>
  <c r="Y1126" i="1"/>
  <c r="Y1127" i="1"/>
  <c r="Y1148" i="1"/>
  <c r="Y1152" i="1"/>
  <c r="Y1108" i="1"/>
  <c r="Y1110" i="1"/>
  <c r="Y1111" i="1"/>
  <c r="Y1117" i="1"/>
  <c r="Y1153" i="1"/>
  <c r="Y1154" i="1"/>
  <c r="Y1114" i="1"/>
  <c r="Y1120" i="1"/>
  <c r="Y1122" i="1"/>
  <c r="Y1128" i="1"/>
  <c r="Y1123" i="1"/>
  <c r="Y1124" i="1"/>
  <c r="Y1137" i="1"/>
  <c r="Y1129" i="1"/>
  <c r="Y1130" i="1"/>
  <c r="Y1131" i="1"/>
  <c r="Y1136" i="1"/>
  <c r="Y1139" i="1"/>
  <c r="Y1132" i="1"/>
  <c r="Y1140" i="1"/>
  <c r="Y1141" i="1"/>
  <c r="Y1133" i="1"/>
  <c r="Y1144" i="1"/>
  <c r="Y1145" i="1"/>
  <c r="Y1142" i="1"/>
  <c r="Y1146" i="1"/>
  <c r="Y1147" i="1"/>
  <c r="Y1134" i="1"/>
  <c r="Y1135" i="1"/>
  <c r="Y1143" i="1"/>
  <c r="Y1149" i="1"/>
  <c r="Y1150" i="1"/>
  <c r="Y1138" i="1"/>
  <c r="Y1151" i="1"/>
  <c r="Y1155" i="1"/>
  <c r="Y1156" i="1"/>
  <c r="Y1303" i="1"/>
  <c r="Y1304" i="1"/>
  <c r="Y1307" i="1"/>
  <c r="Y1311" i="1"/>
  <c r="Y1312" i="1"/>
  <c r="Y1313" i="1"/>
  <c r="Y1314" i="1"/>
  <c r="Y1318" i="1"/>
  <c r="Y1321" i="1"/>
  <c r="Y1324" i="1"/>
  <c r="Y1325" i="1"/>
  <c r="Y1322" i="1"/>
  <c r="Y1323" i="1"/>
  <c r="Y1340" i="1"/>
  <c r="Y1347" i="1"/>
  <c r="Y1305" i="1"/>
  <c r="Y1306" i="1"/>
  <c r="Y1308" i="1"/>
  <c r="Y1315" i="1"/>
  <c r="Y1317" i="1"/>
  <c r="Y1320" i="1"/>
  <c r="Y1327" i="1"/>
  <c r="Y1338" i="1"/>
  <c r="Y1310" i="1"/>
  <c r="Y1319" i="1"/>
  <c r="Y1330" i="1"/>
  <c r="Y1316" i="1"/>
  <c r="Y1309" i="1"/>
  <c r="Y1331" i="1"/>
  <c r="Y1326" i="1"/>
  <c r="Y1328" i="1"/>
  <c r="Y1332" i="1"/>
  <c r="Y1329" i="1"/>
  <c r="Y1333" i="1"/>
  <c r="Y1334" i="1"/>
  <c r="Y1335" i="1"/>
  <c r="Y1336" i="1"/>
  <c r="Y1339" i="1"/>
  <c r="Y1341" i="1"/>
  <c r="Y1342" i="1"/>
  <c r="Y1337" i="1"/>
  <c r="Y1343" i="1"/>
  <c r="Y1344" i="1"/>
  <c r="Y1345" i="1"/>
  <c r="Y1346" i="1"/>
  <c r="Y1348" i="1"/>
  <c r="Y1349" i="1"/>
  <c r="Y1351" i="1"/>
  <c r="Y1352" i="1"/>
  <c r="Y1353" i="1"/>
  <c r="Y1361" i="1"/>
  <c r="Y1354" i="1"/>
  <c r="Y1355" i="1"/>
  <c r="Y1356" i="1"/>
  <c r="Y1357" i="1"/>
  <c r="Y1358" i="1"/>
  <c r="Y1364" i="1"/>
  <c r="Y1366" i="1"/>
  <c r="Y1370" i="1"/>
  <c r="Y1368" i="1"/>
  <c r="Y1381" i="1"/>
  <c r="Y1387" i="1"/>
  <c r="Y1359" i="1"/>
  <c r="Y1362" i="1"/>
  <c r="Y1360" i="1"/>
  <c r="Y1367" i="1"/>
  <c r="Y1388" i="1"/>
  <c r="Y1350" i="1"/>
  <c r="Y1389" i="1"/>
  <c r="Y1365" i="1"/>
  <c r="Y1369" i="1"/>
  <c r="Y1363" i="1"/>
  <c r="Y1371" i="1"/>
  <c r="Y1376" i="1"/>
  <c r="Y1377" i="1"/>
  <c r="Y1372" i="1"/>
  <c r="Y1375" i="1"/>
  <c r="Y1373" i="1"/>
  <c r="Y1378" i="1"/>
  <c r="Y1379" i="1"/>
  <c r="Y1380" i="1"/>
  <c r="Y1382" i="1"/>
  <c r="Y1383" i="1"/>
  <c r="Y1384" i="1"/>
  <c r="Y1374" i="1"/>
  <c r="Y1385" i="1"/>
  <c r="Y1386" i="1"/>
  <c r="Y1390" i="1"/>
  <c r="Y107" i="1"/>
  <c r="B3" i="26" l="1"/>
  <c r="C3" i="26" s="1"/>
  <c r="B4" i="26"/>
  <c r="C4" i="26" s="1"/>
  <c r="B5" i="26"/>
  <c r="C5" i="26" s="1"/>
  <c r="B6" i="26"/>
  <c r="C6" i="26" s="1"/>
  <c r="B7" i="26"/>
  <c r="C7" i="26" s="1"/>
  <c r="B8" i="26"/>
  <c r="C8" i="26" s="1"/>
  <c r="B9" i="26"/>
  <c r="C9" i="26" s="1"/>
  <c r="B10" i="26"/>
  <c r="C10" i="26" s="1"/>
  <c r="B11" i="26"/>
  <c r="C11" i="26" s="1"/>
  <c r="B12" i="26"/>
  <c r="C12" i="26" s="1"/>
  <c r="B13" i="26"/>
  <c r="C13" i="26" s="1"/>
  <c r="B14" i="26"/>
  <c r="C14" i="26" s="1"/>
  <c r="B15" i="26"/>
  <c r="C15" i="26" s="1"/>
  <c r="B16" i="26"/>
  <c r="B17" i="26"/>
  <c r="C17" i="26" s="1"/>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D122" i="26" s="1"/>
  <c r="B123" i="26"/>
  <c r="B124" i="26"/>
  <c r="B125" i="26"/>
  <c r="D125" i="26" s="1"/>
  <c r="B126" i="26"/>
  <c r="D126" i="26" s="1"/>
  <c r="B127" i="26"/>
  <c r="B128" i="26"/>
  <c r="B129" i="26"/>
  <c r="D129" i="26" s="1"/>
  <c r="B130" i="26"/>
  <c r="D130" i="26" s="1"/>
  <c r="B131" i="26"/>
  <c r="D131" i="26" s="1"/>
  <c r="B132" i="26"/>
  <c r="D132" i="26" s="1"/>
  <c r="B133" i="26"/>
  <c r="D133" i="26" s="1"/>
  <c r="B134" i="26"/>
  <c r="D134" i="26" s="1"/>
  <c r="B135" i="26"/>
  <c r="D135" i="26" s="1"/>
  <c r="B136" i="26"/>
  <c r="D136" i="26" s="1"/>
  <c r="B137" i="26"/>
  <c r="D137" i="26" s="1"/>
  <c r="B138" i="26"/>
  <c r="D138" i="26" s="1"/>
  <c r="B139" i="26"/>
  <c r="D139" i="26" s="1"/>
  <c r="B140" i="26"/>
  <c r="B141" i="26"/>
  <c r="D141" i="26" s="1"/>
  <c r="B142" i="26"/>
  <c r="D142" i="26" s="1"/>
  <c r="B143" i="26"/>
  <c r="B144" i="26"/>
  <c r="D144" i="26" s="1"/>
  <c r="B145" i="26"/>
  <c r="D145" i="26" s="1"/>
  <c r="B146" i="26"/>
  <c r="D146" i="26" s="1"/>
  <c r="B147" i="26"/>
  <c r="D147" i="26" s="1"/>
  <c r="B148" i="26"/>
  <c r="D148" i="26" s="1"/>
  <c r="B149" i="26"/>
  <c r="D149" i="26" s="1"/>
  <c r="B150" i="26"/>
  <c r="D150" i="26" s="1"/>
  <c r="B151" i="26"/>
  <c r="D151" i="26" s="1"/>
  <c r="B152" i="26"/>
  <c r="D152" i="26" s="1"/>
  <c r="B153" i="26"/>
  <c r="D153" i="26" s="1"/>
  <c r="B154" i="26"/>
  <c r="D154" i="26" s="1"/>
  <c r="B155" i="26"/>
  <c r="D155" i="26" s="1"/>
  <c r="B156" i="26"/>
  <c r="B157" i="26"/>
  <c r="D157" i="26" s="1"/>
  <c r="B158" i="26"/>
  <c r="D158" i="26" s="1"/>
  <c r="B159" i="26"/>
  <c r="B160" i="26"/>
  <c r="D160" i="26" s="1"/>
  <c r="B161" i="26"/>
  <c r="D161" i="26" s="1"/>
  <c r="B162" i="26"/>
  <c r="D162" i="26" s="1"/>
  <c r="B163" i="26"/>
  <c r="D163" i="26" s="1"/>
  <c r="B164" i="26"/>
  <c r="D164" i="26" s="1"/>
  <c r="B165" i="26"/>
  <c r="D165" i="26" s="1"/>
  <c r="B166" i="26"/>
  <c r="D166" i="26" s="1"/>
  <c r="B167" i="26"/>
  <c r="D167" i="26" s="1"/>
  <c r="B168" i="26"/>
  <c r="D168" i="26" s="1"/>
  <c r="B169" i="26"/>
  <c r="D169" i="26" s="1"/>
  <c r="B170" i="26"/>
  <c r="B171" i="26"/>
  <c r="D171" i="26" s="1"/>
  <c r="B172" i="26"/>
  <c r="B173" i="26"/>
  <c r="C173" i="26" s="1"/>
  <c r="B174" i="26"/>
  <c r="B175" i="26"/>
  <c r="B176" i="26"/>
  <c r="B177" i="26"/>
  <c r="B178" i="26"/>
  <c r="B179" i="26"/>
  <c r="B180" i="26"/>
  <c r="B181" i="26"/>
  <c r="B182" i="26"/>
  <c r="B183" i="26"/>
  <c r="B184" i="26"/>
  <c r="B185" i="26"/>
  <c r="B186" i="26"/>
  <c r="B187" i="26"/>
  <c r="B188" i="26"/>
  <c r="B189" i="26"/>
  <c r="B190" i="26"/>
  <c r="B191" i="26"/>
  <c r="B192" i="26"/>
  <c r="B193" i="26"/>
  <c r="B194" i="26"/>
  <c r="B195" i="26"/>
  <c r="B196" i="26"/>
  <c r="B197" i="26"/>
  <c r="B198" i="26"/>
  <c r="B199" i="26"/>
  <c r="B200" i="26"/>
  <c r="B201" i="26"/>
  <c r="B202" i="26"/>
  <c r="B203" i="26"/>
  <c r="B204" i="26"/>
  <c r="B205" i="26"/>
  <c r="B206" i="26"/>
  <c r="B207" i="26"/>
  <c r="B208" i="26"/>
  <c r="B209" i="26"/>
  <c r="B210" i="26"/>
  <c r="B211" i="26"/>
  <c r="B212" i="26"/>
  <c r="B213" i="26"/>
  <c r="B214" i="26"/>
  <c r="B215" i="26"/>
  <c r="B216" i="26"/>
  <c r="B217" i="26"/>
  <c r="B218" i="26"/>
  <c r="B219" i="26"/>
  <c r="B220" i="26"/>
  <c r="B221" i="26"/>
  <c r="B222" i="26"/>
  <c r="B223" i="26"/>
  <c r="B224" i="26"/>
  <c r="B225" i="26"/>
  <c r="B226" i="26"/>
  <c r="B227" i="26"/>
  <c r="B228" i="26"/>
  <c r="B229" i="26"/>
  <c r="B230" i="26"/>
  <c r="B231" i="26"/>
  <c r="B232" i="26"/>
  <c r="B233" i="26"/>
  <c r="B234" i="26"/>
  <c r="B235" i="26"/>
  <c r="B236" i="26"/>
  <c r="B237" i="26"/>
  <c r="B238" i="26"/>
  <c r="B239" i="26"/>
  <c r="B240" i="26"/>
  <c r="B241" i="26"/>
  <c r="B242" i="26"/>
  <c r="B243" i="26"/>
  <c r="B244" i="26"/>
  <c r="B245" i="26"/>
  <c r="B246" i="26"/>
  <c r="B247" i="26"/>
  <c r="B248" i="26"/>
  <c r="B249" i="26"/>
  <c r="B250" i="26"/>
  <c r="B251" i="26"/>
  <c r="B252" i="26"/>
  <c r="B253" i="26"/>
  <c r="B254" i="26"/>
  <c r="B255" i="26"/>
  <c r="B256" i="26"/>
  <c r="B257" i="26"/>
  <c r="B258" i="26"/>
  <c r="B259" i="26"/>
  <c r="B260" i="26"/>
  <c r="B261" i="26"/>
  <c r="B262" i="26"/>
  <c r="B263" i="26"/>
  <c r="B264" i="26"/>
  <c r="B265" i="26"/>
  <c r="B266" i="26"/>
  <c r="B267" i="26"/>
  <c r="B268" i="26"/>
  <c r="D268" i="26" s="1"/>
  <c r="B269" i="26"/>
  <c r="D269" i="26" s="1"/>
  <c r="B270" i="26"/>
  <c r="B271" i="26"/>
  <c r="C271" i="26" s="1"/>
  <c r="B272" i="26"/>
  <c r="C272" i="26" s="1"/>
  <c r="B273" i="26"/>
  <c r="C273" i="26" s="1"/>
  <c r="B274" i="26"/>
  <c r="D274" i="26" s="1"/>
  <c r="B275" i="26"/>
  <c r="B276" i="26"/>
  <c r="C276" i="26" s="1"/>
  <c r="B277" i="26"/>
  <c r="C277" i="26" s="1"/>
  <c r="B278" i="26"/>
  <c r="D278" i="26" s="1"/>
  <c r="B279" i="26"/>
  <c r="B280" i="26"/>
  <c r="C280" i="26" s="1"/>
  <c r="B281" i="26"/>
  <c r="D281" i="26" s="1"/>
  <c r="B282" i="26"/>
  <c r="B283" i="26"/>
  <c r="D283" i="26" s="1"/>
  <c r="B284" i="26"/>
  <c r="D284" i="26" s="1"/>
  <c r="B285" i="26"/>
  <c r="C285" i="26" s="1"/>
  <c r="B286" i="26"/>
  <c r="C286" i="26" s="1"/>
  <c r="B287" i="26"/>
  <c r="C287" i="26" s="1"/>
  <c r="B288" i="26"/>
  <c r="B289" i="26"/>
  <c r="B290" i="26"/>
  <c r="D290" i="26" s="1"/>
  <c r="B291" i="26"/>
  <c r="C291" i="26" s="1"/>
  <c r="B292" i="26"/>
  <c r="C292" i="26" s="1"/>
  <c r="B293" i="26"/>
  <c r="B294" i="26"/>
  <c r="C294" i="26" s="1"/>
  <c r="B295" i="26"/>
  <c r="B296" i="26"/>
  <c r="C296" i="26" s="1"/>
  <c r="B297" i="26"/>
  <c r="D297" i="26" s="1"/>
  <c r="B298" i="26"/>
  <c r="B299" i="26"/>
  <c r="C299" i="26" s="1"/>
  <c r="B300" i="26"/>
  <c r="C300" i="26" s="1"/>
  <c r="B301" i="26"/>
  <c r="C301" i="26" s="1"/>
  <c r="B302" i="26"/>
  <c r="C302" i="26" s="1"/>
  <c r="B303" i="26"/>
  <c r="C303" i="26" s="1"/>
  <c r="B304" i="26"/>
  <c r="C304" i="26" s="1"/>
  <c r="B305" i="26"/>
  <c r="B306" i="26"/>
  <c r="C306" i="26" s="1"/>
  <c r="B307" i="26"/>
  <c r="C307" i="26" s="1"/>
  <c r="B308" i="26"/>
  <c r="C308" i="26" s="1"/>
  <c r="B309" i="26"/>
  <c r="C309" i="26" s="1"/>
  <c r="B310" i="26"/>
  <c r="C310" i="26" s="1"/>
  <c r="B311" i="26"/>
  <c r="C311" i="26" s="1"/>
  <c r="B312" i="26"/>
  <c r="D312" i="26" s="1"/>
  <c r="B313" i="26"/>
  <c r="B314" i="26"/>
  <c r="C314" i="26" s="1"/>
  <c r="B315" i="26"/>
  <c r="C315" i="26" s="1"/>
  <c r="B316" i="26"/>
  <c r="C316" i="26" s="1"/>
  <c r="B317" i="26"/>
  <c r="B318" i="26"/>
  <c r="C318" i="26" s="1"/>
  <c r="B319" i="26"/>
  <c r="C319" i="26" s="1"/>
  <c r="B320" i="26"/>
  <c r="D320" i="26" s="1"/>
  <c r="B321" i="26"/>
  <c r="B322" i="26"/>
  <c r="C322" i="26" s="1"/>
  <c r="B323" i="26"/>
  <c r="C323" i="26" s="1"/>
  <c r="B324" i="26"/>
  <c r="C324" i="26" s="1"/>
  <c r="B325" i="26"/>
  <c r="B326" i="26"/>
  <c r="C326" i="26" s="1"/>
  <c r="B327" i="26"/>
  <c r="C327" i="26" s="1"/>
  <c r="B328" i="26"/>
  <c r="D328" i="26" s="1"/>
  <c r="B329" i="26"/>
  <c r="B330" i="26"/>
  <c r="C330" i="26" s="1"/>
  <c r="B331" i="26"/>
  <c r="C331" i="26" s="1"/>
  <c r="B332" i="26"/>
  <c r="C332" i="26" s="1"/>
  <c r="B333" i="26"/>
  <c r="B334" i="26"/>
  <c r="C334" i="26" s="1"/>
  <c r="B335" i="26"/>
  <c r="C335" i="26" s="1"/>
  <c r="B336" i="26"/>
  <c r="D336" i="26" s="1"/>
  <c r="B337" i="26"/>
  <c r="B338" i="26"/>
  <c r="C338" i="26" s="1"/>
  <c r="B339" i="26"/>
  <c r="C339" i="26" s="1"/>
  <c r="B340" i="26"/>
  <c r="C340" i="26" s="1"/>
  <c r="B341" i="26"/>
  <c r="B342" i="26"/>
  <c r="C342" i="26" s="1"/>
  <c r="B343" i="26"/>
  <c r="C343" i="26" s="1"/>
  <c r="B344" i="26"/>
  <c r="D344" i="26" s="1"/>
  <c r="B345" i="26"/>
  <c r="B346" i="26"/>
  <c r="C346" i="26" s="1"/>
  <c r="B347" i="26"/>
  <c r="C347" i="26" s="1"/>
  <c r="B348" i="26"/>
  <c r="C348" i="26" s="1"/>
  <c r="B349" i="26"/>
  <c r="B350" i="26"/>
  <c r="C350" i="26" s="1"/>
  <c r="B351" i="26"/>
  <c r="C351" i="26" s="1"/>
  <c r="B352" i="26"/>
  <c r="D352" i="26" s="1"/>
  <c r="B353" i="26"/>
  <c r="B354" i="26"/>
  <c r="C354" i="26" s="1"/>
  <c r="B355" i="26"/>
  <c r="C355" i="26" s="1"/>
  <c r="B356" i="26"/>
  <c r="C356" i="26" s="1"/>
  <c r="B357" i="26"/>
  <c r="B358" i="26"/>
  <c r="C358" i="26" s="1"/>
  <c r="B359" i="26"/>
  <c r="C359" i="26" s="1"/>
  <c r="B360" i="26"/>
  <c r="D360" i="26" s="1"/>
  <c r="B361" i="26"/>
  <c r="B362" i="26"/>
  <c r="C362" i="26" s="1"/>
  <c r="B363" i="26"/>
  <c r="C363" i="26" s="1"/>
  <c r="B364" i="26"/>
  <c r="C364" i="26" s="1"/>
  <c r="B365" i="26"/>
  <c r="B366" i="26"/>
  <c r="C366" i="26" s="1"/>
  <c r="B367" i="26"/>
  <c r="C367" i="26" s="1"/>
  <c r="B368" i="26"/>
  <c r="D368" i="26" s="1"/>
  <c r="B369" i="26"/>
  <c r="B370" i="26"/>
  <c r="C370" i="26" s="1"/>
  <c r="B371" i="26"/>
  <c r="C371" i="26" s="1"/>
  <c r="B372" i="26"/>
  <c r="C372" i="26" s="1"/>
  <c r="B373" i="26"/>
  <c r="C373" i="26" s="1"/>
  <c r="B374" i="26"/>
  <c r="D374" i="26" s="1"/>
  <c r="B375" i="26"/>
  <c r="C375" i="26" s="1"/>
  <c r="B376" i="26"/>
  <c r="D376" i="26" s="1"/>
  <c r="B377" i="26"/>
  <c r="B378" i="26"/>
  <c r="D378" i="26" s="1"/>
  <c r="B379" i="26"/>
  <c r="C379" i="26" s="1"/>
  <c r="B380" i="26"/>
  <c r="C380" i="26" s="1"/>
  <c r="B381" i="26"/>
  <c r="C381" i="26" s="1"/>
  <c r="B382" i="26"/>
  <c r="B383" i="26"/>
  <c r="C383" i="26" s="1"/>
  <c r="B384" i="26"/>
  <c r="B385" i="26"/>
  <c r="C385" i="26" s="1"/>
  <c r="B386" i="26"/>
  <c r="C386" i="26" s="1"/>
  <c r="B387" i="26"/>
  <c r="B388" i="26"/>
  <c r="C388" i="26" s="1"/>
  <c r="B389" i="26"/>
  <c r="C389" i="26" s="1"/>
  <c r="B390" i="26"/>
  <c r="B391" i="26"/>
  <c r="C391" i="26" s="1"/>
  <c r="B392" i="26"/>
  <c r="C392" i="26" s="1"/>
  <c r="B393" i="26"/>
  <c r="B394" i="26"/>
  <c r="B395" i="26"/>
  <c r="C395" i="26" s="1"/>
  <c r="B396" i="26"/>
  <c r="D396" i="26" s="1"/>
  <c r="B397" i="26"/>
  <c r="C397" i="26" s="1"/>
  <c r="B398" i="26"/>
  <c r="C398" i="26" s="1"/>
  <c r="B399" i="26"/>
  <c r="C399" i="26" s="1"/>
  <c r="B400" i="26"/>
  <c r="D400" i="26" s="1"/>
  <c r="B401" i="26"/>
  <c r="C401" i="26" s="1"/>
  <c r="B402" i="26"/>
  <c r="C402" i="26" s="1"/>
  <c r="B403" i="26"/>
  <c r="B404" i="26"/>
  <c r="B405" i="26"/>
  <c r="C405" i="26" s="1"/>
  <c r="B406" i="26"/>
  <c r="C406" i="26" s="1"/>
  <c r="B407" i="26"/>
  <c r="B408" i="26"/>
  <c r="C408" i="26" s="1"/>
  <c r="B409" i="26"/>
  <c r="D409" i="26" s="1"/>
  <c r="B410" i="26"/>
  <c r="B411" i="26"/>
  <c r="C411" i="26" s="1"/>
  <c r="B412" i="26"/>
  <c r="D412" i="26" s="1"/>
  <c r="B413" i="26"/>
  <c r="C413" i="26" s="1"/>
  <c r="B414" i="26"/>
  <c r="B415" i="26"/>
  <c r="C415" i="26" s="1"/>
  <c r="B416" i="26"/>
  <c r="D416" i="26" s="1"/>
  <c r="B417" i="26"/>
  <c r="C417" i="26" s="1"/>
  <c r="B418" i="26"/>
  <c r="C418" i="26" s="1"/>
  <c r="B419" i="26"/>
  <c r="B420" i="26"/>
  <c r="C420" i="26" s="1"/>
  <c r="B421" i="26"/>
  <c r="D421" i="26" s="1"/>
  <c r="B422" i="26"/>
  <c r="C422" i="26" s="1"/>
  <c r="B423" i="26"/>
  <c r="C423" i="26" s="1"/>
  <c r="B424" i="26"/>
  <c r="C424" i="26" s="1"/>
  <c r="B425" i="26"/>
  <c r="D425" i="26" s="1"/>
  <c r="B426" i="26"/>
  <c r="B427" i="26"/>
  <c r="C427" i="26" s="1"/>
  <c r="B428" i="26"/>
  <c r="C428" i="26" s="1"/>
  <c r="B429" i="26"/>
  <c r="C429" i="26" s="1"/>
  <c r="B430" i="26"/>
  <c r="C430" i="26" s="1"/>
  <c r="B431" i="26"/>
  <c r="B432" i="26"/>
  <c r="D432" i="26" s="1"/>
  <c r="B433" i="26"/>
  <c r="B434" i="26"/>
  <c r="B435" i="26"/>
  <c r="D435" i="26" s="1"/>
  <c r="B436" i="26"/>
  <c r="D436" i="26" s="1"/>
  <c r="B437" i="26"/>
  <c r="D437" i="26" s="1"/>
  <c r="B438" i="26"/>
  <c r="B439" i="26"/>
  <c r="C439" i="26" s="1"/>
  <c r="B440" i="26"/>
  <c r="C440" i="26" s="1"/>
  <c r="B441" i="26"/>
  <c r="C441" i="26" s="1"/>
  <c r="B442" i="26"/>
  <c r="D442" i="26" s="1"/>
  <c r="B443" i="26"/>
  <c r="D443" i="26" s="1"/>
  <c r="B444" i="26"/>
  <c r="C444" i="26" s="1"/>
  <c r="B445" i="26"/>
  <c r="D445" i="26" s="1"/>
  <c r="B446" i="26"/>
  <c r="B447" i="26"/>
  <c r="C447" i="26" s="1"/>
  <c r="B448" i="26"/>
  <c r="C448" i="26" s="1"/>
  <c r="B449" i="26"/>
  <c r="C449" i="26" s="1"/>
  <c r="B450" i="26"/>
  <c r="D450" i="26" s="1"/>
  <c r="B451" i="26"/>
  <c r="D451" i="26" s="1"/>
  <c r="B452" i="26"/>
  <c r="C452" i="26" s="1"/>
  <c r="B453" i="26"/>
  <c r="D453" i="26" s="1"/>
  <c r="B454" i="26"/>
  <c r="B455" i="26"/>
  <c r="C455" i="26" s="1"/>
  <c r="B456" i="26"/>
  <c r="C456" i="26" s="1"/>
  <c r="B457" i="26"/>
  <c r="C457" i="26" s="1"/>
  <c r="B458" i="26"/>
  <c r="D458" i="26" s="1"/>
  <c r="B459" i="26"/>
  <c r="D459" i="26" s="1"/>
  <c r="B460" i="26"/>
  <c r="C460" i="26" s="1"/>
  <c r="B461" i="26"/>
  <c r="D461" i="26" s="1"/>
  <c r="B462" i="26"/>
  <c r="B463" i="26"/>
  <c r="D463" i="26" s="1"/>
  <c r="B464" i="26"/>
  <c r="D464" i="26" s="1"/>
  <c r="B465" i="26"/>
  <c r="C465" i="26" s="1"/>
  <c r="B466" i="26"/>
  <c r="D466" i="26" s="1"/>
  <c r="B467" i="26"/>
  <c r="D467" i="26" s="1"/>
  <c r="B468" i="26"/>
  <c r="D468" i="26" s="1"/>
  <c r="B469" i="26"/>
  <c r="D469" i="26" s="1"/>
  <c r="B470" i="26"/>
  <c r="B471" i="26"/>
  <c r="C471" i="26" s="1"/>
  <c r="B472" i="26"/>
  <c r="D472" i="26" s="1"/>
  <c r="B473" i="26"/>
  <c r="D473" i="26" s="1"/>
  <c r="B474" i="26"/>
  <c r="D474" i="26" s="1"/>
  <c r="B475" i="26"/>
  <c r="C475" i="26" s="1"/>
  <c r="B476" i="26"/>
  <c r="D476" i="26" s="1"/>
  <c r="B477" i="26"/>
  <c r="C477" i="26" s="1"/>
  <c r="B478" i="26"/>
  <c r="D478" i="26" s="1"/>
  <c r="B479" i="26"/>
  <c r="C479" i="26" s="1"/>
  <c r="B480" i="26"/>
  <c r="D480" i="26" s="1"/>
  <c r="B481" i="26"/>
  <c r="C481" i="26" s="1"/>
  <c r="B482" i="26"/>
  <c r="D482" i="26" s="1"/>
  <c r="B483" i="26"/>
  <c r="D483" i="26" s="1"/>
  <c r="B484" i="26"/>
  <c r="B485" i="26"/>
  <c r="C485" i="26" s="1"/>
  <c r="B486" i="26"/>
  <c r="D486" i="26" s="1"/>
  <c r="B487" i="26"/>
  <c r="D487" i="26" s="1"/>
  <c r="B488" i="26"/>
  <c r="D488" i="26" s="1"/>
  <c r="B489" i="26"/>
  <c r="C489" i="26" s="1"/>
  <c r="B490" i="26"/>
  <c r="D490" i="26" s="1"/>
  <c r="B491" i="26"/>
  <c r="B492" i="26"/>
  <c r="D492" i="26" s="1"/>
  <c r="B493" i="26"/>
  <c r="C493" i="26" s="1"/>
  <c r="B494" i="26"/>
  <c r="B495" i="26"/>
  <c r="D495" i="26" s="1"/>
  <c r="B496" i="26"/>
  <c r="D496" i="26" s="1"/>
  <c r="B497" i="26"/>
  <c r="C497" i="26" s="1"/>
  <c r="B498" i="26"/>
  <c r="D498" i="26" s="1"/>
  <c r="B499" i="26"/>
  <c r="D499" i="26" s="1"/>
  <c r="B500" i="26"/>
  <c r="D500" i="26" s="1"/>
  <c r="B501" i="26"/>
  <c r="C501" i="26" s="1"/>
  <c r="B502" i="26"/>
  <c r="B503" i="26"/>
  <c r="D503" i="26" s="1"/>
  <c r="B504" i="26"/>
  <c r="D504" i="26" s="1"/>
  <c r="B505" i="26"/>
  <c r="D505" i="26" s="1"/>
  <c r="B506" i="26"/>
  <c r="D506" i="26" s="1"/>
  <c r="B507" i="26"/>
  <c r="B508" i="26"/>
  <c r="D508" i="26" s="1"/>
  <c r="B509" i="26"/>
  <c r="C509" i="26" s="1"/>
  <c r="B510" i="26"/>
  <c r="B511" i="26"/>
  <c r="C511" i="26" s="1"/>
  <c r="B512" i="26"/>
  <c r="D512" i="26" s="1"/>
  <c r="B513" i="26"/>
  <c r="D513" i="26" s="1"/>
  <c r="B514" i="26"/>
  <c r="D514" i="26" s="1"/>
  <c r="B515" i="26"/>
  <c r="D515" i="26" s="1"/>
  <c r="B516" i="26"/>
  <c r="D516" i="26" s="1"/>
  <c r="B517" i="26"/>
  <c r="C517" i="26" s="1"/>
  <c r="B518" i="26"/>
  <c r="D518" i="26" s="1"/>
  <c r="B519" i="26"/>
  <c r="C519" i="26" s="1"/>
  <c r="B520" i="26"/>
  <c r="D520" i="26" s="1"/>
  <c r="B521" i="26"/>
  <c r="D521" i="26" s="1"/>
  <c r="B522" i="26"/>
  <c r="D522" i="26" s="1"/>
  <c r="B523" i="26"/>
  <c r="B524" i="26"/>
  <c r="D524" i="26" s="1"/>
  <c r="B525" i="26"/>
  <c r="C525" i="26" s="1"/>
  <c r="B526" i="26"/>
  <c r="B527" i="26"/>
  <c r="D527" i="26" s="1"/>
  <c r="B528" i="26"/>
  <c r="D528" i="26" s="1"/>
  <c r="B529" i="26"/>
  <c r="C529" i="26" s="1"/>
  <c r="B530" i="26"/>
  <c r="D530" i="26" s="1"/>
  <c r="B531" i="26"/>
  <c r="D531" i="26" s="1"/>
  <c r="B532" i="26"/>
  <c r="D532" i="26" s="1"/>
  <c r="B533" i="26"/>
  <c r="C533" i="26" s="1"/>
  <c r="B534" i="26"/>
  <c r="D534" i="26" s="1"/>
  <c r="B535" i="26"/>
  <c r="C535" i="26" s="1"/>
  <c r="B536" i="26"/>
  <c r="D536" i="26" s="1"/>
  <c r="B537" i="26"/>
  <c r="C537" i="26" s="1"/>
  <c r="B538" i="26"/>
  <c r="D538" i="26" s="1"/>
  <c r="B539" i="26"/>
  <c r="B540" i="26"/>
  <c r="D540" i="26" s="1"/>
  <c r="B541" i="26"/>
  <c r="C541" i="26" s="1"/>
  <c r="B542" i="26"/>
  <c r="B543" i="26"/>
  <c r="D543" i="26" s="1"/>
  <c r="B544" i="26"/>
  <c r="D544" i="26" s="1"/>
  <c r="B545" i="26"/>
  <c r="C545" i="26" s="1"/>
  <c r="B546" i="26"/>
  <c r="D546" i="26" s="1"/>
  <c r="B547" i="26"/>
  <c r="D547" i="26" s="1"/>
  <c r="B548" i="26"/>
  <c r="D548" i="26" s="1"/>
  <c r="B549" i="26"/>
  <c r="C549" i="26" s="1"/>
  <c r="B550" i="26"/>
  <c r="D550" i="26" s="1"/>
  <c r="B551" i="26"/>
  <c r="D551" i="26" s="1"/>
  <c r="B552" i="26"/>
  <c r="D552" i="26" s="1"/>
  <c r="B553" i="26"/>
  <c r="C553" i="26" s="1"/>
  <c r="B554" i="26"/>
  <c r="D554" i="26" s="1"/>
  <c r="B555" i="26"/>
  <c r="B556" i="26"/>
  <c r="D556" i="26" s="1"/>
  <c r="B557" i="26"/>
  <c r="D557" i="26" s="1"/>
  <c r="B558" i="26"/>
  <c r="D558" i="26" s="1"/>
  <c r="B559" i="26"/>
  <c r="C559" i="26" s="1"/>
  <c r="B560" i="26"/>
  <c r="C560" i="26" s="1"/>
  <c r="B561" i="26"/>
  <c r="C561" i="26" s="1"/>
  <c r="B562" i="26"/>
  <c r="B563" i="26"/>
  <c r="D563" i="26" s="1"/>
  <c r="B564" i="26"/>
  <c r="C564" i="26" s="1"/>
  <c r="B565" i="26"/>
  <c r="C565" i="26" s="1"/>
  <c r="B566" i="26"/>
  <c r="C566" i="26" s="1"/>
  <c r="B567" i="26"/>
  <c r="C567" i="26" s="1"/>
  <c r="B568" i="26"/>
  <c r="C568" i="26" s="1"/>
  <c r="B569" i="26"/>
  <c r="C569" i="26" s="1"/>
  <c r="B570" i="26"/>
  <c r="D570" i="26" s="1"/>
  <c r="B571" i="26"/>
  <c r="B572" i="26"/>
  <c r="C572" i="26" s="1"/>
  <c r="B573" i="26"/>
  <c r="C573" i="26" s="1"/>
  <c r="B574" i="26"/>
  <c r="D574" i="26" s="1"/>
  <c r="B575" i="26"/>
  <c r="D575" i="26" s="1"/>
  <c r="B576" i="26"/>
  <c r="C576" i="26" s="1"/>
  <c r="B577" i="26"/>
  <c r="B578" i="26"/>
  <c r="B579" i="26"/>
  <c r="D579" i="26" s="1"/>
  <c r="B580" i="26"/>
  <c r="C580" i="26" s="1"/>
  <c r="B581" i="26"/>
  <c r="D581" i="26" s="1"/>
  <c r="B582" i="26"/>
  <c r="C582" i="26" s="1"/>
  <c r="B583" i="26"/>
  <c r="C583" i="26" s="1"/>
  <c r="B584" i="26"/>
  <c r="B585" i="26"/>
  <c r="C585" i="26" s="1"/>
  <c r="B586" i="26"/>
  <c r="D586" i="26" s="1"/>
  <c r="B587" i="26"/>
  <c r="B588" i="26"/>
  <c r="D588" i="26" s="1"/>
  <c r="B589" i="26"/>
  <c r="D589" i="26" s="1"/>
  <c r="B590" i="26"/>
  <c r="C590" i="26" s="1"/>
  <c r="B591" i="26"/>
  <c r="C591" i="26" s="1"/>
  <c r="B592" i="26"/>
  <c r="C592" i="26" s="1"/>
  <c r="B593" i="26"/>
  <c r="B594" i="26"/>
  <c r="D594" i="26" s="1"/>
  <c r="B595" i="26"/>
  <c r="D595" i="26" s="1"/>
  <c r="B596" i="26"/>
  <c r="C596" i="26" s="1"/>
  <c r="B597" i="26"/>
  <c r="C597" i="26" s="1"/>
  <c r="B598" i="26"/>
  <c r="C598" i="26" s="1"/>
  <c r="B599" i="26"/>
  <c r="D599" i="26" s="1"/>
  <c r="B600" i="26"/>
  <c r="B601" i="26"/>
  <c r="B602" i="26"/>
  <c r="D602" i="26" s="1"/>
  <c r="B603" i="26"/>
  <c r="D603" i="26" s="1"/>
  <c r="B604" i="26"/>
  <c r="D604" i="26" s="1"/>
  <c r="B605" i="26"/>
  <c r="C605" i="26" s="1"/>
  <c r="B606" i="26"/>
  <c r="C606" i="26" s="1"/>
  <c r="B607" i="26"/>
  <c r="C607" i="26" s="1"/>
  <c r="B608" i="26"/>
  <c r="B609" i="26"/>
  <c r="B610" i="26"/>
  <c r="D610" i="26" s="1"/>
  <c r="B611" i="26"/>
  <c r="D611" i="26" s="1"/>
  <c r="B612" i="26"/>
  <c r="C612" i="26" s="1"/>
  <c r="B613" i="26"/>
  <c r="C613" i="26" s="1"/>
  <c r="B614" i="26"/>
  <c r="C614" i="26" s="1"/>
  <c r="D614" i="26"/>
  <c r="B615" i="26"/>
  <c r="D615" i="26" s="1"/>
  <c r="B616" i="26"/>
  <c r="B617" i="26"/>
  <c r="C617" i="26" s="1"/>
  <c r="B618" i="26"/>
  <c r="D618" i="26" s="1"/>
  <c r="B619" i="26"/>
  <c r="D619" i="26" s="1"/>
  <c r="B620" i="26"/>
  <c r="B621" i="26"/>
  <c r="D621" i="26" s="1"/>
  <c r="B622" i="26"/>
  <c r="D622" i="26" s="1"/>
  <c r="B623" i="26"/>
  <c r="D623" i="26" s="1"/>
  <c r="B624" i="26"/>
  <c r="C624" i="26" s="1"/>
  <c r="B625" i="26"/>
  <c r="B626" i="26"/>
  <c r="D626" i="26" s="1"/>
  <c r="B627" i="26"/>
  <c r="D627" i="26" s="1"/>
  <c r="B628" i="26"/>
  <c r="D628" i="26" s="1"/>
  <c r="B629" i="26"/>
  <c r="C629" i="26" s="1"/>
  <c r="B630" i="26"/>
  <c r="C630" i="26" s="1"/>
  <c r="B631" i="26"/>
  <c r="D631" i="26" s="1"/>
  <c r="B632" i="26"/>
  <c r="C632" i="26" s="1"/>
  <c r="D632" i="26"/>
  <c r="B633" i="26"/>
  <c r="C633" i="26" s="1"/>
  <c r="B634" i="26"/>
  <c r="B635" i="26"/>
  <c r="D635" i="26" s="1"/>
  <c r="B636" i="26"/>
  <c r="D636" i="26" s="1"/>
  <c r="B637" i="26"/>
  <c r="B638" i="26"/>
  <c r="C638" i="26" s="1"/>
  <c r="B639" i="26"/>
  <c r="C639" i="26" s="1"/>
  <c r="B640" i="26"/>
  <c r="C640" i="26" s="1"/>
  <c r="B641" i="26"/>
  <c r="C641" i="26" s="1"/>
  <c r="B642" i="26"/>
  <c r="D642" i="26" s="1"/>
  <c r="B643" i="26"/>
  <c r="D643" i="26" s="1"/>
  <c r="B644" i="26"/>
  <c r="C644" i="26" s="1"/>
  <c r="B645" i="26"/>
  <c r="D645" i="26" s="1"/>
  <c r="B646" i="26"/>
  <c r="C646" i="26" s="1"/>
  <c r="B647" i="26"/>
  <c r="C647" i="26" s="1"/>
  <c r="B648" i="26"/>
  <c r="C648" i="26" s="1"/>
  <c r="B649" i="26"/>
  <c r="B650" i="26"/>
  <c r="D650" i="26" s="1"/>
  <c r="B651" i="26"/>
  <c r="D651" i="26" s="1"/>
  <c r="B652" i="26"/>
  <c r="D652" i="26" s="1"/>
  <c r="B653" i="26"/>
  <c r="C653" i="26" s="1"/>
  <c r="B654" i="26"/>
  <c r="D654" i="26" s="1"/>
  <c r="B655" i="26"/>
  <c r="D655" i="26" s="1"/>
  <c r="B656" i="26"/>
  <c r="B657" i="26"/>
  <c r="C657" i="26" s="1"/>
  <c r="B658" i="26"/>
  <c r="D658" i="26" s="1"/>
  <c r="B659" i="26"/>
  <c r="B660" i="26"/>
  <c r="C660" i="26" s="1"/>
  <c r="B661" i="26"/>
  <c r="D661" i="26" s="1"/>
  <c r="C661" i="26"/>
  <c r="E661" i="26" s="1"/>
  <c r="B662" i="26"/>
  <c r="D662" i="26" s="1"/>
  <c r="B663" i="26"/>
  <c r="D663" i="26" s="1"/>
  <c r="B664" i="26"/>
  <c r="C664" i="26" s="1"/>
  <c r="B665" i="26"/>
  <c r="C665" i="26" s="1"/>
  <c r="B666" i="26"/>
  <c r="B667" i="26"/>
  <c r="D667" i="26" s="1"/>
  <c r="B668" i="26"/>
  <c r="C668" i="26" s="1"/>
  <c r="B669" i="26"/>
  <c r="B670" i="26"/>
  <c r="D670" i="26" s="1"/>
  <c r="B671" i="26"/>
  <c r="C671" i="26" s="1"/>
  <c r="B672" i="26"/>
  <c r="C672" i="26" s="1"/>
  <c r="B673" i="26"/>
  <c r="B674" i="26"/>
  <c r="D674" i="26" s="1"/>
  <c r="B675" i="26"/>
  <c r="B676" i="26"/>
  <c r="D676" i="26" s="1"/>
  <c r="B677" i="26"/>
  <c r="C677" i="26" s="1"/>
  <c r="B678" i="26"/>
  <c r="C678" i="26" s="1"/>
  <c r="B679" i="26"/>
  <c r="D679" i="26" s="1"/>
  <c r="B680" i="26"/>
  <c r="C680" i="26" s="1"/>
  <c r="B681" i="26"/>
  <c r="C681" i="26" s="1"/>
  <c r="B682" i="26"/>
  <c r="D682" i="26" s="1"/>
  <c r="B683" i="26"/>
  <c r="D683" i="26" s="1"/>
  <c r="B684" i="26"/>
  <c r="C684" i="26" s="1"/>
  <c r="B685" i="26"/>
  <c r="C685" i="26" s="1"/>
  <c r="B686" i="26"/>
  <c r="C686" i="26" s="1"/>
  <c r="B687" i="26"/>
  <c r="C687" i="26" s="1"/>
  <c r="B688" i="26"/>
  <c r="C688" i="26" s="1"/>
  <c r="B689" i="26"/>
  <c r="C689" i="26" s="1"/>
  <c r="B690" i="26"/>
  <c r="C690" i="26" s="1"/>
  <c r="B691" i="26"/>
  <c r="B692" i="26"/>
  <c r="C692" i="26" s="1"/>
  <c r="B693" i="26"/>
  <c r="C693" i="26" s="1"/>
  <c r="B694" i="26"/>
  <c r="D694" i="26" s="1"/>
  <c r="B695" i="26"/>
  <c r="C695" i="26" s="1"/>
  <c r="B696" i="26"/>
  <c r="B697" i="26"/>
  <c r="D697" i="26" s="1"/>
  <c r="B698" i="26"/>
  <c r="B699" i="26"/>
  <c r="C699" i="26" s="1"/>
  <c r="B700" i="26"/>
  <c r="C700" i="26" s="1"/>
  <c r="B701" i="26"/>
  <c r="D701" i="26" s="1"/>
  <c r="B702" i="26"/>
  <c r="D702" i="26" s="1"/>
  <c r="B703" i="26"/>
  <c r="C703" i="26" s="1"/>
  <c r="B704" i="26"/>
  <c r="D704" i="26" s="1"/>
  <c r="B705" i="26"/>
  <c r="D705" i="26" s="1"/>
  <c r="B706" i="26"/>
  <c r="D706" i="26" s="1"/>
  <c r="B707" i="26"/>
  <c r="C707" i="26" s="1"/>
  <c r="B708" i="26"/>
  <c r="C708" i="26" s="1"/>
  <c r="B709" i="26"/>
  <c r="D709" i="26" s="1"/>
  <c r="B710" i="26"/>
  <c r="D710" i="26" s="1"/>
  <c r="B711" i="26"/>
  <c r="C711" i="26" s="1"/>
  <c r="B712" i="26"/>
  <c r="C712" i="26" s="1"/>
  <c r="B713" i="26"/>
  <c r="D713" i="26" s="1"/>
  <c r="B714" i="26"/>
  <c r="C714" i="26" s="1"/>
  <c r="B715" i="26"/>
  <c r="C715" i="26" s="1"/>
  <c r="B716" i="26"/>
  <c r="C716" i="26" s="1"/>
  <c r="B717" i="26"/>
  <c r="D717" i="26" s="1"/>
  <c r="B718" i="26"/>
  <c r="D718" i="26" s="1"/>
  <c r="B719" i="26"/>
  <c r="C719" i="26" s="1"/>
  <c r="B720" i="26"/>
  <c r="C720" i="26" s="1"/>
  <c r="B721" i="26"/>
  <c r="D721" i="26" s="1"/>
  <c r="B722" i="26"/>
  <c r="C722" i="26" s="1"/>
  <c r="B723" i="26"/>
  <c r="C723" i="26" s="1"/>
  <c r="B724" i="26"/>
  <c r="C724" i="26" s="1"/>
  <c r="B725" i="26"/>
  <c r="D725" i="26" s="1"/>
  <c r="B726" i="26"/>
  <c r="D726" i="26" s="1"/>
  <c r="B727" i="26"/>
  <c r="C727" i="26" s="1"/>
  <c r="B728" i="26"/>
  <c r="C728" i="26" s="1"/>
  <c r="B729" i="26"/>
  <c r="D729" i="26" s="1"/>
  <c r="B730" i="26"/>
  <c r="C730" i="26" s="1"/>
  <c r="B731" i="26"/>
  <c r="C731" i="26" s="1"/>
  <c r="B732" i="26"/>
  <c r="C732" i="26" s="1"/>
  <c r="B733" i="26"/>
  <c r="D733" i="26" s="1"/>
  <c r="B734" i="26"/>
  <c r="D734" i="26" s="1"/>
  <c r="B735" i="26"/>
  <c r="C735" i="26" s="1"/>
  <c r="B736" i="26"/>
  <c r="C736" i="26" s="1"/>
  <c r="B737" i="26"/>
  <c r="C737" i="26" s="1"/>
  <c r="B738" i="26"/>
  <c r="C738" i="26" s="1"/>
  <c r="B739" i="26"/>
  <c r="D739" i="26" s="1"/>
  <c r="B740" i="26"/>
  <c r="C740" i="26" s="1"/>
  <c r="B741" i="26"/>
  <c r="C741" i="26" s="1"/>
  <c r="B742" i="26"/>
  <c r="D742" i="26" s="1"/>
  <c r="B743" i="26"/>
  <c r="C743" i="26" s="1"/>
  <c r="B744" i="26"/>
  <c r="C744" i="26" s="1"/>
  <c r="B745" i="26"/>
  <c r="C745" i="26" s="1"/>
  <c r="B746" i="26"/>
  <c r="C746" i="26" s="1"/>
  <c r="B747" i="26"/>
  <c r="D747" i="26" s="1"/>
  <c r="B748" i="26"/>
  <c r="C748" i="26" s="1"/>
  <c r="B749" i="26"/>
  <c r="C749" i="26" s="1"/>
  <c r="B750" i="26"/>
  <c r="D750" i="26" s="1"/>
  <c r="B751" i="26"/>
  <c r="C751" i="26" s="1"/>
  <c r="B752" i="26"/>
  <c r="C752" i="26" s="1"/>
  <c r="B753" i="26"/>
  <c r="C753" i="26" s="1"/>
  <c r="B754" i="26"/>
  <c r="C754" i="26" s="1"/>
  <c r="B755" i="26"/>
  <c r="C755" i="26" s="1"/>
  <c r="B756" i="26"/>
  <c r="C756" i="26" s="1"/>
  <c r="B757" i="26"/>
  <c r="C757" i="26" s="1"/>
  <c r="B758" i="26"/>
  <c r="D758" i="26" s="1"/>
  <c r="B759" i="26"/>
  <c r="C759" i="26" s="1"/>
  <c r="B760" i="26"/>
  <c r="C760" i="26" s="1"/>
  <c r="B761" i="26"/>
  <c r="C761" i="26" s="1"/>
  <c r="B762" i="26"/>
  <c r="C762" i="26" s="1"/>
  <c r="B763" i="26"/>
  <c r="C763" i="26" s="1"/>
  <c r="B764" i="26"/>
  <c r="C764" i="26" s="1"/>
  <c r="B765" i="26"/>
  <c r="C765" i="26" s="1"/>
  <c r="B766" i="26"/>
  <c r="D766" i="26" s="1"/>
  <c r="B767" i="26"/>
  <c r="C767" i="26" s="1"/>
  <c r="B768" i="26"/>
  <c r="C768" i="26" s="1"/>
  <c r="B769" i="26"/>
  <c r="C769" i="26" s="1"/>
  <c r="B770" i="26"/>
  <c r="C770" i="26" s="1"/>
  <c r="B771" i="26"/>
  <c r="C771" i="26" s="1"/>
  <c r="B772" i="26"/>
  <c r="C772" i="26" s="1"/>
  <c r="B773" i="26"/>
  <c r="C773" i="26" s="1"/>
  <c r="B774" i="26"/>
  <c r="D774" i="26" s="1"/>
  <c r="B775" i="26"/>
  <c r="C775" i="26" s="1"/>
  <c r="B776" i="26"/>
  <c r="C776" i="26" s="1"/>
  <c r="B777" i="26"/>
  <c r="C777" i="26" s="1"/>
  <c r="B778" i="26"/>
  <c r="D778" i="26" s="1"/>
  <c r="B779" i="26"/>
  <c r="D779" i="26" s="1"/>
  <c r="B780" i="26"/>
  <c r="C780" i="26" s="1"/>
  <c r="B781" i="26"/>
  <c r="C781" i="26" s="1"/>
  <c r="B782" i="26"/>
  <c r="D782" i="26" s="1"/>
  <c r="B783" i="26"/>
  <c r="C783" i="26" s="1"/>
  <c r="B784" i="26"/>
  <c r="C784" i="26" s="1"/>
  <c r="B785" i="26"/>
  <c r="C785" i="26" s="1"/>
  <c r="B786" i="26"/>
  <c r="C786" i="26" s="1"/>
  <c r="B787" i="26"/>
  <c r="C787" i="26" s="1"/>
  <c r="B788" i="26"/>
  <c r="C788" i="26" s="1"/>
  <c r="B789" i="26"/>
  <c r="C789" i="26" s="1"/>
  <c r="B790" i="26"/>
  <c r="D790" i="26" s="1"/>
  <c r="B791" i="26"/>
  <c r="C791" i="26" s="1"/>
  <c r="B792" i="26"/>
  <c r="C792" i="26" s="1"/>
  <c r="B793" i="26"/>
  <c r="C793" i="26" s="1"/>
  <c r="B794" i="26"/>
  <c r="C794" i="26" s="1"/>
  <c r="B795" i="26"/>
  <c r="C795" i="26" s="1"/>
  <c r="B796" i="26"/>
  <c r="C796" i="26" s="1"/>
  <c r="B797" i="26"/>
  <c r="C797" i="26" s="1"/>
  <c r="B798" i="26"/>
  <c r="D798" i="26" s="1"/>
  <c r="B799" i="26"/>
  <c r="C799" i="26" s="1"/>
  <c r="B800" i="26"/>
  <c r="C800" i="26" s="1"/>
  <c r="B801" i="26"/>
  <c r="C801" i="26" s="1"/>
  <c r="B802" i="26"/>
  <c r="D802" i="26" s="1"/>
  <c r="B803" i="26"/>
  <c r="C803" i="26" s="1"/>
  <c r="B804" i="26"/>
  <c r="C804" i="26" s="1"/>
  <c r="B805" i="26"/>
  <c r="C805" i="26" s="1"/>
  <c r="B806" i="26"/>
  <c r="D806" i="26" s="1"/>
  <c r="B807" i="26"/>
  <c r="C807" i="26" s="1"/>
  <c r="B808" i="26"/>
  <c r="C808" i="26" s="1"/>
  <c r="B809" i="26"/>
  <c r="C809" i="26" s="1"/>
  <c r="B810" i="26"/>
  <c r="C810" i="26" s="1"/>
  <c r="B811" i="26"/>
  <c r="D811" i="26" s="1"/>
  <c r="B812" i="26"/>
  <c r="C812" i="26" s="1"/>
  <c r="B813" i="26"/>
  <c r="C813" i="26" s="1"/>
  <c r="B814" i="26"/>
  <c r="D814" i="26" s="1"/>
  <c r="B815" i="26"/>
  <c r="C815" i="26" s="1"/>
  <c r="B816" i="26"/>
  <c r="C816" i="26" s="1"/>
  <c r="B817" i="26"/>
  <c r="C817" i="26" s="1"/>
  <c r="B818" i="26"/>
  <c r="C818" i="26" s="1"/>
  <c r="B819" i="26"/>
  <c r="C819" i="26" s="1"/>
  <c r="B820" i="26"/>
  <c r="C820" i="26" s="1"/>
  <c r="B821" i="26"/>
  <c r="C821" i="26" s="1"/>
  <c r="B822" i="26"/>
  <c r="D822" i="26" s="1"/>
  <c r="B823" i="26"/>
  <c r="C823" i="26" s="1"/>
  <c r="B824" i="26"/>
  <c r="C824" i="26" s="1"/>
  <c r="B825" i="26"/>
  <c r="C825" i="26" s="1"/>
  <c r="B826" i="26"/>
  <c r="C826" i="26" s="1"/>
  <c r="B827" i="26"/>
  <c r="C827" i="26" s="1"/>
  <c r="B828" i="26"/>
  <c r="C828" i="26" s="1"/>
  <c r="B829" i="26"/>
  <c r="C829" i="26" s="1"/>
  <c r="B830" i="26"/>
  <c r="D830" i="26" s="1"/>
  <c r="B831" i="26"/>
  <c r="C831" i="26" s="1"/>
  <c r="B832" i="26"/>
  <c r="C832" i="26" s="1"/>
  <c r="B833" i="26"/>
  <c r="C833" i="26" s="1"/>
  <c r="B834" i="26"/>
  <c r="C834" i="26" s="1"/>
  <c r="B835" i="26"/>
  <c r="C835" i="26" s="1"/>
  <c r="B836" i="26"/>
  <c r="C836" i="26" s="1"/>
  <c r="B837" i="26"/>
  <c r="C837" i="26" s="1"/>
  <c r="B838" i="26"/>
  <c r="D838" i="26" s="1"/>
  <c r="B839" i="26"/>
  <c r="C839" i="26" s="1"/>
  <c r="B840" i="26"/>
  <c r="C840" i="26" s="1"/>
  <c r="B841" i="26"/>
  <c r="C841" i="26" s="1"/>
  <c r="B842" i="26"/>
  <c r="C842" i="26" s="1"/>
  <c r="B843" i="26"/>
  <c r="D843" i="26" s="1"/>
  <c r="B2" i="26"/>
  <c r="D2" i="26" s="1"/>
  <c r="D738" i="26" l="1"/>
  <c r="C717" i="26"/>
  <c r="E717" i="26" s="1"/>
  <c r="D449" i="26"/>
  <c r="D815" i="26"/>
  <c r="C806" i="26"/>
  <c r="E806" i="26" s="1"/>
  <c r="C802" i="26"/>
  <c r="D795" i="26"/>
  <c r="D460" i="26"/>
  <c r="E460" i="26" s="1"/>
  <c r="D465" i="26"/>
  <c r="C750" i="26"/>
  <c r="E750" i="26" s="1"/>
  <c r="D681" i="26"/>
  <c r="D440" i="26"/>
  <c r="C297" i="26"/>
  <c r="E297" i="26" s="1"/>
  <c r="C154" i="26"/>
  <c r="E154" i="26" s="1"/>
  <c r="C814" i="26"/>
  <c r="E814" i="26" s="1"/>
  <c r="D770" i="26"/>
  <c r="E770" i="26" s="1"/>
  <c r="C704" i="26"/>
  <c r="C697" i="26"/>
  <c r="E697" i="26" s="1"/>
  <c r="C522" i="26"/>
  <c r="E522" i="26" s="1"/>
  <c r="D441" i="26"/>
  <c r="C543" i="26"/>
  <c r="E543" i="26" s="1"/>
  <c r="D299" i="26"/>
  <c r="D751" i="26"/>
  <c r="D641" i="26"/>
  <c r="C548" i="26"/>
  <c r="E548" i="26" s="1"/>
  <c r="D511" i="26"/>
  <c r="C480" i="26"/>
  <c r="E480" i="26" s="1"/>
  <c r="C360" i="26"/>
  <c r="E360" i="26" s="1"/>
  <c r="D714" i="26"/>
  <c r="E714" i="26" s="1"/>
  <c r="C662" i="26"/>
  <c r="C458" i="26"/>
  <c r="E458" i="26" s="1"/>
  <c r="D406" i="26"/>
  <c r="C312" i="26"/>
  <c r="E312" i="26" s="1"/>
  <c r="D810" i="26"/>
  <c r="D783" i="26"/>
  <c r="C778" i="26"/>
  <c r="C655" i="26"/>
  <c r="E655" i="26" s="1"/>
  <c r="C554" i="26"/>
  <c r="E554" i="26" s="1"/>
  <c r="C467" i="26"/>
  <c r="E467" i="26" s="1"/>
  <c r="C436" i="26"/>
  <c r="D429" i="26"/>
  <c r="C284" i="26"/>
  <c r="D277" i="26"/>
  <c r="C166" i="26"/>
  <c r="E166" i="26" s="1"/>
  <c r="C782" i="26"/>
  <c r="E782" i="26" s="1"/>
  <c r="D719" i="26"/>
  <c r="D685" i="26"/>
  <c r="C674" i="26"/>
  <c r="E674" i="26" s="1"/>
  <c r="C588" i="26"/>
  <c r="C581" i="26"/>
  <c r="C575" i="26"/>
  <c r="D428" i="26"/>
  <c r="D834" i="26"/>
  <c r="D678" i="26"/>
  <c r="D420" i="26"/>
  <c r="C149" i="26"/>
  <c r="E149" i="26" s="1"/>
  <c r="C134" i="26"/>
  <c r="E134" i="26" s="1"/>
  <c r="D827" i="26"/>
  <c r="D746" i="26"/>
  <c r="D732" i="26"/>
  <c r="C622" i="26"/>
  <c r="E622" i="26" s="1"/>
  <c r="D580" i="26"/>
  <c r="E580" i="26" s="1"/>
  <c r="C445" i="26"/>
  <c r="E445" i="26" s="1"/>
  <c r="C376" i="26"/>
  <c r="E376" i="26" s="1"/>
  <c r="D301" i="26"/>
  <c r="D397" i="26"/>
  <c r="C838" i="26"/>
  <c r="E838" i="26" s="1"/>
  <c r="D677" i="26"/>
  <c r="C599" i="26"/>
  <c r="E599" i="26" s="1"/>
  <c r="C505" i="26"/>
  <c r="C482" i="26"/>
  <c r="E482" i="26" s="1"/>
  <c r="C468" i="26"/>
  <c r="E468" i="26" s="1"/>
  <c r="C328" i="26"/>
  <c r="E328" i="26" s="1"/>
  <c r="D306" i="26"/>
  <c r="E746" i="26"/>
  <c r="D573" i="26"/>
  <c r="E573" i="26" s="1"/>
  <c r="C527" i="26"/>
  <c r="C521" i="26"/>
  <c r="C515" i="26"/>
  <c r="E515" i="26" s="1"/>
  <c r="C503" i="26"/>
  <c r="E503" i="26" s="1"/>
  <c r="D489" i="26"/>
  <c r="C483" i="26"/>
  <c r="E483" i="26" s="1"/>
  <c r="C461" i="26"/>
  <c r="C450" i="26"/>
  <c r="E450" i="26" s="1"/>
  <c r="D415" i="26"/>
  <c r="C396" i="26"/>
  <c r="D389" i="26"/>
  <c r="E389" i="26" s="1"/>
  <c r="D300" i="26"/>
  <c r="C139" i="26"/>
  <c r="E139" i="26" s="1"/>
  <c r="D763" i="26"/>
  <c r="C713" i="26"/>
  <c r="C706" i="26"/>
  <c r="D664" i="26"/>
  <c r="D653" i="26"/>
  <c r="E653" i="26" s="1"/>
  <c r="C558" i="26"/>
  <c r="E558" i="26" s="1"/>
  <c r="C532" i="26"/>
  <c r="E532" i="26" s="1"/>
  <c r="D375" i="26"/>
  <c r="D304" i="26"/>
  <c r="E304" i="26" s="1"/>
  <c r="D294" i="26"/>
  <c r="C165" i="26"/>
  <c r="E165" i="26" s="1"/>
  <c r="C133" i="26"/>
  <c r="E133" i="26" s="1"/>
  <c r="C138" i="26"/>
  <c r="E138" i="26" s="1"/>
  <c r="C811" i="26"/>
  <c r="E811" i="26" s="1"/>
  <c r="C779" i="26"/>
  <c r="E779" i="26" s="1"/>
  <c r="C774" i="26"/>
  <c r="E774" i="26" s="1"/>
  <c r="C742" i="26"/>
  <c r="E742" i="26" s="1"/>
  <c r="D699" i="26"/>
  <c r="E699" i="26" s="1"/>
  <c r="C694" i="26"/>
  <c r="C652" i="26"/>
  <c r="C645" i="26"/>
  <c r="C557" i="26"/>
  <c r="E557" i="26" s="1"/>
  <c r="C551" i="26"/>
  <c r="C531" i="26"/>
  <c r="E531" i="26" s="1"/>
  <c r="C506" i="26"/>
  <c r="E506" i="26" s="1"/>
  <c r="C487" i="26"/>
  <c r="E487" i="26" s="1"/>
  <c r="C476" i="26"/>
  <c r="E476" i="26" s="1"/>
  <c r="C442" i="26"/>
  <c r="C425" i="26"/>
  <c r="E425" i="26" s="1"/>
  <c r="C374" i="26"/>
  <c r="C352" i="26"/>
  <c r="E352" i="26" s="1"/>
  <c r="D315" i="26"/>
  <c r="D285" i="26"/>
  <c r="E285" i="26" s="1"/>
  <c r="C150" i="26"/>
  <c r="E150" i="26" s="1"/>
  <c r="E810" i="26"/>
  <c r="C747" i="26"/>
  <c r="E747" i="26" s="1"/>
  <c r="C721" i="26"/>
  <c r="E721" i="26" s="1"/>
  <c r="D680" i="26"/>
  <c r="C623" i="26"/>
  <c r="C518" i="26"/>
  <c r="E518" i="26" s="1"/>
  <c r="C500" i="26"/>
  <c r="E500" i="26" s="1"/>
  <c r="D481" i="26"/>
  <c r="C464" i="26"/>
  <c r="C453" i="26"/>
  <c r="D405" i="26"/>
  <c r="E405" i="26" s="1"/>
  <c r="C378" i="26"/>
  <c r="E378" i="26" s="1"/>
  <c r="C344" i="26"/>
  <c r="E344" i="26" s="1"/>
  <c r="D302" i="26"/>
  <c r="C168" i="26"/>
  <c r="E168" i="26" s="1"/>
  <c r="C155" i="26"/>
  <c r="E155" i="26" s="1"/>
  <c r="E575" i="26"/>
  <c r="D803" i="26"/>
  <c r="E803" i="26" s="1"/>
  <c r="E827" i="26"/>
  <c r="D791" i="26"/>
  <c r="E763" i="26"/>
  <c r="C739" i="26"/>
  <c r="E739" i="26" s="1"/>
  <c r="C705" i="26"/>
  <c r="E705" i="26" s="1"/>
  <c r="D689" i="26"/>
  <c r="E689" i="26" s="1"/>
  <c r="C683" i="26"/>
  <c r="E683" i="26" s="1"/>
  <c r="C679" i="26"/>
  <c r="E679" i="26" s="1"/>
  <c r="C663" i="26"/>
  <c r="E663" i="26" s="1"/>
  <c r="C654" i="26"/>
  <c r="E654" i="26" s="1"/>
  <c r="C636" i="26"/>
  <c r="E636" i="26" s="1"/>
  <c r="C631" i="26"/>
  <c r="E631" i="26" s="1"/>
  <c r="C621" i="26"/>
  <c r="E621" i="26" s="1"/>
  <c r="C615" i="26"/>
  <c r="E615" i="26" s="1"/>
  <c r="C589" i="26"/>
  <c r="C574" i="26"/>
  <c r="E574" i="26" s="1"/>
  <c r="C556" i="26"/>
  <c r="E556" i="26" s="1"/>
  <c r="C516" i="26"/>
  <c r="E516" i="26" s="1"/>
  <c r="C495" i="26"/>
  <c r="E495" i="26" s="1"/>
  <c r="C478" i="26"/>
  <c r="E478" i="26" s="1"/>
  <c r="C473" i="26"/>
  <c r="E473" i="26" s="1"/>
  <c r="C469" i="26"/>
  <c r="E469" i="26" s="1"/>
  <c r="C466" i="26"/>
  <c r="C463" i="26"/>
  <c r="C421" i="26"/>
  <c r="E421" i="26" s="1"/>
  <c r="C416" i="26"/>
  <c r="E416" i="26" s="1"/>
  <c r="D398" i="26"/>
  <c r="E398" i="26" s="1"/>
  <c r="D379" i="26"/>
  <c r="E379" i="26" s="1"/>
  <c r="C368" i="26"/>
  <c r="E368" i="26" s="1"/>
  <c r="D319" i="26"/>
  <c r="E294" i="26"/>
  <c r="C283" i="26"/>
  <c r="E283" i="26" s="1"/>
  <c r="C278" i="26"/>
  <c r="E278" i="26" s="1"/>
  <c r="C157" i="26"/>
  <c r="E157" i="26" s="1"/>
  <c r="C152" i="26"/>
  <c r="E152" i="26" s="1"/>
  <c r="E302" i="26"/>
  <c r="D771" i="26"/>
  <c r="E771" i="26" s="1"/>
  <c r="E704" i="26"/>
  <c r="E662" i="26"/>
  <c r="E588" i="26"/>
  <c r="D535" i="26"/>
  <c r="D471" i="26"/>
  <c r="E471" i="26" s="1"/>
  <c r="D452" i="26"/>
  <c r="E452" i="26" s="1"/>
  <c r="D444" i="26"/>
  <c r="E444" i="26" s="1"/>
  <c r="E436" i="26"/>
  <c r="E397" i="26"/>
  <c r="E306" i="26"/>
  <c r="E778" i="26"/>
  <c r="D835" i="26"/>
  <c r="E835" i="26" s="1"/>
  <c r="D823" i="26"/>
  <c r="E823" i="26" s="1"/>
  <c r="E795" i="26"/>
  <c r="D759" i="26"/>
  <c r="C628" i="26"/>
  <c r="C514" i="26"/>
  <c r="E514" i="26" s="1"/>
  <c r="C498" i="26"/>
  <c r="E498" i="26" s="1"/>
  <c r="E481" i="26"/>
  <c r="D457" i="26"/>
  <c r="E457" i="26" s="1"/>
  <c r="E449" i="26"/>
  <c r="D423" i="26"/>
  <c r="E423" i="26" s="1"/>
  <c r="C336" i="26"/>
  <c r="E336" i="26" s="1"/>
  <c r="D310" i="26"/>
  <c r="E310" i="26" s="1"/>
  <c r="D296" i="26"/>
  <c r="E296" i="26" s="1"/>
  <c r="D280" i="26"/>
  <c r="E280" i="26" s="1"/>
  <c r="D276" i="26"/>
  <c r="E276" i="26" s="1"/>
  <c r="C269" i="26"/>
  <c r="E713" i="26"/>
  <c r="E652" i="26"/>
  <c r="C729" i="26"/>
  <c r="D690" i="26"/>
  <c r="E690" i="26" s="1"/>
  <c r="E677" i="26"/>
  <c r="C670" i="26"/>
  <c r="E670" i="26" s="1"/>
  <c r="C604" i="26"/>
  <c r="E604" i="26" s="1"/>
  <c r="C546" i="26"/>
  <c r="E546" i="26" s="1"/>
  <c r="C534" i="26"/>
  <c r="E534" i="26" s="1"/>
  <c r="C513" i="26"/>
  <c r="E513" i="26" s="1"/>
  <c r="C474" i="26"/>
  <c r="E474" i="26" s="1"/>
  <c r="C451" i="26"/>
  <c r="E451" i="26" s="1"/>
  <c r="D447" i="26"/>
  <c r="C443" i="26"/>
  <c r="E443" i="26" s="1"/>
  <c r="D422" i="26"/>
  <c r="E422" i="26" s="1"/>
  <c r="C412" i="26"/>
  <c r="E412" i="26" s="1"/>
  <c r="D399" i="26"/>
  <c r="C320" i="26"/>
  <c r="E320" i="26" s="1"/>
  <c r="D309" i="26"/>
  <c r="C141" i="26"/>
  <c r="E141" i="26" s="1"/>
  <c r="C136" i="26"/>
  <c r="E136" i="26" s="1"/>
  <c r="E694" i="26"/>
  <c r="D819" i="26"/>
  <c r="E819" i="26" s="1"/>
  <c r="E802" i="26"/>
  <c r="D787" i="26"/>
  <c r="E787" i="26" s="1"/>
  <c r="D755" i="26"/>
  <c r="E755" i="26" s="1"/>
  <c r="E738" i="26"/>
  <c r="E678" i="26"/>
  <c r="E664" i="26"/>
  <c r="D647" i="26"/>
  <c r="E647" i="26" s="1"/>
  <c r="D639" i="26"/>
  <c r="E639" i="26" s="1"/>
  <c r="E614" i="26"/>
  <c r="D606" i="26"/>
  <c r="E606" i="26" s="1"/>
  <c r="D596" i="26"/>
  <c r="E596" i="26" s="1"/>
  <c r="D591" i="26"/>
  <c r="E591" i="26" s="1"/>
  <c r="D583" i="26"/>
  <c r="E583" i="26" s="1"/>
  <c r="D565" i="26"/>
  <c r="E565" i="26" s="1"/>
  <c r="D537" i="26"/>
  <c r="E537" i="26" s="1"/>
  <c r="D529" i="26"/>
  <c r="E529" i="26" s="1"/>
  <c r="E466" i="26"/>
  <c r="E463" i="26"/>
  <c r="D456" i="26"/>
  <c r="E456" i="26" s="1"/>
  <c r="E442" i="26"/>
  <c r="C438" i="26"/>
  <c r="D438" i="26"/>
  <c r="E428" i="26"/>
  <c r="C349" i="26"/>
  <c r="D349" i="26"/>
  <c r="E300" i="26"/>
  <c r="C275" i="26"/>
  <c r="D275" i="26"/>
  <c r="D123" i="26"/>
  <c r="C123" i="26"/>
  <c r="E551" i="26"/>
  <c r="C357" i="26"/>
  <c r="D357" i="26"/>
  <c r="E834" i="26"/>
  <c r="C843" i="26"/>
  <c r="E843" i="26" s="1"/>
  <c r="E815" i="26"/>
  <c r="E783" i="26"/>
  <c r="E751" i="26"/>
  <c r="E732" i="26"/>
  <c r="D728" i="26"/>
  <c r="E728" i="26" s="1"/>
  <c r="D723" i="26"/>
  <c r="E723" i="26" s="1"/>
  <c r="C710" i="26"/>
  <c r="E710" i="26" s="1"/>
  <c r="C701" i="26"/>
  <c r="E701" i="26" s="1"/>
  <c r="D693" i="26"/>
  <c r="E693" i="26" s="1"/>
  <c r="E685" i="26"/>
  <c r="E681" i="26"/>
  <c r="D660" i="26"/>
  <c r="E660" i="26" s="1"/>
  <c r="C635" i="26"/>
  <c r="E635" i="26" s="1"/>
  <c r="C610" i="26"/>
  <c r="E610" i="26" s="1"/>
  <c r="C603" i="26"/>
  <c r="E603" i="26" s="1"/>
  <c r="C550" i="26"/>
  <c r="E550" i="26" s="1"/>
  <c r="C524" i="26"/>
  <c r="E524" i="26" s="1"/>
  <c r="E489" i="26"/>
  <c r="D484" i="26"/>
  <c r="C484" i="26"/>
  <c r="C472" i="26"/>
  <c r="E472" i="26" s="1"/>
  <c r="C459" i="26"/>
  <c r="E459" i="26" s="1"/>
  <c r="C437" i="26"/>
  <c r="E437" i="26" s="1"/>
  <c r="C432" i="26"/>
  <c r="E432" i="26" s="1"/>
  <c r="C341" i="26"/>
  <c r="D341" i="26"/>
  <c r="E729" i="26"/>
  <c r="E589" i="26"/>
  <c r="E521" i="26"/>
  <c r="D687" i="26"/>
  <c r="E687" i="26" s="1"/>
  <c r="D684" i="26"/>
  <c r="E684" i="26" s="1"/>
  <c r="D630" i="26"/>
  <c r="E630" i="26" s="1"/>
  <c r="D613" i="26"/>
  <c r="E613" i="26" s="1"/>
  <c r="D598" i="26"/>
  <c r="E598" i="26" s="1"/>
  <c r="D572" i="26"/>
  <c r="E572" i="26" s="1"/>
  <c r="D567" i="26"/>
  <c r="E567" i="26" s="1"/>
  <c r="D553" i="26"/>
  <c r="E553" i="26" s="1"/>
  <c r="D545" i="26"/>
  <c r="E545" i="26" s="1"/>
  <c r="D519" i="26"/>
  <c r="E519" i="26" s="1"/>
  <c r="D502" i="26"/>
  <c r="C502" i="26"/>
  <c r="D497" i="26"/>
  <c r="E497" i="26" s="1"/>
  <c r="D479" i="26"/>
  <c r="E479" i="26" s="1"/>
  <c r="D475" i="26"/>
  <c r="E475" i="26" s="1"/>
  <c r="C462" i="26"/>
  <c r="D462" i="26"/>
  <c r="C333" i="26"/>
  <c r="D333" i="26"/>
  <c r="D170" i="26"/>
  <c r="C170" i="26"/>
  <c r="D818" i="26"/>
  <c r="E818" i="26" s="1"/>
  <c r="E791" i="26"/>
  <c r="D786" i="26"/>
  <c r="E786" i="26" s="1"/>
  <c r="E759" i="26"/>
  <c r="D754" i="26"/>
  <c r="E754" i="26" s="1"/>
  <c r="D730" i="26"/>
  <c r="E730" i="26" s="1"/>
  <c r="D722" i="26"/>
  <c r="E722" i="26" s="1"/>
  <c r="E719" i="26"/>
  <c r="D695" i="26"/>
  <c r="E695" i="26" s="1"/>
  <c r="E680" i="26"/>
  <c r="D671" i="26"/>
  <c r="E671" i="26" s="1"/>
  <c r="C667" i="26"/>
  <c r="E667" i="26" s="1"/>
  <c r="D646" i="26"/>
  <c r="E646" i="26" s="1"/>
  <c r="C642" i="26"/>
  <c r="E642" i="26" s="1"/>
  <c r="D638" i="26"/>
  <c r="E638" i="26" s="1"/>
  <c r="D605" i="26"/>
  <c r="E605" i="26" s="1"/>
  <c r="C602" i="26"/>
  <c r="E602" i="26" s="1"/>
  <c r="D590" i="26"/>
  <c r="E590" i="26" s="1"/>
  <c r="D582" i="26"/>
  <c r="E582" i="26" s="1"/>
  <c r="D564" i="26"/>
  <c r="E564" i="26" s="1"/>
  <c r="D559" i="26"/>
  <c r="E559" i="26" s="1"/>
  <c r="C540" i="26"/>
  <c r="E540" i="26" s="1"/>
  <c r="E511" i="26"/>
  <c r="C492" i="26"/>
  <c r="E492" i="26" s="1"/>
  <c r="E465" i="26"/>
  <c r="D455" i="26"/>
  <c r="E455" i="26" s="1"/>
  <c r="D448" i="26"/>
  <c r="E448" i="26" s="1"/>
  <c r="E441" i="26"/>
  <c r="C431" i="26"/>
  <c r="D431" i="26"/>
  <c r="C404" i="26"/>
  <c r="D404" i="26"/>
  <c r="D393" i="26"/>
  <c r="C393" i="26"/>
  <c r="C325" i="26"/>
  <c r="D325" i="26"/>
  <c r="C293" i="26"/>
  <c r="D293" i="26"/>
  <c r="D128" i="26"/>
  <c r="C128" i="26"/>
  <c r="E623" i="26"/>
  <c r="D831" i="26"/>
  <c r="E831" i="26" s="1"/>
  <c r="C822" i="26"/>
  <c r="E822" i="26" s="1"/>
  <c r="D799" i="26"/>
  <c r="E799" i="26" s="1"/>
  <c r="C790" i="26"/>
  <c r="E790" i="26" s="1"/>
  <c r="D767" i="26"/>
  <c r="E767" i="26" s="1"/>
  <c r="C758" i="26"/>
  <c r="E758" i="26" s="1"/>
  <c r="D735" i="26"/>
  <c r="E735" i="26" s="1"/>
  <c r="C726" i="26"/>
  <c r="E726" i="26" s="1"/>
  <c r="C658" i="26"/>
  <c r="E658" i="26" s="1"/>
  <c r="D624" i="26"/>
  <c r="E624" i="26" s="1"/>
  <c r="C594" i="26"/>
  <c r="E594" i="26" s="1"/>
  <c r="C579" i="26"/>
  <c r="E579" i="26" s="1"/>
  <c r="E505" i="26"/>
  <c r="E461" i="26"/>
  <c r="E706" i="26"/>
  <c r="E453" i="26"/>
  <c r="D794" i="26"/>
  <c r="E794" i="26" s="1"/>
  <c r="D762" i="26"/>
  <c r="E762" i="26" s="1"/>
  <c r="D612" i="26"/>
  <c r="E612" i="26" s="1"/>
  <c r="D607" i="26"/>
  <c r="E607" i="26" s="1"/>
  <c r="D597" i="26"/>
  <c r="E597" i="26" s="1"/>
  <c r="D566" i="26"/>
  <c r="E566" i="26" s="1"/>
  <c r="E535" i="26"/>
  <c r="E527" i="26"/>
  <c r="E464" i="26"/>
  <c r="C454" i="26"/>
  <c r="D454" i="26"/>
  <c r="E440" i="26"/>
  <c r="E420" i="26"/>
  <c r="E415" i="26"/>
  <c r="D384" i="26"/>
  <c r="C384" i="26"/>
  <c r="C317" i="26"/>
  <c r="D317" i="26"/>
  <c r="E277" i="26"/>
  <c r="C270" i="26"/>
  <c r="D270" i="26"/>
  <c r="E645" i="26"/>
  <c r="E628" i="26"/>
  <c r="E581" i="26"/>
  <c r="C446" i="26"/>
  <c r="D446" i="26"/>
  <c r="C382" i="26"/>
  <c r="D382" i="26"/>
  <c r="D826" i="26"/>
  <c r="E826" i="26" s="1"/>
  <c r="D686" i="26"/>
  <c r="E686" i="26" s="1"/>
  <c r="D839" i="26"/>
  <c r="E839" i="26" s="1"/>
  <c r="C830" i="26"/>
  <c r="E830" i="26" s="1"/>
  <c r="D807" i="26"/>
  <c r="E807" i="26" s="1"/>
  <c r="C798" i="26"/>
  <c r="E798" i="26" s="1"/>
  <c r="D775" i="26"/>
  <c r="E775" i="26" s="1"/>
  <c r="C766" i="26"/>
  <c r="E766" i="26" s="1"/>
  <c r="D743" i="26"/>
  <c r="E743" i="26" s="1"/>
  <c r="C725" i="26"/>
  <c r="E725" i="26" s="1"/>
  <c r="D657" i="26"/>
  <c r="E657" i="26" s="1"/>
  <c r="E641" i="26"/>
  <c r="E632" i="26"/>
  <c r="C570" i="26"/>
  <c r="E570" i="26" s="1"/>
  <c r="C563" i="26"/>
  <c r="E563" i="26" s="1"/>
  <c r="C547" i="26"/>
  <c r="E547" i="26" s="1"/>
  <c r="C538" i="26"/>
  <c r="E538" i="26" s="1"/>
  <c r="C530" i="26"/>
  <c r="E530" i="26" s="1"/>
  <c r="C508" i="26"/>
  <c r="E508" i="26" s="1"/>
  <c r="C499" i="26"/>
  <c r="E499" i="26" s="1"/>
  <c r="C490" i="26"/>
  <c r="E490" i="26" s="1"/>
  <c r="C486" i="26"/>
  <c r="E486" i="26" s="1"/>
  <c r="D470" i="26"/>
  <c r="C470" i="26"/>
  <c r="E447" i="26"/>
  <c r="D439" i="26"/>
  <c r="E439" i="26" s="1"/>
  <c r="E429" i="26"/>
  <c r="C414" i="26"/>
  <c r="D414" i="26"/>
  <c r="C407" i="26"/>
  <c r="D407" i="26"/>
  <c r="C390" i="26"/>
  <c r="D390" i="26"/>
  <c r="C365" i="26"/>
  <c r="D365" i="26"/>
  <c r="D307" i="26"/>
  <c r="E307" i="26" s="1"/>
  <c r="D292" i="26"/>
  <c r="E292" i="26" s="1"/>
  <c r="C169" i="26"/>
  <c r="E169" i="26" s="1"/>
  <c r="C158" i="26"/>
  <c r="E158" i="26" s="1"/>
  <c r="C142" i="26"/>
  <c r="E142" i="26" s="1"/>
  <c r="C122" i="26"/>
  <c r="E122" i="26" s="1"/>
  <c r="E406" i="26"/>
  <c r="D371" i="26"/>
  <c r="E371" i="26" s="1"/>
  <c r="D367" i="26"/>
  <c r="E367" i="26" s="1"/>
  <c r="D363" i="26"/>
  <c r="E363" i="26" s="1"/>
  <c r="D359" i="26"/>
  <c r="E359" i="26" s="1"/>
  <c r="D355" i="26"/>
  <c r="E355" i="26" s="1"/>
  <c r="D351" i="26"/>
  <c r="E351" i="26" s="1"/>
  <c r="D347" i="26"/>
  <c r="E347" i="26" s="1"/>
  <c r="D343" i="26"/>
  <c r="E343" i="26" s="1"/>
  <c r="D339" i="26"/>
  <c r="E339" i="26" s="1"/>
  <c r="D335" i="26"/>
  <c r="E335" i="26" s="1"/>
  <c r="D331" i="26"/>
  <c r="E331" i="26" s="1"/>
  <c r="D327" i="26"/>
  <c r="E327" i="26" s="1"/>
  <c r="D323" i="26"/>
  <c r="E323" i="26" s="1"/>
  <c r="D287" i="26"/>
  <c r="E287" i="26" s="1"/>
  <c r="E269" i="26"/>
  <c r="C126" i="26"/>
  <c r="E126" i="26" s="1"/>
  <c r="E319" i="26"/>
  <c r="E315" i="26"/>
  <c r="E284" i="26"/>
  <c r="D430" i="26"/>
  <c r="E430" i="26" s="1"/>
  <c r="D413" i="26"/>
  <c r="E413" i="26" s="1"/>
  <c r="C409" i="26"/>
  <c r="E409" i="26" s="1"/>
  <c r="C400" i="26"/>
  <c r="E400" i="26" s="1"/>
  <c r="D388" i="26"/>
  <c r="E388" i="26" s="1"/>
  <c r="D383" i="26"/>
  <c r="E383" i="26" s="1"/>
  <c r="E375" i="26"/>
  <c r="D370" i="26"/>
  <c r="E370" i="26" s="1"/>
  <c r="D366" i="26"/>
  <c r="E366" i="26" s="1"/>
  <c r="D362" i="26"/>
  <c r="E362" i="26" s="1"/>
  <c r="D358" i="26"/>
  <c r="E358" i="26" s="1"/>
  <c r="D354" i="26"/>
  <c r="E354" i="26" s="1"/>
  <c r="D350" i="26"/>
  <c r="E350" i="26" s="1"/>
  <c r="D346" i="26"/>
  <c r="E346" i="26" s="1"/>
  <c r="D342" i="26"/>
  <c r="E342" i="26" s="1"/>
  <c r="D338" i="26"/>
  <c r="E338" i="26" s="1"/>
  <c r="D334" i="26"/>
  <c r="E334" i="26" s="1"/>
  <c r="D330" i="26"/>
  <c r="E330" i="26" s="1"/>
  <c r="D326" i="26"/>
  <c r="E326" i="26" s="1"/>
  <c r="D322" i="26"/>
  <c r="E322" i="26" s="1"/>
  <c r="D318" i="26"/>
  <c r="E318" i="26" s="1"/>
  <c r="D314" i="26"/>
  <c r="E314" i="26" s="1"/>
  <c r="E299" i="26"/>
  <c r="D291" i="26"/>
  <c r="E291" i="26" s="1"/>
  <c r="D286" i="26"/>
  <c r="E286" i="26" s="1"/>
  <c r="D271" i="26"/>
  <c r="E271" i="26" s="1"/>
  <c r="C162" i="26"/>
  <c r="E162" i="26" s="1"/>
  <c r="C146" i="26"/>
  <c r="E146" i="26" s="1"/>
  <c r="C130" i="26"/>
  <c r="E130" i="26" s="1"/>
  <c r="C125" i="26"/>
  <c r="E125" i="26" s="1"/>
  <c r="D391" i="26"/>
  <c r="E391" i="26" s="1"/>
  <c r="C171" i="26"/>
  <c r="E171" i="26" s="1"/>
  <c r="E396" i="26"/>
  <c r="E374" i="26"/>
  <c r="E399" i="26"/>
  <c r="E309" i="26"/>
  <c r="E301" i="26"/>
  <c r="D698" i="26"/>
  <c r="C698" i="26"/>
  <c r="D675" i="26"/>
  <c r="C675" i="26"/>
  <c r="D666" i="26"/>
  <c r="C666" i="26"/>
  <c r="D634" i="26"/>
  <c r="C634" i="26"/>
  <c r="C625" i="26"/>
  <c r="D625" i="26"/>
  <c r="C616" i="26"/>
  <c r="D616" i="26"/>
  <c r="C539" i="26"/>
  <c r="D539" i="26"/>
  <c r="D510" i="26"/>
  <c r="C510" i="26"/>
  <c r="C255" i="26"/>
  <c r="D255" i="26"/>
  <c r="D840" i="26"/>
  <c r="E840" i="26" s="1"/>
  <c r="D832" i="26"/>
  <c r="E832" i="26" s="1"/>
  <c r="D824" i="26"/>
  <c r="E824" i="26" s="1"/>
  <c r="D816" i="26"/>
  <c r="E816" i="26" s="1"/>
  <c r="D808" i="26"/>
  <c r="E808" i="26" s="1"/>
  <c r="D800" i="26"/>
  <c r="E800" i="26" s="1"/>
  <c r="D792" i="26"/>
  <c r="E792" i="26" s="1"/>
  <c r="D784" i="26"/>
  <c r="E784" i="26" s="1"/>
  <c r="D776" i="26"/>
  <c r="E776" i="26" s="1"/>
  <c r="D768" i="26"/>
  <c r="E768" i="26" s="1"/>
  <c r="D760" i="26"/>
  <c r="E760" i="26" s="1"/>
  <c r="D752" i="26"/>
  <c r="E752" i="26" s="1"/>
  <c r="D744" i="26"/>
  <c r="E744" i="26" s="1"/>
  <c r="D736" i="26"/>
  <c r="E736" i="26" s="1"/>
  <c r="D691" i="26"/>
  <c r="C691" i="26"/>
  <c r="D842" i="26"/>
  <c r="E842" i="26" s="1"/>
  <c r="D837" i="26"/>
  <c r="E837" i="26" s="1"/>
  <c r="D829" i="26"/>
  <c r="E829" i="26" s="1"/>
  <c r="D821" i="26"/>
  <c r="E821" i="26" s="1"/>
  <c r="D813" i="26"/>
  <c r="E813" i="26" s="1"/>
  <c r="D805" i="26"/>
  <c r="E805" i="26" s="1"/>
  <c r="D797" i="26"/>
  <c r="E797" i="26" s="1"/>
  <c r="D789" i="26"/>
  <c r="E789" i="26" s="1"/>
  <c r="D781" i="26"/>
  <c r="E781" i="26" s="1"/>
  <c r="D773" i="26"/>
  <c r="E773" i="26" s="1"/>
  <c r="D765" i="26"/>
  <c r="E765" i="26" s="1"/>
  <c r="D757" i="26"/>
  <c r="E757" i="26" s="1"/>
  <c r="D749" i="26"/>
  <c r="E749" i="26" s="1"/>
  <c r="D741" i="26"/>
  <c r="E741" i="26" s="1"/>
  <c r="C733" i="26"/>
  <c r="E733" i="26" s="1"/>
  <c r="D727" i="26"/>
  <c r="E727" i="26" s="1"/>
  <c r="D724" i="26"/>
  <c r="E724" i="26" s="1"/>
  <c r="C718" i="26"/>
  <c r="E718" i="26" s="1"/>
  <c r="D715" i="26"/>
  <c r="E715" i="26" s="1"/>
  <c r="D700" i="26"/>
  <c r="E700" i="26" s="1"/>
  <c r="D712" i="26"/>
  <c r="E712" i="26" s="1"/>
  <c r="C709" i="26"/>
  <c r="E709" i="26" s="1"/>
  <c r="D703" i="26"/>
  <c r="E703" i="26" s="1"/>
  <c r="C673" i="26"/>
  <c r="D673" i="26"/>
  <c r="C656" i="26"/>
  <c r="D656" i="26"/>
  <c r="C649" i="26"/>
  <c r="D649" i="26"/>
  <c r="C637" i="26"/>
  <c r="D637" i="26"/>
  <c r="C696" i="26"/>
  <c r="D696" i="26"/>
  <c r="C669" i="26"/>
  <c r="D669" i="26"/>
  <c r="C620" i="26"/>
  <c r="D620" i="26"/>
  <c r="D836" i="26"/>
  <c r="E836" i="26" s="1"/>
  <c r="D828" i="26"/>
  <c r="E828" i="26" s="1"/>
  <c r="D820" i="26"/>
  <c r="E820" i="26" s="1"/>
  <c r="D812" i="26"/>
  <c r="E812" i="26" s="1"/>
  <c r="D804" i="26"/>
  <c r="E804" i="26" s="1"/>
  <c r="D796" i="26"/>
  <c r="E796" i="26" s="1"/>
  <c r="D788" i="26"/>
  <c r="E788" i="26" s="1"/>
  <c r="D780" i="26"/>
  <c r="E780" i="26" s="1"/>
  <c r="D772" i="26"/>
  <c r="E772" i="26" s="1"/>
  <c r="D764" i="26"/>
  <c r="E764" i="26" s="1"/>
  <c r="D756" i="26"/>
  <c r="E756" i="26" s="1"/>
  <c r="D748" i="26"/>
  <c r="E748" i="26" s="1"/>
  <c r="D740" i="26"/>
  <c r="E740" i="26" s="1"/>
  <c r="D720" i="26"/>
  <c r="E720" i="26" s="1"/>
  <c r="D711" i="26"/>
  <c r="E711" i="26" s="1"/>
  <c r="D708" i="26"/>
  <c r="E708" i="26" s="1"/>
  <c r="C702" i="26"/>
  <c r="E702" i="26" s="1"/>
  <c r="C600" i="26"/>
  <c r="D600" i="26"/>
  <c r="D841" i="26"/>
  <c r="E841" i="26" s="1"/>
  <c r="D833" i="26"/>
  <c r="E833" i="26" s="1"/>
  <c r="D825" i="26"/>
  <c r="E825" i="26" s="1"/>
  <c r="D817" i="26"/>
  <c r="E817" i="26" s="1"/>
  <c r="D809" i="26"/>
  <c r="E809" i="26" s="1"/>
  <c r="D801" i="26"/>
  <c r="E801" i="26" s="1"/>
  <c r="D793" i="26"/>
  <c r="E793" i="26" s="1"/>
  <c r="D785" i="26"/>
  <c r="E785" i="26" s="1"/>
  <c r="D777" i="26"/>
  <c r="E777" i="26" s="1"/>
  <c r="D769" i="26"/>
  <c r="E769" i="26" s="1"/>
  <c r="D761" i="26"/>
  <c r="E761" i="26" s="1"/>
  <c r="D753" i="26"/>
  <c r="E753" i="26" s="1"/>
  <c r="D745" i="26"/>
  <c r="E745" i="26" s="1"/>
  <c r="D737" i="26"/>
  <c r="E737" i="26" s="1"/>
  <c r="D692" i="26"/>
  <c r="E692" i="26" s="1"/>
  <c r="D688" i="26"/>
  <c r="E688" i="26" s="1"/>
  <c r="C676" i="26"/>
  <c r="E676" i="26" s="1"/>
  <c r="D659" i="26"/>
  <c r="C659" i="26"/>
  <c r="C734" i="26"/>
  <c r="E734" i="26" s="1"/>
  <c r="D731" i="26"/>
  <c r="E731" i="26" s="1"/>
  <c r="D716" i="26"/>
  <c r="E716" i="26" s="1"/>
  <c r="D707" i="26"/>
  <c r="E707" i="26" s="1"/>
  <c r="D672" i="26"/>
  <c r="E672" i="26" s="1"/>
  <c r="C650" i="26"/>
  <c r="E650" i="26" s="1"/>
  <c r="D633" i="26"/>
  <c r="E633" i="26" s="1"/>
  <c r="C619" i="26"/>
  <c r="E619" i="26" s="1"/>
  <c r="D644" i="26"/>
  <c r="E644" i="26" s="1"/>
  <c r="C609" i="26"/>
  <c r="D609" i="26"/>
  <c r="C593" i="26"/>
  <c r="D593" i="26"/>
  <c r="C587" i="26"/>
  <c r="D587" i="26"/>
  <c r="C562" i="26"/>
  <c r="D562" i="26"/>
  <c r="C555" i="26"/>
  <c r="D555" i="26"/>
  <c r="D526" i="26"/>
  <c r="C526" i="26"/>
  <c r="C491" i="26"/>
  <c r="D491" i="26"/>
  <c r="C627" i="26"/>
  <c r="E627" i="26" s="1"/>
  <c r="C618" i="26"/>
  <c r="E618" i="26" s="1"/>
  <c r="C586" i="26"/>
  <c r="E586" i="26" s="1"/>
  <c r="C608" i="26"/>
  <c r="D608" i="26"/>
  <c r="D542" i="26"/>
  <c r="C542" i="26"/>
  <c r="C507" i="26"/>
  <c r="D507" i="26"/>
  <c r="C682" i="26"/>
  <c r="E682" i="26" s="1"/>
  <c r="D668" i="26"/>
  <c r="E668" i="26" s="1"/>
  <c r="D665" i="26"/>
  <c r="E665" i="26" s="1"/>
  <c r="C643" i="26"/>
  <c r="E643" i="26" s="1"/>
  <c r="D640" i="26"/>
  <c r="E640" i="26" s="1"/>
  <c r="D629" i="26"/>
  <c r="E629" i="26" s="1"/>
  <c r="D617" i="26"/>
  <c r="E617" i="26" s="1"/>
  <c r="C651" i="26"/>
  <c r="E651" i="26" s="1"/>
  <c r="D648" i="26"/>
  <c r="E648" i="26" s="1"/>
  <c r="C626" i="26"/>
  <c r="E626" i="26" s="1"/>
  <c r="C611" i="26"/>
  <c r="E611" i="26" s="1"/>
  <c r="C601" i="26"/>
  <c r="D601" i="26"/>
  <c r="C595" i="26"/>
  <c r="E595" i="26" s="1"/>
  <c r="C578" i="26"/>
  <c r="D578" i="26"/>
  <c r="C571" i="26"/>
  <c r="D571" i="26"/>
  <c r="C523" i="26"/>
  <c r="D523" i="26"/>
  <c r="D494" i="26"/>
  <c r="C494" i="26"/>
  <c r="C584" i="26"/>
  <c r="D584" i="26"/>
  <c r="C577" i="26"/>
  <c r="D577" i="26"/>
  <c r="D568" i="26"/>
  <c r="E568" i="26" s="1"/>
  <c r="D561" i="26"/>
  <c r="E561" i="26" s="1"/>
  <c r="D541" i="26"/>
  <c r="E541" i="26" s="1"/>
  <c r="D525" i="26"/>
  <c r="E525" i="26" s="1"/>
  <c r="D509" i="26"/>
  <c r="E509" i="26" s="1"/>
  <c r="D493" i="26"/>
  <c r="E493" i="26" s="1"/>
  <c r="D477" i="26"/>
  <c r="E477" i="26" s="1"/>
  <c r="C544" i="26"/>
  <c r="E544" i="26" s="1"/>
  <c r="C528" i="26"/>
  <c r="E528" i="26" s="1"/>
  <c r="C512" i="26"/>
  <c r="E512" i="26" s="1"/>
  <c r="C496" i="26"/>
  <c r="E496" i="26" s="1"/>
  <c r="C387" i="26"/>
  <c r="D387" i="26"/>
  <c r="C305" i="26"/>
  <c r="D305" i="26"/>
  <c r="C435" i="26"/>
  <c r="E435" i="26" s="1"/>
  <c r="C403" i="26"/>
  <c r="D403" i="26"/>
  <c r="C369" i="26"/>
  <c r="D369" i="26"/>
  <c r="C361" i="26"/>
  <c r="D361" i="26"/>
  <c r="C353" i="26"/>
  <c r="D353" i="26"/>
  <c r="C345" i="26"/>
  <c r="D345" i="26"/>
  <c r="C337" i="26"/>
  <c r="D337" i="26"/>
  <c r="C329" i="26"/>
  <c r="D329" i="26"/>
  <c r="C321" i="26"/>
  <c r="D321" i="26"/>
  <c r="C313" i="26"/>
  <c r="D313" i="26"/>
  <c r="C279" i="26"/>
  <c r="D279" i="26"/>
  <c r="C419" i="26"/>
  <c r="D419" i="26"/>
  <c r="C394" i="26"/>
  <c r="D394" i="26"/>
  <c r="C377" i="26"/>
  <c r="D377" i="26"/>
  <c r="D592" i="26"/>
  <c r="E592" i="26" s="1"/>
  <c r="D585" i="26"/>
  <c r="E585" i="26" s="1"/>
  <c r="D576" i="26"/>
  <c r="E576" i="26" s="1"/>
  <c r="D569" i="26"/>
  <c r="E569" i="26" s="1"/>
  <c r="D560" i="26"/>
  <c r="E560" i="26" s="1"/>
  <c r="D549" i="26"/>
  <c r="E549" i="26" s="1"/>
  <c r="D533" i="26"/>
  <c r="E533" i="26" s="1"/>
  <c r="D517" i="26"/>
  <c r="E517" i="26" s="1"/>
  <c r="D501" i="26"/>
  <c r="E501" i="26" s="1"/>
  <c r="D485" i="26"/>
  <c r="E485" i="26" s="1"/>
  <c r="C434" i="26"/>
  <c r="D434" i="26"/>
  <c r="C410" i="26"/>
  <c r="D410" i="26"/>
  <c r="C289" i="26"/>
  <c r="D289" i="26"/>
  <c r="C552" i="26"/>
  <c r="E552" i="26" s="1"/>
  <c r="C536" i="26"/>
  <c r="E536" i="26" s="1"/>
  <c r="C520" i="26"/>
  <c r="E520" i="26" s="1"/>
  <c r="C504" i="26"/>
  <c r="E504" i="26" s="1"/>
  <c r="C488" i="26"/>
  <c r="E488" i="26" s="1"/>
  <c r="C433" i="26"/>
  <c r="D433" i="26"/>
  <c r="C426" i="26"/>
  <c r="D426" i="26"/>
  <c r="C295" i="26"/>
  <c r="D295" i="26"/>
  <c r="C288" i="26"/>
  <c r="D288" i="26"/>
  <c r="D427" i="26"/>
  <c r="E427" i="26" s="1"/>
  <c r="D418" i="26"/>
  <c r="E418" i="26" s="1"/>
  <c r="D411" i="26"/>
  <c r="E411" i="26" s="1"/>
  <c r="D402" i="26"/>
  <c r="E402" i="26" s="1"/>
  <c r="D395" i="26"/>
  <c r="E395" i="26" s="1"/>
  <c r="D386" i="26"/>
  <c r="E386" i="26" s="1"/>
  <c r="D381" i="26"/>
  <c r="E381" i="26" s="1"/>
  <c r="D373" i="26"/>
  <c r="E373" i="26" s="1"/>
  <c r="C282" i="26"/>
  <c r="D282" i="26"/>
  <c r="C40" i="26"/>
  <c r="D40" i="26"/>
  <c r="C298" i="26"/>
  <c r="D298" i="26"/>
  <c r="C281" i="26"/>
  <c r="E281" i="26" s="1"/>
  <c r="C260" i="26"/>
  <c r="D260" i="26"/>
  <c r="D311" i="26"/>
  <c r="E311" i="26" s="1"/>
  <c r="D303" i="26"/>
  <c r="E303" i="26" s="1"/>
  <c r="D424" i="26"/>
  <c r="E424" i="26" s="1"/>
  <c r="D417" i="26"/>
  <c r="E417" i="26" s="1"/>
  <c r="D408" i="26"/>
  <c r="E408" i="26" s="1"/>
  <c r="D401" i="26"/>
  <c r="E401" i="26" s="1"/>
  <c r="D392" i="26"/>
  <c r="E392" i="26" s="1"/>
  <c r="D385" i="26"/>
  <c r="E385" i="26" s="1"/>
  <c r="D380" i="26"/>
  <c r="E380" i="26" s="1"/>
  <c r="D372" i="26"/>
  <c r="E372" i="26" s="1"/>
  <c r="D364" i="26"/>
  <c r="E364" i="26" s="1"/>
  <c r="D356" i="26"/>
  <c r="E356" i="26" s="1"/>
  <c r="D348" i="26"/>
  <c r="E348" i="26" s="1"/>
  <c r="D340" i="26"/>
  <c r="E340" i="26" s="1"/>
  <c r="D332" i="26"/>
  <c r="E332" i="26" s="1"/>
  <c r="D324" i="26"/>
  <c r="E324" i="26" s="1"/>
  <c r="D316" i="26"/>
  <c r="E316" i="26" s="1"/>
  <c r="D308" i="26"/>
  <c r="E308" i="26" s="1"/>
  <c r="C274" i="26"/>
  <c r="E274" i="26" s="1"/>
  <c r="C93" i="26"/>
  <c r="D93" i="26"/>
  <c r="C290" i="26"/>
  <c r="E290" i="26" s="1"/>
  <c r="C248" i="26"/>
  <c r="D248" i="26"/>
  <c r="C240" i="26"/>
  <c r="D240" i="26"/>
  <c r="C232" i="26"/>
  <c r="D232" i="26"/>
  <c r="C224" i="26"/>
  <c r="D224" i="26"/>
  <c r="C216" i="26"/>
  <c r="D216" i="26"/>
  <c r="C208" i="26"/>
  <c r="D208" i="26"/>
  <c r="C200" i="26"/>
  <c r="D200" i="26"/>
  <c r="C192" i="26"/>
  <c r="D192" i="26"/>
  <c r="C184" i="26"/>
  <c r="D184" i="26"/>
  <c r="C176" i="26"/>
  <c r="D176" i="26"/>
  <c r="C265" i="26"/>
  <c r="D265" i="26"/>
  <c r="C254" i="26"/>
  <c r="D254" i="26"/>
  <c r="C247" i="26"/>
  <c r="D247" i="26"/>
  <c r="C239" i="26"/>
  <c r="D239" i="26"/>
  <c r="C231" i="26"/>
  <c r="D231" i="26"/>
  <c r="C223" i="26"/>
  <c r="D223" i="26"/>
  <c r="C215" i="26"/>
  <c r="D215" i="26"/>
  <c r="C207" i="26"/>
  <c r="D207" i="26"/>
  <c r="C199" i="26"/>
  <c r="D199" i="26"/>
  <c r="C191" i="26"/>
  <c r="D191" i="26"/>
  <c r="C183" i="26"/>
  <c r="D183" i="26"/>
  <c r="C175" i="26"/>
  <c r="D175" i="26"/>
  <c r="D159" i="26"/>
  <c r="C159" i="26"/>
  <c r="D140" i="26"/>
  <c r="C140" i="26"/>
  <c r="C77" i="26"/>
  <c r="D77" i="26"/>
  <c r="C24" i="26"/>
  <c r="D24" i="26"/>
  <c r="D273" i="26"/>
  <c r="E273" i="26" s="1"/>
  <c r="C264" i="26"/>
  <c r="D264" i="26"/>
  <c r="C259" i="26"/>
  <c r="D259" i="26"/>
  <c r="C246" i="26"/>
  <c r="D246" i="26"/>
  <c r="C238" i="26"/>
  <c r="D238" i="26"/>
  <c r="C230" i="26"/>
  <c r="D230" i="26"/>
  <c r="C222" i="26"/>
  <c r="D222" i="26"/>
  <c r="C214" i="26"/>
  <c r="D214" i="26"/>
  <c r="C206" i="26"/>
  <c r="D206" i="26"/>
  <c r="C198" i="26"/>
  <c r="D198" i="26"/>
  <c r="C190" i="26"/>
  <c r="D190" i="26"/>
  <c r="C182" i="26"/>
  <c r="D182" i="26"/>
  <c r="C174" i="26"/>
  <c r="D174" i="26"/>
  <c r="C61" i="26"/>
  <c r="D61" i="26"/>
  <c r="C268" i="26"/>
  <c r="E268" i="26" s="1"/>
  <c r="C258" i="26"/>
  <c r="D258" i="26"/>
  <c r="C253" i="26"/>
  <c r="D253" i="26"/>
  <c r="C245" i="26"/>
  <c r="D245" i="26"/>
  <c r="C237" i="26"/>
  <c r="D237" i="26"/>
  <c r="C229" i="26"/>
  <c r="D229" i="26"/>
  <c r="C221" i="26"/>
  <c r="D221" i="26"/>
  <c r="C213" i="26"/>
  <c r="D213" i="26"/>
  <c r="C205" i="26"/>
  <c r="D205" i="26"/>
  <c r="C197" i="26"/>
  <c r="D197" i="26"/>
  <c r="C189" i="26"/>
  <c r="D189" i="26"/>
  <c r="C181" i="26"/>
  <c r="D181" i="26"/>
  <c r="D143" i="26"/>
  <c r="C143" i="26"/>
  <c r="C120" i="26"/>
  <c r="D120" i="26"/>
  <c r="C45" i="26"/>
  <c r="D45" i="26"/>
  <c r="C263" i="26"/>
  <c r="D263" i="26"/>
  <c r="C252" i="26"/>
  <c r="D252" i="26"/>
  <c r="C244" i="26"/>
  <c r="D244" i="26"/>
  <c r="C236" i="26"/>
  <c r="D236" i="26"/>
  <c r="C228" i="26"/>
  <c r="D228" i="26"/>
  <c r="C220" i="26"/>
  <c r="D220" i="26"/>
  <c r="C212" i="26"/>
  <c r="D212" i="26"/>
  <c r="C204" i="26"/>
  <c r="D204" i="26"/>
  <c r="C196" i="26"/>
  <c r="D196" i="26"/>
  <c r="C188" i="26"/>
  <c r="D188" i="26"/>
  <c r="C180" i="26"/>
  <c r="D180" i="26"/>
  <c r="C172" i="26"/>
  <c r="D172" i="26"/>
  <c r="C104" i="26"/>
  <c r="D104" i="26"/>
  <c r="C29" i="26"/>
  <c r="D29" i="26"/>
  <c r="D272" i="26"/>
  <c r="E272" i="26" s="1"/>
  <c r="C262" i="26"/>
  <c r="D262" i="26"/>
  <c r="C257" i="26"/>
  <c r="D257" i="26"/>
  <c r="C251" i="26"/>
  <c r="D251" i="26"/>
  <c r="C243" i="26"/>
  <c r="D243" i="26"/>
  <c r="C235" i="26"/>
  <c r="D235" i="26"/>
  <c r="C227" i="26"/>
  <c r="D227" i="26"/>
  <c r="C219" i="26"/>
  <c r="D219" i="26"/>
  <c r="C211" i="26"/>
  <c r="D211" i="26"/>
  <c r="C203" i="26"/>
  <c r="D203" i="26"/>
  <c r="C195" i="26"/>
  <c r="D195" i="26"/>
  <c r="C187" i="26"/>
  <c r="D187" i="26"/>
  <c r="C179" i="26"/>
  <c r="D179" i="26"/>
  <c r="D124" i="26"/>
  <c r="C124" i="26"/>
  <c r="C88" i="26"/>
  <c r="D88" i="26"/>
  <c r="C267" i="26"/>
  <c r="D267" i="26"/>
  <c r="C256" i="26"/>
  <c r="D256" i="26"/>
  <c r="C250" i="26"/>
  <c r="D250" i="26"/>
  <c r="C242" i="26"/>
  <c r="D242" i="26"/>
  <c r="C234" i="26"/>
  <c r="D234" i="26"/>
  <c r="C226" i="26"/>
  <c r="D226" i="26"/>
  <c r="C218" i="26"/>
  <c r="D218" i="26"/>
  <c r="C210" i="26"/>
  <c r="D210" i="26"/>
  <c r="C202" i="26"/>
  <c r="D202" i="26"/>
  <c r="C194" i="26"/>
  <c r="D194" i="26"/>
  <c r="C186" i="26"/>
  <c r="D186" i="26"/>
  <c r="C178" i="26"/>
  <c r="D178" i="26"/>
  <c r="C72" i="26"/>
  <c r="D72" i="26"/>
  <c r="C266" i="26"/>
  <c r="D266" i="26"/>
  <c r="C261" i="26"/>
  <c r="D261" i="26"/>
  <c r="C249" i="26"/>
  <c r="D249" i="26"/>
  <c r="C241" i="26"/>
  <c r="D241" i="26"/>
  <c r="C233" i="26"/>
  <c r="D233" i="26"/>
  <c r="C225" i="26"/>
  <c r="D225" i="26"/>
  <c r="C217" i="26"/>
  <c r="D217" i="26"/>
  <c r="C209" i="26"/>
  <c r="D209" i="26"/>
  <c r="C201" i="26"/>
  <c r="D201" i="26"/>
  <c r="C193" i="26"/>
  <c r="D193" i="26"/>
  <c r="C185" i="26"/>
  <c r="D185" i="26"/>
  <c r="C177" i="26"/>
  <c r="D177" i="26"/>
  <c r="D156" i="26"/>
  <c r="C156" i="26"/>
  <c r="D127" i="26"/>
  <c r="C127" i="26"/>
  <c r="C109" i="26"/>
  <c r="D109" i="26"/>
  <c r="C56" i="26"/>
  <c r="D56" i="26"/>
  <c r="C119" i="26"/>
  <c r="D119" i="26"/>
  <c r="C114" i="26"/>
  <c r="D114" i="26"/>
  <c r="C103" i="26"/>
  <c r="D103" i="26"/>
  <c r="C98" i="26"/>
  <c r="D98" i="26"/>
  <c r="C87" i="26"/>
  <c r="D87" i="26"/>
  <c r="C82" i="26"/>
  <c r="D82" i="26"/>
  <c r="C71" i="26"/>
  <c r="D71" i="26"/>
  <c r="C66" i="26"/>
  <c r="D66" i="26"/>
  <c r="C55" i="26"/>
  <c r="D55" i="26"/>
  <c r="C50" i="26"/>
  <c r="D50" i="26"/>
  <c r="C39" i="26"/>
  <c r="D39" i="26"/>
  <c r="C34" i="26"/>
  <c r="D34" i="26"/>
  <c r="C23" i="26"/>
  <c r="D23" i="26"/>
  <c r="C18" i="26"/>
  <c r="D18" i="26"/>
  <c r="D173" i="26"/>
  <c r="E173" i="26" s="1"/>
  <c r="C161" i="26"/>
  <c r="E161" i="26" s="1"/>
  <c r="C145" i="26"/>
  <c r="E145" i="26" s="1"/>
  <c r="C129" i="26"/>
  <c r="E129" i="26" s="1"/>
  <c r="C113" i="26"/>
  <c r="D113" i="26"/>
  <c r="C108" i="26"/>
  <c r="D108" i="26"/>
  <c r="C97" i="26"/>
  <c r="D97" i="26"/>
  <c r="C92" i="26"/>
  <c r="D92" i="26"/>
  <c r="C81" i="26"/>
  <c r="D81" i="26"/>
  <c r="C76" i="26"/>
  <c r="D76" i="26"/>
  <c r="C65" i="26"/>
  <c r="D65" i="26"/>
  <c r="C60" i="26"/>
  <c r="D60" i="26"/>
  <c r="C49" i="26"/>
  <c r="D49" i="26"/>
  <c r="C44" i="26"/>
  <c r="D44" i="26"/>
  <c r="C33" i="26"/>
  <c r="D33" i="26"/>
  <c r="C28" i="26"/>
  <c r="D28" i="26"/>
  <c r="C167" i="26"/>
  <c r="E167" i="26" s="1"/>
  <c r="C164" i="26"/>
  <c r="E164" i="26" s="1"/>
  <c r="C151" i="26"/>
  <c r="E151" i="26" s="1"/>
  <c r="C148" i="26"/>
  <c r="E148" i="26" s="1"/>
  <c r="C135" i="26"/>
  <c r="E135" i="26" s="1"/>
  <c r="C132" i="26"/>
  <c r="E132" i="26" s="1"/>
  <c r="C118" i="26"/>
  <c r="D118" i="26"/>
  <c r="C107" i="26"/>
  <c r="D107" i="26"/>
  <c r="C102" i="26"/>
  <c r="D102" i="26"/>
  <c r="C91" i="26"/>
  <c r="D91" i="26"/>
  <c r="C86" i="26"/>
  <c r="D86" i="26"/>
  <c r="C75" i="26"/>
  <c r="D75" i="26"/>
  <c r="C70" i="26"/>
  <c r="D70" i="26"/>
  <c r="C59" i="26"/>
  <c r="D59" i="26"/>
  <c r="C54" i="26"/>
  <c r="D54" i="26"/>
  <c r="C43" i="26"/>
  <c r="D43" i="26"/>
  <c r="C38" i="26"/>
  <c r="D38" i="26"/>
  <c r="C27" i="26"/>
  <c r="D27" i="26"/>
  <c r="C22" i="26"/>
  <c r="D22" i="26"/>
  <c r="C117" i="26"/>
  <c r="D117" i="26"/>
  <c r="C112" i="26"/>
  <c r="D112" i="26"/>
  <c r="C101" i="26"/>
  <c r="D101" i="26"/>
  <c r="C96" i="26"/>
  <c r="D96" i="26"/>
  <c r="C85" i="26"/>
  <c r="D85" i="26"/>
  <c r="C80" i="26"/>
  <c r="D80" i="26"/>
  <c r="C69" i="26"/>
  <c r="D69" i="26"/>
  <c r="C64" i="26"/>
  <c r="D64" i="26"/>
  <c r="C53" i="26"/>
  <c r="D53" i="26"/>
  <c r="C48" i="26"/>
  <c r="D48" i="26"/>
  <c r="C37" i="26"/>
  <c r="D37" i="26"/>
  <c r="C32" i="26"/>
  <c r="D32" i="26"/>
  <c r="C21" i="26"/>
  <c r="D21" i="26"/>
  <c r="C16" i="26"/>
  <c r="D16" i="26"/>
  <c r="C163" i="26"/>
  <c r="E163" i="26" s="1"/>
  <c r="C160" i="26"/>
  <c r="E160" i="26" s="1"/>
  <c r="C147" i="26"/>
  <c r="E147" i="26" s="1"/>
  <c r="C144" i="26"/>
  <c r="E144" i="26" s="1"/>
  <c r="C131" i="26"/>
  <c r="E131" i="26" s="1"/>
  <c r="C111" i="26"/>
  <c r="D111" i="26"/>
  <c r="C106" i="26"/>
  <c r="D106" i="26"/>
  <c r="C95" i="26"/>
  <c r="D95" i="26"/>
  <c r="C90" i="26"/>
  <c r="D90" i="26"/>
  <c r="C79" i="26"/>
  <c r="D79" i="26"/>
  <c r="C74" i="26"/>
  <c r="D74" i="26"/>
  <c r="C63" i="26"/>
  <c r="D63" i="26"/>
  <c r="C58" i="26"/>
  <c r="D58" i="26"/>
  <c r="C47" i="26"/>
  <c r="D47" i="26"/>
  <c r="C42" i="26"/>
  <c r="D42" i="26"/>
  <c r="C31" i="26"/>
  <c r="D31" i="26"/>
  <c r="C26" i="26"/>
  <c r="D26" i="26"/>
  <c r="C153" i="26"/>
  <c r="E153" i="26" s="1"/>
  <c r="C137" i="26"/>
  <c r="E137" i="26" s="1"/>
  <c r="C121" i="26"/>
  <c r="D121" i="26"/>
  <c r="C116" i="26"/>
  <c r="D116" i="26"/>
  <c r="C105" i="26"/>
  <c r="D105" i="26"/>
  <c r="C100" i="26"/>
  <c r="D100" i="26"/>
  <c r="C89" i="26"/>
  <c r="D89" i="26"/>
  <c r="C84" i="26"/>
  <c r="D84" i="26"/>
  <c r="C73" i="26"/>
  <c r="D73" i="26"/>
  <c r="C68" i="26"/>
  <c r="D68" i="26"/>
  <c r="C57" i="26"/>
  <c r="D57" i="26"/>
  <c r="C52" i="26"/>
  <c r="D52" i="26"/>
  <c r="C41" i="26"/>
  <c r="D41" i="26"/>
  <c r="C36" i="26"/>
  <c r="D36" i="26"/>
  <c r="C25" i="26"/>
  <c r="D25" i="26"/>
  <c r="C20" i="26"/>
  <c r="D20" i="26"/>
  <c r="C115" i="26"/>
  <c r="D115" i="26"/>
  <c r="C110" i="26"/>
  <c r="D110" i="26"/>
  <c r="C99" i="26"/>
  <c r="D99" i="26"/>
  <c r="C94" i="26"/>
  <c r="D94" i="26"/>
  <c r="C83" i="26"/>
  <c r="D83" i="26"/>
  <c r="C78" i="26"/>
  <c r="D78" i="26"/>
  <c r="C67" i="26"/>
  <c r="D67" i="26"/>
  <c r="C62" i="26"/>
  <c r="D62" i="26"/>
  <c r="C51" i="26"/>
  <c r="D51" i="26"/>
  <c r="C46" i="26"/>
  <c r="D46" i="26"/>
  <c r="C35" i="26"/>
  <c r="D35" i="26"/>
  <c r="C30" i="26"/>
  <c r="D30" i="26"/>
  <c r="C19" i="26"/>
  <c r="D19" i="26"/>
  <c r="D14" i="26"/>
  <c r="E14" i="26" s="1"/>
  <c r="D12" i="26"/>
  <c r="E12" i="26" s="1"/>
  <c r="D10" i="26"/>
  <c r="E10" i="26" s="1"/>
  <c r="D8" i="26"/>
  <c r="E8" i="26" s="1"/>
  <c r="D6" i="26"/>
  <c r="E6" i="26" s="1"/>
  <c r="D4" i="26"/>
  <c r="E4" i="26" s="1"/>
  <c r="D17" i="26"/>
  <c r="E17" i="26" s="1"/>
  <c r="D15" i="26"/>
  <c r="E15" i="26" s="1"/>
  <c r="D13" i="26"/>
  <c r="E13" i="26" s="1"/>
  <c r="D11" i="26"/>
  <c r="E11" i="26" s="1"/>
  <c r="D9" i="26"/>
  <c r="E9" i="26" s="1"/>
  <c r="D7" i="26"/>
  <c r="E7" i="26" s="1"/>
  <c r="D5" i="26"/>
  <c r="E5" i="26" s="1"/>
  <c r="D3" i="26"/>
  <c r="E3" i="26" s="1"/>
  <c r="C2" i="26"/>
  <c r="E2" i="26" s="1"/>
  <c r="X109" i="1"/>
  <c r="D23" i="21" s="1"/>
  <c r="X111" i="1"/>
  <c r="X112" i="1"/>
  <c r="X113" i="1"/>
  <c r="X124" i="1"/>
  <c r="X126" i="1"/>
  <c r="D22" i="21" s="1"/>
  <c r="X129" i="1"/>
  <c r="X128" i="1"/>
  <c r="D3" i="21" s="1"/>
  <c r="X119" i="1"/>
  <c r="X130" i="1"/>
  <c r="X121" i="1"/>
  <c r="X146" i="1"/>
  <c r="D17" i="16" s="1"/>
  <c r="X114" i="1"/>
  <c r="X110" i="1"/>
  <c r="X115" i="1"/>
  <c r="X118" i="1"/>
  <c r="X125" i="1"/>
  <c r="X140" i="1"/>
  <c r="D47" i="21" s="1"/>
  <c r="X123" i="1"/>
  <c r="X132" i="1"/>
  <c r="X117" i="1"/>
  <c r="X134" i="1"/>
  <c r="X120" i="1"/>
  <c r="X144" i="1"/>
  <c r="X136" i="1"/>
  <c r="X135" i="1"/>
  <c r="X131" i="1"/>
  <c r="X150" i="1"/>
  <c r="X137" i="1"/>
  <c r="D45" i="19" s="1"/>
  <c r="X142" i="1"/>
  <c r="X108" i="1"/>
  <c r="X138" i="1"/>
  <c r="X141" i="1"/>
  <c r="X139" i="1"/>
  <c r="X122" i="1"/>
  <c r="X145" i="1"/>
  <c r="D48" i="18" s="1"/>
  <c r="X147" i="1"/>
  <c r="X116" i="1"/>
  <c r="D14" i="22" s="1"/>
  <c r="X127" i="1"/>
  <c r="X143" i="1"/>
  <c r="X133" i="1"/>
  <c r="D48" i="16" s="1"/>
  <c r="X148" i="1"/>
  <c r="X149" i="1"/>
  <c r="X151" i="1"/>
  <c r="X152" i="1"/>
  <c r="X156" i="1"/>
  <c r="X153" i="1"/>
  <c r="D3" i="18" s="1"/>
  <c r="X154" i="1"/>
  <c r="X158" i="1"/>
  <c r="X157" i="1"/>
  <c r="X155" i="1"/>
  <c r="X159" i="1"/>
  <c r="D18" i="16" s="1"/>
  <c r="X164" i="1"/>
  <c r="X167" i="1"/>
  <c r="X166" i="1"/>
  <c r="X172" i="1"/>
  <c r="X175" i="1"/>
  <c r="X178" i="1"/>
  <c r="D19" i="21" s="1"/>
  <c r="X174" i="1"/>
  <c r="X199" i="1"/>
  <c r="X177" i="1"/>
  <c r="X204" i="1"/>
  <c r="X161" i="1"/>
  <c r="X163" i="1"/>
  <c r="X165" i="1"/>
  <c r="X168" i="1"/>
  <c r="X179" i="1"/>
  <c r="X189" i="1"/>
  <c r="X162" i="1"/>
  <c r="X183" i="1"/>
  <c r="D14" i="18" s="1"/>
  <c r="X191" i="1"/>
  <c r="X184" i="1"/>
  <c r="X169" i="1"/>
  <c r="X192" i="1"/>
  <c r="X173" i="1"/>
  <c r="D4" i="21" s="1"/>
  <c r="X193" i="1"/>
  <c r="X170" i="1"/>
  <c r="D43" i="18" s="1"/>
  <c r="X186" i="1"/>
  <c r="X160" i="1"/>
  <c r="X194" i="1"/>
  <c r="X176" i="1"/>
  <c r="X188" i="1"/>
  <c r="X180" i="1"/>
  <c r="D16" i="24" s="1"/>
  <c r="X196" i="1"/>
  <c r="X198" i="1"/>
  <c r="X181" i="1"/>
  <c r="X200" i="1"/>
  <c r="X171" i="1"/>
  <c r="X185" i="1"/>
  <c r="X182" i="1"/>
  <c r="X190" i="1"/>
  <c r="X201" i="1"/>
  <c r="X202" i="1"/>
  <c r="X197" i="1"/>
  <c r="X487" i="1"/>
  <c r="D41" i="24" s="1"/>
  <c r="X203" i="1"/>
  <c r="X488" i="1"/>
  <c r="X491" i="1"/>
  <c r="X195" i="1"/>
  <c r="D16" i="19" s="1"/>
  <c r="X187" i="1"/>
  <c r="X493" i="1"/>
  <c r="D26" i="16" s="1"/>
  <c r="X497" i="1"/>
  <c r="X495" i="1"/>
  <c r="X498" i="1"/>
  <c r="X499" i="1"/>
  <c r="X501" i="1"/>
  <c r="X502" i="1"/>
  <c r="X504" i="1"/>
  <c r="D4" i="24" s="1"/>
  <c r="X508" i="1"/>
  <c r="X510" i="1"/>
  <c r="X523" i="1"/>
  <c r="D26" i="24" s="1"/>
  <c r="X489" i="1"/>
  <c r="D5" i="16" s="1"/>
  <c r="X492" i="1"/>
  <c r="X494" i="1"/>
  <c r="X496" i="1"/>
  <c r="X500" i="1"/>
  <c r="D11" i="24" s="1"/>
  <c r="X522" i="1"/>
  <c r="X505" i="1"/>
  <c r="X506" i="1"/>
  <c r="X509" i="1"/>
  <c r="X513" i="1"/>
  <c r="X503" i="1"/>
  <c r="X518" i="1"/>
  <c r="X521" i="1"/>
  <c r="X516" i="1"/>
  <c r="X490" i="1"/>
  <c r="D46" i="18" s="1"/>
  <c r="X514" i="1"/>
  <c r="X512" i="1"/>
  <c r="X517" i="1"/>
  <c r="X507" i="1"/>
  <c r="X526" i="1"/>
  <c r="X524" i="1"/>
  <c r="X515" i="1"/>
  <c r="X527" i="1"/>
  <c r="X520" i="1"/>
  <c r="X525" i="1"/>
  <c r="X528" i="1"/>
  <c r="X529" i="1"/>
  <c r="D12" i="21" s="1"/>
  <c r="X530" i="1"/>
  <c r="X531" i="1"/>
  <c r="X532" i="1"/>
  <c r="X519" i="1"/>
  <c r="X511" i="1"/>
  <c r="X585" i="1"/>
  <c r="X586" i="1"/>
  <c r="X587" i="1"/>
  <c r="X589" i="1"/>
  <c r="X591" i="1"/>
  <c r="X592" i="1"/>
  <c r="X603" i="1"/>
  <c r="X594" i="1"/>
  <c r="X599" i="1"/>
  <c r="X602" i="1"/>
  <c r="X605" i="1"/>
  <c r="X598" i="1"/>
  <c r="X618" i="1"/>
  <c r="X619" i="1"/>
  <c r="X623" i="1"/>
  <c r="X583" i="1"/>
  <c r="X584" i="1"/>
  <c r="D5" i="18" s="1"/>
  <c r="X588" i="1"/>
  <c r="X595" i="1"/>
  <c r="X596" i="1"/>
  <c r="X604" i="1"/>
  <c r="X616" i="1"/>
  <c r="X590" i="1"/>
  <c r="X593" i="1"/>
  <c r="D10" i="24" s="1"/>
  <c r="X601" i="1"/>
  <c r="X607" i="1"/>
  <c r="X600" i="1"/>
  <c r="X608" i="1"/>
  <c r="D9" i="18" s="1"/>
  <c r="X610" i="1"/>
  <c r="X609" i="1"/>
  <c r="D23" i="19" s="1"/>
  <c r="X597" i="1"/>
  <c r="D13" i="19" s="1"/>
  <c r="X620" i="1"/>
  <c r="X612" i="1"/>
  <c r="X615" i="1"/>
  <c r="X621" i="1"/>
  <c r="X614" i="1"/>
  <c r="X613" i="1"/>
  <c r="X622" i="1"/>
  <c r="X606" i="1"/>
  <c r="X625" i="1"/>
  <c r="X626" i="1"/>
  <c r="X627" i="1"/>
  <c r="D5" i="19" s="1"/>
  <c r="X726" i="1"/>
  <c r="X728" i="1"/>
  <c r="X730" i="1"/>
  <c r="X617" i="1"/>
  <c r="D46" i="17" s="1"/>
  <c r="X734" i="1"/>
  <c r="X731" i="1"/>
  <c r="X611" i="1"/>
  <c r="D45" i="18" s="1"/>
  <c r="X735" i="1"/>
  <c r="X737" i="1"/>
  <c r="X624" i="1"/>
  <c r="X732" i="1"/>
  <c r="D11" i="16" s="1"/>
  <c r="X740" i="1"/>
  <c r="X741" i="1"/>
  <c r="D45" i="21" s="1"/>
  <c r="X743" i="1"/>
  <c r="X745" i="1"/>
  <c r="X752" i="1"/>
  <c r="D8" i="21" s="1"/>
  <c r="X747" i="1"/>
  <c r="X768" i="1"/>
  <c r="D3" i="22" s="1"/>
  <c r="X725" i="1"/>
  <c r="X727" i="1"/>
  <c r="X729" i="1"/>
  <c r="X736" i="1"/>
  <c r="X742" i="1"/>
  <c r="X744" i="1"/>
  <c r="X754" i="1"/>
  <c r="X761" i="1"/>
  <c r="X764" i="1"/>
  <c r="X724" i="1"/>
  <c r="X746" i="1"/>
  <c r="X749" i="1"/>
  <c r="X739" i="1"/>
  <c r="X748" i="1"/>
  <c r="X757" i="1"/>
  <c r="X756" i="1"/>
  <c r="X762" i="1"/>
  <c r="D51" i="21" s="1"/>
  <c r="X765" i="1"/>
  <c r="X733" i="1"/>
  <c r="X753" i="1"/>
  <c r="X738" i="1"/>
  <c r="X759" i="1"/>
  <c r="X751" i="1"/>
  <c r="X763" i="1"/>
  <c r="X755" i="1"/>
  <c r="X760" i="1"/>
  <c r="D46" i="19" s="1"/>
  <c r="X771" i="1"/>
  <c r="X766" i="1"/>
  <c r="D18" i="17" s="1"/>
  <c r="X758" i="1"/>
  <c r="X750" i="1"/>
  <c r="X770" i="1"/>
  <c r="X769" i="1"/>
  <c r="X772" i="1"/>
  <c r="X963" i="1"/>
  <c r="D21" i="19" s="1"/>
  <c r="X767" i="1"/>
  <c r="X964" i="1"/>
  <c r="X968" i="1"/>
  <c r="X966" i="1"/>
  <c r="X965" i="1"/>
  <c r="D16" i="16" s="1"/>
  <c r="X970" i="1"/>
  <c r="X972" i="1"/>
  <c r="D45" i="17" s="1"/>
  <c r="X973" i="1"/>
  <c r="X976" i="1"/>
  <c r="X974" i="1"/>
  <c r="X979" i="1"/>
  <c r="X980" i="1"/>
  <c r="X977" i="1"/>
  <c r="X1000" i="1"/>
  <c r="X969" i="1"/>
  <c r="X981" i="1"/>
  <c r="X982" i="1"/>
  <c r="X988" i="1"/>
  <c r="X1004" i="1"/>
  <c r="X978" i="1"/>
  <c r="X997" i="1"/>
  <c r="D20" i="18" s="1"/>
  <c r="X967" i="1"/>
  <c r="X975" i="1"/>
  <c r="X992" i="1"/>
  <c r="X983" i="1"/>
  <c r="X984" i="1"/>
  <c r="X971" i="1"/>
  <c r="X993" i="1"/>
  <c r="X996" i="1"/>
  <c r="D11" i="22" s="1"/>
  <c r="X985" i="1"/>
  <c r="X998" i="1"/>
  <c r="D24" i="24" s="1"/>
  <c r="X989" i="1"/>
  <c r="X999" i="1"/>
  <c r="X994" i="1"/>
  <c r="X1001" i="1"/>
  <c r="D39" i="24" s="1"/>
  <c r="X986" i="1"/>
  <c r="X995" i="1"/>
  <c r="X1002" i="1"/>
  <c r="D3" i="24" s="1"/>
  <c r="X1003" i="1"/>
  <c r="X990" i="1"/>
  <c r="X1005" i="1"/>
  <c r="X1006" i="1"/>
  <c r="X987" i="1"/>
  <c r="X1007" i="1"/>
  <c r="X991" i="1"/>
  <c r="X1207" i="1"/>
  <c r="D11" i="18" s="1"/>
  <c r="X1209" i="1"/>
  <c r="X1008" i="1"/>
  <c r="X1009" i="1"/>
  <c r="X1210" i="1"/>
  <c r="X1211" i="1"/>
  <c r="X1212" i="1"/>
  <c r="X1213" i="1"/>
  <c r="X1216" i="1"/>
  <c r="D18" i="24" s="1"/>
  <c r="X1223" i="1"/>
  <c r="X1241" i="1"/>
  <c r="X1224" i="1"/>
  <c r="X1230" i="1"/>
  <c r="X1247" i="1"/>
  <c r="X1248" i="1"/>
  <c r="X1208" i="1"/>
  <c r="X1214" i="1"/>
  <c r="X1215" i="1"/>
  <c r="X1217" i="1"/>
  <c r="X1239" i="1"/>
  <c r="X1240" i="1"/>
  <c r="X1219" i="1"/>
  <c r="X1232" i="1"/>
  <c r="X1244" i="1"/>
  <c r="X1233" i="1"/>
  <c r="X1226" i="1"/>
  <c r="X1229" i="1"/>
  <c r="D14" i="24" s="1"/>
  <c r="X1225" i="1"/>
  <c r="X1238" i="1"/>
  <c r="X1220" i="1"/>
  <c r="X1246" i="1"/>
  <c r="X1237" i="1"/>
  <c r="X1218" i="1"/>
  <c r="X1234" i="1"/>
  <c r="X1250" i="1"/>
  <c r="X1249" i="1"/>
  <c r="X1227" i="1"/>
  <c r="X1221" i="1"/>
  <c r="X1243" i="1"/>
  <c r="D13" i="22" s="1"/>
  <c r="X1251" i="1"/>
  <c r="X1242" i="1"/>
  <c r="X1236" i="1"/>
  <c r="X1245" i="1"/>
  <c r="D8" i="22" s="1"/>
  <c r="X1253" i="1"/>
  <c r="X1252" i="1"/>
  <c r="X1231" i="1"/>
  <c r="X1254" i="1"/>
  <c r="X1228" i="1"/>
  <c r="X1222" i="1"/>
  <c r="X1235" i="1"/>
  <c r="X1255" i="1"/>
  <c r="X1256" i="1"/>
  <c r="X1260" i="1"/>
  <c r="X1257" i="1"/>
  <c r="X1265" i="1"/>
  <c r="X1266" i="1"/>
  <c r="X1276" i="1"/>
  <c r="X1263" i="1"/>
  <c r="X1267" i="1"/>
  <c r="X1272" i="1"/>
  <c r="X1285" i="1"/>
  <c r="X1291" i="1"/>
  <c r="D42" i="21" s="1"/>
  <c r="X1297" i="1"/>
  <c r="X1258" i="1"/>
  <c r="X1261" i="1"/>
  <c r="X1262" i="1"/>
  <c r="X1264" i="1"/>
  <c r="X1273" i="1"/>
  <c r="X1286" i="1"/>
  <c r="D4" i="22" s="1"/>
  <c r="X1279" i="1"/>
  <c r="D39" i="16" s="1"/>
  <c r="X1294" i="1"/>
  <c r="X1278" i="1"/>
  <c r="X1271" i="1"/>
  <c r="X1274" i="1"/>
  <c r="X1287" i="1"/>
  <c r="X1302" i="1"/>
  <c r="X1270" i="1"/>
  <c r="X1268" i="1"/>
  <c r="X1269" i="1"/>
  <c r="X1293" i="1"/>
  <c r="X1281" i="1"/>
  <c r="X1280" i="1"/>
  <c r="D20" i="24" s="1"/>
  <c r="X1283" i="1"/>
  <c r="X1275" i="1"/>
  <c r="X1277" i="1"/>
  <c r="X1290" i="1"/>
  <c r="D18" i="18" s="1"/>
  <c r="X1259" i="1"/>
  <c r="D48" i="21" s="1"/>
  <c r="X1295" i="1"/>
  <c r="X1288" i="1"/>
  <c r="X1292" i="1"/>
  <c r="X1284" i="1"/>
  <c r="X1296" i="1"/>
  <c r="X1298" i="1"/>
  <c r="X1299" i="1"/>
  <c r="X1289" i="1"/>
  <c r="X1282" i="1"/>
  <c r="D11" i="21" s="1"/>
  <c r="X205" i="1"/>
  <c r="X1300" i="1"/>
  <c r="X1301" i="1"/>
  <c r="X210" i="1"/>
  <c r="X215" i="1"/>
  <c r="X213" i="1"/>
  <c r="X217" i="1"/>
  <c r="X219" i="1"/>
  <c r="X218" i="1"/>
  <c r="X214" i="1"/>
  <c r="X231" i="1"/>
  <c r="X238" i="1"/>
  <c r="X246" i="1"/>
  <c r="X206" i="1"/>
  <c r="X207" i="1"/>
  <c r="X208" i="1"/>
  <c r="X209" i="1"/>
  <c r="X212" i="1"/>
  <c r="D19" i="17" s="1"/>
  <c r="X216" i="1"/>
  <c r="X224" i="1"/>
  <c r="D26" i="21" s="1"/>
  <c r="X222" i="1"/>
  <c r="D40" i="17" s="1"/>
  <c r="X228" i="1"/>
  <c r="X235" i="1"/>
  <c r="X225" i="1"/>
  <c r="D23" i="16" s="1"/>
  <c r="X223" i="1"/>
  <c r="D40" i="21" s="1"/>
  <c r="X237" i="1"/>
  <c r="X236" i="1"/>
  <c r="X229" i="1"/>
  <c r="X234" i="1"/>
  <c r="X226" i="1"/>
  <c r="X221" i="1"/>
  <c r="X211" i="1"/>
  <c r="X233" i="1"/>
  <c r="X239" i="1"/>
  <c r="X232" i="1"/>
  <c r="X240" i="1"/>
  <c r="X220" i="1"/>
  <c r="X241" i="1"/>
  <c r="X244" i="1"/>
  <c r="X230" i="1"/>
  <c r="X245" i="1"/>
  <c r="X227" i="1"/>
  <c r="D43" i="16" s="1"/>
  <c r="X242" i="1"/>
  <c r="X243" i="1"/>
  <c r="X247" i="1"/>
  <c r="X248" i="1"/>
  <c r="X249" i="1"/>
  <c r="X344" i="1"/>
  <c r="D9" i="22" s="1"/>
  <c r="X346" i="1"/>
  <c r="X351" i="1"/>
  <c r="X349" i="1"/>
  <c r="D25" i="22" s="1"/>
  <c r="X345" i="1"/>
  <c r="D10" i="22" s="1"/>
  <c r="X347" i="1"/>
  <c r="X354" i="1"/>
  <c r="X356" i="1"/>
  <c r="X357" i="1"/>
  <c r="D14" i="16" s="1"/>
  <c r="X352" i="1"/>
  <c r="D19" i="19" s="1"/>
  <c r="X360" i="1"/>
  <c r="X376" i="1"/>
  <c r="X379" i="1"/>
  <c r="X385" i="1"/>
  <c r="X348" i="1"/>
  <c r="X350" i="1"/>
  <c r="X353" i="1"/>
  <c r="X355" i="1"/>
  <c r="X380" i="1"/>
  <c r="X358" i="1"/>
  <c r="X386" i="1"/>
  <c r="X343" i="1"/>
  <c r="D22" i="19" s="1"/>
  <c r="X370" i="1"/>
  <c r="X362" i="1"/>
  <c r="X363" i="1"/>
  <c r="X364" i="1"/>
  <c r="X372" i="1"/>
  <c r="X389" i="1"/>
  <c r="X391" i="1"/>
  <c r="X365" i="1"/>
  <c r="D10" i="17" s="1"/>
  <c r="X392" i="1"/>
  <c r="D23" i="18" s="1"/>
  <c r="X366" i="1"/>
  <c r="X359" i="1"/>
  <c r="X371" i="1"/>
  <c r="X375" i="1"/>
  <c r="D16" i="18" s="1"/>
  <c r="X361" i="1"/>
  <c r="X368" i="1"/>
  <c r="X367" i="1"/>
  <c r="D9" i="17" s="1"/>
  <c r="X374" i="1"/>
  <c r="X373" i="1"/>
  <c r="X381" i="1"/>
  <c r="X382" i="1"/>
  <c r="X378" i="1"/>
  <c r="X383" i="1"/>
  <c r="X384" i="1"/>
  <c r="X369" i="1"/>
  <c r="D15" i="24" s="1"/>
  <c r="X377" i="1"/>
  <c r="X387" i="1"/>
  <c r="X819" i="1"/>
  <c r="X390" i="1"/>
  <c r="X388" i="1"/>
  <c r="X821" i="1"/>
  <c r="X824" i="1"/>
  <c r="X825" i="1"/>
  <c r="X829" i="1"/>
  <c r="X831" i="1"/>
  <c r="X833" i="1"/>
  <c r="X827" i="1"/>
  <c r="X840" i="1"/>
  <c r="X832" i="1"/>
  <c r="X861" i="1"/>
  <c r="X852" i="1"/>
  <c r="X865" i="1"/>
  <c r="X822" i="1"/>
  <c r="X823" i="1"/>
  <c r="D7" i="16" s="1"/>
  <c r="X826" i="1"/>
  <c r="X830" i="1"/>
  <c r="X828" i="1"/>
  <c r="X834" i="1"/>
  <c r="X851" i="1"/>
  <c r="X837" i="1"/>
  <c r="X866" i="1"/>
  <c r="X843" i="1"/>
  <c r="X849" i="1"/>
  <c r="X842" i="1"/>
  <c r="X850" i="1"/>
  <c r="X820" i="1"/>
  <c r="X836" i="1"/>
  <c r="X862" i="1"/>
  <c r="X853" i="1"/>
  <c r="X838" i="1"/>
  <c r="X839" i="1"/>
  <c r="X835" i="1"/>
  <c r="X845" i="1"/>
  <c r="X848" i="1"/>
  <c r="X846" i="1"/>
  <c r="X841" i="1"/>
  <c r="X867" i="1"/>
  <c r="X854" i="1"/>
  <c r="X855" i="1"/>
  <c r="X844" i="1"/>
  <c r="X856" i="1"/>
  <c r="X859" i="1"/>
  <c r="X847" i="1"/>
  <c r="X857" i="1"/>
  <c r="X858" i="1"/>
  <c r="X860" i="1"/>
  <c r="X863" i="1"/>
  <c r="X864" i="1"/>
  <c r="D43" i="17" s="1"/>
  <c r="X868" i="1"/>
  <c r="D14" i="19" s="1"/>
  <c r="X872" i="1"/>
  <c r="X870" i="1"/>
  <c r="X873" i="1"/>
  <c r="X874" i="1"/>
  <c r="D13" i="17" s="1"/>
  <c r="X875" i="1"/>
  <c r="X876" i="1"/>
  <c r="D13" i="21" s="1"/>
  <c r="X879" i="1"/>
  <c r="X881" i="1"/>
  <c r="X883" i="1"/>
  <c r="D4" i="16" s="1"/>
  <c r="X894" i="1"/>
  <c r="D25" i="24" s="1"/>
  <c r="X891" i="1"/>
  <c r="D42" i="24" s="1"/>
  <c r="X890" i="1"/>
  <c r="X903" i="1"/>
  <c r="X871" i="1"/>
  <c r="X882" i="1"/>
  <c r="X884" i="1"/>
  <c r="X880" i="1"/>
  <c r="X889" i="1"/>
  <c r="X892" i="1"/>
  <c r="X887" i="1"/>
  <c r="X869" i="1"/>
  <c r="X888" i="1"/>
  <c r="X886" i="1"/>
  <c r="X885" i="1"/>
  <c r="X878" i="1"/>
  <c r="X893" i="1"/>
  <c r="X896" i="1"/>
  <c r="D6" i="22" s="1"/>
  <c r="X898" i="1"/>
  <c r="X901" i="1"/>
  <c r="X900" i="1"/>
  <c r="D15" i="16" s="1"/>
  <c r="X895" i="1"/>
  <c r="X877" i="1"/>
  <c r="D11" i="17" s="1"/>
  <c r="X902" i="1"/>
  <c r="X904" i="1"/>
  <c r="X905" i="1"/>
  <c r="X897" i="1"/>
  <c r="X899" i="1"/>
  <c r="X909" i="1"/>
  <c r="X906" i="1"/>
  <c r="D9" i="16" s="1"/>
  <c r="X908" i="1"/>
  <c r="X907" i="1"/>
  <c r="D20" i="17" s="1"/>
  <c r="X910" i="1"/>
  <c r="X911" i="1"/>
  <c r="X912" i="1"/>
  <c r="X913" i="1"/>
  <c r="X920" i="1"/>
  <c r="X918" i="1"/>
  <c r="D40" i="24" s="1"/>
  <c r="X921" i="1"/>
  <c r="X922" i="1"/>
  <c r="X924" i="1"/>
  <c r="X925" i="1"/>
  <c r="D41" i="19" s="1"/>
  <c r="X928" i="1"/>
  <c r="X929" i="1"/>
  <c r="X937" i="1"/>
  <c r="X927" i="1"/>
  <c r="X952" i="1"/>
  <c r="X958" i="1"/>
  <c r="X916" i="1"/>
  <c r="X917" i="1"/>
  <c r="X919" i="1"/>
  <c r="X923" i="1"/>
  <c r="X946" i="1"/>
  <c r="X957" i="1"/>
  <c r="X915" i="1"/>
  <c r="X959" i="1"/>
  <c r="X949" i="1"/>
  <c r="X947" i="1"/>
  <c r="D44" i="21" s="1"/>
  <c r="X938" i="1"/>
  <c r="X944" i="1"/>
  <c r="X932" i="1"/>
  <c r="X933" i="1"/>
  <c r="X945" i="1"/>
  <c r="X926" i="1"/>
  <c r="X940" i="1"/>
  <c r="X935" i="1"/>
  <c r="X943" i="1"/>
  <c r="D16" i="21" s="1"/>
  <c r="X948" i="1"/>
  <c r="D5" i="21" s="1"/>
  <c r="X941" i="1"/>
  <c r="X936" i="1"/>
  <c r="D23" i="24" s="1"/>
  <c r="X942" i="1"/>
  <c r="X934" i="1"/>
  <c r="X951" i="1"/>
  <c r="X930" i="1"/>
  <c r="D54" i="19" s="1"/>
  <c r="X931" i="1"/>
  <c r="X939" i="1"/>
  <c r="X950" i="1"/>
  <c r="D16" i="22" s="1"/>
  <c r="X953" i="1"/>
  <c r="X954" i="1"/>
  <c r="X955" i="1"/>
  <c r="X956" i="1"/>
  <c r="D15" i="21" s="1"/>
  <c r="X960" i="1"/>
  <c r="X961" i="1"/>
  <c r="X1010" i="1"/>
  <c r="X1011" i="1"/>
  <c r="X1012" i="1"/>
  <c r="X1014" i="1"/>
  <c r="X1016" i="1"/>
  <c r="X962" i="1"/>
  <c r="X1017" i="1"/>
  <c r="X1023" i="1"/>
  <c r="X1022" i="1"/>
  <c r="X1024" i="1"/>
  <c r="X1031" i="1"/>
  <c r="X1018" i="1"/>
  <c r="X1028" i="1"/>
  <c r="X1029" i="1"/>
  <c r="X1050" i="1"/>
  <c r="X1020" i="1"/>
  <c r="X1045" i="1"/>
  <c r="D11" i="19" s="1"/>
  <c r="X1038" i="1"/>
  <c r="X1027" i="1"/>
  <c r="D3" i="16" s="1"/>
  <c r="X1021" i="1"/>
  <c r="X1037" i="1"/>
  <c r="X1030" i="1"/>
  <c r="X1013" i="1"/>
  <c r="X1039" i="1"/>
  <c r="X1035" i="1"/>
  <c r="D43" i="22" s="1"/>
  <c r="X1032" i="1"/>
  <c r="X1015" i="1"/>
  <c r="X1025" i="1"/>
  <c r="X1026" i="1"/>
  <c r="X1041" i="1"/>
  <c r="X1033" i="1"/>
  <c r="D25" i="21" s="1"/>
  <c r="X1019" i="1"/>
  <c r="X1034" i="1"/>
  <c r="X1043" i="1"/>
  <c r="X1047" i="1"/>
  <c r="X1048" i="1"/>
  <c r="X1044" i="1"/>
  <c r="X1036" i="1"/>
  <c r="X1046" i="1"/>
  <c r="X1042" i="1"/>
  <c r="X1052" i="1"/>
  <c r="X1051" i="1"/>
  <c r="X1054" i="1"/>
  <c r="X1053" i="1"/>
  <c r="X1055" i="1"/>
  <c r="X1040" i="1"/>
  <c r="X1049" i="1"/>
  <c r="X1056" i="1"/>
  <c r="X1057" i="1"/>
  <c r="X1058" i="1"/>
  <c r="X1060" i="1"/>
  <c r="X1059" i="1"/>
  <c r="X1061" i="1"/>
  <c r="X1062" i="1"/>
  <c r="X1064" i="1"/>
  <c r="X1066" i="1"/>
  <c r="X1073" i="1"/>
  <c r="X1069" i="1"/>
  <c r="X1071" i="1"/>
  <c r="X1075" i="1"/>
  <c r="X1077" i="1"/>
  <c r="X1093" i="1"/>
  <c r="X1095" i="1"/>
  <c r="X1086" i="1"/>
  <c r="X1094" i="1"/>
  <c r="X1063" i="1"/>
  <c r="D15" i="22" s="1"/>
  <c r="X1087" i="1"/>
  <c r="X1068" i="1"/>
  <c r="X1067" i="1"/>
  <c r="D20" i="16" s="1"/>
  <c r="X1074" i="1"/>
  <c r="X1096" i="1"/>
  <c r="D19" i="22" s="1"/>
  <c r="X1070" i="1"/>
  <c r="X1091" i="1"/>
  <c r="X1076" i="1"/>
  <c r="X1079" i="1"/>
  <c r="X1078" i="1"/>
  <c r="X1065" i="1"/>
  <c r="X1080" i="1"/>
  <c r="X1083" i="1"/>
  <c r="X1082" i="1"/>
  <c r="X1081" i="1"/>
  <c r="X1084" i="1"/>
  <c r="X1085" i="1"/>
  <c r="X1072" i="1"/>
  <c r="X1088" i="1"/>
  <c r="X1089" i="1"/>
  <c r="X1090" i="1"/>
  <c r="X1092" i="1"/>
  <c r="X1097" i="1"/>
  <c r="X1099" i="1"/>
  <c r="X1098" i="1"/>
  <c r="X1100" i="1"/>
  <c r="X1101" i="1"/>
  <c r="X1102" i="1"/>
  <c r="X1103" i="1"/>
  <c r="D21" i="17" s="1"/>
  <c r="X1104" i="1"/>
  <c r="X1105" i="1"/>
  <c r="X1106" i="1"/>
  <c r="X1107" i="1"/>
  <c r="X1440" i="1"/>
  <c r="X1442" i="1"/>
  <c r="X1443" i="1"/>
  <c r="X1445" i="1"/>
  <c r="X1447" i="1"/>
  <c r="X1449" i="1"/>
  <c r="X1450" i="1"/>
  <c r="X1452" i="1"/>
  <c r="X1457" i="1"/>
  <c r="X1473" i="1"/>
  <c r="D39" i="21" s="1"/>
  <c r="X1479" i="1"/>
  <c r="X1441" i="1"/>
  <c r="X1446" i="1"/>
  <c r="X1451" i="1"/>
  <c r="X1453" i="1"/>
  <c r="X1458" i="1"/>
  <c r="X1444" i="1"/>
  <c r="D49" i="17" s="1"/>
  <c r="X1448" i="1"/>
  <c r="X1456" i="1"/>
  <c r="X1460" i="1"/>
  <c r="D44" i="24" s="1"/>
  <c r="X1461" i="1"/>
  <c r="X1454" i="1"/>
  <c r="X1462" i="1"/>
  <c r="D16" i="17" s="1"/>
  <c r="X1463" i="1"/>
  <c r="X1464" i="1"/>
  <c r="X1472" i="1"/>
  <c r="X1465" i="1"/>
  <c r="D39" i="22" s="1"/>
  <c r="X1455" i="1"/>
  <c r="X1470" i="1"/>
  <c r="X1467" i="1"/>
  <c r="X1468" i="1"/>
  <c r="X1466" i="1"/>
  <c r="D53" i="19" s="1"/>
  <c r="X1459" i="1"/>
  <c r="X1475" i="1"/>
  <c r="X1469" i="1"/>
  <c r="X1476" i="1"/>
  <c r="D7" i="17" s="1"/>
  <c r="X1474" i="1"/>
  <c r="X1471" i="1"/>
  <c r="X1477" i="1"/>
  <c r="X1478" i="1"/>
  <c r="X295" i="1"/>
  <c r="X296" i="1"/>
  <c r="D41" i="18" s="1"/>
  <c r="X298" i="1"/>
  <c r="X305" i="1"/>
  <c r="X315" i="1"/>
  <c r="X309" i="1"/>
  <c r="D26" i="19" s="1"/>
  <c r="X317" i="1"/>
  <c r="X318" i="1"/>
  <c r="X301" i="1"/>
  <c r="D49" i="16" s="1"/>
  <c r="X297" i="1"/>
  <c r="X310" i="1"/>
  <c r="X300" i="1"/>
  <c r="X302" i="1"/>
  <c r="X306" i="1"/>
  <c r="D19" i="16" s="1"/>
  <c r="X307" i="1"/>
  <c r="X312" i="1"/>
  <c r="X299" i="1"/>
  <c r="X335" i="1"/>
  <c r="X339" i="1"/>
  <c r="D8" i="17" s="1"/>
  <c r="X340" i="1"/>
  <c r="X304" i="1"/>
  <c r="X334" i="1"/>
  <c r="X319" i="1"/>
  <c r="X303" i="1"/>
  <c r="X313" i="1"/>
  <c r="X321" i="1"/>
  <c r="X308" i="1"/>
  <c r="X314" i="1"/>
  <c r="X320" i="1"/>
  <c r="X311" i="1"/>
  <c r="X322" i="1"/>
  <c r="D47" i="24" s="1"/>
  <c r="X329" i="1"/>
  <c r="X326" i="1"/>
  <c r="X323" i="1"/>
  <c r="D12" i="24" s="1"/>
  <c r="X327" i="1"/>
  <c r="X325" i="1"/>
  <c r="X324" i="1"/>
  <c r="X328" i="1"/>
  <c r="X330" i="1"/>
  <c r="X414" i="1"/>
  <c r="X336" i="1"/>
  <c r="D6" i="19" s="1"/>
  <c r="X331" i="1"/>
  <c r="X337" i="1"/>
  <c r="X316" i="1"/>
  <c r="X332" i="1"/>
  <c r="X333" i="1"/>
  <c r="X338" i="1"/>
  <c r="X341" i="1"/>
  <c r="X396" i="1"/>
  <c r="X398" i="1"/>
  <c r="D50" i="17" s="1"/>
  <c r="X400" i="1"/>
  <c r="X405" i="1"/>
  <c r="X417" i="1"/>
  <c r="D40" i="22" s="1"/>
  <c r="X415" i="1"/>
  <c r="X393" i="1"/>
  <c r="D44" i="18" s="1"/>
  <c r="X404" i="1"/>
  <c r="X342" i="1"/>
  <c r="X408" i="1"/>
  <c r="D6" i="21" s="1"/>
  <c r="X403" i="1"/>
  <c r="X402" i="1"/>
  <c r="X407" i="1"/>
  <c r="X409" i="1"/>
  <c r="X401" i="1"/>
  <c r="D19" i="24" s="1"/>
  <c r="X395" i="1"/>
  <c r="X412" i="1"/>
  <c r="X410" i="1"/>
  <c r="X420" i="1"/>
  <c r="X413" i="1"/>
  <c r="X419" i="1"/>
  <c r="X399" i="1"/>
  <c r="X394" i="1"/>
  <c r="X406" i="1"/>
  <c r="X411" i="1"/>
  <c r="D24" i="21" s="1"/>
  <c r="X397" i="1"/>
  <c r="X421" i="1"/>
  <c r="X423" i="1"/>
  <c r="X416" i="1"/>
  <c r="X418" i="1"/>
  <c r="D21" i="18" s="1"/>
  <c r="X427" i="1"/>
  <c r="X422" i="1"/>
  <c r="X425" i="1"/>
  <c r="X426" i="1"/>
  <c r="D43" i="24" s="1"/>
  <c r="X424" i="1"/>
  <c r="X430" i="1"/>
  <c r="X429" i="1"/>
  <c r="X428" i="1"/>
  <c r="X432" i="1"/>
  <c r="X431" i="1"/>
  <c r="D12" i="18" s="1"/>
  <c r="X434" i="1"/>
  <c r="X433" i="1"/>
  <c r="X435" i="1"/>
  <c r="X436" i="1"/>
  <c r="X437" i="1"/>
  <c r="D50" i="16" s="1"/>
  <c r="X438" i="1"/>
  <c r="X439" i="1"/>
  <c r="X440" i="1"/>
  <c r="X442" i="1"/>
  <c r="X443" i="1"/>
  <c r="X446" i="1"/>
  <c r="X449" i="1"/>
  <c r="X453" i="1"/>
  <c r="X451" i="1"/>
  <c r="X455" i="1"/>
  <c r="X457" i="1"/>
  <c r="X462" i="1"/>
  <c r="X456" i="1"/>
  <c r="X461" i="1"/>
  <c r="X460" i="1"/>
  <c r="X447" i="1"/>
  <c r="X445" i="1"/>
  <c r="X477" i="1"/>
  <c r="X452" i="1"/>
  <c r="D52" i="19" s="1"/>
  <c r="X441" i="1"/>
  <c r="X450" i="1"/>
  <c r="X463" i="1"/>
  <c r="X464" i="1"/>
  <c r="D12" i="16" s="1"/>
  <c r="X448" i="1"/>
  <c r="D47" i="16" s="1"/>
  <c r="X454" i="1"/>
  <c r="D12" i="17" s="1"/>
  <c r="X444" i="1"/>
  <c r="X458" i="1"/>
  <c r="X470" i="1"/>
  <c r="X465" i="1"/>
  <c r="X466" i="1"/>
  <c r="X469" i="1"/>
  <c r="X472" i="1"/>
  <c r="D44" i="22" s="1"/>
  <c r="X473" i="1"/>
  <c r="X467" i="1"/>
  <c r="X471" i="1"/>
  <c r="X468" i="1"/>
  <c r="D41" i="17" s="1"/>
  <c r="X475" i="1"/>
  <c r="X474" i="1"/>
  <c r="X478" i="1"/>
  <c r="X476" i="1"/>
  <c r="X479" i="1"/>
  <c r="X480" i="1"/>
  <c r="X481" i="1"/>
  <c r="D21" i="21" s="1"/>
  <c r="X482" i="1"/>
  <c r="X483" i="1"/>
  <c r="X484" i="1"/>
  <c r="X485" i="1"/>
  <c r="X486" i="1"/>
  <c r="X679" i="1"/>
  <c r="X676" i="1"/>
  <c r="X681" i="1"/>
  <c r="X680" i="1"/>
  <c r="X682" i="1"/>
  <c r="D4" i="18" s="1"/>
  <c r="X713" i="1"/>
  <c r="X677" i="1"/>
  <c r="X691" i="1"/>
  <c r="X689" i="1"/>
  <c r="X683" i="1"/>
  <c r="D13" i="24" s="1"/>
  <c r="X685" i="1"/>
  <c r="X686" i="1"/>
  <c r="D4" i="19" s="1"/>
  <c r="X688" i="1"/>
  <c r="D9" i="19" s="1"/>
  <c r="X687" i="1"/>
  <c r="X717" i="1"/>
  <c r="X684" i="1"/>
  <c r="D20" i="21" s="1"/>
  <c r="X693" i="1"/>
  <c r="X718" i="1"/>
  <c r="X694" i="1"/>
  <c r="D50" i="21" s="1"/>
  <c r="X706" i="1"/>
  <c r="X678" i="1"/>
  <c r="X707" i="1"/>
  <c r="X690" i="1"/>
  <c r="X692" i="1"/>
  <c r="X709" i="1"/>
  <c r="X696" i="1"/>
  <c r="X697" i="1"/>
  <c r="X695" i="1"/>
  <c r="X700" i="1"/>
  <c r="X698" i="1"/>
  <c r="X699" i="1"/>
  <c r="X701" i="1"/>
  <c r="X704" i="1"/>
  <c r="X705" i="1"/>
  <c r="D10" i="19" s="1"/>
  <c r="X708" i="1"/>
  <c r="D12" i="22" s="1"/>
  <c r="X710" i="1"/>
  <c r="X702" i="1"/>
  <c r="D25" i="19" s="1"/>
  <c r="X711" i="1"/>
  <c r="X712" i="1"/>
  <c r="X714" i="1"/>
  <c r="X703" i="1"/>
  <c r="X715" i="1"/>
  <c r="X716" i="1"/>
  <c r="X719" i="1"/>
  <c r="X720" i="1"/>
  <c r="D27" i="24" s="1"/>
  <c r="X721" i="1"/>
  <c r="X722" i="1"/>
  <c r="D17" i="21" s="1"/>
  <c r="X723" i="1"/>
  <c r="X774" i="1"/>
  <c r="X776" i="1"/>
  <c r="D17" i="24" s="1"/>
  <c r="X777" i="1"/>
  <c r="X778" i="1"/>
  <c r="D5" i="24" s="1"/>
  <c r="X785" i="1"/>
  <c r="X783" i="1"/>
  <c r="X799" i="1"/>
  <c r="X781" i="1"/>
  <c r="D7" i="22" s="1"/>
  <c r="X782" i="1"/>
  <c r="X784" i="1"/>
  <c r="X788" i="1"/>
  <c r="X780" i="1"/>
  <c r="X779" i="1"/>
  <c r="X811" i="1"/>
  <c r="X818" i="1"/>
  <c r="D18" i="22" s="1"/>
  <c r="X789" i="1"/>
  <c r="X802" i="1"/>
  <c r="X790" i="1"/>
  <c r="X775" i="1"/>
  <c r="D6" i="17" s="1"/>
  <c r="X773" i="1"/>
  <c r="X792" i="1"/>
  <c r="X791" i="1"/>
  <c r="X793" i="1"/>
  <c r="X807" i="1"/>
  <c r="X794" i="1"/>
  <c r="D25" i="16" s="1"/>
  <c r="X801" i="1"/>
  <c r="X808" i="1"/>
  <c r="X786" i="1"/>
  <c r="X798" i="1"/>
  <c r="X787" i="1"/>
  <c r="X800" i="1"/>
  <c r="X795" i="1"/>
  <c r="X803" i="1"/>
  <c r="X796" i="1"/>
  <c r="D25" i="18" s="1"/>
  <c r="X804" i="1"/>
  <c r="X805" i="1"/>
  <c r="X809" i="1"/>
  <c r="X797" i="1"/>
  <c r="X810" i="1"/>
  <c r="X806" i="1"/>
  <c r="X812" i="1"/>
  <c r="X813" i="1"/>
  <c r="X814" i="1"/>
  <c r="X815" i="1"/>
  <c r="X816" i="1"/>
  <c r="D46" i="16" s="1"/>
  <c r="X817" i="1"/>
  <c r="X1157" i="1"/>
  <c r="X1158" i="1"/>
  <c r="X1163" i="1"/>
  <c r="X1164" i="1"/>
  <c r="X1165" i="1"/>
  <c r="X1170" i="1"/>
  <c r="X1167" i="1"/>
  <c r="X1176" i="1"/>
  <c r="X1193" i="1"/>
  <c r="X1159" i="1"/>
  <c r="X1160" i="1"/>
  <c r="X1190" i="1"/>
  <c r="X1173" i="1"/>
  <c r="X1201" i="1"/>
  <c r="D20" i="19" s="1"/>
  <c r="X1178" i="1"/>
  <c r="X1162" i="1"/>
  <c r="X1197" i="1"/>
  <c r="X1187" i="1"/>
  <c r="X1169" i="1"/>
  <c r="X1171" i="1"/>
  <c r="X1166" i="1"/>
  <c r="X1180" i="1"/>
  <c r="X1174" i="1"/>
  <c r="X1168" i="1"/>
  <c r="X1161" i="1"/>
  <c r="X1181" i="1"/>
  <c r="X1175" i="1"/>
  <c r="X1172" i="1"/>
  <c r="X1182" i="1"/>
  <c r="D22" i="17" s="1"/>
  <c r="X1198" i="1"/>
  <c r="X1179" i="1"/>
  <c r="X1188" i="1"/>
  <c r="X1184" i="1"/>
  <c r="X1185" i="1"/>
  <c r="X1186" i="1"/>
  <c r="X1189" i="1"/>
  <c r="X1194" i="1"/>
  <c r="X1192" i="1"/>
  <c r="X1195" i="1"/>
  <c r="X1183" i="1"/>
  <c r="X1191" i="1"/>
  <c r="D24" i="22" s="1"/>
  <c r="X1177" i="1"/>
  <c r="X1200" i="1"/>
  <c r="X1199" i="1"/>
  <c r="X1196" i="1"/>
  <c r="X1202" i="1"/>
  <c r="D3" i="17" s="1"/>
  <c r="X1203" i="1"/>
  <c r="X1205" i="1"/>
  <c r="X1204" i="1"/>
  <c r="X1206" i="1"/>
  <c r="X1400" i="1"/>
  <c r="X1402" i="1"/>
  <c r="X1405" i="1"/>
  <c r="X1407" i="1"/>
  <c r="X1410" i="1"/>
  <c r="D10" i="16" s="1"/>
  <c r="X1414" i="1"/>
  <c r="X1418" i="1"/>
  <c r="X1401" i="1"/>
  <c r="X1408" i="1"/>
  <c r="X1411" i="1"/>
  <c r="X1404" i="1"/>
  <c r="D44" i="16" s="1"/>
  <c r="X1415" i="1"/>
  <c r="D46" i="22" s="1"/>
  <c r="X1406" i="1"/>
  <c r="D39" i="19" s="1"/>
  <c r="X1409" i="1"/>
  <c r="X1419" i="1"/>
  <c r="X1413" i="1"/>
  <c r="X1427" i="1"/>
  <c r="X1399" i="1"/>
  <c r="X1433" i="1"/>
  <c r="X1412" i="1"/>
  <c r="X1403" i="1"/>
  <c r="X1426" i="1"/>
  <c r="X1398" i="1"/>
  <c r="X1416" i="1"/>
  <c r="X1423" i="1"/>
  <c r="X1417" i="1"/>
  <c r="X1420" i="1"/>
  <c r="X1422" i="1"/>
  <c r="X1434" i="1"/>
  <c r="X1437" i="1"/>
  <c r="X3" i="1"/>
  <c r="C3" i="29" s="1"/>
  <c r="X1425" i="1"/>
  <c r="X1435" i="1"/>
  <c r="D17" i="19" s="1"/>
  <c r="X1432" i="1"/>
  <c r="X1421" i="1"/>
  <c r="X1439" i="1"/>
  <c r="X1438" i="1"/>
  <c r="D10" i="21" s="1"/>
  <c r="X1430" i="1"/>
  <c r="X1436" i="1"/>
  <c r="X1431" i="1"/>
  <c r="X1424" i="1"/>
  <c r="X1429" i="1"/>
  <c r="X1428" i="1"/>
  <c r="X4" i="1"/>
  <c r="X9" i="1"/>
  <c r="X5" i="1"/>
  <c r="X10" i="1"/>
  <c r="X11" i="1"/>
  <c r="D14" i="21" s="1"/>
  <c r="X13" i="1"/>
  <c r="X14" i="1"/>
  <c r="X15" i="1"/>
  <c r="D48" i="24" s="1"/>
  <c r="X20" i="1"/>
  <c r="X21" i="1"/>
  <c r="X54" i="1"/>
  <c r="X6" i="1"/>
  <c r="X7" i="1"/>
  <c r="X8" i="1"/>
  <c r="X39" i="1"/>
  <c r="X35" i="1"/>
  <c r="X33" i="1"/>
  <c r="D43" i="21" s="1"/>
  <c r="X40" i="1"/>
  <c r="X38" i="1"/>
  <c r="X25" i="1"/>
  <c r="D22" i="18" s="1"/>
  <c r="X12" i="1"/>
  <c r="X27" i="1"/>
  <c r="X28" i="1"/>
  <c r="X23" i="1"/>
  <c r="X41" i="1"/>
  <c r="X34" i="1"/>
  <c r="X29" i="1"/>
  <c r="X37" i="1"/>
  <c r="X24" i="1"/>
  <c r="X30" i="1"/>
  <c r="X42" i="1"/>
  <c r="D5" i="22" s="1"/>
  <c r="X19" i="1"/>
  <c r="X43" i="1"/>
  <c r="X31" i="1"/>
  <c r="D49" i="18" s="1"/>
  <c r="X32" i="1"/>
  <c r="X36" i="1"/>
  <c r="X22" i="1"/>
  <c r="X44" i="1"/>
  <c r="X17" i="1"/>
  <c r="D21" i="24" s="1"/>
  <c r="X16" i="1"/>
  <c r="X18" i="1"/>
  <c r="X45" i="1"/>
  <c r="D8" i="16" s="1"/>
  <c r="X47" i="1"/>
  <c r="X46" i="1"/>
  <c r="D10" i="18" s="1"/>
  <c r="X26" i="1"/>
  <c r="X48" i="1"/>
  <c r="X52" i="1"/>
  <c r="X51" i="1"/>
  <c r="X49" i="1"/>
  <c r="X50" i="1"/>
  <c r="X53" i="1"/>
  <c r="X55" i="1"/>
  <c r="X56" i="1"/>
  <c r="X59" i="1"/>
  <c r="X60" i="1"/>
  <c r="X64" i="1"/>
  <c r="D14" i="17" s="1"/>
  <c r="X66" i="1"/>
  <c r="D17" i="18" s="1"/>
  <c r="X73" i="1"/>
  <c r="X78" i="1"/>
  <c r="X83" i="1"/>
  <c r="X72" i="1"/>
  <c r="X71" i="1"/>
  <c r="X79" i="1"/>
  <c r="D42" i="19" s="1"/>
  <c r="X65" i="1"/>
  <c r="X75" i="1"/>
  <c r="X81" i="1"/>
  <c r="X103" i="1"/>
  <c r="X58" i="1"/>
  <c r="X62" i="1"/>
  <c r="X69" i="1"/>
  <c r="X77" i="1"/>
  <c r="X61" i="1"/>
  <c r="X70" i="1"/>
  <c r="D42" i="16" s="1"/>
  <c r="X67" i="1"/>
  <c r="X84" i="1"/>
  <c r="X63" i="1"/>
  <c r="X57" i="1"/>
  <c r="X92" i="1"/>
  <c r="D39" i="18" s="1"/>
  <c r="X76" i="1"/>
  <c r="X85" i="1"/>
  <c r="D42" i="22" s="1"/>
  <c r="X91" i="1"/>
  <c r="X86" i="1"/>
  <c r="X68" i="1"/>
  <c r="X104" i="1"/>
  <c r="X90" i="1"/>
  <c r="X82" i="1"/>
  <c r="X89" i="1"/>
  <c r="X96" i="1"/>
  <c r="X80" i="1"/>
  <c r="X98" i="1"/>
  <c r="X87" i="1"/>
  <c r="X97" i="1"/>
  <c r="D8" i="19" s="1"/>
  <c r="X74" i="1"/>
  <c r="D44" i="19" s="1"/>
  <c r="X94" i="1"/>
  <c r="X88" i="1"/>
  <c r="X101" i="1"/>
  <c r="X100" i="1"/>
  <c r="X93" i="1"/>
  <c r="X102" i="1"/>
  <c r="X99" i="1"/>
  <c r="X95" i="1"/>
  <c r="X105" i="1"/>
  <c r="X106" i="1"/>
  <c r="D27" i="16" s="1"/>
  <c r="X250" i="1"/>
  <c r="X252" i="1"/>
  <c r="X253" i="1"/>
  <c r="X254" i="1"/>
  <c r="X256" i="1"/>
  <c r="D8" i="18" s="1"/>
  <c r="X258" i="1"/>
  <c r="D7" i="24" s="1"/>
  <c r="X262" i="1"/>
  <c r="X263" i="1"/>
  <c r="X266" i="1"/>
  <c r="X268" i="1"/>
  <c r="X269" i="1"/>
  <c r="X279" i="1"/>
  <c r="X251" i="1"/>
  <c r="X255" i="1"/>
  <c r="X267" i="1"/>
  <c r="X264" i="1"/>
  <c r="X273" i="1"/>
  <c r="D12" i="19" s="1"/>
  <c r="X265" i="1"/>
  <c r="D3" i="19" s="1"/>
  <c r="X260" i="1"/>
  <c r="X259" i="1"/>
  <c r="X257" i="1"/>
  <c r="D13" i="16" s="1"/>
  <c r="X271" i="1"/>
  <c r="X275" i="1"/>
  <c r="D19" i="18" s="1"/>
  <c r="X272" i="1"/>
  <c r="X277" i="1"/>
  <c r="X285" i="1"/>
  <c r="X278" i="1"/>
  <c r="X282" i="1"/>
  <c r="X280" i="1"/>
  <c r="X274" i="1"/>
  <c r="X286" i="1"/>
  <c r="X284" i="1"/>
  <c r="X261" i="1"/>
  <c r="X276" i="1"/>
  <c r="X287" i="1"/>
  <c r="X270" i="1"/>
  <c r="X283" i="1"/>
  <c r="X281" i="1"/>
  <c r="D6" i="24" s="1"/>
  <c r="X288" i="1"/>
  <c r="X290" i="1"/>
  <c r="X534" i="1"/>
  <c r="X291" i="1"/>
  <c r="X289" i="1"/>
  <c r="X294" i="1"/>
  <c r="D41" i="22" s="1"/>
  <c r="X292" i="1"/>
  <c r="X533" i="1"/>
  <c r="X293" i="1"/>
  <c r="X535" i="1"/>
  <c r="D20" i="22" s="1"/>
  <c r="X536" i="1"/>
  <c r="X543" i="1"/>
  <c r="X545" i="1"/>
  <c r="X546" i="1"/>
  <c r="X550" i="1"/>
  <c r="X568" i="1"/>
  <c r="X542" i="1"/>
  <c r="X578" i="1"/>
  <c r="D22" i="16" s="1"/>
  <c r="X537" i="1"/>
  <c r="X538" i="1"/>
  <c r="X540" i="1"/>
  <c r="X582" i="1"/>
  <c r="X552" i="1"/>
  <c r="D15" i="17" s="1"/>
  <c r="X580" i="1"/>
  <c r="X549" i="1"/>
  <c r="D25" i="17" s="1"/>
  <c r="X541" i="1"/>
  <c r="X539" i="1"/>
  <c r="X556" i="1"/>
  <c r="X562" i="1"/>
  <c r="D23" i="22" s="1"/>
  <c r="X557" i="1"/>
  <c r="X547" i="1"/>
  <c r="X555" i="1"/>
  <c r="D17" i="22" s="1"/>
  <c r="X548" i="1"/>
  <c r="X554" i="1"/>
  <c r="X572" i="1"/>
  <c r="D15" i="18" s="1"/>
  <c r="X559" i="1"/>
  <c r="X565" i="1"/>
  <c r="D24" i="18" s="1"/>
  <c r="X563" i="1"/>
  <c r="D24" i="16" s="1"/>
  <c r="X544" i="1"/>
  <c r="X560" i="1"/>
  <c r="X561" i="1"/>
  <c r="X570" i="1"/>
  <c r="X566" i="1"/>
  <c r="X571" i="1"/>
  <c r="X553" i="1"/>
  <c r="X567" i="1"/>
  <c r="X558" i="1"/>
  <c r="X564" i="1"/>
  <c r="X573" i="1"/>
  <c r="X575" i="1"/>
  <c r="X574" i="1"/>
  <c r="D24" i="19" s="1"/>
  <c r="X569" i="1"/>
  <c r="D50" i="18" s="1"/>
  <c r="X551" i="1"/>
  <c r="X579" i="1"/>
  <c r="X581" i="1"/>
  <c r="X576" i="1"/>
  <c r="X577" i="1"/>
  <c r="X628" i="1"/>
  <c r="X630" i="1"/>
  <c r="X631" i="1"/>
  <c r="X633" i="1"/>
  <c r="X635" i="1"/>
  <c r="X638" i="1"/>
  <c r="X640" i="1"/>
  <c r="X642" i="1"/>
  <c r="X643" i="1"/>
  <c r="X657" i="1"/>
  <c r="D51" i="19" s="1"/>
  <c r="X648" i="1"/>
  <c r="X644" i="1"/>
  <c r="D42" i="17" s="1"/>
  <c r="X634" i="1"/>
  <c r="X636" i="1"/>
  <c r="X637" i="1"/>
  <c r="X639" i="1"/>
  <c r="X645" i="1"/>
  <c r="X670" i="1"/>
  <c r="X649" i="1"/>
  <c r="X646" i="1"/>
  <c r="X632" i="1"/>
  <c r="X659" i="1"/>
  <c r="X629" i="1"/>
  <c r="X653" i="1"/>
  <c r="X658" i="1"/>
  <c r="X647" i="1"/>
  <c r="X654" i="1"/>
  <c r="D8" i="24" s="1"/>
  <c r="X641" i="1"/>
  <c r="X662" i="1"/>
  <c r="D18" i="19" s="1"/>
  <c r="X656" i="1"/>
  <c r="X650" i="1"/>
  <c r="X651" i="1"/>
  <c r="X663" i="1"/>
  <c r="X664" i="1"/>
  <c r="X665" i="1"/>
  <c r="X652" i="1"/>
  <c r="X655" i="1"/>
  <c r="D26" i="18" s="1"/>
  <c r="X667" i="1"/>
  <c r="X666" i="1"/>
  <c r="X660" i="1"/>
  <c r="D21" i="16" s="1"/>
  <c r="X661" i="1"/>
  <c r="X668" i="1"/>
  <c r="D23" i="17" s="1"/>
  <c r="X671" i="1"/>
  <c r="D42" i="18" s="1"/>
  <c r="X669" i="1"/>
  <c r="D43" i="19" s="1"/>
  <c r="X672" i="1"/>
  <c r="D9" i="24" s="1"/>
  <c r="X673" i="1"/>
  <c r="X674" i="1"/>
  <c r="X675" i="1"/>
  <c r="X1109" i="1"/>
  <c r="X1112" i="1"/>
  <c r="D22" i="24" s="1"/>
  <c r="X1113" i="1"/>
  <c r="X1116" i="1"/>
  <c r="X1115" i="1"/>
  <c r="X1118" i="1"/>
  <c r="X1119" i="1"/>
  <c r="X1125" i="1"/>
  <c r="X1121" i="1"/>
  <c r="X1126" i="1"/>
  <c r="X1127" i="1"/>
  <c r="X1148" i="1"/>
  <c r="X1152" i="1"/>
  <c r="X1108" i="1"/>
  <c r="X1111" i="1"/>
  <c r="X1117" i="1"/>
  <c r="X1154" i="1"/>
  <c r="X1120" i="1"/>
  <c r="X1114" i="1"/>
  <c r="D50" i="19" s="1"/>
  <c r="X1124" i="1"/>
  <c r="X1129" i="1"/>
  <c r="X1110" i="1"/>
  <c r="D13" i="18" s="1"/>
  <c r="X1153" i="1"/>
  <c r="X1123" i="1"/>
  <c r="D5" i="17" s="1"/>
  <c r="X1128" i="1"/>
  <c r="X1130" i="1"/>
  <c r="X1131" i="1"/>
  <c r="X1136" i="1"/>
  <c r="X1122" i="1"/>
  <c r="X1132" i="1"/>
  <c r="X1139" i="1"/>
  <c r="X1140" i="1"/>
  <c r="X1133" i="1"/>
  <c r="D22" i="22" s="1"/>
  <c r="X1144" i="1"/>
  <c r="X1141" i="1"/>
  <c r="X1145" i="1"/>
  <c r="X1137" i="1"/>
  <c r="X1142" i="1"/>
  <c r="X1146" i="1"/>
  <c r="X1134" i="1"/>
  <c r="D18" i="21" s="1"/>
  <c r="X1143" i="1"/>
  <c r="X1135" i="1"/>
  <c r="X1149" i="1"/>
  <c r="D4" i="17" s="1"/>
  <c r="X1304" i="1"/>
  <c r="X1303" i="1"/>
  <c r="X1150" i="1"/>
  <c r="X1156" i="1"/>
  <c r="X1151" i="1"/>
  <c r="X1138" i="1"/>
  <c r="D45" i="22" s="1"/>
  <c r="X1155" i="1"/>
  <c r="X1147" i="1"/>
  <c r="X1307" i="1"/>
  <c r="X1311" i="1"/>
  <c r="X1312" i="1"/>
  <c r="X1313" i="1"/>
  <c r="X1314" i="1"/>
  <c r="X1318" i="1"/>
  <c r="X1321" i="1"/>
  <c r="X1324" i="1"/>
  <c r="X1325" i="1"/>
  <c r="D49" i="19" s="1"/>
  <c r="X1322" i="1"/>
  <c r="X1323" i="1"/>
  <c r="X1340" i="1"/>
  <c r="X1347" i="1"/>
  <c r="X1308" i="1"/>
  <c r="D40" i="19" s="1"/>
  <c r="X1315" i="1"/>
  <c r="X1306" i="1"/>
  <c r="X1330" i="1"/>
  <c r="X1320" i="1"/>
  <c r="X1319" i="1"/>
  <c r="X1316" i="1"/>
  <c r="X1317" i="1"/>
  <c r="X1338" i="1"/>
  <c r="D7" i="19" s="1"/>
  <c r="X1309" i="1"/>
  <c r="X1305" i="1"/>
  <c r="X1328" i="1"/>
  <c r="X1332" i="1"/>
  <c r="D7" i="21" s="1"/>
  <c r="X1329" i="1"/>
  <c r="X1334" i="1"/>
  <c r="X1327" i="1"/>
  <c r="X1336" i="1"/>
  <c r="X1310" i="1"/>
  <c r="X1333" i="1"/>
  <c r="X1335" i="1"/>
  <c r="X1331" i="1"/>
  <c r="X1326" i="1"/>
  <c r="D46" i="24" s="1"/>
  <c r="X1339" i="1"/>
  <c r="X1341" i="1"/>
  <c r="X1346" i="1"/>
  <c r="X1344" i="1"/>
  <c r="D47" i="22" s="1"/>
  <c r="X1337" i="1"/>
  <c r="X1343" i="1"/>
  <c r="D17" i="17" s="1"/>
  <c r="X1342" i="1"/>
  <c r="X1352" i="1"/>
  <c r="X1351" i="1"/>
  <c r="X1348" i="1"/>
  <c r="X1349" i="1"/>
  <c r="X1345" i="1"/>
  <c r="X1361" i="1"/>
  <c r="X1353" i="1"/>
  <c r="X1355" i="1"/>
  <c r="X1354" i="1"/>
  <c r="D45" i="16" s="1"/>
  <c r="X1356" i="1"/>
  <c r="D48" i="19" s="1"/>
  <c r="X1357" i="1"/>
  <c r="D47" i="17" s="1"/>
  <c r="X1358" i="1"/>
  <c r="D7" i="18" s="1"/>
  <c r="X1364" i="1"/>
  <c r="X1366" i="1"/>
  <c r="D6" i="16" s="1"/>
  <c r="X1368" i="1"/>
  <c r="X1370" i="1"/>
  <c r="X1381" i="1"/>
  <c r="X1387" i="1"/>
  <c r="X1362" i="1"/>
  <c r="D45" i="24" s="1"/>
  <c r="X1367" i="1"/>
  <c r="X1388" i="1"/>
  <c r="X1365" i="1"/>
  <c r="X1369" i="1"/>
  <c r="X1359" i="1"/>
  <c r="X1360" i="1"/>
  <c r="X1350" i="1"/>
  <c r="X1376" i="1"/>
  <c r="X1389" i="1"/>
  <c r="X1375" i="1"/>
  <c r="X1373" i="1"/>
  <c r="X1378" i="1"/>
  <c r="X1371" i="1"/>
  <c r="D9" i="21" s="1"/>
  <c r="X1363" i="1"/>
  <c r="X1382" i="1"/>
  <c r="X1377" i="1"/>
  <c r="X1372" i="1"/>
  <c r="D41" i="21" s="1"/>
  <c r="X1380" i="1"/>
  <c r="X1383" i="1"/>
  <c r="X1384" i="1"/>
  <c r="D47" i="18" s="1"/>
  <c r="X1379" i="1"/>
  <c r="X1385" i="1"/>
  <c r="X1374" i="1"/>
  <c r="X1390" i="1"/>
  <c r="X1386" i="1"/>
  <c r="X107" i="1"/>
  <c r="D11" i="20" l="1"/>
  <c r="C45" i="29"/>
  <c r="D45" i="20"/>
  <c r="D14" i="20"/>
  <c r="D15" i="20"/>
  <c r="D44" i="20"/>
  <c r="C44" i="29"/>
  <c r="D20" i="20"/>
  <c r="D6" i="20"/>
  <c r="D46" i="20"/>
  <c r="C46" i="29"/>
  <c r="C42" i="29"/>
  <c r="D42" i="20"/>
  <c r="C54" i="29"/>
  <c r="D54" i="20"/>
  <c r="C48" i="29"/>
  <c r="D48" i="20"/>
  <c r="D8" i="20"/>
  <c r="D16" i="20"/>
  <c r="D9" i="20"/>
  <c r="D10" i="20"/>
  <c r="C43" i="29"/>
  <c r="D43" i="20"/>
  <c r="D50" i="20"/>
  <c r="C50" i="29"/>
  <c r="D39" i="20"/>
  <c r="C39" i="29"/>
  <c r="D22" i="20"/>
  <c r="C52" i="29"/>
  <c r="D52" i="20"/>
  <c r="C49" i="29"/>
  <c r="D49" i="20"/>
  <c r="D19" i="20"/>
  <c r="D5" i="20"/>
  <c r="D4" i="20"/>
  <c r="D21" i="20"/>
  <c r="D23" i="20"/>
  <c r="D13" i="20"/>
  <c r="D40" i="20"/>
  <c r="C40" i="29"/>
  <c r="D3" i="20"/>
  <c r="C47" i="29"/>
  <c r="D47" i="20"/>
  <c r="D25" i="20"/>
  <c r="C41" i="29"/>
  <c r="D41" i="20"/>
  <c r="D7" i="20"/>
  <c r="D26" i="20"/>
  <c r="D17" i="20"/>
  <c r="D24" i="20"/>
  <c r="C51" i="29"/>
  <c r="D51" i="20"/>
  <c r="D12" i="20"/>
  <c r="D18" i="20"/>
  <c r="E143" i="26"/>
  <c r="E140" i="26"/>
  <c r="E382" i="26"/>
  <c r="E454" i="26"/>
  <c r="E128" i="26"/>
  <c r="E365" i="26"/>
  <c r="E431" i="26"/>
  <c r="E333" i="26"/>
  <c r="E325" i="26"/>
  <c r="E117" i="26"/>
  <c r="E81" i="26"/>
  <c r="E201" i="26"/>
  <c r="E256" i="26"/>
  <c r="E53" i="26"/>
  <c r="E107" i="26"/>
  <c r="E55" i="26"/>
  <c r="E233" i="26"/>
  <c r="E211" i="26"/>
  <c r="E179" i="26"/>
  <c r="E32" i="26"/>
  <c r="E64" i="26"/>
  <c r="E96" i="26"/>
  <c r="E22" i="26"/>
  <c r="E54" i="26"/>
  <c r="E86" i="26"/>
  <c r="E118" i="26"/>
  <c r="E28" i="26"/>
  <c r="E60" i="26"/>
  <c r="E92" i="26"/>
  <c r="E34" i="26"/>
  <c r="E66" i="26"/>
  <c r="E98" i="26"/>
  <c r="E56" i="26"/>
  <c r="E177" i="26"/>
  <c r="E209" i="26"/>
  <c r="E241" i="26"/>
  <c r="E72" i="26"/>
  <c r="E202" i="26"/>
  <c r="E234" i="26"/>
  <c r="E267" i="26"/>
  <c r="E187" i="26"/>
  <c r="E219" i="26"/>
  <c r="E251" i="26"/>
  <c r="E61" i="26"/>
  <c r="E198" i="26"/>
  <c r="E230" i="26"/>
  <c r="E264" i="26"/>
  <c r="E93" i="26"/>
  <c r="E298" i="26"/>
  <c r="E295" i="26"/>
  <c r="E387" i="26"/>
  <c r="E491" i="26"/>
  <c r="E587" i="26"/>
  <c r="E616" i="26"/>
  <c r="E407" i="26"/>
  <c r="E270" i="26"/>
  <c r="E21" i="26"/>
  <c r="E75" i="26"/>
  <c r="E23" i="26"/>
  <c r="E266" i="26"/>
  <c r="E123" i="26"/>
  <c r="E85" i="26"/>
  <c r="E49" i="26"/>
  <c r="E87" i="26"/>
  <c r="E194" i="26"/>
  <c r="E243" i="26"/>
  <c r="E43" i="26"/>
  <c r="E113" i="26"/>
  <c r="E119" i="26"/>
  <c r="E226" i="26"/>
  <c r="E446" i="26"/>
  <c r="E196" i="26"/>
  <c r="E199" i="26"/>
  <c r="E232" i="26"/>
  <c r="E170" i="26"/>
  <c r="E484" i="26"/>
  <c r="E263" i="26"/>
  <c r="E265" i="26"/>
  <c r="E279" i="26"/>
  <c r="E369" i="26"/>
  <c r="E37" i="26"/>
  <c r="E69" i="26"/>
  <c r="E101" i="26"/>
  <c r="E27" i="26"/>
  <c r="E59" i="26"/>
  <c r="E91" i="26"/>
  <c r="E33" i="26"/>
  <c r="E65" i="26"/>
  <c r="E97" i="26"/>
  <c r="E39" i="26"/>
  <c r="E71" i="26"/>
  <c r="E103" i="26"/>
  <c r="E109" i="26"/>
  <c r="E185" i="26"/>
  <c r="E217" i="26"/>
  <c r="E249" i="26"/>
  <c r="E178" i="26"/>
  <c r="E210" i="26"/>
  <c r="E242" i="26"/>
  <c r="E88" i="26"/>
  <c r="E195" i="26"/>
  <c r="E227" i="26"/>
  <c r="E257" i="26"/>
  <c r="E174" i="26"/>
  <c r="E206" i="26"/>
  <c r="E238" i="26"/>
  <c r="E40" i="26"/>
  <c r="E426" i="26"/>
  <c r="E601" i="26"/>
  <c r="E593" i="26"/>
  <c r="E600" i="26"/>
  <c r="E255" i="26"/>
  <c r="E625" i="26"/>
  <c r="E502" i="26"/>
  <c r="E341" i="26"/>
  <c r="E349" i="26"/>
  <c r="E245" i="26"/>
  <c r="E200" i="26"/>
  <c r="E181" i="26"/>
  <c r="E337" i="26"/>
  <c r="E16" i="26"/>
  <c r="E48" i="26"/>
  <c r="E80" i="26"/>
  <c r="E112" i="26"/>
  <c r="E38" i="26"/>
  <c r="E70" i="26"/>
  <c r="E102" i="26"/>
  <c r="E44" i="26"/>
  <c r="E76" i="26"/>
  <c r="E108" i="26"/>
  <c r="E18" i="26"/>
  <c r="E50" i="26"/>
  <c r="E82" i="26"/>
  <c r="E114" i="26"/>
  <c r="E193" i="26"/>
  <c r="E225" i="26"/>
  <c r="E261" i="26"/>
  <c r="E186" i="26"/>
  <c r="E218" i="26"/>
  <c r="E250" i="26"/>
  <c r="E203" i="26"/>
  <c r="E235" i="26"/>
  <c r="E262" i="26"/>
  <c r="E182" i="26"/>
  <c r="E214" i="26"/>
  <c r="E246" i="26"/>
  <c r="E282" i="26"/>
  <c r="E433" i="26"/>
  <c r="E555" i="26"/>
  <c r="E609" i="26"/>
  <c r="E104" i="26"/>
  <c r="E213" i="26"/>
  <c r="E673" i="26"/>
  <c r="E666" i="26"/>
  <c r="E228" i="26"/>
  <c r="E231" i="26"/>
  <c r="E696" i="26"/>
  <c r="E659" i="26"/>
  <c r="E275" i="26"/>
  <c r="E438" i="26"/>
  <c r="E35" i="26"/>
  <c r="E67" i="26"/>
  <c r="E99" i="26"/>
  <c r="E25" i="26"/>
  <c r="E57" i="26"/>
  <c r="E89" i="26"/>
  <c r="E121" i="26"/>
  <c r="E42" i="26"/>
  <c r="E74" i="26"/>
  <c r="E106" i="26"/>
  <c r="E127" i="26"/>
  <c r="E124" i="26"/>
  <c r="E172" i="26"/>
  <c r="E204" i="26"/>
  <c r="E236" i="26"/>
  <c r="E45" i="26"/>
  <c r="E189" i="26"/>
  <c r="E221" i="26"/>
  <c r="E253" i="26"/>
  <c r="E24" i="26"/>
  <c r="E175" i="26"/>
  <c r="E207" i="26"/>
  <c r="E239" i="26"/>
  <c r="E176" i="26"/>
  <c r="E208" i="26"/>
  <c r="E240" i="26"/>
  <c r="E289" i="26"/>
  <c r="E377" i="26"/>
  <c r="E313" i="26"/>
  <c r="E345" i="26"/>
  <c r="E403" i="26"/>
  <c r="E523" i="26"/>
  <c r="E608" i="26"/>
  <c r="E637" i="26"/>
  <c r="E510" i="26"/>
  <c r="E634" i="26"/>
  <c r="E414" i="26"/>
  <c r="E393" i="26"/>
  <c r="E46" i="26"/>
  <c r="E78" i="26"/>
  <c r="E110" i="26"/>
  <c r="E36" i="26"/>
  <c r="E68" i="26"/>
  <c r="E100" i="26"/>
  <c r="E47" i="26"/>
  <c r="E79" i="26"/>
  <c r="E111" i="26"/>
  <c r="E156" i="26"/>
  <c r="E180" i="26"/>
  <c r="E212" i="26"/>
  <c r="E244" i="26"/>
  <c r="E120" i="26"/>
  <c r="E197" i="26"/>
  <c r="E229" i="26"/>
  <c r="E258" i="26"/>
  <c r="E77" i="26"/>
  <c r="E183" i="26"/>
  <c r="E215" i="26"/>
  <c r="E247" i="26"/>
  <c r="E184" i="26"/>
  <c r="E216" i="26"/>
  <c r="E248" i="26"/>
  <c r="E260" i="26"/>
  <c r="E410" i="26"/>
  <c r="E394" i="26"/>
  <c r="E321" i="26"/>
  <c r="E353" i="26"/>
  <c r="E577" i="26"/>
  <c r="E571" i="26"/>
  <c r="E620" i="26"/>
  <c r="E649" i="26"/>
  <c r="E317" i="26"/>
  <c r="E190" i="26"/>
  <c r="E222" i="26"/>
  <c r="E259" i="26"/>
  <c r="E288" i="26"/>
  <c r="E305" i="26"/>
  <c r="E562" i="26"/>
  <c r="E539" i="26"/>
  <c r="E390" i="26"/>
  <c r="E19" i="26"/>
  <c r="E51" i="26"/>
  <c r="E83" i="26"/>
  <c r="E115" i="26"/>
  <c r="E41" i="26"/>
  <c r="E73" i="26"/>
  <c r="E105" i="26"/>
  <c r="E26" i="26"/>
  <c r="E58" i="26"/>
  <c r="E90" i="26"/>
  <c r="E29" i="26"/>
  <c r="E188" i="26"/>
  <c r="E220" i="26"/>
  <c r="E252" i="26"/>
  <c r="E205" i="26"/>
  <c r="E237" i="26"/>
  <c r="E191" i="26"/>
  <c r="E223" i="26"/>
  <c r="E254" i="26"/>
  <c r="E192" i="26"/>
  <c r="E224" i="26"/>
  <c r="E434" i="26"/>
  <c r="E419" i="26"/>
  <c r="E329" i="26"/>
  <c r="E361" i="26"/>
  <c r="E584" i="26"/>
  <c r="E578" i="26"/>
  <c r="E507" i="26"/>
  <c r="E669" i="26"/>
  <c r="E656" i="26"/>
  <c r="E675" i="26"/>
  <c r="E470" i="26"/>
  <c r="E293" i="26"/>
  <c r="E404" i="26"/>
  <c r="E462" i="26"/>
  <c r="E357" i="26"/>
  <c r="E159" i="26"/>
  <c r="E494" i="26"/>
  <c r="E542" i="26"/>
  <c r="E30" i="26"/>
  <c r="E62" i="26"/>
  <c r="E94" i="26"/>
  <c r="E20" i="26"/>
  <c r="E52" i="26"/>
  <c r="E84" i="26"/>
  <c r="E116" i="26"/>
  <c r="E31" i="26"/>
  <c r="E63" i="26"/>
  <c r="E95" i="26"/>
  <c r="E526" i="26"/>
  <c r="E691" i="26"/>
  <c r="E698" i="26"/>
  <c r="E384" i="26"/>
  <c r="B16" i="3" l="1"/>
  <c r="W699" i="1" l="1"/>
  <c r="W1170" i="1" l="1"/>
  <c r="F23" i="12" l="1"/>
  <c r="G23" i="12"/>
  <c r="H23" i="12"/>
  <c r="F24" i="12"/>
  <c r="G24" i="12"/>
  <c r="H24" i="12"/>
  <c r="F25" i="12"/>
  <c r="G25" i="12"/>
  <c r="H25" i="12"/>
  <c r="F26" i="12"/>
  <c r="G26" i="12"/>
  <c r="H26" i="12"/>
  <c r="F27" i="12"/>
  <c r="G27" i="12"/>
  <c r="H27" i="12"/>
  <c r="H28" i="12"/>
  <c r="E23" i="12"/>
  <c r="E24" i="12"/>
  <c r="E25" i="12"/>
  <c r="E26" i="12"/>
  <c r="E27" i="12"/>
  <c r="E28" i="12"/>
  <c r="D23" i="12"/>
  <c r="D24" i="12"/>
  <c r="D25" i="12"/>
  <c r="D26" i="12"/>
  <c r="D27" i="12"/>
  <c r="D28" i="12"/>
  <c r="C23" i="12"/>
  <c r="C24" i="12"/>
  <c r="C25" i="12"/>
  <c r="C26" i="12"/>
  <c r="C27" i="12"/>
  <c r="B23" i="12"/>
  <c r="B24" i="12"/>
  <c r="B25" i="12"/>
  <c r="B26" i="12"/>
  <c r="B27" i="12"/>
  <c r="A27" i="12"/>
  <c r="A24" i="12"/>
  <c r="A25" i="12"/>
  <c r="A26" i="12"/>
  <c r="A23" i="12"/>
  <c r="A22" i="12"/>
  <c r="W109" i="1" l="1"/>
  <c r="W111" i="1"/>
  <c r="W112" i="1"/>
  <c r="W113" i="1"/>
  <c r="W124" i="1"/>
  <c r="W126" i="1"/>
  <c r="W129" i="1"/>
  <c r="W128" i="1"/>
  <c r="W119" i="1"/>
  <c r="W130" i="1"/>
  <c r="W121" i="1"/>
  <c r="W146" i="1"/>
  <c r="W114" i="1"/>
  <c r="W110" i="1"/>
  <c r="W115" i="1"/>
  <c r="W118" i="1"/>
  <c r="W125" i="1"/>
  <c r="W140" i="1"/>
  <c r="W123" i="1"/>
  <c r="W132" i="1"/>
  <c r="W117" i="1"/>
  <c r="W134" i="1"/>
  <c r="W120" i="1"/>
  <c r="W144" i="1"/>
  <c r="W136" i="1"/>
  <c r="W135" i="1"/>
  <c r="W157" i="1"/>
  <c r="W131" i="1"/>
  <c r="W150" i="1"/>
  <c r="W137" i="1"/>
  <c r="W142" i="1"/>
  <c r="W108" i="1"/>
  <c r="W138" i="1"/>
  <c r="W141" i="1"/>
  <c r="W139" i="1"/>
  <c r="W122" i="1"/>
  <c r="W145" i="1"/>
  <c r="W147" i="1"/>
  <c r="W116" i="1"/>
  <c r="W127" i="1"/>
  <c r="W143" i="1"/>
  <c r="W133" i="1"/>
  <c r="W148" i="1"/>
  <c r="W149" i="1"/>
  <c r="W151" i="1"/>
  <c r="W152" i="1"/>
  <c r="W156" i="1"/>
  <c r="W153" i="1"/>
  <c r="W154" i="1"/>
  <c r="W158" i="1"/>
  <c r="W155" i="1"/>
  <c r="W159" i="1"/>
  <c r="W164" i="1"/>
  <c r="W167" i="1"/>
  <c r="W166" i="1"/>
  <c r="W172" i="1"/>
  <c r="W175" i="1"/>
  <c r="W178" i="1"/>
  <c r="W174" i="1"/>
  <c r="W199" i="1"/>
  <c r="W177" i="1"/>
  <c r="W204" i="1"/>
  <c r="W161" i="1"/>
  <c r="W163" i="1"/>
  <c r="W165" i="1"/>
  <c r="W168" i="1"/>
  <c r="W179" i="1"/>
  <c r="W189" i="1"/>
  <c r="W162" i="1"/>
  <c r="W183" i="1"/>
  <c r="W191" i="1"/>
  <c r="W184" i="1"/>
  <c r="W169" i="1"/>
  <c r="W192" i="1"/>
  <c r="W173" i="1"/>
  <c r="W193" i="1"/>
  <c r="W170" i="1"/>
  <c r="W186" i="1"/>
  <c r="W160" i="1"/>
  <c r="W194" i="1"/>
  <c r="W176" i="1"/>
  <c r="W188" i="1"/>
  <c r="W180" i="1"/>
  <c r="W196" i="1"/>
  <c r="W198" i="1"/>
  <c r="W181" i="1"/>
  <c r="W200" i="1"/>
  <c r="W171" i="1"/>
  <c r="W185" i="1"/>
  <c r="W182" i="1"/>
  <c r="W190" i="1"/>
  <c r="W201" i="1"/>
  <c r="W202" i="1"/>
  <c r="W197" i="1"/>
  <c r="W487" i="1"/>
  <c r="W203" i="1"/>
  <c r="W488" i="1"/>
  <c r="W491" i="1"/>
  <c r="W195" i="1"/>
  <c r="W187" i="1"/>
  <c r="W493" i="1"/>
  <c r="W497" i="1"/>
  <c r="W495" i="1"/>
  <c r="W498" i="1"/>
  <c r="W499" i="1"/>
  <c r="W501" i="1"/>
  <c r="W502" i="1"/>
  <c r="W504" i="1"/>
  <c r="W508" i="1"/>
  <c r="W510" i="1"/>
  <c r="W523" i="1"/>
  <c r="W489" i="1"/>
  <c r="W492" i="1"/>
  <c r="W494" i="1"/>
  <c r="W496" i="1"/>
  <c r="W500" i="1"/>
  <c r="W522" i="1"/>
  <c r="W505" i="1"/>
  <c r="W506" i="1"/>
  <c r="W513" i="1"/>
  <c r="W503" i="1"/>
  <c r="W518" i="1"/>
  <c r="W521" i="1"/>
  <c r="W516" i="1"/>
  <c r="W490" i="1"/>
  <c r="W514" i="1"/>
  <c r="W512" i="1"/>
  <c r="W517" i="1"/>
  <c r="W507" i="1"/>
  <c r="W526" i="1"/>
  <c r="W524" i="1"/>
  <c r="W515" i="1"/>
  <c r="W527" i="1"/>
  <c r="W520" i="1"/>
  <c r="W525" i="1"/>
  <c r="W528" i="1"/>
  <c r="W529" i="1"/>
  <c r="W530" i="1"/>
  <c r="W531" i="1"/>
  <c r="W532" i="1"/>
  <c r="W519" i="1"/>
  <c r="W511" i="1"/>
  <c r="W585" i="1"/>
  <c r="W586" i="1"/>
  <c r="W587" i="1"/>
  <c r="W589" i="1"/>
  <c r="W591" i="1"/>
  <c r="W592" i="1"/>
  <c r="W603" i="1"/>
  <c r="W594" i="1"/>
  <c r="W599" i="1"/>
  <c r="W602" i="1"/>
  <c r="W605" i="1"/>
  <c r="W598" i="1"/>
  <c r="W618" i="1"/>
  <c r="W619" i="1"/>
  <c r="W623" i="1"/>
  <c r="W583" i="1"/>
  <c r="W584" i="1"/>
  <c r="W588" i="1"/>
  <c r="W509" i="1"/>
  <c r="W595" i="1"/>
  <c r="W596" i="1"/>
  <c r="W604" i="1"/>
  <c r="W616" i="1"/>
  <c r="W590" i="1"/>
  <c r="W593" i="1"/>
  <c r="W601" i="1"/>
  <c r="W607" i="1"/>
  <c r="W600" i="1"/>
  <c r="W608" i="1"/>
  <c r="W610" i="1"/>
  <c r="W609" i="1"/>
  <c r="W597" i="1"/>
  <c r="W620" i="1"/>
  <c r="W612" i="1"/>
  <c r="W615" i="1"/>
  <c r="W621" i="1"/>
  <c r="W614" i="1"/>
  <c r="W613" i="1"/>
  <c r="W622" i="1"/>
  <c r="W606" i="1"/>
  <c r="W625" i="1"/>
  <c r="W626" i="1"/>
  <c r="W627" i="1"/>
  <c r="W726" i="1"/>
  <c r="W728" i="1"/>
  <c r="W730" i="1"/>
  <c r="W617" i="1"/>
  <c r="W734" i="1"/>
  <c r="W731" i="1"/>
  <c r="W611" i="1"/>
  <c r="W735" i="1"/>
  <c r="W737" i="1"/>
  <c r="W624" i="1"/>
  <c r="W732" i="1"/>
  <c r="W740" i="1"/>
  <c r="W741" i="1"/>
  <c r="W743" i="1"/>
  <c r="W745" i="1"/>
  <c r="W752" i="1"/>
  <c r="W747" i="1"/>
  <c r="W768" i="1"/>
  <c r="W725" i="1"/>
  <c r="W727" i="1"/>
  <c r="W729" i="1"/>
  <c r="W736" i="1"/>
  <c r="W742" i="1"/>
  <c r="W744" i="1"/>
  <c r="W754" i="1"/>
  <c r="W761" i="1"/>
  <c r="W764" i="1"/>
  <c r="W724" i="1"/>
  <c r="W746" i="1"/>
  <c r="W749" i="1"/>
  <c r="W739" i="1"/>
  <c r="W748" i="1"/>
  <c r="W757" i="1"/>
  <c r="W756" i="1"/>
  <c r="W762" i="1"/>
  <c r="W765" i="1"/>
  <c r="W733" i="1"/>
  <c r="W753" i="1"/>
  <c r="W738" i="1"/>
  <c r="W759" i="1"/>
  <c r="W751" i="1"/>
  <c r="W763" i="1"/>
  <c r="W755" i="1"/>
  <c r="W760" i="1"/>
  <c r="W771" i="1"/>
  <c r="W766" i="1"/>
  <c r="W758" i="1"/>
  <c r="W750" i="1"/>
  <c r="W770" i="1"/>
  <c r="W769" i="1"/>
  <c r="W772" i="1"/>
  <c r="W963" i="1"/>
  <c r="W767" i="1"/>
  <c r="W964" i="1"/>
  <c r="W968" i="1"/>
  <c r="W966" i="1"/>
  <c r="W965" i="1"/>
  <c r="W970" i="1"/>
  <c r="W972" i="1"/>
  <c r="W973" i="1"/>
  <c r="W976" i="1"/>
  <c r="W974" i="1"/>
  <c r="W979" i="1"/>
  <c r="W980" i="1"/>
  <c r="W977" i="1"/>
  <c r="W1000" i="1"/>
  <c r="W969" i="1"/>
  <c r="W981" i="1"/>
  <c r="W982" i="1"/>
  <c r="W988" i="1"/>
  <c r="W1004" i="1"/>
  <c r="W978" i="1"/>
  <c r="W997" i="1"/>
  <c r="W967" i="1"/>
  <c r="W975" i="1"/>
  <c r="W992" i="1"/>
  <c r="W983" i="1"/>
  <c r="W984" i="1"/>
  <c r="W971" i="1"/>
  <c r="W993" i="1"/>
  <c r="W996" i="1"/>
  <c r="W985" i="1"/>
  <c r="W998" i="1"/>
  <c r="W989" i="1"/>
  <c r="W999" i="1"/>
  <c r="W994" i="1"/>
  <c r="W1001" i="1"/>
  <c r="W986" i="1"/>
  <c r="W995" i="1"/>
  <c r="W1002" i="1"/>
  <c r="W1003" i="1"/>
  <c r="W990" i="1"/>
  <c r="W1005" i="1"/>
  <c r="W987" i="1"/>
  <c r="W1007" i="1"/>
  <c r="W991" i="1"/>
  <c r="W1006" i="1"/>
  <c r="W1207" i="1"/>
  <c r="W1209" i="1"/>
  <c r="W1008" i="1"/>
  <c r="W1009" i="1"/>
  <c r="W1211" i="1"/>
  <c r="W1212" i="1"/>
  <c r="W1213" i="1"/>
  <c r="W1216" i="1"/>
  <c r="W1223" i="1"/>
  <c r="W1241" i="1"/>
  <c r="W1210" i="1"/>
  <c r="W1224" i="1"/>
  <c r="W1230" i="1"/>
  <c r="W1247" i="1"/>
  <c r="W1248" i="1"/>
  <c r="W1208" i="1"/>
  <c r="W1214" i="1"/>
  <c r="W1215" i="1"/>
  <c r="W1217" i="1"/>
  <c r="W1239" i="1"/>
  <c r="W1240" i="1"/>
  <c r="W1219" i="1"/>
  <c r="W1232" i="1"/>
  <c r="W1244" i="1"/>
  <c r="W1233" i="1"/>
  <c r="W1226" i="1"/>
  <c r="W1229" i="1"/>
  <c r="W1225" i="1"/>
  <c r="W1238" i="1"/>
  <c r="W1220" i="1"/>
  <c r="W1246" i="1"/>
  <c r="W1237" i="1"/>
  <c r="W1218" i="1"/>
  <c r="W1234" i="1"/>
  <c r="W1250" i="1"/>
  <c r="W1249" i="1"/>
  <c r="W1227" i="1"/>
  <c r="W1221" i="1"/>
  <c r="W1243" i="1"/>
  <c r="W1251" i="1"/>
  <c r="W1242" i="1"/>
  <c r="W1236" i="1"/>
  <c r="W1245" i="1"/>
  <c r="W1253" i="1"/>
  <c r="W1252" i="1"/>
  <c r="W1231" i="1"/>
  <c r="W1254" i="1"/>
  <c r="W1228" i="1"/>
  <c r="W1222" i="1"/>
  <c r="W1235" i="1"/>
  <c r="W1255" i="1"/>
  <c r="W1256" i="1"/>
  <c r="W1260" i="1"/>
  <c r="W1257" i="1"/>
  <c r="W1265" i="1"/>
  <c r="W1266" i="1"/>
  <c r="W1276" i="1"/>
  <c r="W1263" i="1"/>
  <c r="W1267" i="1"/>
  <c r="W1272" i="1"/>
  <c r="W1285" i="1"/>
  <c r="W1291" i="1"/>
  <c r="W1297" i="1"/>
  <c r="W1258" i="1"/>
  <c r="W1287" i="1"/>
  <c r="W1261" i="1"/>
  <c r="W1262" i="1"/>
  <c r="W1264" i="1"/>
  <c r="W1273" i="1"/>
  <c r="W1286" i="1"/>
  <c r="W1279" i="1"/>
  <c r="W1294" i="1"/>
  <c r="W1278" i="1"/>
  <c r="W1271" i="1"/>
  <c r="W1274" i="1"/>
  <c r="W1302" i="1"/>
  <c r="W1270" i="1"/>
  <c r="W1268" i="1"/>
  <c r="W1269" i="1"/>
  <c r="W1293" i="1"/>
  <c r="W1281" i="1"/>
  <c r="W1280" i="1"/>
  <c r="W1283" i="1"/>
  <c r="W1275" i="1"/>
  <c r="W1277" i="1"/>
  <c r="W1290" i="1"/>
  <c r="W1259" i="1"/>
  <c r="W1295" i="1"/>
  <c r="W1288" i="1"/>
  <c r="W1292" i="1"/>
  <c r="W1284" i="1"/>
  <c r="W1296" i="1"/>
  <c r="W1298" i="1"/>
  <c r="W1299" i="1"/>
  <c r="W1289" i="1"/>
  <c r="W1282" i="1"/>
  <c r="W205" i="1"/>
  <c r="W1300" i="1"/>
  <c r="W1301" i="1"/>
  <c r="W210" i="1"/>
  <c r="W215" i="1"/>
  <c r="W213" i="1"/>
  <c r="W217" i="1"/>
  <c r="W219" i="1"/>
  <c r="W218" i="1"/>
  <c r="W214" i="1"/>
  <c r="W231" i="1"/>
  <c r="W238" i="1"/>
  <c r="W246" i="1"/>
  <c r="W206" i="1"/>
  <c r="W207" i="1"/>
  <c r="W208" i="1"/>
  <c r="W209" i="1"/>
  <c r="W212" i="1"/>
  <c r="W216" i="1"/>
  <c r="W224" i="1"/>
  <c r="W222" i="1"/>
  <c r="W228" i="1"/>
  <c r="W235" i="1"/>
  <c r="W225" i="1"/>
  <c r="W223" i="1"/>
  <c r="W237" i="1"/>
  <c r="W236" i="1"/>
  <c r="W229" i="1"/>
  <c r="W234" i="1"/>
  <c r="W226" i="1"/>
  <c r="W221" i="1"/>
  <c r="W211" i="1"/>
  <c r="W233" i="1"/>
  <c r="W239" i="1"/>
  <c r="W232" i="1"/>
  <c r="W240" i="1"/>
  <c r="W220" i="1"/>
  <c r="W241" i="1"/>
  <c r="W244" i="1"/>
  <c r="W230" i="1"/>
  <c r="W245" i="1"/>
  <c r="W227" i="1"/>
  <c r="W242" i="1"/>
  <c r="W243" i="1"/>
  <c r="W247" i="1"/>
  <c r="W248" i="1"/>
  <c r="W249" i="1"/>
  <c r="W344" i="1"/>
  <c r="W346" i="1"/>
  <c r="W351" i="1"/>
  <c r="W349" i="1"/>
  <c r="W345" i="1"/>
  <c r="W347" i="1"/>
  <c r="W354" i="1"/>
  <c r="W356" i="1"/>
  <c r="W357" i="1"/>
  <c r="W352" i="1"/>
  <c r="W360" i="1"/>
  <c r="W376" i="1"/>
  <c r="W379" i="1"/>
  <c r="W385" i="1"/>
  <c r="W348" i="1"/>
  <c r="W350" i="1"/>
  <c r="W353" i="1"/>
  <c r="W355" i="1"/>
  <c r="W380" i="1"/>
  <c r="W358" i="1"/>
  <c r="W343" i="1"/>
  <c r="W370" i="1"/>
  <c r="W362" i="1"/>
  <c r="W363" i="1"/>
  <c r="W364" i="1"/>
  <c r="W386" i="1"/>
  <c r="W372" i="1"/>
  <c r="W389" i="1"/>
  <c r="W391" i="1"/>
  <c r="W365" i="1"/>
  <c r="W392" i="1"/>
  <c r="W366" i="1"/>
  <c r="W359" i="1"/>
  <c r="W371" i="1"/>
  <c r="W375" i="1"/>
  <c r="W361" i="1"/>
  <c r="W368" i="1"/>
  <c r="W367" i="1"/>
  <c r="W374" i="1"/>
  <c r="W373" i="1"/>
  <c r="W381" i="1"/>
  <c r="W382" i="1"/>
  <c r="W378" i="1"/>
  <c r="W383" i="1"/>
  <c r="W384" i="1"/>
  <c r="W369" i="1"/>
  <c r="W377" i="1"/>
  <c r="W387" i="1"/>
  <c r="W819" i="1"/>
  <c r="W390" i="1"/>
  <c r="W388" i="1"/>
  <c r="W821" i="1"/>
  <c r="W824" i="1"/>
  <c r="W825" i="1"/>
  <c r="W829" i="1"/>
  <c r="W831" i="1"/>
  <c r="W833" i="1"/>
  <c r="W827" i="1"/>
  <c r="W840" i="1"/>
  <c r="W832" i="1"/>
  <c r="W861" i="1"/>
  <c r="W852" i="1"/>
  <c r="W865" i="1"/>
  <c r="W822" i="1"/>
  <c r="W823" i="1"/>
  <c r="W826" i="1"/>
  <c r="W830" i="1"/>
  <c r="W828" i="1"/>
  <c r="W834" i="1"/>
  <c r="W851" i="1"/>
  <c r="W837" i="1"/>
  <c r="W866" i="1"/>
  <c r="W843" i="1"/>
  <c r="W849" i="1"/>
  <c r="W842" i="1"/>
  <c r="W850" i="1"/>
  <c r="W820" i="1"/>
  <c r="W836" i="1"/>
  <c r="W862" i="1"/>
  <c r="W853" i="1"/>
  <c r="W838" i="1"/>
  <c r="W839" i="1"/>
  <c r="W835" i="1"/>
  <c r="W845" i="1"/>
  <c r="W848" i="1"/>
  <c r="W846" i="1"/>
  <c r="W841" i="1"/>
  <c r="W867" i="1"/>
  <c r="W854" i="1"/>
  <c r="W855" i="1"/>
  <c r="W844" i="1"/>
  <c r="W856" i="1"/>
  <c r="W859" i="1"/>
  <c r="W847" i="1"/>
  <c r="W857" i="1"/>
  <c r="W858" i="1"/>
  <c r="W860" i="1"/>
  <c r="W863" i="1"/>
  <c r="W864" i="1"/>
  <c r="W868" i="1"/>
  <c r="W872" i="1"/>
  <c r="W870" i="1"/>
  <c r="W873" i="1"/>
  <c r="W874" i="1"/>
  <c r="W875" i="1"/>
  <c r="W876" i="1"/>
  <c r="W879" i="1"/>
  <c r="W881" i="1"/>
  <c r="W883" i="1"/>
  <c r="W894" i="1"/>
  <c r="W891" i="1"/>
  <c r="W890" i="1"/>
  <c r="W903" i="1"/>
  <c r="W871" i="1"/>
  <c r="W882" i="1"/>
  <c r="W884" i="1"/>
  <c r="W880" i="1"/>
  <c r="W889" i="1"/>
  <c r="W892" i="1"/>
  <c r="W887" i="1"/>
  <c r="W869" i="1"/>
  <c r="W888" i="1"/>
  <c r="W886" i="1"/>
  <c r="W885" i="1"/>
  <c r="W878" i="1"/>
  <c r="W893" i="1"/>
  <c r="W896" i="1"/>
  <c r="W898" i="1"/>
  <c r="W901" i="1"/>
  <c r="W900" i="1"/>
  <c r="W895" i="1"/>
  <c r="W877" i="1"/>
  <c r="W902" i="1"/>
  <c r="W904" i="1"/>
  <c r="W905" i="1"/>
  <c r="W897" i="1"/>
  <c r="W899" i="1"/>
  <c r="W909" i="1"/>
  <c r="W906" i="1"/>
  <c r="W908" i="1"/>
  <c r="W907" i="1"/>
  <c r="W910" i="1"/>
  <c r="W911" i="1"/>
  <c r="W912" i="1"/>
  <c r="W913" i="1"/>
  <c r="W920" i="1"/>
  <c r="W918" i="1"/>
  <c r="W921" i="1"/>
  <c r="W922" i="1"/>
  <c r="W924" i="1"/>
  <c r="W925" i="1"/>
  <c r="W928" i="1"/>
  <c r="W929" i="1"/>
  <c r="W937" i="1"/>
  <c r="W927" i="1"/>
  <c r="W952" i="1"/>
  <c r="W958" i="1"/>
  <c r="W916" i="1"/>
  <c r="W917" i="1"/>
  <c r="W919" i="1"/>
  <c r="W923" i="1"/>
  <c r="W946" i="1"/>
  <c r="W957" i="1"/>
  <c r="W915" i="1"/>
  <c r="W959" i="1"/>
  <c r="W949" i="1"/>
  <c r="W947" i="1"/>
  <c r="W938" i="1"/>
  <c r="W944" i="1"/>
  <c r="W932" i="1"/>
  <c r="W933" i="1"/>
  <c r="W945" i="1"/>
  <c r="W926" i="1"/>
  <c r="W940" i="1"/>
  <c r="W935" i="1"/>
  <c r="W943" i="1"/>
  <c r="W948" i="1"/>
  <c r="W941" i="1"/>
  <c r="W936" i="1"/>
  <c r="W942" i="1"/>
  <c r="W951" i="1"/>
  <c r="W930" i="1"/>
  <c r="W931" i="1"/>
  <c r="W939" i="1"/>
  <c r="W934" i="1"/>
  <c r="W950" i="1"/>
  <c r="W953" i="1"/>
  <c r="W954" i="1"/>
  <c r="W955" i="1"/>
  <c r="W956" i="1"/>
  <c r="W960" i="1"/>
  <c r="W961" i="1"/>
  <c r="W1010" i="1"/>
  <c r="W1011" i="1"/>
  <c r="W1012" i="1"/>
  <c r="W1014" i="1"/>
  <c r="W1016" i="1"/>
  <c r="W962" i="1"/>
  <c r="W1017" i="1"/>
  <c r="W1023" i="1"/>
  <c r="W1022" i="1"/>
  <c r="W1024" i="1"/>
  <c r="W1031" i="1"/>
  <c r="W1018" i="1"/>
  <c r="W1028" i="1"/>
  <c r="W1029" i="1"/>
  <c r="W1050" i="1"/>
  <c r="W1020" i="1"/>
  <c r="W1045" i="1"/>
  <c r="W1038" i="1"/>
  <c r="W1027" i="1"/>
  <c r="W1021" i="1"/>
  <c r="W1037" i="1"/>
  <c r="W1030" i="1"/>
  <c r="W1013" i="1"/>
  <c r="W1039" i="1"/>
  <c r="W1035" i="1"/>
  <c r="W1032" i="1"/>
  <c r="W1015" i="1"/>
  <c r="W1025" i="1"/>
  <c r="W1026" i="1"/>
  <c r="W1041" i="1"/>
  <c r="W1033" i="1"/>
  <c r="W1019" i="1"/>
  <c r="W1034" i="1"/>
  <c r="W1043" i="1"/>
  <c r="W1047" i="1"/>
  <c r="W1048" i="1"/>
  <c r="W1044" i="1"/>
  <c r="W1036" i="1"/>
  <c r="W1046" i="1"/>
  <c r="W1042" i="1"/>
  <c r="W1052" i="1"/>
  <c r="W1051" i="1"/>
  <c r="W1054" i="1"/>
  <c r="W1055" i="1"/>
  <c r="W1053" i="1"/>
  <c r="W1040" i="1"/>
  <c r="W1049" i="1"/>
  <c r="W1056" i="1"/>
  <c r="W1057" i="1"/>
  <c r="W1058" i="1"/>
  <c r="W1060" i="1"/>
  <c r="W1059" i="1"/>
  <c r="W1061" i="1"/>
  <c r="W1062" i="1"/>
  <c r="W1064" i="1"/>
  <c r="W1066" i="1"/>
  <c r="W1073" i="1"/>
  <c r="W1069" i="1"/>
  <c r="W1071" i="1"/>
  <c r="W1075" i="1"/>
  <c r="W1077" i="1"/>
  <c r="W1093" i="1"/>
  <c r="W1095" i="1"/>
  <c r="W1086" i="1"/>
  <c r="W1094" i="1"/>
  <c r="W1063" i="1"/>
  <c r="W1087" i="1"/>
  <c r="W1068" i="1"/>
  <c r="W1067" i="1"/>
  <c r="W1074" i="1"/>
  <c r="W1096" i="1"/>
  <c r="W1070" i="1"/>
  <c r="W1091" i="1"/>
  <c r="W1076" i="1"/>
  <c r="W1079" i="1"/>
  <c r="W1078" i="1"/>
  <c r="W1065" i="1"/>
  <c r="W1080" i="1"/>
  <c r="W1083" i="1"/>
  <c r="W1082" i="1"/>
  <c r="W1081" i="1"/>
  <c r="W1084" i="1"/>
  <c r="W1085" i="1"/>
  <c r="W1072" i="1"/>
  <c r="W1088" i="1"/>
  <c r="W1089" i="1"/>
  <c r="W1090" i="1"/>
  <c r="W1092" i="1"/>
  <c r="W1097" i="1"/>
  <c r="W1099" i="1"/>
  <c r="W1098" i="1"/>
  <c r="W1100" i="1"/>
  <c r="W1101" i="1"/>
  <c r="W1102" i="1"/>
  <c r="W1103" i="1"/>
  <c r="W1104" i="1"/>
  <c r="W1105" i="1"/>
  <c r="W1106" i="1"/>
  <c r="W1107" i="1"/>
  <c r="W1440" i="1"/>
  <c r="W1442" i="1"/>
  <c r="W1443" i="1"/>
  <c r="W1445" i="1"/>
  <c r="W1447" i="1"/>
  <c r="W1449" i="1"/>
  <c r="W1450" i="1"/>
  <c r="W1452" i="1"/>
  <c r="W1457" i="1"/>
  <c r="W1473" i="1"/>
  <c r="W1479" i="1"/>
  <c r="W1441" i="1"/>
  <c r="W1446" i="1"/>
  <c r="W1451" i="1"/>
  <c r="W1453" i="1"/>
  <c r="W1458" i="1"/>
  <c r="W1444" i="1"/>
  <c r="W1448" i="1"/>
  <c r="W1456" i="1"/>
  <c r="W1460" i="1"/>
  <c r="W1461" i="1"/>
  <c r="W1454" i="1"/>
  <c r="W1462" i="1"/>
  <c r="W1463" i="1"/>
  <c r="W1464" i="1"/>
  <c r="W1472" i="1"/>
  <c r="W1465" i="1"/>
  <c r="W1455" i="1"/>
  <c r="W1470" i="1"/>
  <c r="W1467" i="1"/>
  <c r="W1468" i="1"/>
  <c r="W1466" i="1"/>
  <c r="W1459" i="1"/>
  <c r="W1475" i="1"/>
  <c r="W1469" i="1"/>
  <c r="W1476" i="1"/>
  <c r="W1474" i="1"/>
  <c r="W1471" i="1"/>
  <c r="W1477" i="1"/>
  <c r="W1478" i="1"/>
  <c r="W295" i="1"/>
  <c r="W296" i="1"/>
  <c r="W298" i="1"/>
  <c r="W305" i="1"/>
  <c r="W315" i="1"/>
  <c r="W309" i="1"/>
  <c r="W317" i="1"/>
  <c r="W318" i="1"/>
  <c r="W301" i="1"/>
  <c r="W297" i="1"/>
  <c r="W310" i="1"/>
  <c r="W300" i="1"/>
  <c r="W302" i="1"/>
  <c r="W306" i="1"/>
  <c r="W307" i="1"/>
  <c r="W312" i="1"/>
  <c r="W299" i="1"/>
  <c r="W335" i="1"/>
  <c r="W339" i="1"/>
  <c r="W340" i="1"/>
  <c r="W304" i="1"/>
  <c r="W334" i="1"/>
  <c r="W319" i="1"/>
  <c r="W303" i="1"/>
  <c r="W313" i="1"/>
  <c r="W321" i="1"/>
  <c r="W308" i="1"/>
  <c r="W314" i="1"/>
  <c r="W320" i="1"/>
  <c r="W311" i="1"/>
  <c r="W322" i="1"/>
  <c r="W329" i="1"/>
  <c r="W326" i="1"/>
  <c r="W323" i="1"/>
  <c r="W327" i="1"/>
  <c r="W325" i="1"/>
  <c r="W324" i="1"/>
  <c r="W328" i="1"/>
  <c r="W330" i="1"/>
  <c r="W414" i="1"/>
  <c r="W336" i="1"/>
  <c r="W331" i="1"/>
  <c r="W337" i="1"/>
  <c r="W316" i="1"/>
  <c r="W332" i="1"/>
  <c r="W333" i="1"/>
  <c r="W338" i="1"/>
  <c r="W341" i="1"/>
  <c r="W396" i="1"/>
  <c r="W398" i="1"/>
  <c r="W400" i="1"/>
  <c r="W405" i="1"/>
  <c r="W417" i="1"/>
  <c r="W415" i="1"/>
  <c r="W393" i="1"/>
  <c r="W404" i="1"/>
  <c r="W342" i="1"/>
  <c r="W408" i="1"/>
  <c r="W403" i="1"/>
  <c r="W402" i="1"/>
  <c r="W407" i="1"/>
  <c r="W409" i="1"/>
  <c r="W401" i="1"/>
  <c r="W395" i="1"/>
  <c r="W412" i="1"/>
  <c r="W410" i="1"/>
  <c r="W420" i="1"/>
  <c r="W413" i="1"/>
  <c r="W419" i="1"/>
  <c r="W399" i="1"/>
  <c r="W394" i="1"/>
  <c r="W406" i="1"/>
  <c r="W411" i="1"/>
  <c r="W397" i="1"/>
  <c r="W421" i="1"/>
  <c r="W423" i="1"/>
  <c r="W416" i="1"/>
  <c r="W418" i="1"/>
  <c r="W427" i="1"/>
  <c r="W422" i="1"/>
  <c r="W425" i="1"/>
  <c r="W426" i="1"/>
  <c r="W424" i="1"/>
  <c r="W430" i="1"/>
  <c r="W429" i="1"/>
  <c r="W428" i="1"/>
  <c r="W432" i="1"/>
  <c r="W431" i="1"/>
  <c r="W434" i="1"/>
  <c r="W433" i="1"/>
  <c r="W435" i="1"/>
  <c r="W436" i="1"/>
  <c r="W437" i="1"/>
  <c r="W438" i="1"/>
  <c r="W439" i="1"/>
  <c r="W440" i="1"/>
  <c r="W442" i="1"/>
  <c r="W443" i="1"/>
  <c r="W446" i="1"/>
  <c r="W449" i="1"/>
  <c r="W453" i="1"/>
  <c r="W451" i="1"/>
  <c r="W455" i="1"/>
  <c r="W457" i="1"/>
  <c r="W462" i="1"/>
  <c r="W456" i="1"/>
  <c r="W461" i="1"/>
  <c r="W460" i="1"/>
  <c r="W447" i="1"/>
  <c r="W445" i="1"/>
  <c r="W477" i="1"/>
  <c r="W452" i="1"/>
  <c r="W441" i="1"/>
  <c r="W463" i="1"/>
  <c r="W464" i="1"/>
  <c r="W448" i="1"/>
  <c r="W454" i="1"/>
  <c r="W444" i="1"/>
  <c r="W458" i="1"/>
  <c r="W470" i="1"/>
  <c r="W465" i="1"/>
  <c r="W466" i="1"/>
  <c r="W469" i="1"/>
  <c r="W472" i="1"/>
  <c r="W473" i="1"/>
  <c r="W467" i="1"/>
  <c r="W471" i="1"/>
  <c r="W468" i="1"/>
  <c r="W475" i="1"/>
  <c r="W474" i="1"/>
  <c r="W478" i="1"/>
  <c r="W476" i="1"/>
  <c r="W479" i="1"/>
  <c r="W480" i="1"/>
  <c r="W481" i="1"/>
  <c r="W482" i="1"/>
  <c r="W483" i="1"/>
  <c r="W484" i="1"/>
  <c r="W485" i="1"/>
  <c r="W486" i="1"/>
  <c r="W679" i="1"/>
  <c r="W676" i="1"/>
  <c r="W681" i="1"/>
  <c r="W680" i="1"/>
  <c r="W682" i="1"/>
  <c r="W713" i="1"/>
  <c r="W677" i="1"/>
  <c r="W691" i="1"/>
  <c r="W689" i="1"/>
  <c r="W683" i="1"/>
  <c r="W685" i="1"/>
  <c r="W686" i="1"/>
  <c r="W688" i="1"/>
  <c r="W687" i="1"/>
  <c r="W717" i="1"/>
  <c r="W684" i="1"/>
  <c r="W693" i="1"/>
  <c r="W718" i="1"/>
  <c r="W694" i="1"/>
  <c r="W706" i="1"/>
  <c r="W678" i="1"/>
  <c r="W707" i="1"/>
  <c r="W690" i="1"/>
  <c r="W692" i="1"/>
  <c r="W709" i="1"/>
  <c r="W696" i="1"/>
  <c r="W697" i="1"/>
  <c r="W700" i="1"/>
  <c r="W698" i="1"/>
  <c r="W701" i="1"/>
  <c r="W704" i="1"/>
  <c r="W705" i="1"/>
  <c r="W708" i="1"/>
  <c r="W710" i="1"/>
  <c r="W702" i="1"/>
  <c r="W711" i="1"/>
  <c r="W712" i="1"/>
  <c r="W714" i="1"/>
  <c r="W703" i="1"/>
  <c r="W715" i="1"/>
  <c r="W716" i="1"/>
  <c r="W719" i="1"/>
  <c r="W720" i="1"/>
  <c r="W721" i="1"/>
  <c r="W722" i="1"/>
  <c r="W723" i="1"/>
  <c r="W774" i="1"/>
  <c r="W776" i="1"/>
  <c r="W777" i="1"/>
  <c r="W778" i="1"/>
  <c r="W785" i="1"/>
  <c r="W783" i="1"/>
  <c r="W799" i="1"/>
  <c r="W781" i="1"/>
  <c r="W782" i="1"/>
  <c r="W784" i="1"/>
  <c r="W788" i="1"/>
  <c r="W780" i="1"/>
  <c r="W779" i="1"/>
  <c r="W811" i="1"/>
  <c r="W818" i="1"/>
  <c r="W789" i="1"/>
  <c r="W802" i="1"/>
  <c r="W790" i="1"/>
  <c r="W775" i="1"/>
  <c r="W773" i="1"/>
  <c r="W792" i="1"/>
  <c r="W791" i="1"/>
  <c r="W793" i="1"/>
  <c r="W807" i="1"/>
  <c r="W695" i="1"/>
  <c r="W794" i="1"/>
  <c r="W801" i="1"/>
  <c r="W808" i="1"/>
  <c r="W786" i="1"/>
  <c r="W798" i="1"/>
  <c r="W787" i="1"/>
  <c r="W800" i="1"/>
  <c r="W795" i="1"/>
  <c r="W803" i="1"/>
  <c r="W796" i="1"/>
  <c r="W804" i="1"/>
  <c r="W805" i="1"/>
  <c r="W809" i="1"/>
  <c r="W797" i="1"/>
  <c r="W810" i="1"/>
  <c r="W806" i="1"/>
  <c r="W812" i="1"/>
  <c r="W813" i="1"/>
  <c r="W814" i="1"/>
  <c r="W815" i="1"/>
  <c r="W816" i="1"/>
  <c r="W817" i="1"/>
  <c r="W1157" i="1"/>
  <c r="W1158" i="1"/>
  <c r="W1163" i="1"/>
  <c r="W1164" i="1"/>
  <c r="W1165" i="1"/>
  <c r="W1167" i="1"/>
  <c r="W1176" i="1"/>
  <c r="W1193" i="1"/>
  <c r="W1159" i="1"/>
  <c r="W1160" i="1"/>
  <c r="W1190" i="1"/>
  <c r="W1173" i="1"/>
  <c r="W1201" i="1"/>
  <c r="W1178" i="1"/>
  <c r="W1162" i="1"/>
  <c r="W1197" i="1"/>
  <c r="W1187" i="1"/>
  <c r="W1169" i="1"/>
  <c r="W1171" i="1"/>
  <c r="W1166" i="1"/>
  <c r="W1180" i="1"/>
  <c r="W1174" i="1"/>
  <c r="W1168" i="1"/>
  <c r="W1161" i="1"/>
  <c r="W1181" i="1"/>
  <c r="W1175" i="1"/>
  <c r="W1172" i="1"/>
  <c r="W1182" i="1"/>
  <c r="W1198" i="1"/>
  <c r="W1179" i="1"/>
  <c r="W1188" i="1"/>
  <c r="W1184" i="1"/>
  <c r="W1185" i="1"/>
  <c r="W1186" i="1"/>
  <c r="W1189" i="1"/>
  <c r="W1194" i="1"/>
  <c r="W1192" i="1"/>
  <c r="W1195" i="1"/>
  <c r="W1183" i="1"/>
  <c r="W1191" i="1"/>
  <c r="W1177" i="1"/>
  <c r="W1200" i="1"/>
  <c r="W1199" i="1"/>
  <c r="W1196" i="1"/>
  <c r="W1202" i="1"/>
  <c r="W1203" i="1"/>
  <c r="W1205" i="1"/>
  <c r="W1204" i="1"/>
  <c r="W1206" i="1"/>
  <c r="W1400" i="1"/>
  <c r="W1402" i="1"/>
  <c r="W1405" i="1"/>
  <c r="W1407" i="1"/>
  <c r="W1410" i="1"/>
  <c r="W1414" i="1"/>
  <c r="W1418" i="1"/>
  <c r="W1401" i="1"/>
  <c r="W1408" i="1"/>
  <c r="W1411" i="1"/>
  <c r="W1404" i="1"/>
  <c r="W1415" i="1"/>
  <c r="W1406" i="1"/>
  <c r="W1409" i="1"/>
  <c r="W1419" i="1"/>
  <c r="W1413" i="1"/>
  <c r="W1427" i="1"/>
  <c r="W1399" i="1"/>
  <c r="W1433" i="1"/>
  <c r="W1412" i="1"/>
  <c r="W1403" i="1"/>
  <c r="W1426" i="1"/>
  <c r="W1398" i="1"/>
  <c r="W1416" i="1"/>
  <c r="W1423" i="1"/>
  <c r="W1417" i="1"/>
  <c r="W1420" i="1"/>
  <c r="W1422" i="1"/>
  <c r="W1434" i="1"/>
  <c r="W1437" i="1"/>
  <c r="W3" i="1"/>
  <c r="W1425" i="1"/>
  <c r="W1435" i="1"/>
  <c r="W1432" i="1"/>
  <c r="W1421" i="1"/>
  <c r="W1439" i="1"/>
  <c r="W1438" i="1"/>
  <c r="W1430" i="1"/>
  <c r="W1436" i="1"/>
  <c r="W1431" i="1"/>
  <c r="W1424" i="1"/>
  <c r="W1429" i="1"/>
  <c r="W1428" i="1"/>
  <c r="W4" i="1"/>
  <c r="W9" i="1"/>
  <c r="W5" i="1"/>
  <c r="W10" i="1"/>
  <c r="W11" i="1"/>
  <c r="W13" i="1"/>
  <c r="W14" i="1"/>
  <c r="W15" i="1"/>
  <c r="W20" i="1"/>
  <c r="W21" i="1"/>
  <c r="W54" i="1"/>
  <c r="W450" i="1"/>
  <c r="W6" i="1"/>
  <c r="W7" i="1"/>
  <c r="W8" i="1"/>
  <c r="W39" i="1"/>
  <c r="W35" i="1"/>
  <c r="W33" i="1"/>
  <c r="W40" i="1"/>
  <c r="W38" i="1"/>
  <c r="W25" i="1"/>
  <c r="W12" i="1"/>
  <c r="W27" i="1"/>
  <c r="W28" i="1"/>
  <c r="W23" i="1"/>
  <c r="W41" i="1"/>
  <c r="W34" i="1"/>
  <c r="W29" i="1"/>
  <c r="W37" i="1"/>
  <c r="W24" i="1"/>
  <c r="W30" i="1"/>
  <c r="W42" i="1"/>
  <c r="W19" i="1"/>
  <c r="W43" i="1"/>
  <c r="W31" i="1"/>
  <c r="W32" i="1"/>
  <c r="W36" i="1"/>
  <c r="W22" i="1"/>
  <c r="W44" i="1"/>
  <c r="W17" i="1"/>
  <c r="W16" i="1"/>
  <c r="W18" i="1"/>
  <c r="W45" i="1"/>
  <c r="W47" i="1"/>
  <c r="W46" i="1"/>
  <c r="W26" i="1"/>
  <c r="W48" i="1"/>
  <c r="W52" i="1"/>
  <c r="W51" i="1"/>
  <c r="W49" i="1"/>
  <c r="W50" i="1"/>
  <c r="W53" i="1"/>
  <c r="W55" i="1"/>
  <c r="W56" i="1"/>
  <c r="W59" i="1"/>
  <c r="W60" i="1"/>
  <c r="W64" i="1"/>
  <c r="W66" i="1"/>
  <c r="W73" i="1"/>
  <c r="W78" i="1"/>
  <c r="W83" i="1"/>
  <c r="W72" i="1"/>
  <c r="W71" i="1"/>
  <c r="W79" i="1"/>
  <c r="W65" i="1"/>
  <c r="W75" i="1"/>
  <c r="W81" i="1"/>
  <c r="W103" i="1"/>
  <c r="W58" i="1"/>
  <c r="W62" i="1"/>
  <c r="W69" i="1"/>
  <c r="W77" i="1"/>
  <c r="W61" i="1"/>
  <c r="W70" i="1"/>
  <c r="W67" i="1"/>
  <c r="W84" i="1"/>
  <c r="W63" i="1"/>
  <c r="W57" i="1"/>
  <c r="W92" i="1"/>
  <c r="W76" i="1"/>
  <c r="W85" i="1"/>
  <c r="W91" i="1"/>
  <c r="W86" i="1"/>
  <c r="W68" i="1"/>
  <c r="W104" i="1"/>
  <c r="W90" i="1"/>
  <c r="W82" i="1"/>
  <c r="W89" i="1"/>
  <c r="W96" i="1"/>
  <c r="W80" i="1"/>
  <c r="W98" i="1"/>
  <c r="W87" i="1"/>
  <c r="W97" i="1"/>
  <c r="W74" i="1"/>
  <c r="W94" i="1"/>
  <c r="W88" i="1"/>
  <c r="W101" i="1"/>
  <c r="W100" i="1"/>
  <c r="W93" i="1"/>
  <c r="W102" i="1"/>
  <c r="W99" i="1"/>
  <c r="W95" i="1"/>
  <c r="W105" i="1"/>
  <c r="W106" i="1"/>
  <c r="W250" i="1"/>
  <c r="W252" i="1"/>
  <c r="W253" i="1"/>
  <c r="W254" i="1"/>
  <c r="W256" i="1"/>
  <c r="W258" i="1"/>
  <c r="W262" i="1"/>
  <c r="W263" i="1"/>
  <c r="W266" i="1"/>
  <c r="W268" i="1"/>
  <c r="W269" i="1"/>
  <c r="W279" i="1"/>
  <c r="W251" i="1"/>
  <c r="W267" i="1"/>
  <c r="W255" i="1"/>
  <c r="W264" i="1"/>
  <c r="W273" i="1"/>
  <c r="W265" i="1"/>
  <c r="W260" i="1"/>
  <c r="W259" i="1"/>
  <c r="W257" i="1"/>
  <c r="W271" i="1"/>
  <c r="W275" i="1"/>
  <c r="W272" i="1"/>
  <c r="W277" i="1"/>
  <c r="W285" i="1"/>
  <c r="W278" i="1"/>
  <c r="W282" i="1"/>
  <c r="W280" i="1"/>
  <c r="W274" i="1"/>
  <c r="W286" i="1"/>
  <c r="W284" i="1"/>
  <c r="W261" i="1"/>
  <c r="W276" i="1"/>
  <c r="W287" i="1"/>
  <c r="W270" i="1"/>
  <c r="W283" i="1"/>
  <c r="W281" i="1"/>
  <c r="W288" i="1"/>
  <c r="W290" i="1"/>
  <c r="W534" i="1"/>
  <c r="W291" i="1"/>
  <c r="W289" i="1"/>
  <c r="W294" i="1"/>
  <c r="W292" i="1"/>
  <c r="W533" i="1"/>
  <c r="W293" i="1"/>
  <c r="W535" i="1"/>
  <c r="W536" i="1"/>
  <c r="W543" i="1"/>
  <c r="W545" i="1"/>
  <c r="W546" i="1"/>
  <c r="W550" i="1"/>
  <c r="W568" i="1"/>
  <c r="W542" i="1"/>
  <c r="W578" i="1"/>
  <c r="W537" i="1"/>
  <c r="W538" i="1"/>
  <c r="W540" i="1"/>
  <c r="W582" i="1"/>
  <c r="W552" i="1"/>
  <c r="W580" i="1"/>
  <c r="W549" i="1"/>
  <c r="W541" i="1"/>
  <c r="W539" i="1"/>
  <c r="W556" i="1"/>
  <c r="W562" i="1"/>
  <c r="W557" i="1"/>
  <c r="W547" i="1"/>
  <c r="W555" i="1"/>
  <c r="W548" i="1"/>
  <c r="W554" i="1"/>
  <c r="W572" i="1"/>
  <c r="W559" i="1"/>
  <c r="W565" i="1"/>
  <c r="W563" i="1"/>
  <c r="W544" i="1"/>
  <c r="W560" i="1"/>
  <c r="W561" i="1"/>
  <c r="W570" i="1"/>
  <c r="W566" i="1"/>
  <c r="W571" i="1"/>
  <c r="W553" i="1"/>
  <c r="W567" i="1"/>
  <c r="W558" i="1"/>
  <c r="W564" i="1"/>
  <c r="W573" i="1"/>
  <c r="W575" i="1"/>
  <c r="W574" i="1"/>
  <c r="W569" i="1"/>
  <c r="W551" i="1"/>
  <c r="W579" i="1"/>
  <c r="W581" i="1"/>
  <c r="W576" i="1"/>
  <c r="W577" i="1"/>
  <c r="W628" i="1"/>
  <c r="W630" i="1"/>
  <c r="W631" i="1"/>
  <c r="W633" i="1"/>
  <c r="W635" i="1"/>
  <c r="W638" i="1"/>
  <c r="W640" i="1"/>
  <c r="W642" i="1"/>
  <c r="W643" i="1"/>
  <c r="W657" i="1"/>
  <c r="W648" i="1"/>
  <c r="W644" i="1"/>
  <c r="W634" i="1"/>
  <c r="W636" i="1"/>
  <c r="W637" i="1"/>
  <c r="W639" i="1"/>
  <c r="W645" i="1"/>
  <c r="W670" i="1"/>
  <c r="W649" i="1"/>
  <c r="W646" i="1"/>
  <c r="W632" i="1"/>
  <c r="W659" i="1"/>
  <c r="D35" i="16" s="1"/>
  <c r="W629" i="1"/>
  <c r="W653" i="1"/>
  <c r="W658" i="1"/>
  <c r="W647" i="1"/>
  <c r="W654" i="1"/>
  <c r="W641" i="1"/>
  <c r="W662" i="1"/>
  <c r="W656" i="1"/>
  <c r="W650" i="1"/>
  <c r="W651" i="1"/>
  <c r="W663" i="1"/>
  <c r="W664" i="1"/>
  <c r="W665" i="1"/>
  <c r="W652" i="1"/>
  <c r="W655" i="1"/>
  <c r="W667" i="1"/>
  <c r="W666" i="1"/>
  <c r="W660" i="1"/>
  <c r="W661" i="1"/>
  <c r="W668" i="1"/>
  <c r="W671" i="1"/>
  <c r="W669" i="1"/>
  <c r="W672" i="1"/>
  <c r="W673" i="1"/>
  <c r="W674" i="1"/>
  <c r="W675" i="1"/>
  <c r="W1109" i="1"/>
  <c r="W1112" i="1"/>
  <c r="W1113" i="1"/>
  <c r="W1116" i="1"/>
  <c r="W1115" i="1"/>
  <c r="W1118" i="1"/>
  <c r="W1119" i="1"/>
  <c r="W1125" i="1"/>
  <c r="W1121" i="1"/>
  <c r="W1126" i="1"/>
  <c r="W1127" i="1"/>
  <c r="W1148" i="1"/>
  <c r="W1152" i="1"/>
  <c r="W1108" i="1"/>
  <c r="W1111" i="1"/>
  <c r="W1117" i="1"/>
  <c r="W1154" i="1"/>
  <c r="W1120" i="1"/>
  <c r="W1114" i="1"/>
  <c r="W1124" i="1"/>
  <c r="W1129" i="1"/>
  <c r="W1110" i="1"/>
  <c r="W1153" i="1"/>
  <c r="W1123" i="1"/>
  <c r="W1128" i="1"/>
  <c r="W1130" i="1"/>
  <c r="W1131" i="1"/>
  <c r="W1136" i="1"/>
  <c r="W1122" i="1"/>
  <c r="W1132" i="1"/>
  <c r="W1139" i="1"/>
  <c r="W1140" i="1"/>
  <c r="W1133" i="1"/>
  <c r="W1144" i="1"/>
  <c r="W1141" i="1"/>
  <c r="W1145" i="1"/>
  <c r="W1137" i="1"/>
  <c r="W1142" i="1"/>
  <c r="W1146" i="1"/>
  <c r="W1134" i="1"/>
  <c r="W1143" i="1"/>
  <c r="W1135" i="1"/>
  <c r="W1149" i="1"/>
  <c r="W1304" i="1"/>
  <c r="W1303" i="1"/>
  <c r="W1150" i="1"/>
  <c r="W1156" i="1"/>
  <c r="W1151" i="1"/>
  <c r="W1138" i="1"/>
  <c r="W1155" i="1"/>
  <c r="W1147" i="1"/>
  <c r="W1307" i="1"/>
  <c r="W1311" i="1"/>
  <c r="W1312" i="1"/>
  <c r="W1313" i="1"/>
  <c r="W1314" i="1"/>
  <c r="W1318" i="1"/>
  <c r="W1321" i="1"/>
  <c r="W1324" i="1"/>
  <c r="W1325" i="1"/>
  <c r="W1322" i="1"/>
  <c r="W1323" i="1"/>
  <c r="W1340" i="1"/>
  <c r="W1347" i="1"/>
  <c r="W1308" i="1"/>
  <c r="W1315" i="1"/>
  <c r="W1306" i="1"/>
  <c r="W1330" i="1"/>
  <c r="W1320" i="1"/>
  <c r="W1319" i="1"/>
  <c r="W1316" i="1"/>
  <c r="W1317" i="1"/>
  <c r="W1338" i="1"/>
  <c r="W1309" i="1"/>
  <c r="W1305" i="1"/>
  <c r="W1328" i="1"/>
  <c r="W1332" i="1"/>
  <c r="W1329" i="1"/>
  <c r="W1334" i="1"/>
  <c r="W1327" i="1"/>
  <c r="W1336" i="1"/>
  <c r="W1310" i="1"/>
  <c r="W1333" i="1"/>
  <c r="W1335" i="1"/>
  <c r="W1331" i="1"/>
  <c r="W1326" i="1"/>
  <c r="W1339" i="1"/>
  <c r="W1341" i="1"/>
  <c r="W1346" i="1"/>
  <c r="W1344" i="1"/>
  <c r="W1337" i="1"/>
  <c r="W1343" i="1"/>
  <c r="W1342" i="1"/>
  <c r="W1352" i="1"/>
  <c r="W1351" i="1"/>
  <c r="W1348" i="1"/>
  <c r="W1349" i="1"/>
  <c r="W1345" i="1"/>
  <c r="W1361" i="1"/>
  <c r="W1353" i="1"/>
  <c r="W1355" i="1"/>
  <c r="W1354" i="1"/>
  <c r="W1356" i="1"/>
  <c r="W1357" i="1"/>
  <c r="W1358" i="1"/>
  <c r="W1364" i="1"/>
  <c r="W1366" i="1"/>
  <c r="W1368" i="1"/>
  <c r="W1370" i="1"/>
  <c r="W1381" i="1"/>
  <c r="W1387" i="1"/>
  <c r="W1362" i="1"/>
  <c r="W1367" i="1"/>
  <c r="W1388" i="1"/>
  <c r="W1365" i="1"/>
  <c r="W1369" i="1"/>
  <c r="W1359" i="1"/>
  <c r="W1360" i="1"/>
  <c r="W1350" i="1"/>
  <c r="W1376" i="1"/>
  <c r="W1389" i="1"/>
  <c r="W1375" i="1"/>
  <c r="W1373" i="1"/>
  <c r="W1378" i="1"/>
  <c r="W1371" i="1"/>
  <c r="W1363" i="1"/>
  <c r="W1382" i="1"/>
  <c r="W1377" i="1"/>
  <c r="W1372" i="1"/>
  <c r="W1380" i="1"/>
  <c r="W1383" i="1"/>
  <c r="W1384" i="1"/>
  <c r="W1379" i="1"/>
  <c r="W1385" i="1"/>
  <c r="W1374" i="1"/>
  <c r="W1390" i="1"/>
  <c r="W1386" i="1"/>
  <c r="W107" i="1"/>
  <c r="D35" i="20" l="1"/>
  <c r="H3" i="12"/>
  <c r="H4" i="12"/>
  <c r="H5" i="12"/>
  <c r="H6" i="12"/>
  <c r="H7" i="12"/>
  <c r="H8" i="12"/>
  <c r="H9" i="12"/>
  <c r="H10" i="12"/>
  <c r="H11" i="12"/>
  <c r="H12" i="12"/>
  <c r="H13" i="12"/>
  <c r="H14" i="12"/>
  <c r="H15" i="12"/>
  <c r="H16" i="12"/>
  <c r="H17" i="12"/>
  <c r="H18" i="12"/>
  <c r="H19" i="12"/>
  <c r="H20" i="12"/>
  <c r="H21" i="12"/>
  <c r="H22" i="12"/>
  <c r="H2" i="12"/>
  <c r="G3" i="12"/>
  <c r="G4" i="12"/>
  <c r="G5" i="12"/>
  <c r="G6" i="12"/>
  <c r="G7" i="12"/>
  <c r="G8" i="12"/>
  <c r="G9" i="12"/>
  <c r="G10" i="12"/>
  <c r="G11" i="12"/>
  <c r="G12" i="12"/>
  <c r="G13" i="12"/>
  <c r="G14" i="12"/>
  <c r="G15" i="12"/>
  <c r="G16" i="12"/>
  <c r="G17" i="12"/>
  <c r="G18" i="12"/>
  <c r="G19" i="12"/>
  <c r="G20" i="12"/>
  <c r="G21" i="12"/>
  <c r="G22" i="12"/>
  <c r="F3" i="12"/>
  <c r="F4" i="12"/>
  <c r="F5" i="12"/>
  <c r="F6" i="12"/>
  <c r="F7" i="12"/>
  <c r="F8" i="12"/>
  <c r="F9" i="12"/>
  <c r="F10" i="12"/>
  <c r="F11" i="12"/>
  <c r="F12" i="12"/>
  <c r="F13" i="12"/>
  <c r="F14" i="12"/>
  <c r="F15" i="12"/>
  <c r="F16" i="12"/>
  <c r="F17" i="12"/>
  <c r="F18" i="12"/>
  <c r="F19" i="12"/>
  <c r="F20" i="12"/>
  <c r="F21" i="12"/>
  <c r="F22" i="12"/>
  <c r="E3" i="12"/>
  <c r="E4" i="12"/>
  <c r="E5" i="12"/>
  <c r="E6" i="12"/>
  <c r="E7" i="12"/>
  <c r="E8" i="12"/>
  <c r="E9" i="12"/>
  <c r="E10" i="12"/>
  <c r="E11" i="12"/>
  <c r="E12" i="12"/>
  <c r="E13" i="12"/>
  <c r="E14" i="12"/>
  <c r="E15" i="12"/>
  <c r="E16" i="12"/>
  <c r="E17" i="12"/>
  <c r="E18" i="12"/>
  <c r="E19" i="12"/>
  <c r="E20" i="12"/>
  <c r="E21" i="12"/>
  <c r="E22" i="12"/>
  <c r="E29" i="12"/>
  <c r="D3" i="12"/>
  <c r="D4" i="12"/>
  <c r="D5" i="12"/>
  <c r="D6" i="12"/>
  <c r="D7" i="12"/>
  <c r="D8" i="12"/>
  <c r="D9" i="12"/>
  <c r="D10" i="12"/>
  <c r="D11" i="12"/>
  <c r="D12" i="12"/>
  <c r="D13" i="12"/>
  <c r="D14" i="12"/>
  <c r="D15" i="12"/>
  <c r="D16" i="12"/>
  <c r="D17" i="12"/>
  <c r="D18" i="12"/>
  <c r="D19" i="12"/>
  <c r="D20" i="12"/>
  <c r="D21" i="12"/>
  <c r="D22" i="12"/>
  <c r="C3" i="12"/>
  <c r="C4" i="12"/>
  <c r="C5" i="12"/>
  <c r="C6" i="12"/>
  <c r="C7" i="12"/>
  <c r="C8" i="12"/>
  <c r="C9" i="12"/>
  <c r="C10" i="12"/>
  <c r="C11" i="12"/>
  <c r="C12" i="12"/>
  <c r="C13" i="12"/>
  <c r="C14" i="12"/>
  <c r="C15" i="12"/>
  <c r="C16" i="12"/>
  <c r="C17" i="12"/>
  <c r="C18" i="12"/>
  <c r="C19" i="12"/>
  <c r="C20" i="12"/>
  <c r="C21" i="12"/>
  <c r="C22" i="12"/>
  <c r="B3" i="12"/>
  <c r="B4" i="12"/>
  <c r="B5" i="12"/>
  <c r="B6" i="12"/>
  <c r="B7" i="12"/>
  <c r="B8" i="12"/>
  <c r="B9" i="12"/>
  <c r="B10" i="12"/>
  <c r="B11" i="12"/>
  <c r="B12" i="12"/>
  <c r="B13" i="12"/>
  <c r="B14" i="12"/>
  <c r="B15" i="12"/>
  <c r="B16" i="12"/>
  <c r="B17" i="12"/>
  <c r="B18" i="12"/>
  <c r="B19" i="12"/>
  <c r="B20" i="12"/>
  <c r="B21" i="12"/>
  <c r="B22" i="12"/>
  <c r="A13" i="12"/>
  <c r="B13" i="3" l="1"/>
  <c r="G2" i="12" l="1"/>
  <c r="F2" i="12"/>
  <c r="E2" i="12"/>
  <c r="D2" i="12"/>
  <c r="C2" i="12"/>
  <c r="B2" i="12"/>
  <c r="A2" i="12"/>
  <c r="A3" i="12"/>
  <c r="A4" i="12"/>
  <c r="A5" i="12"/>
  <c r="A6" i="12"/>
  <c r="A7" i="12"/>
  <c r="A8" i="12"/>
  <c r="A9" i="12"/>
  <c r="A10" i="12"/>
  <c r="A11" i="12"/>
  <c r="A12" i="12"/>
  <c r="A14" i="12"/>
  <c r="A15" i="12"/>
  <c r="A16" i="12"/>
  <c r="A17" i="12"/>
  <c r="A18" i="12"/>
  <c r="A19" i="12"/>
  <c r="A20" i="12"/>
  <c r="A21" i="12"/>
  <c r="G4" i="19" l="1"/>
  <c r="G14" i="16"/>
  <c r="G24" i="21"/>
  <c r="G8" i="22"/>
  <c r="G18" i="20"/>
  <c r="G28" i="17"/>
  <c r="G12" i="16"/>
  <c r="G22" i="21"/>
  <c r="G6" i="22"/>
  <c r="G24" i="20"/>
  <c r="G10" i="17"/>
  <c r="G13" i="22"/>
  <c r="G23" i="20"/>
  <c r="G7" i="19"/>
  <c r="G17" i="16"/>
  <c r="G27" i="21"/>
  <c r="G11" i="22"/>
  <c r="G21" i="20"/>
  <c r="G5" i="19"/>
  <c r="G15" i="16"/>
  <c r="G26" i="17"/>
  <c r="G28" i="19"/>
  <c r="G11" i="20"/>
  <c r="G21" i="17"/>
  <c r="G5" i="16"/>
  <c r="G15" i="21"/>
  <c r="G26" i="19"/>
  <c r="G9" i="20"/>
  <c r="G19" i="17"/>
  <c r="G30" i="22"/>
  <c r="G9" i="21"/>
  <c r="G10" i="16"/>
  <c r="G20" i="21"/>
  <c r="G4" i="22"/>
  <c r="G14" i="20"/>
  <c r="G24" i="17"/>
  <c r="G8" i="16"/>
  <c r="G18" i="21"/>
  <c r="G29" i="19"/>
  <c r="G16" i="20"/>
  <c r="G29" i="21"/>
  <c r="G20" i="19"/>
  <c r="G30" i="16"/>
  <c r="G13" i="17"/>
  <c r="G24" i="22"/>
  <c r="G7" i="21"/>
  <c r="G18" i="19"/>
  <c r="G28" i="16"/>
  <c r="G11" i="17"/>
  <c r="G22" i="22"/>
  <c r="G21" i="21"/>
  <c r="G30" i="17"/>
  <c r="G29" i="22"/>
  <c r="G12" i="21"/>
  <c r="G23" i="19"/>
  <c r="G6" i="20"/>
  <c r="G16" i="17"/>
  <c r="G27" i="22"/>
  <c r="G10" i="21"/>
  <c r="G21" i="19"/>
  <c r="G4" i="20"/>
  <c r="G5" i="21"/>
  <c r="G17" i="22"/>
  <c r="G27" i="20"/>
  <c r="G11" i="19"/>
  <c r="G21" i="16"/>
  <c r="G4" i="17"/>
  <c r="G15" i="22"/>
  <c r="G25" i="20"/>
  <c r="G9" i="19"/>
  <c r="G19" i="16"/>
  <c r="G16" i="19"/>
  <c r="G26" i="16"/>
  <c r="G9" i="17"/>
  <c r="G30" i="20"/>
  <c r="G24" i="16"/>
  <c r="G18" i="22"/>
  <c r="G6" i="17"/>
  <c r="G9" i="22"/>
  <c r="G19" i="20"/>
  <c r="G29" i="17"/>
  <c r="G13" i="16"/>
  <c r="G23" i="21"/>
  <c r="G7" i="22"/>
  <c r="G17" i="20"/>
  <c r="G27" i="17"/>
  <c r="G11" i="16"/>
  <c r="G18" i="17"/>
  <c r="G8" i="19"/>
  <c r="G18" i="16"/>
  <c r="G28" i="21"/>
  <c r="G12" i="22"/>
  <c r="G22" i="20"/>
  <c r="G6" i="19"/>
  <c r="G16" i="16"/>
  <c r="G26" i="21"/>
  <c r="G10" i="22"/>
  <c r="G28" i="20"/>
  <c r="G22" i="17"/>
  <c r="G6" i="16"/>
  <c r="G16" i="21"/>
  <c r="G27" i="19"/>
  <c r="G10" i="20"/>
  <c r="G20" i="17"/>
  <c r="G4" i="16"/>
  <c r="G14" i="21"/>
  <c r="G25" i="19"/>
  <c r="G8" i="20"/>
  <c r="G5" i="22"/>
  <c r="G15" i="20"/>
  <c r="G25" i="17"/>
  <c r="G9" i="16"/>
  <c r="G19" i="21"/>
  <c r="G30" i="19"/>
  <c r="G13" i="20"/>
  <c r="G23" i="17"/>
  <c r="G7" i="16"/>
  <c r="G14" i="17"/>
  <c r="G14" i="19"/>
  <c r="G17" i="21"/>
  <c r="G25" i="22"/>
  <c r="G8" i="21"/>
  <c r="G19" i="19"/>
  <c r="G29" i="16"/>
  <c r="G12" i="17"/>
  <c r="G23" i="22"/>
  <c r="G6" i="21"/>
  <c r="G17" i="19"/>
  <c r="G27" i="16"/>
  <c r="G20" i="20"/>
  <c r="G24" i="19"/>
  <c r="G7" i="20"/>
  <c r="G17" i="17"/>
  <c r="G28" i="22"/>
  <c r="G11" i="21"/>
  <c r="G22" i="19"/>
  <c r="G5" i="20"/>
  <c r="G15" i="17"/>
  <c r="G26" i="22"/>
  <c r="G25" i="21"/>
  <c r="G12" i="19"/>
  <c r="G22" i="16"/>
  <c r="G5" i="17"/>
  <c r="G16" i="22"/>
  <c r="G26" i="20"/>
  <c r="G10" i="19"/>
  <c r="G20" i="16"/>
  <c r="G30" i="21"/>
  <c r="G14" i="22"/>
  <c r="G13" i="21"/>
  <c r="G21" i="22"/>
  <c r="G4" i="21"/>
  <c r="G15" i="19"/>
  <c r="G25" i="16"/>
  <c r="G8" i="17"/>
  <c r="G19" i="22"/>
  <c r="G29" i="20"/>
  <c r="G13" i="19"/>
  <c r="G23" i="16"/>
  <c r="G12" i="20"/>
  <c r="G20" i="22"/>
  <c r="G7" i="17"/>
  <c r="G3" i="16"/>
  <c r="G3" i="20"/>
  <c r="G3" i="17"/>
  <c r="G3" i="21"/>
  <c r="G3" i="19"/>
  <c r="G3" i="22"/>
  <c r="G4" i="24"/>
  <c r="G20" i="24"/>
  <c r="G7" i="24"/>
  <c r="G23" i="24"/>
  <c r="G6" i="24"/>
  <c r="G22" i="24"/>
  <c r="G9" i="24"/>
  <c r="G28" i="18"/>
  <c r="G12" i="18"/>
  <c r="G25" i="18"/>
  <c r="G9" i="18"/>
  <c r="G23" i="18"/>
  <c r="G30" i="18"/>
  <c r="G14" i="18"/>
  <c r="G19" i="24"/>
  <c r="G29" i="24"/>
  <c r="G16" i="18"/>
  <c r="G11" i="18"/>
  <c r="G8" i="24"/>
  <c r="G24" i="24"/>
  <c r="G11" i="24"/>
  <c r="G27" i="24"/>
  <c r="G10" i="24"/>
  <c r="G26" i="24"/>
  <c r="G17" i="24"/>
  <c r="G24" i="18"/>
  <c r="G8" i="18"/>
  <c r="G21" i="18"/>
  <c r="G5" i="18"/>
  <c r="G19" i="18"/>
  <c r="G26" i="18"/>
  <c r="G6" i="18"/>
  <c r="G22" i="18"/>
  <c r="G16" i="24"/>
  <c r="G3" i="24"/>
  <c r="G18" i="24"/>
  <c r="G29" i="18"/>
  <c r="G13" i="18"/>
  <c r="G18" i="18"/>
  <c r="G12" i="24"/>
  <c r="G28" i="24"/>
  <c r="G15" i="24"/>
  <c r="G25" i="24"/>
  <c r="G14" i="24"/>
  <c r="G30" i="24"/>
  <c r="G21" i="24"/>
  <c r="G20" i="18"/>
  <c r="G4" i="18"/>
  <c r="G17" i="18"/>
  <c r="G10" i="18"/>
  <c r="G15" i="18"/>
  <c r="G7" i="18"/>
  <c r="G13" i="24"/>
  <c r="G5" i="24"/>
  <c r="G27" i="18"/>
  <c r="K427" i="1"/>
  <c r="F17" i="21" s="1"/>
  <c r="G3" i="18"/>
  <c r="K1426" i="1"/>
  <c r="G35" i="19"/>
  <c r="G35" i="17"/>
  <c r="G35" i="24"/>
  <c r="G35" i="18"/>
  <c r="G35" i="21"/>
  <c r="G35" i="16"/>
  <c r="G35" i="20"/>
  <c r="G35" i="22"/>
  <c r="K325" i="1"/>
  <c r="K1112" i="1"/>
  <c r="K476" i="1"/>
  <c r="K973" i="1"/>
  <c r="K1277" i="1"/>
  <c r="K1137" i="1"/>
  <c r="K395" i="1"/>
  <c r="K663" i="1"/>
  <c r="K269" i="1"/>
  <c r="K452" i="1"/>
  <c r="K430" i="1"/>
  <c r="K509" i="1"/>
  <c r="K1304" i="1"/>
  <c r="K47" i="1"/>
  <c r="K567" i="1"/>
  <c r="K672" i="1"/>
  <c r="K1037" i="1"/>
  <c r="K938" i="1"/>
  <c r="K1105" i="1"/>
  <c r="K1005" i="1"/>
  <c r="K1235" i="1"/>
  <c r="K282" i="1"/>
  <c r="K695" i="1"/>
  <c r="K1435" i="1"/>
  <c r="K518" i="1"/>
  <c r="F9" i="16" s="1"/>
  <c r="K717" i="1"/>
  <c r="K175" i="1"/>
  <c r="K540" i="1"/>
  <c r="K327" i="1"/>
  <c r="F10" i="18" s="1"/>
  <c r="K369" i="1"/>
  <c r="K949" i="1"/>
  <c r="K618" i="1"/>
  <c r="K107" i="1"/>
  <c r="K910" i="1"/>
  <c r="K59" i="1"/>
  <c r="F40" i="21" s="1"/>
  <c r="K1423" i="1"/>
  <c r="K78" i="1"/>
  <c r="K135" i="1"/>
  <c r="K1365" i="1"/>
  <c r="K519" i="1"/>
  <c r="F6" i="19" s="1"/>
  <c r="K1172" i="1"/>
  <c r="F19" i="19" s="1"/>
  <c r="K1156" i="1"/>
  <c r="K1428" i="1"/>
  <c r="K1274" i="1"/>
  <c r="K134" i="1"/>
  <c r="K256" i="1"/>
  <c r="K462" i="1"/>
  <c r="K1260" i="1"/>
  <c r="K1320" i="1"/>
  <c r="F46" i="16" s="1"/>
  <c r="K1073" i="1"/>
  <c r="K87" i="1"/>
  <c r="K1131" i="1"/>
  <c r="K718" i="1"/>
  <c r="K783" i="1"/>
  <c r="K5" i="1"/>
  <c r="K1392" i="1"/>
  <c r="K1022" i="1"/>
  <c r="K855" i="1"/>
  <c r="K1430" i="1"/>
  <c r="K191" i="1"/>
  <c r="K1190" i="1"/>
  <c r="K1162" i="1"/>
  <c r="K1343" i="1"/>
  <c r="F3" i="21" s="1"/>
  <c r="K629" i="1"/>
  <c r="K1475" i="1"/>
  <c r="K295" i="1"/>
  <c r="F48" i="16" s="1"/>
  <c r="K197" i="1"/>
  <c r="K768" i="1"/>
  <c r="K323" i="1"/>
  <c r="K15" i="1"/>
  <c r="F14" i="24" s="1"/>
  <c r="K773" i="1"/>
  <c r="F13" i="22" s="1"/>
  <c r="K20" i="1"/>
  <c r="K312" i="1"/>
  <c r="K522" i="1"/>
  <c r="K1456" i="1"/>
  <c r="K1125" i="1"/>
  <c r="K140" i="1"/>
  <c r="K387" i="1"/>
  <c r="K660" i="1"/>
  <c r="K586" i="1"/>
  <c r="K453" i="1"/>
  <c r="K939" i="1"/>
  <c r="K1272" i="1"/>
  <c r="F19" i="16" s="1"/>
  <c r="K1086" i="1"/>
  <c r="K978" i="1"/>
  <c r="K103" i="1"/>
  <c r="F25" i="21" s="1"/>
  <c r="K1205" i="1"/>
  <c r="K169" i="1"/>
  <c r="K1335" i="1"/>
  <c r="K1170" i="1"/>
  <c r="K1093" i="1"/>
  <c r="K438" i="1"/>
  <c r="K423" i="1"/>
  <c r="K1339" i="1"/>
  <c r="K367" i="1"/>
  <c r="K617" i="1"/>
  <c r="K1008" i="1"/>
  <c r="K693" i="1"/>
  <c r="K370" i="1"/>
  <c r="K1389" i="1"/>
  <c r="K1441" i="1"/>
  <c r="K1349" i="1"/>
  <c r="K1246" i="1"/>
  <c r="F6" i="22" s="1"/>
  <c r="K1466" i="1"/>
  <c r="K263" i="1"/>
  <c r="K483" i="1"/>
  <c r="F8" i="16" s="1"/>
  <c r="K405" i="1"/>
  <c r="K640" i="1"/>
  <c r="F43" i="16" s="1"/>
  <c r="K624" i="1"/>
  <c r="K69" i="1"/>
  <c r="K884" i="1"/>
  <c r="K918" i="1"/>
  <c r="F26" i="21" s="1"/>
  <c r="K1211" i="1"/>
  <c r="F23" i="16" s="1"/>
  <c r="K1120" i="1"/>
  <c r="K1054" i="1"/>
  <c r="K303" i="1"/>
  <c r="K956" i="1"/>
  <c r="K24" i="1"/>
  <c r="K1070" i="1"/>
  <c r="K714" i="1"/>
  <c r="F8" i="17" s="1"/>
  <c r="K722" i="1"/>
  <c r="F12" i="24" s="1"/>
  <c r="K457" i="1"/>
  <c r="K760" i="1"/>
  <c r="F10" i="22" s="1"/>
  <c r="K1385" i="1"/>
  <c r="K1471" i="1"/>
  <c r="K1355" i="1"/>
  <c r="K895" i="1"/>
  <c r="K415" i="1"/>
  <c r="K479" i="1"/>
  <c r="K1138" i="1"/>
  <c r="K1025" i="1"/>
  <c r="K528" i="1"/>
  <c r="K237" i="1"/>
  <c r="F12" i="16" s="1"/>
  <c r="K915" i="1"/>
  <c r="K366" i="1"/>
  <c r="K167" i="1"/>
  <c r="K65" i="1"/>
  <c r="K227" i="1"/>
  <c r="K1184" i="1"/>
  <c r="K514" i="1"/>
  <c r="K1334" i="1"/>
  <c r="K1416" i="1"/>
  <c r="K827" i="1"/>
  <c r="K425" i="1"/>
  <c r="F23" i="21" s="1"/>
  <c r="K1202" i="1"/>
  <c r="K159" i="1"/>
  <c r="K1078" i="1"/>
  <c r="K48" i="1"/>
  <c r="K548" i="1"/>
  <c r="K311" i="1"/>
  <c r="K106" i="1"/>
  <c r="K574" i="1"/>
  <c r="F13" i="19" s="1"/>
  <c r="K794" i="1"/>
  <c r="K1110" i="1"/>
  <c r="K1134" i="1"/>
  <c r="K1366" i="1"/>
  <c r="K990" i="1"/>
  <c r="K285" i="1"/>
  <c r="K378" i="1"/>
  <c r="F9" i="24" s="1"/>
  <c r="K1183" i="1"/>
  <c r="K723" i="1"/>
  <c r="F6" i="24" s="1"/>
  <c r="K39" i="1"/>
  <c r="K1104" i="1"/>
  <c r="K440" i="1"/>
  <c r="K302" i="1"/>
  <c r="K675" i="1"/>
  <c r="K1177" i="1"/>
  <c r="K642" i="1"/>
  <c r="K1434" i="1"/>
  <c r="K1279" i="1"/>
  <c r="K1447" i="1"/>
  <c r="F20" i="16" s="1"/>
  <c r="K730" i="1"/>
  <c r="K219" i="1"/>
  <c r="K1127" i="1"/>
  <c r="K602" i="1"/>
  <c r="K202" i="1"/>
  <c r="K68" i="1"/>
  <c r="K1462" i="1"/>
  <c r="K277" i="1"/>
  <c r="K807" i="1"/>
  <c r="K1474" i="1"/>
  <c r="K420" i="1"/>
  <c r="F11" i="18" s="1"/>
  <c r="K437" i="1"/>
  <c r="K1281" i="1"/>
  <c r="K1061" i="1"/>
  <c r="K1045" i="1"/>
  <c r="F3" i="19" s="1"/>
  <c r="K859" i="1"/>
  <c r="K1063" i="1"/>
  <c r="K819" i="1"/>
  <c r="K601" i="1"/>
  <c r="K99" i="1"/>
  <c r="K391" i="1"/>
  <c r="F23" i="17" s="1"/>
  <c r="K1350" i="1"/>
  <c r="F4" i="19" s="1"/>
  <c r="K1100" i="1"/>
  <c r="F21" i="16" s="1"/>
  <c r="K331" i="1"/>
  <c r="F18" i="19" s="1"/>
  <c r="K1167" i="1"/>
  <c r="K338" i="1"/>
  <c r="F24" i="24" s="1"/>
  <c r="K1052" i="1"/>
  <c r="K801" i="1"/>
  <c r="K1080" i="1"/>
  <c r="K25" i="1"/>
  <c r="K632" i="1"/>
  <c r="K1431" i="1"/>
  <c r="K1011" i="1"/>
  <c r="K1364" i="1"/>
  <c r="K226" i="1"/>
  <c r="K1448" i="1"/>
  <c r="K688" i="1"/>
  <c r="K745" i="1"/>
  <c r="K1123" i="1"/>
  <c r="K398" i="1"/>
  <c r="K1020" i="1"/>
  <c r="F47" i="16" s="1"/>
  <c r="K350" i="1"/>
  <c r="K861" i="1"/>
  <c r="K678" i="1"/>
  <c r="F46" i="19" s="1"/>
  <c r="K1230" i="1"/>
  <c r="K1072" i="1"/>
  <c r="K144" i="1"/>
  <c r="K313" i="1"/>
  <c r="K299" i="1"/>
  <c r="K1111" i="1"/>
  <c r="K28" i="1"/>
  <c r="K126" i="1"/>
  <c r="K1181" i="1"/>
  <c r="K139" i="1"/>
  <c r="K967" i="1"/>
  <c r="K1353" i="1"/>
  <c r="K53" i="1"/>
  <c r="F12" i="22" s="1"/>
  <c r="K526" i="1"/>
  <c r="K823" i="1"/>
  <c r="F48" i="21" s="1"/>
  <c r="K994" i="1"/>
  <c r="K138" i="1"/>
  <c r="K304" i="1"/>
  <c r="K128" i="1"/>
  <c r="K44" i="1"/>
  <c r="K667" i="1"/>
  <c r="K530" i="1"/>
  <c r="K145" i="1"/>
  <c r="K1379" i="1"/>
  <c r="K1387" i="1"/>
  <c r="K1148" i="1"/>
  <c r="K320" i="1"/>
  <c r="K1305" i="1"/>
  <c r="K1401" i="1"/>
  <c r="K734" i="1"/>
  <c r="K1004" i="1"/>
  <c r="F43" i="22" s="1"/>
  <c r="K1206" i="1"/>
  <c r="F43" i="24" s="1"/>
  <c r="K258" i="1"/>
  <c r="K349" i="1"/>
  <c r="K1165" i="1"/>
  <c r="K890" i="1"/>
  <c r="K785" i="1"/>
  <c r="K1382" i="1"/>
  <c r="K419" i="1"/>
  <c r="K1223" i="1"/>
  <c r="K58" i="1"/>
  <c r="K1377" i="1"/>
  <c r="K334" i="1"/>
  <c r="K236" i="1"/>
  <c r="K1149" i="1"/>
  <c r="F3" i="17" s="1"/>
  <c r="K775" i="1"/>
  <c r="F22" i="17" s="1"/>
  <c r="K489" i="1"/>
  <c r="K592" i="1"/>
  <c r="K977" i="1"/>
  <c r="K1068" i="1"/>
  <c r="K1213" i="1"/>
  <c r="K1381" i="1"/>
  <c r="K917" i="1"/>
  <c r="F43" i="21" s="1"/>
  <c r="K137" i="1"/>
  <c r="K508" i="1"/>
  <c r="F40" i="17" s="1"/>
  <c r="K1094" i="1"/>
  <c r="F20" i="21" s="1"/>
  <c r="K443" i="1"/>
  <c r="K1313" i="1"/>
  <c r="F43" i="19" s="1"/>
  <c r="K770" i="1"/>
  <c r="K1373" i="1"/>
  <c r="K458" i="1"/>
  <c r="K887" i="1"/>
  <c r="K203" i="1"/>
  <c r="F14" i="16" s="1"/>
  <c r="K60" i="1"/>
  <c r="K670" i="1"/>
  <c r="F22" i="19" s="1"/>
  <c r="K682" i="1"/>
  <c r="K12" i="1"/>
  <c r="K1266" i="1"/>
  <c r="K424" i="1"/>
  <c r="F18" i="22" s="1"/>
  <c r="K243" i="1"/>
  <c r="F7" i="16" s="1"/>
  <c r="K409" i="1"/>
  <c r="K1216" i="1"/>
  <c r="K1346" i="1"/>
  <c r="F21" i="18" s="1"/>
  <c r="K940" i="1"/>
  <c r="K1035" i="1"/>
  <c r="K272" i="1"/>
  <c r="K143" i="1"/>
  <c r="K1470" i="1"/>
  <c r="K725" i="1"/>
  <c r="F25" i="18" s="1"/>
  <c r="K215" i="1"/>
  <c r="K727" i="1"/>
  <c r="K833" i="1"/>
  <c r="K1006" i="1"/>
  <c r="K1479" i="1"/>
  <c r="F6" i="17" s="1"/>
  <c r="K686" i="1"/>
  <c r="K834" i="1"/>
  <c r="K585" i="1"/>
  <c r="F45" i="19" s="1"/>
  <c r="K685" i="1"/>
  <c r="K361" i="1"/>
  <c r="K907" i="1"/>
  <c r="K505" i="1"/>
  <c r="K874" i="1"/>
  <c r="K224" i="1"/>
  <c r="K431" i="1"/>
  <c r="K1126" i="1"/>
  <c r="K684" i="1"/>
  <c r="K879" i="1"/>
  <c r="K614" i="1"/>
  <c r="K820" i="1"/>
  <c r="K862" i="1"/>
  <c r="K1163" i="1"/>
  <c r="F45" i="21" s="1"/>
  <c r="K305" i="1"/>
  <c r="K1229" i="1"/>
  <c r="K746" i="1"/>
  <c r="K531" i="1"/>
  <c r="K572" i="1"/>
  <c r="K793" i="1"/>
  <c r="K700" i="1"/>
  <c r="K152" i="1"/>
  <c r="K441" i="1"/>
  <c r="F49" i="16" s="1"/>
  <c r="K928" i="1"/>
  <c r="K482" i="1"/>
  <c r="K558" i="1"/>
  <c r="K257" i="1"/>
  <c r="K343" i="1"/>
  <c r="K1146" i="1"/>
  <c r="F15" i="22" s="1"/>
  <c r="K1421" i="1"/>
  <c r="K751" i="1"/>
  <c r="K542" i="1"/>
  <c r="K936" i="1"/>
  <c r="K511" i="1"/>
  <c r="K865" i="1"/>
  <c r="F19" i="22" s="1"/>
  <c r="K491" i="1"/>
  <c r="F50" i="19" s="1"/>
  <c r="K880" i="1"/>
  <c r="K270" i="1"/>
  <c r="K42" i="1"/>
  <c r="F39" i="16" s="1"/>
  <c r="K153" i="1"/>
  <c r="K208" i="1"/>
  <c r="K830" i="1"/>
  <c r="K814" i="1"/>
  <c r="F18" i="24" s="1"/>
  <c r="K701" i="1"/>
  <c r="K216" i="1"/>
  <c r="K414" i="1"/>
  <c r="K588" i="1"/>
  <c r="K1153" i="1"/>
  <c r="F21" i="24" s="1"/>
  <c r="K1477" i="1"/>
  <c r="K627" i="1"/>
  <c r="K1136" i="1"/>
  <c r="K1224" i="1"/>
  <c r="K719" i="1"/>
  <c r="K34" i="1"/>
  <c r="K1062" i="1"/>
  <c r="K1115" i="1"/>
  <c r="K758" i="1"/>
  <c r="K1395" i="1"/>
  <c r="K886" i="1"/>
  <c r="K613" i="1"/>
  <c r="K501" i="1"/>
  <c r="K1210" i="1"/>
  <c r="K941" i="1"/>
  <c r="K628" i="1"/>
  <c r="K920" i="1"/>
  <c r="K1472" i="1"/>
  <c r="K960" i="1"/>
  <c r="K623" i="1"/>
  <c r="K763" i="1"/>
  <c r="F12" i="18" s="1"/>
  <c r="K1214" i="1"/>
  <c r="K948" i="1"/>
  <c r="K324" i="1"/>
  <c r="K448" i="1"/>
  <c r="K979" i="1"/>
  <c r="K630" i="1"/>
  <c r="F51" i="21" s="1"/>
  <c r="K643" i="1"/>
  <c r="K264" i="1"/>
  <c r="F18" i="17" s="1"/>
  <c r="K557" i="1"/>
  <c r="K31" i="1"/>
  <c r="K220" i="1"/>
  <c r="F44" i="22" s="1"/>
  <c r="K1077" i="1"/>
  <c r="K223" i="1"/>
  <c r="K373" i="1"/>
  <c r="K909" i="1"/>
  <c r="K98" i="1"/>
  <c r="K192" i="1"/>
  <c r="K1280" i="1"/>
  <c r="K810" i="1"/>
  <c r="K8" i="1"/>
  <c r="K728" i="1"/>
  <c r="K1199" i="1"/>
  <c r="K450" i="1"/>
  <c r="K1265" i="1"/>
  <c r="K347" i="1"/>
  <c r="K916" i="1"/>
  <c r="K849" i="1"/>
  <c r="K1459" i="1"/>
  <c r="K1060" i="1"/>
  <c r="F26" i="19" s="1"/>
  <c r="K681" i="1"/>
  <c r="K271" i="1"/>
  <c r="K81" i="1"/>
  <c r="K62" i="1"/>
  <c r="K422" i="1"/>
  <c r="K174" i="1"/>
  <c r="K97" i="1"/>
  <c r="K142" i="1"/>
  <c r="K987" i="1"/>
  <c r="K976" i="1"/>
  <c r="K492" i="1"/>
  <c r="K1245" i="1"/>
  <c r="K61" i="1"/>
  <c r="F21" i="17" s="1"/>
  <c r="K579" i="1"/>
  <c r="K322" i="1"/>
  <c r="K729" i="1"/>
  <c r="K1314" i="1"/>
  <c r="K552" i="1"/>
  <c r="K791" i="1"/>
  <c r="K575" i="1"/>
  <c r="F25" i="24" s="1"/>
  <c r="K756" i="1"/>
  <c r="K130" i="1"/>
  <c r="K968" i="1"/>
  <c r="K654" i="1"/>
  <c r="K639" i="1"/>
  <c r="F49" i="18" s="1"/>
  <c r="K826" i="1"/>
  <c r="K1449" i="1"/>
  <c r="K798" i="1"/>
  <c r="K1253" i="1"/>
  <c r="K860" i="1"/>
  <c r="K171" i="1"/>
  <c r="F51" i="19" s="1"/>
  <c r="K924" i="1"/>
  <c r="K683" i="1"/>
  <c r="K1347" i="1"/>
  <c r="K380" i="1"/>
  <c r="K1407" i="1"/>
  <c r="K854" i="1"/>
  <c r="K1297" i="1"/>
  <c r="K665" i="1"/>
  <c r="F25" i="22" s="1"/>
  <c r="K596" i="1"/>
  <c r="K566" i="1"/>
  <c r="K9" i="1"/>
  <c r="K1316" i="1"/>
  <c r="K351" i="1"/>
  <c r="K502" i="1"/>
  <c r="K218" i="1"/>
  <c r="F40" i="22" s="1"/>
  <c r="K217" i="1"/>
  <c r="K222" i="1"/>
  <c r="K120" i="1"/>
  <c r="K345" i="1"/>
  <c r="F50" i="16" s="1"/>
  <c r="K680" i="1"/>
  <c r="K1444" i="1"/>
  <c r="K851" i="1"/>
  <c r="F25" i="16" s="1"/>
  <c r="K495" i="1"/>
  <c r="K344" i="1"/>
  <c r="K524" i="1"/>
  <c r="K985" i="1"/>
  <c r="F17" i="24" s="1"/>
  <c r="K3" i="1"/>
  <c r="K339" i="1"/>
  <c r="F14" i="22" s="1"/>
  <c r="K86" i="1"/>
  <c r="K289" i="1"/>
  <c r="K1155" i="1"/>
  <c r="K740" i="1"/>
  <c r="K125" i="1"/>
  <c r="K401" i="1"/>
  <c r="K157" i="1"/>
  <c r="K1143" i="1"/>
  <c r="K1264" i="1"/>
  <c r="K4" i="1"/>
  <c r="K992" i="1"/>
  <c r="K29" i="1"/>
  <c r="K301" i="1"/>
  <c r="K615" i="1"/>
  <c r="K720" i="1"/>
  <c r="K141" i="1"/>
  <c r="K1294" i="1"/>
  <c r="K394" i="1"/>
  <c r="F50" i="21" s="1"/>
  <c r="K51" i="1"/>
  <c r="K321" i="1"/>
  <c r="K866" i="1"/>
  <c r="K593" i="1"/>
  <c r="K371" i="1"/>
  <c r="K1159" i="1"/>
  <c r="K1251" i="1"/>
  <c r="F22" i="18" s="1"/>
  <c r="K1418" i="1"/>
  <c r="K1375" i="1"/>
  <c r="K446" i="1"/>
  <c r="K328" i="1"/>
  <c r="K1437" i="1"/>
  <c r="K1221" i="1"/>
  <c r="K1050" i="1"/>
  <c r="F12" i="17" s="1"/>
  <c r="K1071" i="1"/>
  <c r="K1130" i="1"/>
  <c r="K905" i="1"/>
  <c r="K1236" i="1"/>
  <c r="K1288" i="1"/>
  <c r="K906" i="1"/>
  <c r="K988" i="1"/>
  <c r="K1259" i="1"/>
  <c r="F5" i="19" s="1"/>
  <c r="K124" i="1"/>
  <c r="K1087" i="1"/>
  <c r="K335" i="1"/>
  <c r="K878" i="1"/>
  <c r="K981" i="1"/>
  <c r="K465" i="1"/>
  <c r="K742" i="1"/>
  <c r="K655" i="1"/>
  <c r="K76" i="1"/>
  <c r="K974" i="1"/>
  <c r="K1275" i="1"/>
  <c r="K1212" i="1"/>
  <c r="K231" i="1"/>
  <c r="K904" i="1"/>
  <c r="F7" i="17" s="1"/>
  <c r="K1188" i="1"/>
  <c r="K276" i="1"/>
  <c r="K1089" i="1"/>
  <c r="K444" i="1"/>
  <c r="F41" i="21" s="1"/>
  <c r="K759" i="1"/>
  <c r="K1200" i="1"/>
  <c r="F21" i="22" s="1"/>
  <c r="K399" i="1"/>
  <c r="F41" i="24" s="1"/>
  <c r="K893" i="1"/>
  <c r="K63" i="1"/>
  <c r="K473" i="1"/>
  <c r="K64" i="1"/>
  <c r="F50" i="18" s="1"/>
  <c r="K581" i="1"/>
  <c r="K179" i="1"/>
  <c r="K1186" i="1"/>
  <c r="K494" i="1"/>
  <c r="K899" i="1"/>
  <c r="F23" i="19" s="1"/>
  <c r="K1043" i="1"/>
  <c r="K659" i="1"/>
  <c r="K1323" i="1"/>
  <c r="K1427" i="1"/>
  <c r="K1289" i="1"/>
  <c r="K828" i="1"/>
  <c r="K748" i="1"/>
  <c r="K348" i="1"/>
  <c r="K564" i="1"/>
  <c r="K1204" i="1"/>
  <c r="K108" i="1"/>
  <c r="F7" i="24" s="1"/>
  <c r="K1032" i="1"/>
  <c r="K1160" i="1"/>
  <c r="K474" i="1"/>
  <c r="K1460" i="1"/>
  <c r="K122" i="1"/>
  <c r="K958" i="1"/>
  <c r="K527" i="1"/>
  <c r="F20" i="18" s="1"/>
  <c r="K181" i="1"/>
  <c r="K1107" i="1"/>
  <c r="K1007" i="1"/>
  <c r="K569" i="1"/>
  <c r="K633" i="1"/>
  <c r="K1438" i="1"/>
  <c r="F10" i="21" s="1"/>
  <c r="K1157" i="1"/>
  <c r="K664" i="1"/>
  <c r="K353" i="1"/>
  <c r="K637" i="1"/>
  <c r="F47" i="22" s="1"/>
  <c r="K963" i="1"/>
  <c r="K687" i="1"/>
  <c r="K241" i="1"/>
  <c r="K707" i="1"/>
  <c r="K1322" i="1"/>
  <c r="K287" i="1"/>
  <c r="K715" i="1"/>
  <c r="K516" i="1"/>
  <c r="K881" i="1"/>
  <c r="K1150" i="1"/>
  <c r="F24" i="22" s="1"/>
  <c r="K724" i="1"/>
  <c r="K1250" i="1"/>
  <c r="K555" i="1"/>
  <c r="K262" i="1"/>
  <c r="K698" i="1"/>
  <c r="K286" i="1"/>
  <c r="K674" i="1"/>
  <c r="K245" i="1"/>
  <c r="K497" i="1"/>
  <c r="K228" i="1"/>
  <c r="K953" i="1"/>
  <c r="K148" i="1"/>
  <c r="F8" i="22" s="1"/>
  <c r="K346" i="1"/>
  <c r="K975" i="1"/>
  <c r="K406" i="1"/>
  <c r="K816" i="1"/>
  <c r="K1315" i="1"/>
  <c r="F46" i="17" s="1"/>
  <c r="K923" i="1"/>
  <c r="K77" i="1"/>
  <c r="K872" i="1"/>
  <c r="K802" i="1"/>
  <c r="K1198" i="1"/>
  <c r="F8" i="24" s="1"/>
  <c r="K761" i="1"/>
  <c r="K1451" i="1"/>
  <c r="K825" i="1"/>
  <c r="K883" i="1"/>
  <c r="K27" i="1"/>
  <c r="K1321" i="1"/>
  <c r="K808" i="1"/>
  <c r="K472" i="1"/>
  <c r="K279" i="1"/>
  <c r="F7" i="18" s="1"/>
  <c r="K281" i="1"/>
  <c r="K858" i="1"/>
  <c r="K1001" i="1"/>
  <c r="K253" i="1"/>
  <c r="F47" i="18" s="1"/>
  <c r="K536" i="1"/>
  <c r="K189" i="1"/>
  <c r="K922" i="1"/>
  <c r="K691" i="1"/>
  <c r="K998" i="1"/>
  <c r="K7" i="1"/>
  <c r="K94" i="1"/>
  <c r="K1101" i="1"/>
  <c r="F5" i="18" s="1"/>
  <c r="K57" i="1"/>
  <c r="K70" i="1"/>
  <c r="K1023" i="1"/>
  <c r="K898" i="1"/>
  <c r="K1243" i="1"/>
  <c r="K1374" i="1"/>
  <c r="K11" i="1"/>
  <c r="F13" i="18" s="1"/>
  <c r="K156" i="1"/>
  <c r="F5" i="17" s="1"/>
  <c r="K82" i="1"/>
  <c r="K1082" i="1"/>
  <c r="K165" i="1"/>
  <c r="K13" i="1"/>
  <c r="F9" i="19" s="1"/>
  <c r="K1327" i="1"/>
  <c r="K1182" i="1"/>
  <c r="K608" i="1"/>
  <c r="K621" i="1"/>
  <c r="K136" i="1"/>
  <c r="K1173" i="1"/>
  <c r="K534" i="1"/>
  <c r="F47" i="21" s="1"/>
  <c r="K293" i="1"/>
  <c r="K1116" i="1"/>
  <c r="K46" i="1"/>
  <c r="K876" i="1"/>
  <c r="K1257" i="1"/>
  <c r="F13" i="24" s="1"/>
  <c r="K504" i="1"/>
  <c r="K885" i="1"/>
  <c r="K161" i="1"/>
  <c r="K1411" i="1"/>
  <c r="F42" i="17" s="1"/>
  <c r="K1003" i="1"/>
  <c r="K1256" i="1"/>
  <c r="F26" i="18" s="1"/>
  <c r="K499" i="1"/>
  <c r="F17" i="16" s="1"/>
  <c r="K459" i="1"/>
  <c r="K959" i="1"/>
  <c r="K49" i="1"/>
  <c r="K117" i="1"/>
  <c r="F39" i="21" s="1"/>
  <c r="K882" i="1"/>
  <c r="F49" i="17" s="1"/>
  <c r="K570" i="1"/>
  <c r="F16" i="17" s="1"/>
  <c r="K385" i="1"/>
  <c r="K1026" i="1"/>
  <c r="K929" i="1"/>
  <c r="K955" i="1"/>
  <c r="F47" i="17" s="1"/>
  <c r="K797" i="1"/>
  <c r="K1174" i="1"/>
  <c r="K206" i="1"/>
  <c r="K170" i="1"/>
  <c r="K487" i="1"/>
  <c r="K1192" i="1"/>
  <c r="F8" i="21" s="1"/>
  <c r="K983" i="1"/>
  <c r="K268" i="1"/>
  <c r="K1286" i="1"/>
  <c r="K1109" i="1"/>
  <c r="K595" i="1"/>
  <c r="K37" i="1"/>
  <c r="K1358" i="1"/>
  <c r="K1249" i="1"/>
  <c r="K1464" i="1"/>
  <c r="K702" i="1"/>
  <c r="K212" i="1"/>
  <c r="K1268" i="1"/>
  <c r="K1231" i="1"/>
  <c r="K1232" i="1"/>
  <c r="K386" i="1"/>
  <c r="F43" i="17" s="1"/>
  <c r="K788" i="1"/>
  <c r="K736" i="1"/>
  <c r="K800" i="1"/>
  <c r="K254" i="1"/>
  <c r="K357" i="1"/>
  <c r="K970" i="1"/>
  <c r="K1152" i="1"/>
  <c r="F27" i="16" s="1"/>
  <c r="K1433" i="1"/>
  <c r="K296" i="1"/>
  <c r="F39" i="24" s="1"/>
  <c r="K96" i="1"/>
  <c r="K1390" i="1"/>
  <c r="K330" i="1"/>
  <c r="K757" i="1"/>
  <c r="K1171" i="1"/>
  <c r="F23" i="18" s="1"/>
  <c r="K1298" i="1"/>
  <c r="K1124" i="1"/>
  <c r="K1018" i="1"/>
  <c r="K403" i="1"/>
  <c r="K1141" i="1"/>
  <c r="K877" i="1"/>
  <c r="K1420" i="1"/>
  <c r="K944" i="1"/>
  <c r="F41" i="22" s="1"/>
  <c r="K644" i="1"/>
  <c r="K743" i="1"/>
  <c r="K738" i="1"/>
  <c r="K1342" i="1"/>
  <c r="K1270" i="1"/>
  <c r="K340" i="1"/>
  <c r="K565" i="1"/>
  <c r="K1219" i="1"/>
  <c r="K869" i="1"/>
  <c r="F47" i="24" s="1"/>
  <c r="K336" i="1"/>
  <c r="F9" i="22" s="1"/>
  <c r="K708" i="1"/>
  <c r="K1317" i="1"/>
  <c r="K471" i="1"/>
  <c r="F7" i="22" s="1"/>
  <c r="K1412" i="1"/>
  <c r="K1175" i="1"/>
  <c r="K363" i="1"/>
  <c r="K537" i="1"/>
  <c r="K1391" i="1"/>
  <c r="F16" i="19" s="1"/>
  <c r="K488" i="1"/>
  <c r="K774" i="1"/>
  <c r="K646" i="1"/>
  <c r="K433" i="1"/>
  <c r="K652" i="1"/>
  <c r="K180" i="1"/>
  <c r="K1261" i="1"/>
  <c r="K88" i="1"/>
  <c r="K1040" i="1"/>
  <c r="K852" i="1"/>
  <c r="K1135" i="1"/>
  <c r="K1132" i="1"/>
  <c r="K1388" i="1"/>
  <c r="K260" i="1"/>
  <c r="K666" i="1"/>
  <c r="F35" i="16" s="1"/>
  <c r="K365" i="1"/>
  <c r="K957" i="1"/>
  <c r="K1354" i="1"/>
  <c r="F9" i="21" s="1"/>
  <c r="K418" i="1"/>
  <c r="K510" i="1"/>
  <c r="K1128" i="1"/>
  <c r="K255" i="1"/>
  <c r="K166" i="1"/>
  <c r="K1359" i="1"/>
  <c r="F46" i="18" s="1"/>
  <c r="K211" i="1"/>
  <c r="F41" i="17" s="1"/>
  <c r="K56" i="1"/>
  <c r="K543" i="1"/>
  <c r="K838" i="1"/>
  <c r="K309" i="1"/>
  <c r="K470" i="1"/>
  <c r="K1300" i="1"/>
  <c r="F9" i="18" s="1"/>
  <c r="K1166" i="1"/>
  <c r="K1356" i="1"/>
  <c r="K477" i="1"/>
  <c r="K115" i="1"/>
  <c r="F41" i="18" s="1"/>
  <c r="K1432" i="1"/>
  <c r="K1059" i="1"/>
  <c r="K541" i="1"/>
  <c r="K1066" i="1"/>
  <c r="K622" i="1"/>
  <c r="K1380" i="1"/>
  <c r="K393" i="1"/>
  <c r="K1478" i="1"/>
  <c r="K1051" i="1"/>
  <c r="K525" i="1"/>
  <c r="K989" i="1"/>
  <c r="K436" i="1"/>
  <c r="K1000" i="1"/>
  <c r="K1326" i="1"/>
  <c r="K812" i="1"/>
  <c r="K1144" i="1"/>
  <c r="K447" i="1"/>
  <c r="K711" i="1"/>
  <c r="F6" i="21" s="1"/>
  <c r="K319" i="1"/>
  <c r="K95" i="1"/>
  <c r="K199" i="1"/>
  <c r="F19" i="24" s="1"/>
  <c r="K971" i="1"/>
  <c r="K1370" i="1"/>
  <c r="K1351" i="1"/>
  <c r="F17" i="17" s="1"/>
  <c r="K354" i="1"/>
  <c r="K1102" i="1"/>
  <c r="K1154" i="1"/>
  <c r="K1013" i="1"/>
  <c r="K1140" i="1"/>
  <c r="K1048" i="1"/>
  <c r="F20" i="19" s="1"/>
  <c r="K587" i="1"/>
  <c r="K767" i="1"/>
  <c r="F5" i="22" s="1"/>
  <c r="K1108" i="1"/>
  <c r="F3" i="22" s="1"/>
  <c r="K735" i="1"/>
  <c r="F42" i="18" s="1"/>
  <c r="K991" i="1"/>
  <c r="K1046" i="1"/>
  <c r="K229" i="1"/>
  <c r="K656" i="1"/>
  <c r="K118" i="1"/>
  <c r="K856" i="1"/>
  <c r="K1083" i="1"/>
  <c r="K1117" i="1"/>
  <c r="K273" i="1"/>
  <c r="K83" i="1"/>
  <c r="K1176" i="1"/>
  <c r="K1287" i="1"/>
  <c r="K657" i="1"/>
  <c r="K699" i="1"/>
  <c r="K376" i="1"/>
  <c r="K163" i="1"/>
  <c r="K382" i="1"/>
  <c r="K843" i="1"/>
  <c r="K671" i="1"/>
  <c r="K1425" i="1"/>
  <c r="K244" i="1"/>
  <c r="F18" i="16" s="1"/>
  <c r="K787" i="1"/>
  <c r="K1361" i="1"/>
  <c r="K252" i="1"/>
  <c r="K490" i="1"/>
  <c r="F53" i="19" s="1"/>
  <c r="K668" i="1"/>
  <c r="K402" i="1"/>
  <c r="F45" i="16" s="1"/>
  <c r="K580" i="1"/>
  <c r="K355" i="1"/>
  <c r="K999" i="1"/>
  <c r="K873" i="1"/>
  <c r="K114" i="1"/>
  <c r="K937" i="1"/>
  <c r="K6" i="1"/>
  <c r="F21" i="21" s="1"/>
  <c r="K1295" i="1"/>
  <c r="K1197" i="1"/>
  <c r="F11" i="24" s="1"/>
  <c r="K1337" i="1"/>
  <c r="K109" i="1"/>
  <c r="F24" i="19" s="1"/>
  <c r="K428" i="1"/>
  <c r="K1394" i="1"/>
  <c r="K1049" i="1"/>
  <c r="K815" i="1"/>
  <c r="F10" i="24" s="1"/>
  <c r="K712" i="1"/>
  <c r="K649" i="1"/>
  <c r="K1352" i="1"/>
  <c r="F11" i="17" s="1"/>
  <c r="K875" i="1"/>
  <c r="F14" i="21" s="1"/>
  <c r="K288" i="1"/>
  <c r="K612" i="1"/>
  <c r="K1284" i="1"/>
  <c r="K1067" i="1"/>
  <c r="K23" i="1"/>
  <c r="K1084" i="1"/>
  <c r="K1410" i="1"/>
  <c r="K931" i="1"/>
  <c r="K900" i="1"/>
  <c r="F3" i="16" s="1"/>
  <c r="K326" i="1"/>
  <c r="F11" i="19" s="1"/>
  <c r="K200" i="1"/>
  <c r="K101" i="1"/>
  <c r="F22" i="24" s="1"/>
  <c r="K604" i="1"/>
  <c r="K1195" i="1"/>
  <c r="F20" i="17" s="1"/>
  <c r="K706" i="1"/>
  <c r="K966" i="1"/>
  <c r="F19" i="17" s="1"/>
  <c r="K67" i="1"/>
  <c r="K676" i="1"/>
  <c r="K739" i="1"/>
  <c r="K1443" i="1"/>
  <c r="K560" i="1"/>
  <c r="K132" i="1"/>
  <c r="K377" i="1"/>
  <c r="F5" i="24" s="1"/>
  <c r="K568" i="1"/>
  <c r="F22" i="21" s="1"/>
  <c r="K1422" i="1"/>
  <c r="K100" i="1"/>
  <c r="K294" i="1"/>
  <c r="K1222" i="1"/>
  <c r="K1255" i="1"/>
  <c r="F10" i="19" s="1"/>
  <c r="K1403" i="1"/>
  <c r="K603" i="1"/>
  <c r="K784" i="1"/>
  <c r="K1344" i="1"/>
  <c r="F26" i="16" s="1"/>
  <c r="K533" i="1"/>
  <c r="K50" i="1"/>
  <c r="K836" i="1"/>
  <c r="F3" i="18" s="1"/>
  <c r="K1151" i="1"/>
  <c r="K616" i="1"/>
  <c r="K1436" i="1"/>
  <c r="K1041" i="1"/>
  <c r="K388" i="1"/>
  <c r="K1119" i="1"/>
  <c r="K1038" i="1"/>
  <c r="K789" i="1"/>
  <c r="K584" i="1"/>
  <c r="F48" i="19" s="1"/>
  <c r="K576" i="1"/>
  <c r="F6" i="16" s="1"/>
  <c r="K772" i="1"/>
  <c r="F45" i="24" s="1"/>
  <c r="K463" i="1"/>
  <c r="K1015" i="1"/>
  <c r="K1292" i="1"/>
  <c r="K1463" i="1"/>
  <c r="K1113" i="1"/>
  <c r="K1384" i="1"/>
  <c r="K809" i="1"/>
  <c r="K1452" i="1"/>
  <c r="K205" i="1"/>
  <c r="F24" i="18" s="1"/>
  <c r="K993" i="1"/>
  <c r="K1276" i="1"/>
  <c r="K449" i="1"/>
  <c r="K266" i="1"/>
  <c r="K1179" i="1"/>
  <c r="K790" i="1"/>
  <c r="K1178" i="1"/>
  <c r="K551" i="1"/>
  <c r="K1044" i="1"/>
  <c r="F14" i="19" s="1"/>
  <c r="K278" i="1"/>
  <c r="K429" i="1"/>
  <c r="K1372" i="1"/>
  <c r="K102" i="1"/>
  <c r="F8" i="19" s="1"/>
  <c r="K432" i="1"/>
  <c r="K484" i="1"/>
  <c r="K1469" i="1"/>
  <c r="K547" i="1"/>
  <c r="K961" i="1"/>
  <c r="K591" i="1"/>
  <c r="K1363" i="1"/>
  <c r="K1473" i="1"/>
  <c r="K792" i="1"/>
  <c r="K1378" i="1"/>
  <c r="K1398" i="1"/>
  <c r="K460" i="1"/>
  <c r="K1263" i="1"/>
  <c r="K73" i="1"/>
  <c r="F24" i="21" s="1"/>
  <c r="K435" i="1"/>
  <c r="K1247" i="1"/>
  <c r="K1118" i="1"/>
  <c r="K1302" i="1"/>
  <c r="K984" i="1"/>
  <c r="K368" i="1"/>
  <c r="K19" i="1"/>
  <c r="K503" i="1"/>
  <c r="K329" i="1"/>
  <c r="K1415" i="1"/>
  <c r="K160" i="1"/>
  <c r="K951" i="1"/>
  <c r="K1164" i="1"/>
  <c r="K1333" i="1"/>
  <c r="K1397" i="1"/>
  <c r="K1209" i="1"/>
  <c r="K411" i="1"/>
  <c r="K1139" i="1"/>
  <c r="K1329" i="1"/>
  <c r="F52" i="19" s="1"/>
  <c r="K933" i="1"/>
  <c r="K1033" i="1"/>
  <c r="K690" i="1"/>
  <c r="K1319" i="1"/>
  <c r="K523" i="1"/>
  <c r="F27" i="24" s="1"/>
  <c r="K356" i="1"/>
  <c r="K1024" i="1"/>
  <c r="K280" i="1"/>
  <c r="F4" i="18" s="1"/>
  <c r="K1058" i="1"/>
  <c r="K475" i="1"/>
  <c r="K1092" i="1"/>
  <c r="K1283" i="1"/>
  <c r="K310" i="1"/>
  <c r="K1325" i="1"/>
  <c r="K965" i="1"/>
  <c r="K297" i="1"/>
  <c r="K1262" i="1"/>
  <c r="K173" i="1"/>
  <c r="K818" i="1"/>
  <c r="K267" i="1"/>
  <c r="K832" i="1"/>
  <c r="K598" i="1"/>
  <c r="K891" i="1"/>
  <c r="K619" i="1"/>
  <c r="K902" i="1"/>
  <c r="K316" i="1"/>
  <c r="K1129" i="1"/>
  <c r="K607" i="1"/>
  <c r="K238" i="1"/>
  <c r="K306" i="1"/>
  <c r="K412" i="1"/>
  <c r="K765" i="1"/>
  <c r="F4" i="24" s="1"/>
  <c r="K894" i="1"/>
  <c r="K221" i="1"/>
  <c r="K1293" i="1"/>
  <c r="K513" i="1"/>
  <c r="K863" i="1"/>
  <c r="K214" i="1"/>
  <c r="K841" i="1"/>
  <c r="K184" i="1"/>
  <c r="K481" i="1"/>
  <c r="F13" i="17" s="1"/>
  <c r="K1296" i="1"/>
  <c r="F4" i="16" s="1"/>
  <c r="K561" i="1"/>
  <c r="K582" i="1"/>
  <c r="K381" i="1"/>
  <c r="K1096" i="1"/>
  <c r="F8" i="18" s="1"/>
  <c r="K283" i="1"/>
  <c r="K1034" i="1"/>
  <c r="K1408" i="1"/>
  <c r="K151" i="1"/>
  <c r="K164" i="1"/>
  <c r="K261" i="1"/>
  <c r="K1185" i="1"/>
  <c r="K396" i="1"/>
  <c r="K546" i="1"/>
  <c r="K1360" i="1"/>
  <c r="K188" i="1"/>
  <c r="K178" i="1"/>
  <c r="K704" i="1"/>
  <c r="K1009" i="1"/>
  <c r="F50" i="17" s="1"/>
  <c r="K776" i="1"/>
  <c r="F44" i="18" s="1"/>
  <c r="K846" i="1"/>
  <c r="K1145" i="1"/>
  <c r="F7" i="21" s="1"/>
  <c r="K498" i="1"/>
  <c r="K1237" i="1"/>
  <c r="K1161" i="1"/>
  <c r="K1191" i="1"/>
  <c r="K1031" i="1"/>
  <c r="K709" i="1"/>
  <c r="K507" i="1"/>
  <c r="K1097" i="1"/>
  <c r="K847" i="1"/>
  <c r="K1402" i="1"/>
  <c r="K539" i="1"/>
  <c r="F44" i="24" s="1"/>
  <c r="K1429" i="1"/>
  <c r="K1440" i="1"/>
  <c r="F22" i="16" s="1"/>
  <c r="K375" i="1"/>
  <c r="K1417" i="1"/>
  <c r="F48" i="24" s="1"/>
  <c r="K578" i="1"/>
  <c r="K1196" i="1"/>
  <c r="K71" i="1"/>
  <c r="K1419" i="1"/>
  <c r="K1242" i="1"/>
  <c r="K912" i="1"/>
  <c r="K1445" i="1"/>
  <c r="K733" i="1"/>
  <c r="F49" i="19" s="1"/>
  <c r="K75" i="1"/>
  <c r="K532" i="1"/>
  <c r="K1308" i="1"/>
  <c r="K694" i="1"/>
  <c r="K871" i="1"/>
  <c r="F42" i="22" s="1"/>
  <c r="K986" i="1"/>
  <c r="K210" i="1"/>
  <c r="F44" i="19" s="1"/>
  <c r="K840" i="1"/>
  <c r="K195" i="1"/>
  <c r="F15" i="17" s="1"/>
  <c r="K32" i="1"/>
  <c r="K307" i="1"/>
  <c r="K242" i="1"/>
  <c r="F17" i="22" s="1"/>
  <c r="K673" i="1"/>
  <c r="F11" i="21" s="1"/>
  <c r="K594" i="1"/>
  <c r="K1203" i="1"/>
  <c r="K1454" i="1"/>
  <c r="K292" i="1"/>
  <c r="F40" i="19" s="1"/>
  <c r="K186" i="1"/>
  <c r="K1290" i="1"/>
  <c r="K455" i="1"/>
  <c r="F42" i="24" s="1"/>
  <c r="K230" i="1"/>
  <c r="K416" i="1"/>
  <c r="K753" i="1"/>
  <c r="K240" i="1"/>
  <c r="K30" i="1"/>
  <c r="K1439" i="1"/>
  <c r="K538" i="1"/>
  <c r="K947" i="1"/>
  <c r="K265" i="1"/>
  <c r="K247" i="1"/>
  <c r="K1121" i="1"/>
  <c r="K158" i="1"/>
  <c r="F16" i="22" s="1"/>
  <c r="K1301" i="1"/>
  <c r="K204" i="1"/>
  <c r="K1036" i="1"/>
  <c r="K1055" i="1"/>
  <c r="F21" i="19" s="1"/>
  <c r="K185" i="1"/>
  <c r="K1450" i="1"/>
  <c r="K626" i="1"/>
  <c r="F44" i="16" s="1"/>
  <c r="K550" i="1"/>
  <c r="K1017" i="1"/>
  <c r="K129" i="1"/>
  <c r="K147" i="1"/>
  <c r="F9" i="17" s="1"/>
  <c r="K41" i="1"/>
  <c r="K1442" i="1"/>
  <c r="F10" i="17" s="1"/>
  <c r="K461" i="1"/>
  <c r="K721" i="1"/>
  <c r="F14" i="18" s="1"/>
  <c r="K850" i="1"/>
  <c r="F39" i="22" s="1"/>
  <c r="K764" i="1"/>
  <c r="K1194" i="1"/>
  <c r="F15" i="18" s="1"/>
  <c r="K193" i="1"/>
  <c r="K889" i="1"/>
  <c r="K493" i="1"/>
  <c r="K562" i="1"/>
  <c r="K1248" i="1"/>
  <c r="F3" i="24" s="1"/>
  <c r="K634" i="1"/>
  <c r="K914" i="1"/>
  <c r="K133" i="1"/>
  <c r="K831" i="1"/>
  <c r="K517" i="1"/>
  <c r="K571" i="1"/>
  <c r="F14" i="17" s="1"/>
  <c r="K754" i="1"/>
  <c r="K842" i="1"/>
  <c r="K421" i="1"/>
  <c r="K250" i="1"/>
  <c r="F39" i="18" s="1"/>
  <c r="K1309" i="1"/>
  <c r="K187" i="1"/>
  <c r="K383" i="1"/>
  <c r="F26" i="24" s="1"/>
  <c r="K66" i="1"/>
  <c r="K1400" i="1"/>
  <c r="K1091" i="1"/>
  <c r="K190" i="1"/>
  <c r="K1369" i="1"/>
  <c r="K689" i="1"/>
  <c r="K573" i="1"/>
  <c r="K1187" i="1"/>
  <c r="K692" i="1"/>
  <c r="K1271" i="1"/>
  <c r="K837" i="1"/>
  <c r="K40" i="1"/>
  <c r="K822" i="1"/>
  <c r="F40" i="24" s="1"/>
  <c r="K74" i="1"/>
  <c r="K1099" i="1"/>
  <c r="F41" i="19" s="1"/>
  <c r="K1413" i="1"/>
  <c r="K233" i="1"/>
  <c r="K1252" i="1"/>
  <c r="K817" i="1"/>
  <c r="F16" i="24" s="1"/>
  <c r="K1371" i="1"/>
  <c r="K1368" i="1"/>
  <c r="K454" i="1"/>
  <c r="F45" i="22" s="1"/>
  <c r="K183" i="1"/>
  <c r="K1168" i="1"/>
  <c r="K225" i="1"/>
  <c r="K1133" i="1"/>
  <c r="K333" i="1"/>
  <c r="K744" i="1"/>
  <c r="F23" i="24" s="1"/>
  <c r="K741" i="1"/>
  <c r="K1238" i="1"/>
  <c r="K731" i="1"/>
  <c r="K726" i="1"/>
  <c r="K703" i="1"/>
  <c r="K752" i="1"/>
  <c r="K606" i="1"/>
  <c r="K1285" i="1"/>
  <c r="K945" i="1"/>
  <c r="K1042" i="1"/>
  <c r="F11" i="16" s="1"/>
  <c r="K397" i="1"/>
  <c r="F48" i="18" s="1"/>
  <c r="K952" i="1"/>
  <c r="K45" i="1"/>
  <c r="K467" i="1"/>
  <c r="K529" i="1"/>
  <c r="K1201" i="1"/>
  <c r="K1069" i="1"/>
  <c r="K943" i="1"/>
  <c r="K314" i="1"/>
  <c r="K982" i="1"/>
  <c r="K89" i="1"/>
  <c r="K201" i="1"/>
  <c r="F46" i="24" s="1"/>
  <c r="K1340" i="1"/>
  <c r="K196" i="1"/>
  <c r="F7" i="19" s="1"/>
  <c r="K1227" i="1"/>
  <c r="K835" i="1"/>
  <c r="F42" i="16" s="1"/>
  <c r="K390" i="1"/>
  <c r="K897" i="1"/>
  <c r="F42" i="19" s="1"/>
  <c r="K980" i="1"/>
  <c r="K1455" i="1"/>
  <c r="K795" i="1"/>
  <c r="K635" i="1"/>
  <c r="K1053" i="1"/>
  <c r="K972" i="1"/>
  <c r="K413" i="1"/>
  <c r="K806" i="1"/>
  <c r="F25" i="17" s="1"/>
  <c r="K1226" i="1"/>
  <c r="K829" i="1"/>
  <c r="K315" i="1"/>
  <c r="K1348" i="1"/>
  <c r="K318" i="1"/>
  <c r="K468" i="1"/>
  <c r="K1357" i="1"/>
  <c r="K1122" i="1"/>
  <c r="K609" i="1"/>
  <c r="K935" i="1"/>
  <c r="K1468" i="1"/>
  <c r="K235" i="1"/>
  <c r="K892" i="1"/>
  <c r="K641" i="1"/>
  <c r="K1027" i="1"/>
  <c r="K799" i="1"/>
  <c r="K597" i="1"/>
  <c r="K417" i="1"/>
  <c r="K1310" i="1"/>
  <c r="K1299" i="1"/>
  <c r="K337" i="1"/>
  <c r="K1269" i="1"/>
  <c r="K648" i="1"/>
  <c r="K1234" i="1"/>
  <c r="K92" i="1"/>
  <c r="K1318" i="1"/>
  <c r="F39" i="19" s="1"/>
  <c r="K803" i="1"/>
  <c r="K1217" i="1"/>
  <c r="K1090" i="1"/>
  <c r="K80" i="1"/>
  <c r="K274" i="1"/>
  <c r="K932" i="1"/>
  <c r="F45" i="18" s="1"/>
  <c r="K1328" i="1"/>
  <c r="K996" i="1"/>
  <c r="F5" i="16" s="1"/>
  <c r="K404" i="1"/>
  <c r="K104" i="1"/>
  <c r="F13" i="21" s="1"/>
  <c r="K782" i="1"/>
  <c r="K1142" i="1"/>
  <c r="K927" i="1"/>
  <c r="K520" i="1"/>
  <c r="F11" i="22" s="1"/>
  <c r="K33" i="1"/>
  <c r="K786" i="1"/>
  <c r="K1019" i="1"/>
  <c r="K1057" i="1"/>
  <c r="K1341" i="1"/>
  <c r="K410" i="1"/>
  <c r="K1258" i="1"/>
  <c r="F17" i="18" s="1"/>
  <c r="K1393" i="1"/>
  <c r="K888" i="1"/>
  <c r="K556" i="1"/>
  <c r="K364" i="1"/>
  <c r="K113" i="1"/>
  <c r="K781" i="1"/>
  <c r="K1457" i="1"/>
  <c r="K36" i="1"/>
  <c r="K796" i="1"/>
  <c r="K563" i="1"/>
  <c r="K896" i="1"/>
  <c r="K43" i="1"/>
  <c r="K848" i="1"/>
  <c r="K1406" i="1"/>
  <c r="K35" i="1"/>
  <c r="F42" i="21" s="1"/>
  <c r="K1014" i="1"/>
  <c r="K696" i="1"/>
  <c r="K207" i="1"/>
  <c r="K1029" i="1"/>
  <c r="K545" i="1"/>
  <c r="K93" i="1"/>
  <c r="K901" i="1"/>
  <c r="K610" i="1"/>
  <c r="K766" i="1"/>
  <c r="F22" i="22" s="1"/>
  <c r="K1012" i="1"/>
  <c r="K408" i="1"/>
  <c r="K946" i="1"/>
  <c r="K1076" i="1"/>
  <c r="K16" i="1"/>
  <c r="K21" i="1"/>
  <c r="K434" i="1"/>
  <c r="K290" i="1"/>
  <c r="K239" i="1"/>
  <c r="F5" i="21" s="1"/>
  <c r="K853" i="1"/>
  <c r="K486" i="1"/>
  <c r="K549" i="1"/>
  <c r="K777" i="1"/>
  <c r="K804" i="1"/>
  <c r="K1103" i="1"/>
  <c r="K445" i="1"/>
  <c r="K811" i="1"/>
  <c r="K1424" i="1"/>
  <c r="K625" i="1"/>
  <c r="K544" i="1"/>
  <c r="K1002" i="1"/>
  <c r="F13" i="16" s="1"/>
  <c r="K769" i="1"/>
  <c r="K942" i="1"/>
  <c r="K1074" i="1"/>
  <c r="K478" i="1"/>
  <c r="K374" i="1"/>
  <c r="F17" i="19" s="1"/>
  <c r="K611" i="1"/>
  <c r="K172" i="1"/>
  <c r="K737" i="1"/>
  <c r="K913" i="1"/>
  <c r="K300" i="1"/>
  <c r="K90" i="1"/>
  <c r="K755" i="1"/>
  <c r="K341" i="1"/>
  <c r="K155" i="1"/>
  <c r="F19" i="18" s="1"/>
  <c r="K1158" i="1"/>
  <c r="K1021" i="1"/>
  <c r="F23" i="22" s="1"/>
  <c r="K298" i="1"/>
  <c r="F20" i="22" s="1"/>
  <c r="K1047" i="1"/>
  <c r="F12" i="21" s="1"/>
  <c r="K110" i="1"/>
  <c r="K1064" i="1"/>
  <c r="K1220" i="1"/>
  <c r="K1345" i="1"/>
  <c r="K1311" i="1"/>
  <c r="F18" i="18" s="1"/>
  <c r="K839" i="1"/>
  <c r="K554" i="1"/>
  <c r="K284" i="1"/>
  <c r="K1106" i="1"/>
  <c r="F54" i="19" s="1"/>
  <c r="K1338" i="1"/>
  <c r="K1386" i="1"/>
  <c r="K1362" i="1"/>
  <c r="K1267" i="1"/>
  <c r="K85" i="1"/>
  <c r="K962" i="1"/>
  <c r="F43" i="18" s="1"/>
  <c r="K248" i="1"/>
  <c r="K1180" i="1"/>
  <c r="K1056" i="1"/>
  <c r="K651" i="1"/>
  <c r="K926" i="1"/>
  <c r="K1088" i="1"/>
  <c r="K925" i="1"/>
  <c r="K1244" i="1"/>
  <c r="K1081" i="1"/>
  <c r="K821" i="1"/>
  <c r="K1414" i="1"/>
  <c r="K1324" i="1"/>
  <c r="K583" i="1"/>
  <c r="K162" i="1"/>
  <c r="K232" i="1"/>
  <c r="K713" i="1"/>
  <c r="K867" i="1"/>
  <c r="F46" i="22" s="1"/>
  <c r="K55" i="1"/>
  <c r="K131" i="1"/>
  <c r="K662" i="1"/>
  <c r="F25" i="19" s="1"/>
  <c r="K705" i="1"/>
  <c r="K1016" i="1"/>
  <c r="K1461" i="1"/>
  <c r="K10" i="1"/>
  <c r="K234" i="1"/>
  <c r="K379" i="1"/>
  <c r="K1332" i="1"/>
  <c r="K149" i="1"/>
  <c r="K1307" i="1"/>
  <c r="K995" i="1"/>
  <c r="K1476" i="1"/>
  <c r="K805" i="1"/>
  <c r="K1303" i="1"/>
  <c r="K969" i="1"/>
  <c r="K1312" i="1"/>
  <c r="K589" i="1"/>
  <c r="K464" i="1"/>
  <c r="K291" i="1"/>
  <c r="K553" i="1"/>
  <c r="K439" i="1"/>
  <c r="K677" i="1"/>
  <c r="F24" i="16" s="1"/>
  <c r="K930" i="1"/>
  <c r="K308" i="1"/>
  <c r="K1114" i="1"/>
  <c r="K779" i="1"/>
  <c r="K84" i="1"/>
  <c r="K645" i="1"/>
  <c r="K1291" i="1"/>
  <c r="K194" i="1"/>
  <c r="K903" i="1"/>
  <c r="K1228" i="1"/>
  <c r="K1233" i="1"/>
  <c r="K1207" i="1"/>
  <c r="K515" i="1"/>
  <c r="K844" i="1"/>
  <c r="K451" i="1"/>
  <c r="K1467" i="1"/>
  <c r="K384" i="1"/>
  <c r="K845" i="1"/>
  <c r="K1383" i="1"/>
  <c r="K1208" i="1"/>
  <c r="K658" i="1"/>
  <c r="K934" i="1"/>
  <c r="K275" i="1"/>
  <c r="K112" i="1"/>
  <c r="K91" i="1"/>
  <c r="K469" i="1"/>
  <c r="K14" i="1"/>
  <c r="K111" i="1"/>
  <c r="K1446" i="1"/>
  <c r="F15" i="21" s="1"/>
  <c r="K638" i="1"/>
  <c r="K496" i="1"/>
  <c r="F55" i="19" s="1"/>
  <c r="K1169" i="1"/>
  <c r="K1189" i="1"/>
  <c r="K1028" i="1"/>
  <c r="K372" i="1"/>
  <c r="K1215" i="1"/>
  <c r="K1396" i="1"/>
  <c r="K259" i="1"/>
  <c r="K456" i="1"/>
  <c r="K864" i="1"/>
  <c r="K79" i="1"/>
  <c r="K1085" i="1"/>
  <c r="K679" i="1"/>
  <c r="K389" i="1"/>
  <c r="K1075" i="1"/>
  <c r="K732" i="1"/>
  <c r="K1331" i="1"/>
  <c r="K249" i="1"/>
  <c r="K716" i="1"/>
  <c r="K105" i="1"/>
  <c r="K870" i="1"/>
  <c r="K778" i="1"/>
  <c r="K22" i="1"/>
  <c r="K392" i="1"/>
  <c r="K590" i="1"/>
  <c r="K362" i="1"/>
  <c r="K535" i="1"/>
  <c r="K1010" i="1"/>
  <c r="K813" i="1"/>
  <c r="K466" i="1"/>
  <c r="K1405" i="1"/>
  <c r="K954" i="1"/>
  <c r="K54" i="1"/>
  <c r="K824" i="1"/>
  <c r="K127" i="1"/>
  <c r="K352" i="1"/>
  <c r="K1409" i="1"/>
  <c r="K116" i="1"/>
  <c r="K213" i="1"/>
  <c r="K599" i="1"/>
  <c r="K146" i="1"/>
  <c r="F15" i="16" s="1"/>
  <c r="K400" i="1"/>
  <c r="K620" i="1"/>
  <c r="K950" i="1"/>
  <c r="K177" i="1"/>
  <c r="K1453" i="1"/>
  <c r="F4" i="17" s="1"/>
  <c r="K72" i="1"/>
  <c r="K150" i="1"/>
  <c r="F18" i="21" s="1"/>
  <c r="K360" i="1"/>
  <c r="K1225" i="1"/>
  <c r="K359" i="1"/>
  <c r="K358" i="1"/>
  <c r="K908" i="1"/>
  <c r="K605" i="1"/>
  <c r="K1254" i="1"/>
  <c r="F16" i="16" s="1"/>
  <c r="K521" i="1"/>
  <c r="K964" i="1"/>
  <c r="K1030" i="1"/>
  <c r="K1240" i="1"/>
  <c r="K332" i="1"/>
  <c r="K997" i="1"/>
  <c r="F10" i="16" s="1"/>
  <c r="K119" i="1"/>
  <c r="K559" i="1"/>
  <c r="K121" i="1"/>
  <c r="K1336" i="1"/>
  <c r="K1404" i="1"/>
  <c r="K669" i="1"/>
  <c r="F20" i="24" s="1"/>
  <c r="K661" i="1"/>
  <c r="K919" i="1"/>
  <c r="K1239" i="1"/>
  <c r="K857" i="1"/>
  <c r="K18" i="1"/>
  <c r="K1458" i="1"/>
  <c r="K176" i="1"/>
  <c r="K650" i="1"/>
  <c r="K1079" i="1"/>
  <c r="K342" i="1"/>
  <c r="K1218" i="1"/>
  <c r="K911" i="1"/>
  <c r="F4" i="21" s="1"/>
  <c r="K1278" i="1"/>
  <c r="K653" i="1"/>
  <c r="K1241" i="1"/>
  <c r="K426" i="1"/>
  <c r="K209" i="1"/>
  <c r="F45" i="17" s="1"/>
  <c r="K1147" i="1"/>
  <c r="K251" i="1"/>
  <c r="K182" i="1"/>
  <c r="K697" i="1"/>
  <c r="K246" i="1"/>
  <c r="K500" i="1"/>
  <c r="K1095" i="1"/>
  <c r="F19" i="21" s="1"/>
  <c r="K1039" i="1"/>
  <c r="K647" i="1"/>
  <c r="K442" i="1"/>
  <c r="K154" i="1"/>
  <c r="F16" i="21" s="1"/>
  <c r="K1098" i="1"/>
  <c r="K747" i="1"/>
  <c r="K168" i="1"/>
  <c r="F44" i="21" s="1"/>
  <c r="K1273" i="1"/>
  <c r="K710" i="1"/>
  <c r="K38" i="1"/>
  <c r="K1282" i="1"/>
  <c r="K868" i="1"/>
  <c r="K600" i="1"/>
  <c r="K198" i="1"/>
  <c r="K780" i="1"/>
  <c r="K17" i="1"/>
  <c r="K1193" i="1"/>
  <c r="F4" i="22" s="1"/>
  <c r="K750" i="1"/>
  <c r="K1065" i="1"/>
  <c r="K631" i="1"/>
  <c r="K480" i="1"/>
  <c r="K485" i="1"/>
  <c r="K1465" i="1"/>
  <c r="K636" i="1"/>
  <c r="K1376" i="1"/>
  <c r="K123" i="1"/>
  <c r="K749" i="1"/>
  <c r="K1399" i="1"/>
  <c r="K407" i="1"/>
  <c r="K577" i="1"/>
  <c r="F12" i="19" s="1"/>
  <c r="K506" i="1"/>
  <c r="K317" i="1"/>
  <c r="K26" i="1"/>
  <c r="F41" i="20" l="1"/>
  <c r="E41" i="29"/>
  <c r="F24" i="20"/>
  <c r="F13" i="20"/>
  <c r="F47" i="20"/>
  <c r="E47" i="29"/>
  <c r="F11" i="20"/>
  <c r="F22" i="20"/>
  <c r="F49" i="20"/>
  <c r="E49" i="29"/>
  <c r="F39" i="20"/>
  <c r="E39" i="29"/>
  <c r="F51" i="20"/>
  <c r="E51" i="29"/>
  <c r="F19" i="20"/>
  <c r="F6" i="20"/>
  <c r="F8" i="20"/>
  <c r="F43" i="20"/>
  <c r="E43" i="29"/>
  <c r="F45" i="20"/>
  <c r="E45" i="29"/>
  <c r="F52" i="20"/>
  <c r="E52" i="29"/>
  <c r="F14" i="20"/>
  <c r="F20" i="20"/>
  <c r="F54" i="20"/>
  <c r="E54" i="29"/>
  <c r="F4" i="20"/>
  <c r="F46" i="20"/>
  <c r="E46" i="29"/>
  <c r="F9" i="20"/>
  <c r="F50" i="20"/>
  <c r="E50" i="29"/>
  <c r="F12" i="20"/>
  <c r="F7" i="20"/>
  <c r="F10" i="20"/>
  <c r="F44" i="20"/>
  <c r="E44" i="29"/>
  <c r="F5" i="20"/>
  <c r="F21" i="20"/>
  <c r="F3" i="20"/>
  <c r="F48" i="20"/>
  <c r="E48" i="29"/>
  <c r="F42" i="20"/>
  <c r="E42" i="29"/>
  <c r="F25" i="20"/>
  <c r="F40" i="20"/>
  <c r="E40" i="29"/>
  <c r="F18" i="20"/>
  <c r="F16" i="20"/>
  <c r="F15" i="20"/>
  <c r="F31" i="16"/>
  <c r="F31" i="19"/>
  <c r="F31" i="22"/>
  <c r="F31" i="17"/>
  <c r="F35" i="20"/>
  <c r="F26" i="20"/>
  <c r="F31" i="21"/>
  <c r="F31" i="24"/>
  <c r="F31" i="18"/>
  <c r="F1" i="17"/>
  <c r="F1" i="19"/>
  <c r="F31" i="20" l="1"/>
  <c r="F32" i="20" s="1"/>
  <c r="H1" i="20" s="1"/>
  <c r="E31" i="29"/>
  <c r="E32" i="29" s="1"/>
  <c r="G1" i="29" s="1"/>
  <c r="E1" i="29"/>
  <c r="F1" i="20"/>
  <c r="F1" i="24"/>
  <c r="F1" i="21"/>
  <c r="F1" i="16"/>
  <c r="F1" i="18"/>
  <c r="F1" i="22"/>
  <c r="F32" i="16"/>
  <c r="H1" i="16" s="1"/>
  <c r="F32" i="21"/>
  <c r="H1" i="21" s="1"/>
  <c r="F32" i="18"/>
  <c r="H1" i="18" s="1"/>
  <c r="F32" i="19"/>
  <c r="H1" i="19" s="1"/>
  <c r="F32" i="22"/>
  <c r="H1" i="22" s="1"/>
  <c r="F32" i="24"/>
  <c r="H1" i="24" s="1"/>
  <c r="F32" i="17"/>
  <c r="H1" i="17" s="1"/>
  <c r="H32" i="18"/>
  <c r="H32" i="16"/>
  <c r="H32" i="20"/>
  <c r="H32" i="19"/>
  <c r="H32" i="24"/>
  <c r="H32" i="17"/>
  <c r="H32" i="21"/>
  <c r="H32" i="22"/>
</calcChain>
</file>

<file path=xl/sharedStrings.xml><?xml version="1.0" encoding="utf-8"?>
<sst xmlns="http://schemas.openxmlformats.org/spreadsheetml/2006/main" count="21203" uniqueCount="3017">
  <si>
    <t>Année en cours :</t>
  </si>
  <si>
    <t>Années de protection restantes</t>
  </si>
  <si>
    <t xml:space="preserve">Années de protection </t>
  </si>
  <si>
    <t>Cap Number</t>
  </si>
  <si>
    <t>Salary</t>
  </si>
  <si>
    <t>Position</t>
  </si>
  <si>
    <t>ANA</t>
  </si>
  <si>
    <t>UFA</t>
  </si>
  <si>
    <t>RFA</t>
  </si>
  <si>
    <t>BOS</t>
  </si>
  <si>
    <t>BUF</t>
  </si>
  <si>
    <t>CAR</t>
  </si>
  <si>
    <t>CGY</t>
  </si>
  <si>
    <t>CHI</t>
  </si>
  <si>
    <t>CLB</t>
  </si>
  <si>
    <t>COL</t>
  </si>
  <si>
    <t>DAL</t>
  </si>
  <si>
    <t>DET</t>
  </si>
  <si>
    <t>EDM</t>
  </si>
  <si>
    <t>FLA</t>
  </si>
  <si>
    <t>LAK</t>
  </si>
  <si>
    <t>MIN</t>
  </si>
  <si>
    <t>MTL</t>
  </si>
  <si>
    <t>NAS</t>
  </si>
  <si>
    <t>NJD</t>
  </si>
  <si>
    <t>NYI</t>
  </si>
  <si>
    <t>NYR</t>
  </si>
  <si>
    <t>OTT</t>
  </si>
  <si>
    <t>PHI</t>
  </si>
  <si>
    <t>PIT</t>
  </si>
  <si>
    <t>SJS</t>
  </si>
  <si>
    <t>STL</t>
  </si>
  <si>
    <t>TBL</t>
  </si>
  <si>
    <t>TOR</t>
  </si>
  <si>
    <t>VAN</t>
  </si>
  <si>
    <t>WPG</t>
  </si>
  <si>
    <t>Nom</t>
  </si>
  <si>
    <t>TOTAL</t>
  </si>
  <si>
    <t>Attaquants</t>
  </si>
  <si>
    <t>Défenseurs</t>
  </si>
  <si>
    <t>Gardiens</t>
  </si>
  <si>
    <t>Actifs</t>
  </si>
  <si>
    <t>Réserviste</t>
  </si>
  <si>
    <t>Recrues</t>
  </si>
  <si>
    <t>Masse salariale restante</t>
  </si>
  <si>
    <t>Historique des changements :</t>
  </si>
  <si>
    <t>Date</t>
  </si>
  <si>
    <t>David</t>
  </si>
  <si>
    <t>Jérôme</t>
  </si>
  <si>
    <t>Steve</t>
  </si>
  <si>
    <t>Nicolas</t>
  </si>
  <si>
    <t>Vincent</t>
  </si>
  <si>
    <t>Équipe</t>
  </si>
  <si>
    <t>Joueur</t>
  </si>
  <si>
    <t>Minimum de jour pour échange Actif-Réserviste</t>
  </si>
  <si>
    <t>Jusqu'à</t>
  </si>
  <si>
    <t>Calcul Plafond Salarial</t>
  </si>
  <si>
    <t>Fictif année suivante</t>
  </si>
  <si>
    <t>Réel année suivante</t>
  </si>
  <si>
    <t>Choix acquis</t>
  </si>
  <si>
    <t>Choix restants</t>
  </si>
  <si>
    <t>Années</t>
  </si>
  <si>
    <t>Ronde</t>
  </si>
  <si>
    <t>ARI</t>
  </si>
  <si>
    <t>Round: 1</t>
  </si>
  <si>
    <t>Rnd</t>
  </si>
  <si>
    <t>Pick</t>
  </si>
  <si>
    <t>Overall</t>
  </si>
  <si>
    <t>Team</t>
  </si>
  <si>
    <t>Pos</t>
  </si>
  <si>
    <t>Country</t>
  </si>
  <si>
    <t>Amateur League</t>
  </si>
  <si>
    <t>Amateur Team</t>
  </si>
  <si>
    <t>C</t>
  </si>
  <si>
    <t>CAN</t>
  </si>
  <si>
    <t>6' 0"</t>
  </si>
  <si>
    <t>OHL</t>
  </si>
  <si>
    <t>USA</t>
  </si>
  <si>
    <t>6' 2"</t>
  </si>
  <si>
    <t>H-EAST</t>
  </si>
  <si>
    <t>6' 3"</t>
  </si>
  <si>
    <t>5' 11"</t>
  </si>
  <si>
    <t>D</t>
  </si>
  <si>
    <t>CZE</t>
  </si>
  <si>
    <t>RUS</t>
  </si>
  <si>
    <t>WHL</t>
  </si>
  <si>
    <t>CBJ</t>
  </si>
  <si>
    <t>BIG10</t>
  </si>
  <si>
    <t>RW</t>
  </si>
  <si>
    <t>6' 1"</t>
  </si>
  <si>
    <t>QMJHL</t>
  </si>
  <si>
    <t>FIN</t>
  </si>
  <si>
    <t>FINLAND</t>
  </si>
  <si>
    <t>LW</t>
  </si>
  <si>
    <t>6' 4"</t>
  </si>
  <si>
    <t>RUSSIA-JR.</t>
  </si>
  <si>
    <t>USHL</t>
  </si>
  <si>
    <t>SWE</t>
  </si>
  <si>
    <t>SWEDEN</t>
  </si>
  <si>
    <t>USA U-18</t>
  </si>
  <si>
    <t>5' 9"</t>
  </si>
  <si>
    <t>SWEDEN-JR.</t>
  </si>
  <si>
    <t>5' 10"</t>
  </si>
  <si>
    <t>Round: 2</t>
  </si>
  <si>
    <t>6' 5"</t>
  </si>
  <si>
    <t>6' 6"</t>
  </si>
  <si>
    <t>SWEDEN-2</t>
  </si>
  <si>
    <t>Paule</t>
  </si>
  <si>
    <t>Joueur activé/acquis</t>
  </si>
  <si>
    <t>Joueur désactivé/échangé</t>
  </si>
  <si>
    <t>Dans le cas d'une expansion :</t>
  </si>
  <si>
    <t>Le rang de sélection des joueurs autonomes et des recrues varie selon le classement de l'année précédente. Celui qui fini dernier repêche en premier et ainsi de suite.</t>
  </si>
  <si>
    <t>Type</t>
  </si>
  <si>
    <t>La personne repêche première pour les joueurs autonomes et les joueurs ballotés au cours de la saison</t>
  </si>
  <si>
    <t>Ballotage :</t>
  </si>
  <si>
    <t>Une fois que la personne a dit qu'elle ne prenait pas un joueur, celle-ci ne peut revenir sur son idée. Si elle veut aller chercher le joueur par la suite, elle doit utiliser un de ses échanges.</t>
  </si>
  <si>
    <t>L'ordre est basé sur le classement de l'année précédente (même que pour le repêchage des recrues)</t>
  </si>
  <si>
    <t>On accorde un délai de 3 jours pour que les gens se prononcent sur un joueur balloté. S'il n'y a pas de réponse, la personne passe son tour et la parole va au suivant.</t>
  </si>
  <si>
    <t>Général</t>
  </si>
  <si>
    <t>Un joueur qui n'est pas signé avant le début de la saison peut être échangé sans pénalité, avant le premier match de la saison.</t>
  </si>
  <si>
    <t>Une recrue activée pour compléter l'alignement de début de saison pourra être désactivé si elle est retourné dans le junior avant le match d'ouverture. La personne pourra aller chercher un joueur autonome sans pénalité.</t>
  </si>
  <si>
    <t>Le bris d'égalité pour décider du gagnant de la saison est la moyenne de point/match global.</t>
  </si>
  <si>
    <t>La personne qui intègre le pool repêche dernière pour les recrues.</t>
  </si>
  <si>
    <t>La personne a priorité sur les joueurs libérés par les poolers lors du repêchage de début de saison.</t>
  </si>
  <si>
    <t>FINLAND-JR.</t>
  </si>
  <si>
    <t>RUSSIA</t>
  </si>
  <si>
    <t>5' 7"</t>
  </si>
  <si>
    <t>G</t>
  </si>
  <si>
    <t>CZREP</t>
  </si>
  <si>
    <t>NCHC</t>
  </si>
  <si>
    <t xml:space="preserve"> L'ordre de choix est lui qui fini dernier qui choisi en premier et ce, pour toutes les rondes.</t>
  </si>
  <si>
    <t>Sébastien STL</t>
  </si>
  <si>
    <t>Sébastien F</t>
  </si>
  <si>
    <t>Lorsqu'on désactive un joueur, on doit attendre 7 jours avant de le réactiver</t>
  </si>
  <si>
    <t>Cap Hit 18-19</t>
  </si>
  <si>
    <t>VGK</t>
  </si>
  <si>
    <t>Nico Hischier</t>
  </si>
  <si>
    <t>Nolan Patrick</t>
  </si>
  <si>
    <t>Miro Heiskanen</t>
  </si>
  <si>
    <t>Cale Makar</t>
  </si>
  <si>
    <t>AJHL</t>
  </si>
  <si>
    <t>Elias Pettersson</t>
  </si>
  <si>
    <t>Cody Glass</t>
  </si>
  <si>
    <t>Lias Andersson</t>
  </si>
  <si>
    <t>HV 71</t>
  </si>
  <si>
    <t>Casey Mittelstadt</t>
  </si>
  <si>
    <t>Michael Rasmussen</t>
  </si>
  <si>
    <t>Owen Tippett</t>
  </si>
  <si>
    <t>Gabriel Vilardi</t>
  </si>
  <si>
    <t>Martin Necas</t>
  </si>
  <si>
    <t>Nick Suzuki</t>
  </si>
  <si>
    <t>Erik Brannstrom</t>
  </si>
  <si>
    <t>Juuso Valimaki</t>
  </si>
  <si>
    <t>Timothy Liljegren</t>
  </si>
  <si>
    <t>Urho Vaakanainen</t>
  </si>
  <si>
    <t>NTDP</t>
  </si>
  <si>
    <t>Robert Thomas</t>
  </si>
  <si>
    <t>Filip Chytil</t>
  </si>
  <si>
    <t>Kailer Yamamoto</t>
  </si>
  <si>
    <t>MIN-ARI</t>
  </si>
  <si>
    <t>Morgan Frost</t>
  </si>
  <si>
    <t>Shane Bowers</t>
  </si>
  <si>
    <t>Henri Jokiharju</t>
  </si>
  <si>
    <t>Eeli Tolvanen</t>
  </si>
  <si>
    <t>Klim Kostin</t>
  </si>
  <si>
    <t>From</t>
  </si>
  <si>
    <t>Height</t>
  </si>
  <si>
    <t>Weight</t>
  </si>
  <si>
    <t>Conor Timmins</t>
  </si>
  <si>
    <t>Kole Lind</t>
  </si>
  <si>
    <t>Nicolas Hague</t>
  </si>
  <si>
    <t>Isaac Ratcliffe</t>
  </si>
  <si>
    <t>Jason Robertson</t>
  </si>
  <si>
    <t>Jaret Anderson-Dolan</t>
  </si>
  <si>
    <t>Alex Formenton</t>
  </si>
  <si>
    <t>Alexander Volkov</t>
  </si>
  <si>
    <t>Jack Studnicka</t>
  </si>
  <si>
    <t>Jonah Gadjovich</t>
  </si>
  <si>
    <t>Joni Ikonen</t>
  </si>
  <si>
    <t>Round: 3</t>
  </si>
  <si>
    <t>ARI-FLA</t>
  </si>
  <si>
    <t>Morgan Geekie</t>
  </si>
  <si>
    <t>Alexei Lipanov</t>
  </si>
  <si>
    <t>Reilly Walsh</t>
  </si>
  <si>
    <t>HIGH-NH</t>
  </si>
  <si>
    <t>Dmitri Samorukov</t>
  </si>
  <si>
    <t>Présence en double</t>
  </si>
  <si>
    <t>Total :</t>
  </si>
  <si>
    <t>Restant :</t>
  </si>
  <si>
    <t>Disponibilité</t>
  </si>
  <si>
    <t>Années contrat restantes</t>
  </si>
  <si>
    <t>1ere</t>
  </si>
  <si>
    <t>2e</t>
  </si>
  <si>
    <t>3e</t>
  </si>
  <si>
    <t>4e</t>
  </si>
  <si>
    <t>Statut</t>
  </si>
  <si>
    <t>À changer pour simulation</t>
  </si>
  <si>
    <t>Réel année courante</t>
  </si>
  <si>
    <t>Fictif année courante</t>
  </si>
  <si>
    <t>Pourcentage de la masse réelle : Déterminé avec ratio de le première saison du Pool LT :</t>
  </si>
  <si>
    <t>Christian Dvorak</t>
  </si>
  <si>
    <t>Steven Stamkos</t>
  </si>
  <si>
    <t>T.J. Oshie</t>
  </si>
  <si>
    <t>Viktor Arvidsson</t>
  </si>
  <si>
    <t>Brayden Schenn</t>
  </si>
  <si>
    <t>Auston Matthews</t>
  </si>
  <si>
    <t>Jake Guentzel</t>
  </si>
  <si>
    <t>Matt Duchene</t>
  </si>
  <si>
    <t>Joe Pavelski</t>
  </si>
  <si>
    <t>Derick Brassard</t>
  </si>
  <si>
    <t>Dylan Larkin</t>
  </si>
  <si>
    <t>Alex Pietrangelo</t>
  </si>
  <si>
    <t>Rasmus Ristolainen</t>
  </si>
  <si>
    <t>Justin Faulk</t>
  </si>
  <si>
    <t>Noah Hanifin</t>
  </si>
  <si>
    <t>Esa Lindell</t>
  </si>
  <si>
    <t>Andrei Vasilevskiy</t>
  </si>
  <si>
    <t>Pekka Rinne</t>
  </si>
  <si>
    <t>Ryan Pulock</t>
  </si>
  <si>
    <t>Duncan Keith</t>
  </si>
  <si>
    <t>William Nylander</t>
  </si>
  <si>
    <t>David Pastrnak</t>
  </si>
  <si>
    <t>Sean Monahan</t>
  </si>
  <si>
    <t>Pavel Buchnevich</t>
  </si>
  <si>
    <t>Nikita Kucherov</t>
  </si>
  <si>
    <t>Alexander Radulov</t>
  </si>
  <si>
    <t>Blake Wheeler</t>
  </si>
  <si>
    <t>Vladimir Tarasenko</t>
  </si>
  <si>
    <t>Vincent Trocheck</t>
  </si>
  <si>
    <t>Kevin Fiala</t>
  </si>
  <si>
    <t>Sebastian Aho</t>
  </si>
  <si>
    <t>Joshua Morrissey</t>
  </si>
  <si>
    <t>Brandon Montour</t>
  </si>
  <si>
    <t>John Klingberg</t>
  </si>
  <si>
    <t>Brent Burns</t>
  </si>
  <si>
    <t>Erik Karlsson</t>
  </si>
  <si>
    <t>Cam Talbot</t>
  </si>
  <si>
    <t>Ben Bishop</t>
  </si>
  <si>
    <t>John Gibson</t>
  </si>
  <si>
    <t>Nick Schmaltz</t>
  </si>
  <si>
    <t>Danton Heinen</t>
  </si>
  <si>
    <t>Sidney Crosby</t>
  </si>
  <si>
    <t>William Karlsson</t>
  </si>
  <si>
    <t>Leon Draisaitl</t>
  </si>
  <si>
    <t>Teuvo Teravainen</t>
  </si>
  <si>
    <t>Jamie Benn</t>
  </si>
  <si>
    <t>Josh Bailey</t>
  </si>
  <si>
    <t>Evgeni Dadonov</t>
  </si>
  <si>
    <t>Mike Hoffman</t>
  </si>
  <si>
    <t>Max Domi</t>
  </si>
  <si>
    <t>Jake Gardiner</t>
  </si>
  <si>
    <t>John Carlson</t>
  </si>
  <si>
    <t>Zachary Werenski</t>
  </si>
  <si>
    <t>Seth Jones</t>
  </si>
  <si>
    <t>Colton Parayko</t>
  </si>
  <si>
    <t>Justin Schultz</t>
  </si>
  <si>
    <t>Matt Murray</t>
  </si>
  <si>
    <t>Devan Dubnyk</t>
  </si>
  <si>
    <t>Joshua Ho-Sang</t>
  </si>
  <si>
    <t>Conor Sheary</t>
  </si>
  <si>
    <t>Wayne Simmonds</t>
  </si>
  <si>
    <t>Jaden Schwartz</t>
  </si>
  <si>
    <t>Patrik Laine</t>
  </si>
  <si>
    <t>Kyle Palmieri</t>
  </si>
  <si>
    <t>Jonathan Drouin</t>
  </si>
  <si>
    <t>Taylor Hall</t>
  </si>
  <si>
    <t>Nikolaj Ehlers</t>
  </si>
  <si>
    <t>Jonathan Marchessault</t>
  </si>
  <si>
    <t>Anthony Mantha</t>
  </si>
  <si>
    <t>Brad Marchand</t>
  </si>
  <si>
    <t>Aleksander Barkov</t>
  </si>
  <si>
    <t>Dougie Hamilton</t>
  </si>
  <si>
    <t>Kevin Shattenkirk</t>
  </si>
  <si>
    <t>Morgan Rielly</t>
  </si>
  <si>
    <t>Ryan Mcdonagh</t>
  </si>
  <si>
    <t>Corey Crawford</t>
  </si>
  <si>
    <t>Jake Allen</t>
  </si>
  <si>
    <t>Alex Galchenyuk</t>
  </si>
  <si>
    <t>Sam Reinhart</t>
  </si>
  <si>
    <t>Artemi Panarin</t>
  </si>
  <si>
    <t>Mitchell Marner</t>
  </si>
  <si>
    <t>Claude Giroux</t>
  </si>
  <si>
    <t>Brock Boeser</t>
  </si>
  <si>
    <t>Brandon Saad</t>
  </si>
  <si>
    <t>Jesse Puljujarvi</t>
  </si>
  <si>
    <t>Connor Mcdavid</t>
  </si>
  <si>
    <t>Jakub Voracek</t>
  </si>
  <si>
    <t>Ryan Hartman</t>
  </si>
  <si>
    <t>Johnny Gaudreau</t>
  </si>
  <si>
    <t>Mats Zuccarello</t>
  </si>
  <si>
    <t>Anders Lee</t>
  </si>
  <si>
    <t>Charlie Mcavoy</t>
  </si>
  <si>
    <t>Shea Weber</t>
  </si>
  <si>
    <t>Torey Krug</t>
  </si>
  <si>
    <t>Dustin Byfuglien</t>
  </si>
  <si>
    <t>Colin Miller</t>
  </si>
  <si>
    <t>Martin Jones</t>
  </si>
  <si>
    <t>Connor Hellebuyck</t>
  </si>
  <si>
    <t>Nate Schmidt</t>
  </si>
  <si>
    <t>Devin Shore</t>
  </si>
  <si>
    <t>Sean Couturier</t>
  </si>
  <si>
    <t>Rickard Rakell</t>
  </si>
  <si>
    <t>Nicklas Backstrom</t>
  </si>
  <si>
    <t>Mikko Rantanen</t>
  </si>
  <si>
    <t>Mark Scheifele</t>
  </si>
  <si>
    <t>Jonathan Huberdeau</t>
  </si>
  <si>
    <t>Brayden Point</t>
  </si>
  <si>
    <t>Alexander Wennberg</t>
  </si>
  <si>
    <t>John Tavares</t>
  </si>
  <si>
    <t>Travis Konecny</t>
  </si>
  <si>
    <t>Nathan Mackinnon</t>
  </si>
  <si>
    <t>Mathew Barzal</t>
  </si>
  <si>
    <t>Mikhail Sergachev</t>
  </si>
  <si>
    <t>Ivan Provorov</t>
  </si>
  <si>
    <t>Oliver Ekman-Larsson</t>
  </si>
  <si>
    <t>Shayne Gostisbehere</t>
  </si>
  <si>
    <t>Roman Josi</t>
  </si>
  <si>
    <t>P.K. Subban</t>
  </si>
  <si>
    <t>Jonathan Quick</t>
  </si>
  <si>
    <t>Braden Holtby</t>
  </si>
  <si>
    <t>Shea Theodore</t>
  </si>
  <si>
    <t>Antti Raanta</t>
  </si>
  <si>
    <t>Alex Debrincat</t>
  </si>
  <si>
    <t>Clayton Keller</t>
  </si>
  <si>
    <t>Jesper Bratt</t>
  </si>
  <si>
    <t>Patrick Kane</t>
  </si>
  <si>
    <t>Tomas Hertl</t>
  </si>
  <si>
    <t>Patrick Maroon</t>
  </si>
  <si>
    <t>Matthew Tkachuk</t>
  </si>
  <si>
    <t>Logan Couture</t>
  </si>
  <si>
    <t>Bo Horvat</t>
  </si>
  <si>
    <t>Tyler Seguin</t>
  </si>
  <si>
    <t>Filip Forsberg</t>
  </si>
  <si>
    <t>Tyler Toffoli</t>
  </si>
  <si>
    <t>Paul Byron</t>
  </si>
  <si>
    <t>Victor Hedman</t>
  </si>
  <si>
    <t>Tyson Barrie</t>
  </si>
  <si>
    <t>Troy Stecher</t>
  </si>
  <si>
    <t>Nikita Zaitsev</t>
  </si>
  <si>
    <t>Frederik Andersen</t>
  </si>
  <si>
    <t>Robby Fabbri</t>
  </si>
  <si>
    <t>Ryan Ellis</t>
  </si>
  <si>
    <t>Artturi Lehkonen</t>
  </si>
  <si>
    <t>Cam Atkinson</t>
  </si>
  <si>
    <t>Erik Haula</t>
  </si>
  <si>
    <t>Eric Staal</t>
  </si>
  <si>
    <t>Mikael Granlund</t>
  </si>
  <si>
    <t>Tanner Pearson</t>
  </si>
  <si>
    <t>Phillip Danault</t>
  </si>
  <si>
    <t>Charlie Coyle</t>
  </si>
  <si>
    <t>Tyler Johnson</t>
  </si>
  <si>
    <t>Nazem Kadri</t>
  </si>
  <si>
    <t>Max Pacioretty</t>
  </si>
  <si>
    <t>Mattias Ekholm</t>
  </si>
  <si>
    <t>Will Butcher</t>
  </si>
  <si>
    <t>Michael Matheson</t>
  </si>
  <si>
    <t>Damon Severson</t>
  </si>
  <si>
    <t>Nick Leddy</t>
  </si>
  <si>
    <t>Sergei Bobrovsky</t>
  </si>
  <si>
    <t>Cory Schneider</t>
  </si>
  <si>
    <t>Victor Rask</t>
  </si>
  <si>
    <t>Oscar Klefbom</t>
  </si>
  <si>
    <t>Nathan Beaulieu</t>
  </si>
  <si>
    <t>Victor Mete</t>
  </si>
  <si>
    <t>Yanni Gourde</t>
  </si>
  <si>
    <t>2019-20</t>
  </si>
  <si>
    <t>2020-21</t>
  </si>
  <si>
    <t>2021-22</t>
  </si>
  <si>
    <t>2022-23</t>
  </si>
  <si>
    <t>2023-24</t>
  </si>
  <si>
    <t>2024-25</t>
  </si>
  <si>
    <t>Frans Nielsen</t>
  </si>
  <si>
    <t>M-NTCNMC</t>
  </si>
  <si>
    <t>Gustav Nyquist</t>
  </si>
  <si>
    <t>NTC</t>
  </si>
  <si>
    <t>Johan Franzen</t>
  </si>
  <si>
    <t>IR </t>
  </si>
  <si>
    <t>Darren Helm</t>
  </si>
  <si>
    <t>Andreas Athanasiou</t>
  </si>
  <si>
    <t>Luke Glendening</t>
  </si>
  <si>
    <t>Luke Witkowski</t>
  </si>
  <si>
    <t>RD</t>
  </si>
  <si>
    <t>LD</t>
  </si>
  <si>
    <t>M-NTC</t>
  </si>
  <si>
    <t>Jonathan Ericsson</t>
  </si>
  <si>
    <t>Trevor Daley</t>
  </si>
  <si>
    <t>Nick Jensen</t>
  </si>
  <si>
    <t>Jimmy Howard</t>
  </si>
  <si>
    <t>ELC </t>
  </si>
  <si>
    <t>Filip Zadina</t>
  </si>
  <si>
    <t>ELC  </t>
  </si>
  <si>
    <t>Junior</t>
  </si>
  <si>
    <t>Dennis Cholowski</t>
  </si>
  <si>
    <t>Dylan Sadowy</t>
  </si>
  <si>
    <t>Evgeny Svechnikov</t>
  </si>
  <si>
    <t>Christoffer Ehn</t>
  </si>
  <si>
    <t>Filip Hronek</t>
  </si>
  <si>
    <t>Givani Smith</t>
  </si>
  <si>
    <t>Dominic Turgeon</t>
  </si>
  <si>
    <t>Dylan McIlrath</t>
  </si>
  <si>
    <t>Brian Lashoff</t>
  </si>
  <si>
    <t>Joe Hicketts</t>
  </si>
  <si>
    <t>Ryan O'Reilly</t>
  </si>
  <si>
    <t>Chris Thorburn</t>
  </si>
  <si>
    <t>Ivan Barbashev</t>
  </si>
  <si>
    <t>ELC</t>
  </si>
  <si>
    <t>Jay Bouwmeester</t>
  </si>
  <si>
    <t>Carl Gunnarsson</t>
  </si>
  <si>
    <t>Robert Bortuzzo</t>
  </si>
  <si>
    <t>Vince Dunn</t>
  </si>
  <si>
    <t>Jake Walman</t>
  </si>
  <si>
    <t>Dominik Bokk</t>
  </si>
  <si>
    <t>Ville Husso</t>
  </si>
  <si>
    <t>Evan Fitzpatrick</t>
  </si>
  <si>
    <t>Jordan Kyrou</t>
  </si>
  <si>
    <t>Adam Musil</t>
  </si>
  <si>
    <t>Conner Bleackley</t>
  </si>
  <si>
    <t>Luke Opilka</t>
  </si>
  <si>
    <t>Samuel Blais</t>
  </si>
  <si>
    <t>Jordan Binnington</t>
  </si>
  <si>
    <t>Chris Butler</t>
  </si>
  <si>
    <t>Dmitrii Sergeev</t>
  </si>
  <si>
    <t>NMC</t>
  </si>
  <si>
    <t>Phil Kessel</t>
  </si>
  <si>
    <t>Carl Hagelin</t>
  </si>
  <si>
    <t>Daniel Sprong</t>
  </si>
  <si>
    <t>Brian Dumoulin</t>
  </si>
  <si>
    <t>Chad Ruhwedel</t>
  </si>
  <si>
    <t>Casey DeSmith</t>
  </si>
  <si>
    <t>Adam Johnson</t>
  </si>
  <si>
    <t>Zach Aston-Reese</t>
  </si>
  <si>
    <t>Frederik Tiffels</t>
  </si>
  <si>
    <t>Jeff Taylor</t>
  </si>
  <si>
    <t>Alex D'Orio</t>
  </si>
  <si>
    <t>Jordy Bellerive</t>
  </si>
  <si>
    <t>Sam Miletic</t>
  </si>
  <si>
    <t>Garrett Wilson</t>
  </si>
  <si>
    <t>Chris Summers</t>
  </si>
  <si>
    <t>Evgeny Kuznetsov</t>
  </si>
  <si>
    <t>Brett Connolly</t>
  </si>
  <si>
    <t>Chandler Stephenson</t>
  </si>
  <si>
    <t>Nathan Walker</t>
  </si>
  <si>
    <t>Matt Niskanen</t>
  </si>
  <si>
    <t>Madison Bowey</t>
  </si>
  <si>
    <t>Christian Djoos</t>
  </si>
  <si>
    <t>Pheonix Copley</t>
  </si>
  <si>
    <t>Lucas Johansen</t>
  </si>
  <si>
    <t>Mason Mitchell</t>
  </si>
  <si>
    <t>Hampus Gustafsson</t>
  </si>
  <si>
    <t>Kris Bindulis</t>
  </si>
  <si>
    <t>Colby Williams</t>
  </si>
  <si>
    <t>Garrett Pilon</t>
  </si>
  <si>
    <t>Beck Malenstyn</t>
  </si>
  <si>
    <t>Connor Hobbs</t>
  </si>
  <si>
    <t>Vitek Vanecek</t>
  </si>
  <si>
    <t>Jonas Siegenthaler</t>
  </si>
  <si>
    <t>Nino Niederreiter</t>
  </si>
  <si>
    <t>Marcus Foligno</t>
  </si>
  <si>
    <t>Joel Eriksson Ek</t>
  </si>
  <si>
    <t>Matt Dumba</t>
  </si>
  <si>
    <t>Jared Spurgeon</t>
  </si>
  <si>
    <t>Jonas Brodin</t>
  </si>
  <si>
    <t>Gustav Olofsson</t>
  </si>
  <si>
    <t>Nate Prosser</t>
  </si>
  <si>
    <t>Alex Stalock</t>
  </si>
  <si>
    <t>Carson Soucy</t>
  </si>
  <si>
    <t>Luke Kunin</t>
  </si>
  <si>
    <t>Dante Salituro</t>
  </si>
  <si>
    <t>Gustav Bouramman</t>
  </si>
  <si>
    <t>Brennan Menell</t>
  </si>
  <si>
    <t>Cal O'Reilly</t>
  </si>
  <si>
    <t>Landon Ferraro</t>
  </si>
  <si>
    <t>Chase Lang</t>
  </si>
  <si>
    <t>Pavel Jenys</t>
  </si>
  <si>
    <t>Hunter Warner</t>
  </si>
  <si>
    <t>Nick Bjugstad</t>
  </si>
  <si>
    <t>Jamie McGinn</t>
  </si>
  <si>
    <t>Micheal Haley</t>
  </si>
  <si>
    <t>Maxim Mamin</t>
  </si>
  <si>
    <t>Denis Malgin</t>
  </si>
  <si>
    <t>Keith Yandle</t>
  </si>
  <si>
    <t>Mark Pysyk</t>
  </si>
  <si>
    <t>Ian McCoshen</t>
  </si>
  <si>
    <t>Roberto Luongo</t>
  </si>
  <si>
    <t>James Reimer</t>
  </si>
  <si>
    <t>Henrik Haapala</t>
  </si>
  <si>
    <t>Michael Downing</t>
  </si>
  <si>
    <t>Dryden Hunt</t>
  </si>
  <si>
    <t>Jonathan Ang</t>
  </si>
  <si>
    <t>Samuel Montembeault</t>
  </si>
  <si>
    <t>Juho Lammikko</t>
  </si>
  <si>
    <t>Thomas Schemitsch</t>
  </si>
  <si>
    <t>Dustin Brown</t>
  </si>
  <si>
    <t>Trevor Lewis</t>
  </si>
  <si>
    <t>Nate Thompson</t>
  </si>
  <si>
    <t>Kyle Clifford</t>
  </si>
  <si>
    <t>Alex Iafallo</t>
  </si>
  <si>
    <t>Adrian Kempe</t>
  </si>
  <si>
    <t>Dion Phaneuf</t>
  </si>
  <si>
    <t>Alec Martinez</t>
  </si>
  <si>
    <t>Jake Muzzin</t>
  </si>
  <si>
    <t>Peter Budaj</t>
  </si>
  <si>
    <t>Cal Petersen</t>
  </si>
  <si>
    <t>Rasmus Kupari</t>
  </si>
  <si>
    <t>Matt Roy</t>
  </si>
  <si>
    <t>Kale Clague</t>
  </si>
  <si>
    <t>Austin Wagner</t>
  </si>
  <si>
    <t>Austin Strand</t>
  </si>
  <si>
    <t>Chaz Reddekopp</t>
  </si>
  <si>
    <t>Bokondji Imama</t>
  </si>
  <si>
    <t>Jacob Moverare</t>
  </si>
  <si>
    <t>Spencer Watson</t>
  </si>
  <si>
    <t>Stepan Falkovsky</t>
  </si>
  <si>
    <t>Matt Luff</t>
  </si>
  <si>
    <t>Jonny Brodzinski</t>
  </si>
  <si>
    <t>Ondrej Palat</t>
  </si>
  <si>
    <t>Alex Killorn</t>
  </si>
  <si>
    <t>Andy Andreoff</t>
  </si>
  <si>
    <t>Cory Conacher</t>
  </si>
  <si>
    <t>Ryan McDonagh</t>
  </si>
  <si>
    <t>Braydon Coburn</t>
  </si>
  <si>
    <t>Dan Girardi</t>
  </si>
  <si>
    <t>Jake Dotchin</t>
  </si>
  <si>
    <t>Cal Foote</t>
  </si>
  <si>
    <t>Mitchell Stephens</t>
  </si>
  <si>
    <t>Boris Katchouk</t>
  </si>
  <si>
    <t>Taylor Raddysh</t>
  </si>
  <si>
    <t>Dominik Masin</t>
  </si>
  <si>
    <t>Connor Ingram</t>
  </si>
  <si>
    <t>Dennis Yan</t>
  </si>
  <si>
    <t>Anthony Cirelli</t>
  </si>
  <si>
    <t>Mathieu Joseph</t>
  </si>
  <si>
    <t>Oleg Sosunov</t>
  </si>
  <si>
    <t>Jonne Tammela</t>
  </si>
  <si>
    <t>Erik Cernak</t>
  </si>
  <si>
    <t>Ben Thomas</t>
  </si>
  <si>
    <t>Gabriel Dumont</t>
  </si>
  <si>
    <t>David Backes</t>
  </si>
  <si>
    <t>Anders Bjork</t>
  </si>
  <si>
    <t>Ryan Donato</t>
  </si>
  <si>
    <t>Jake DeBrusk</t>
  </si>
  <si>
    <t>Noel Acciari</t>
  </si>
  <si>
    <t>Adam McQuaid</t>
  </si>
  <si>
    <t>Kevan Miller</t>
  </si>
  <si>
    <t>Charlie McAvoy</t>
  </si>
  <si>
    <t>Brandon Carlo</t>
  </si>
  <si>
    <t>Tuukka Rask</t>
  </si>
  <si>
    <t>Jakob Forsbacka Karlsson</t>
  </si>
  <si>
    <t>Jakub Zboril</t>
  </si>
  <si>
    <t>Axel Andersson</t>
  </si>
  <si>
    <t>Ryan Fitzgerald</t>
  </si>
  <si>
    <t>Emil Johansson</t>
  </si>
  <si>
    <t>Jesse Gabrielle</t>
  </si>
  <si>
    <t>Daniel Vladar</t>
  </si>
  <si>
    <t>Zane McIntyre</t>
  </si>
  <si>
    <t>Jordan Szwarz</t>
  </si>
  <si>
    <t>Zack Kassian</t>
  </si>
  <si>
    <t>Ty Rattie</t>
  </si>
  <si>
    <t>Jujhar Khaira</t>
  </si>
  <si>
    <t>Andrej Sekera</t>
  </si>
  <si>
    <t>Kris Russell</t>
  </si>
  <si>
    <t>Darnell Nurse</t>
  </si>
  <si>
    <t>Al Montoya</t>
  </si>
  <si>
    <t>Evan Bouchard</t>
  </si>
  <si>
    <t>Ryan Mantha</t>
  </si>
  <si>
    <t>Shane Starrett</t>
  </si>
  <si>
    <t>Tyler Benson</t>
  </si>
  <si>
    <t>Dylan Wells</t>
  </si>
  <si>
    <t>Joseph Gambardella</t>
  </si>
  <si>
    <t>Caleb Jones</t>
  </si>
  <si>
    <t>Ethan Bear</t>
  </si>
  <si>
    <t>Ryan Stanton</t>
  </si>
  <si>
    <t>Mitch Callahan</t>
  </si>
  <si>
    <t>Brad Malone</t>
  </si>
  <si>
    <t>Melker Karlsson</t>
  </si>
  <si>
    <t>Joonas Donskoi</t>
  </si>
  <si>
    <t>Timo Meier</t>
  </si>
  <si>
    <t>Kevin Labanc</t>
  </si>
  <si>
    <t>Barclay Goodrow</t>
  </si>
  <si>
    <t>Justin Braun</t>
  </si>
  <si>
    <t>Brenden Dillon</t>
  </si>
  <si>
    <t>Joakim Ryan</t>
  </si>
  <si>
    <t>Tim Heed</t>
  </si>
  <si>
    <t>Ryan Merkley</t>
  </si>
  <si>
    <t>Jonathon Martin</t>
  </si>
  <si>
    <t>Michael Brodzinski</t>
  </si>
  <si>
    <t>Filip Sandberg</t>
  </si>
  <si>
    <t>Rudolfs Balcers</t>
  </si>
  <si>
    <t>Manuel Wiederer</t>
  </si>
  <si>
    <t>Kyle Wood</t>
  </si>
  <si>
    <t>Alex Schoenborn</t>
  </si>
  <si>
    <t>Rourke Chartier</t>
  </si>
  <si>
    <t>Cavan Fitzgerald</t>
  </si>
  <si>
    <t>Tim Clifton</t>
  </si>
  <si>
    <t>Cody Donaghey</t>
  </si>
  <si>
    <t>Martin Hanzal</t>
  </si>
  <si>
    <t>Radek Faksa</t>
  </si>
  <si>
    <t>Brett Ritchie</t>
  </si>
  <si>
    <t>Tyler Pitlick</t>
  </si>
  <si>
    <t>Marc Methot</t>
  </si>
  <si>
    <t>Julius Honka</t>
  </si>
  <si>
    <t>Gavin Bayreuther</t>
  </si>
  <si>
    <t>Denis Gurianov</t>
  </si>
  <si>
    <t>Roope Hintz</t>
  </si>
  <si>
    <t>Adam Mascherin</t>
  </si>
  <si>
    <t>Niklas Hansson</t>
  </si>
  <si>
    <t>John Nyberg</t>
  </si>
  <si>
    <t>Nicholas Caamano</t>
  </si>
  <si>
    <t>Chris Martenet</t>
  </si>
  <si>
    <t>Ondrej Vala</t>
  </si>
  <si>
    <t>Landon Bow</t>
  </si>
  <si>
    <t>Justin Dowling</t>
  </si>
  <si>
    <t>Artem Anisimov</t>
  </si>
  <si>
    <t>Victor Ejdsell</t>
  </si>
  <si>
    <t>Alex DeBrincat</t>
  </si>
  <si>
    <t>Jordan Schroeder</t>
  </si>
  <si>
    <t>Connor Murphy</t>
  </si>
  <si>
    <t>Erik Gustafsson</t>
  </si>
  <si>
    <t>Adam Boqvist</t>
  </si>
  <si>
    <t>Gustav Forsling</t>
  </si>
  <si>
    <t>Jordan Maletta</t>
  </si>
  <si>
    <t>Matthew Highmore</t>
  </si>
  <si>
    <t>Nathan Noel</t>
  </si>
  <si>
    <t>Anthony Louis</t>
  </si>
  <si>
    <t>Collin Delia</t>
  </si>
  <si>
    <t>Luc Snuggerud</t>
  </si>
  <si>
    <t>Anton Forsberg</t>
  </si>
  <si>
    <t>Matheson Iacopelli</t>
  </si>
  <si>
    <t>Graham Knott</t>
  </si>
  <si>
    <t>Robin Norell</t>
  </si>
  <si>
    <t>Luke Johnson</t>
  </si>
  <si>
    <t>Alexandre Fortin</t>
  </si>
  <si>
    <t>Andrew Campbell</t>
  </si>
  <si>
    <t>Brandon Dubinsky</t>
  </si>
  <si>
    <t>Oliver Bjorkstrand</t>
  </si>
  <si>
    <t>Josh Anderson</t>
  </si>
  <si>
    <t>Pierre-Luc Dubois</t>
  </si>
  <si>
    <t>Sonny Milano</t>
  </si>
  <si>
    <t>Lukas Sedlak</t>
  </si>
  <si>
    <t>David Savard</t>
  </si>
  <si>
    <t>Markus Nutivaara</t>
  </si>
  <si>
    <t>Scott Harrington</t>
  </si>
  <si>
    <t>Joonas Korpisalo</t>
  </si>
  <si>
    <t>Sam Vigneault</t>
  </si>
  <si>
    <t>Liam Foudy</t>
  </si>
  <si>
    <t>Gabriel Carlsson</t>
  </si>
  <si>
    <t>Ryan Collins</t>
  </si>
  <si>
    <t>Kevin Stenlund</t>
  </si>
  <si>
    <t>Ryan MacInnis</t>
  </si>
  <si>
    <t>Maxime Fortier</t>
  </si>
  <si>
    <t>Justin Scott</t>
  </si>
  <si>
    <t>Paul Bittner</t>
  </si>
  <si>
    <t>Vitaly Abramov</t>
  </si>
  <si>
    <t>Doyle Somerby</t>
  </si>
  <si>
    <t>Zac Dalpe</t>
  </si>
  <si>
    <t>Blake Siebenaler</t>
  </si>
  <si>
    <t>Kole Sherwood</t>
  </si>
  <si>
    <t>Mika Zibanejad</t>
  </si>
  <si>
    <t>Chris Kreider</t>
  </si>
  <si>
    <t>Matt Beleskey</t>
  </si>
  <si>
    <t>Jesper Fast</t>
  </si>
  <si>
    <t>Peter Holland</t>
  </si>
  <si>
    <t>Brendan Smith</t>
  </si>
  <si>
    <t>Henrik Lundqvist</t>
  </si>
  <si>
    <t>Chris Nell</t>
  </si>
  <si>
    <t>Vinni Lettieri</t>
  </si>
  <si>
    <t>Neal Pionk</t>
  </si>
  <si>
    <t>Brett Howden</t>
  </si>
  <si>
    <t>Ryan Gropp</t>
  </si>
  <si>
    <t>Alexandar Georgiev</t>
  </si>
  <si>
    <t>Brandon Halverson</t>
  </si>
  <si>
    <t>Vince Pedrie</t>
  </si>
  <si>
    <t>Sean Day</t>
  </si>
  <si>
    <t>Dawson Leedahl</t>
  </si>
  <si>
    <t>Gabriel Fontaine</t>
  </si>
  <si>
    <t>Tim Gettinger</t>
  </si>
  <si>
    <t>Cole Schneider</t>
  </si>
  <si>
    <t>Bobby Ryan</t>
  </si>
  <si>
    <t>Clarke MacArthur</t>
  </si>
  <si>
    <t>Mikkel Boedker</t>
  </si>
  <si>
    <t>Zack Smith</t>
  </si>
  <si>
    <t>Jean-Gabriel Pageau</t>
  </si>
  <si>
    <t>Ryan Dzingel</t>
  </si>
  <si>
    <t>Tom Pyatt</t>
  </si>
  <si>
    <t>Colin White</t>
  </si>
  <si>
    <t>Max McCormick</t>
  </si>
  <si>
    <t>Thomas Chabot</t>
  </si>
  <si>
    <t>Mike Condon</t>
  </si>
  <si>
    <t>Brady Tkachuk</t>
  </si>
  <si>
    <t>Logan Brown</t>
  </si>
  <si>
    <t>Andreas Englund</t>
  </si>
  <si>
    <t>Filip Gustavsson</t>
  </si>
  <si>
    <t>Christian Jaros</t>
  </si>
  <si>
    <t>Parker Kelly</t>
  </si>
  <si>
    <t>Filip Chlapik</t>
  </si>
  <si>
    <t>Ben Sexton</t>
  </si>
  <si>
    <t>Julius Bergman</t>
  </si>
  <si>
    <t>Maxime Lajoie</t>
  </si>
  <si>
    <t>Jack Rodewald</t>
  </si>
  <si>
    <t>Francis Perron</t>
  </si>
  <si>
    <t>Macoy Erkamps</t>
  </si>
  <si>
    <t>Erik Burgdoerfer</t>
  </si>
  <si>
    <t>Jim O'Brien</t>
  </si>
  <si>
    <t>Adam Henrique</t>
  </si>
  <si>
    <t>Jakob Silfverberg</t>
  </si>
  <si>
    <t>Patrick Eaves</t>
  </si>
  <si>
    <t>Ondrej Kase</t>
  </si>
  <si>
    <t>Hampus Lindholm</t>
  </si>
  <si>
    <t>Korbinian Holzer</t>
  </si>
  <si>
    <t>Ryan Miller</t>
  </si>
  <si>
    <t>Jacob Larsson</t>
  </si>
  <si>
    <t>Max Jones</t>
  </si>
  <si>
    <t>Sam Steel</t>
  </si>
  <si>
    <t>Angus Redmond</t>
  </si>
  <si>
    <t>Mitch Hults</t>
  </si>
  <si>
    <t>Keaton Thompson</t>
  </si>
  <si>
    <t>Marcus Pettersson</t>
  </si>
  <si>
    <t>Alex Dostie</t>
  </si>
  <si>
    <t>Josh Mahura</t>
  </si>
  <si>
    <t>Jack Kopacka</t>
  </si>
  <si>
    <t>Julius Nattinen</t>
  </si>
  <si>
    <t>Deven Sideroff</t>
  </si>
  <si>
    <t>Giovanni Fiore</t>
  </si>
  <si>
    <t>Joseph Blandisi</t>
  </si>
  <si>
    <t>Sam Carrick</t>
  </si>
  <si>
    <t>Jaycob Megna</t>
  </si>
  <si>
    <t>Jeff Skinner</t>
  </si>
  <si>
    <t>Jason Pominville</t>
  </si>
  <si>
    <t>Patrik Berglund</t>
  </si>
  <si>
    <t>Zemgus Girgensons</t>
  </si>
  <si>
    <t>Johan Larsson</t>
  </si>
  <si>
    <t>Tage Thompson</t>
  </si>
  <si>
    <t>Evan Rodrigues</t>
  </si>
  <si>
    <t>Marco Scandella</t>
  </si>
  <si>
    <t>Matt Hunwick</t>
  </si>
  <si>
    <t>Jake McCabe</t>
  </si>
  <si>
    <t>Rasmus Dahlin</t>
  </si>
  <si>
    <t>Linus Ullmark</t>
  </si>
  <si>
    <t>Matt Moulson</t>
  </si>
  <si>
    <t>Alexander Nylander</t>
  </si>
  <si>
    <t>Jonas Johansson</t>
  </si>
  <si>
    <t>Devante Stephens</t>
  </si>
  <si>
    <t>Eric Cornel</t>
  </si>
  <si>
    <t>Brendan Guhle</t>
  </si>
  <si>
    <t>Vaclav Karabacek</t>
  </si>
  <si>
    <t>Brycen Martin</t>
  </si>
  <si>
    <t>Kyle Criscuolo</t>
  </si>
  <si>
    <t>Taylor Fedun</t>
  </si>
  <si>
    <t>Matt Tennyson</t>
  </si>
  <si>
    <t>Kevin Porter</t>
  </si>
  <si>
    <t>Elias Lindholm</t>
  </si>
  <si>
    <t>Sam Bennett</t>
  </si>
  <si>
    <t>Curtis Lazar</t>
  </si>
  <si>
    <t>TJ Brodie</t>
  </si>
  <si>
    <t>Travis Hamonic</t>
  </si>
  <si>
    <t>Michael Stone</t>
  </si>
  <si>
    <t>Mike Smith</t>
  </si>
  <si>
    <t>Spencer Foo</t>
  </si>
  <si>
    <t>Josh Healey</t>
  </si>
  <si>
    <t>Mason McDonald</t>
  </si>
  <si>
    <t>Glenn Gawdin</t>
  </si>
  <si>
    <t>Tyler Parsons</t>
  </si>
  <si>
    <t>Rasmus Andersson</t>
  </si>
  <si>
    <t>Oliver Kylington</t>
  </si>
  <si>
    <t>Brett Pollock</t>
  </si>
  <si>
    <t>Ryan Lomberg</t>
  </si>
  <si>
    <t>Andrew Mangiapane</t>
  </si>
  <si>
    <t>Nick Schneider</t>
  </si>
  <si>
    <t>Craig Smith</t>
  </si>
  <si>
    <t>Nick Bonino</t>
  </si>
  <si>
    <t>Austin Watson</t>
  </si>
  <si>
    <t>Colton Sissons</t>
  </si>
  <si>
    <t>Juuse Saros</t>
  </si>
  <si>
    <t>Tyler Moy</t>
  </si>
  <si>
    <t>Emil Pettersson</t>
  </si>
  <si>
    <t>Joonas Lyytinen</t>
  </si>
  <si>
    <t>Yakov Trenin</t>
  </si>
  <si>
    <t>Justin Kirkland</t>
  </si>
  <si>
    <t>Alexandre Carrier</t>
  </si>
  <si>
    <t>Anthony Richard</t>
  </si>
  <si>
    <t>Troy Grosenick</t>
  </si>
  <si>
    <t>Andrew Shaw</t>
  </si>
  <si>
    <t>Nikita Scherbak</t>
  </si>
  <si>
    <t>Charles Hudon</t>
  </si>
  <si>
    <t>Jeff Petry</t>
  </si>
  <si>
    <t>Karl Alzner</t>
  </si>
  <si>
    <t>David Schlemko</t>
  </si>
  <si>
    <t>Jordie Benn</t>
  </si>
  <si>
    <t>Noah Juulsen</t>
  </si>
  <si>
    <t>Mike Reilly</t>
  </si>
  <si>
    <t>Xavier Ouellet</t>
  </si>
  <si>
    <t>Jesperi Kotkaniemi</t>
  </si>
  <si>
    <t>Antoine Waked</t>
  </si>
  <si>
    <t>Jeremiah Addison</t>
  </si>
  <si>
    <t>Daniel Audette</t>
  </si>
  <si>
    <t>Michael McNiven</t>
  </si>
  <si>
    <t>Brett Lernout</t>
  </si>
  <si>
    <t>Matt Taormina</t>
  </si>
  <si>
    <t>Byron Froese</t>
  </si>
  <si>
    <t>Tomas Tatar</t>
  </si>
  <si>
    <t>David Clarkson</t>
  </si>
  <si>
    <t>Cody Eakin</t>
  </si>
  <si>
    <t>Oscar Lindberg</t>
  </si>
  <si>
    <t>Pierre-Édouard Bellemare</t>
  </si>
  <si>
    <t>Alex Tuch</t>
  </si>
  <si>
    <t>Ryan Carpenter</t>
  </si>
  <si>
    <t>Brad Hunt</t>
  </si>
  <si>
    <t>Malcolm Subban</t>
  </si>
  <si>
    <t>Jake Bischoff</t>
  </si>
  <si>
    <t>Griffin Reinhart</t>
  </si>
  <si>
    <t>Reid Duke</t>
  </si>
  <si>
    <t>Dylan Ferguson</t>
  </si>
  <si>
    <t>Dylan Coghlan</t>
  </si>
  <si>
    <t>Keegan Kolesar</t>
  </si>
  <si>
    <t>T.J. Tynan</t>
  </si>
  <si>
    <t>Loui Eriksson</t>
  </si>
  <si>
    <t>Brandon Sutter</t>
  </si>
  <si>
    <t>Sam Gagner</t>
  </si>
  <si>
    <t>Derek Dorsett</t>
  </si>
  <si>
    <t>Jake Virtanen</t>
  </si>
  <si>
    <t>Adam Gaudette</t>
  </si>
  <si>
    <t>Brendan Gaunce</t>
  </si>
  <si>
    <t>Brendan Leipsic</t>
  </si>
  <si>
    <t>Alexander Edler</t>
  </si>
  <si>
    <t>Michael Del Zotto</t>
  </si>
  <si>
    <t>Ben Hutton</t>
  </si>
  <si>
    <t>Alex Biega</t>
  </si>
  <si>
    <t>Anders Nilsson</t>
  </si>
  <si>
    <t>Tyler Motte</t>
  </si>
  <si>
    <t>Thatcher Demko</t>
  </si>
  <si>
    <t>Nikolay Goldobin</t>
  </si>
  <si>
    <t>Olli Juolevi</t>
  </si>
  <si>
    <t>Zack MacEwen</t>
  </si>
  <si>
    <t>Yan-Pavel Laplante</t>
  </si>
  <si>
    <t>Jalen Chatfield</t>
  </si>
  <si>
    <t>Tanner Kero</t>
  </si>
  <si>
    <t>Guillaume Brisebois</t>
  </si>
  <si>
    <t>Michael Carcone</t>
  </si>
  <si>
    <t>Evan McEneny</t>
  </si>
  <si>
    <t>Dave Bolland</t>
  </si>
  <si>
    <t>Nick Cousins</t>
  </si>
  <si>
    <t>Lawson Crouse</t>
  </si>
  <si>
    <t>Dylan Strome</t>
  </si>
  <si>
    <t>Brendan Perlini</t>
  </si>
  <si>
    <t>Christian Fischer</t>
  </si>
  <si>
    <t>Josh Archibald</t>
  </si>
  <si>
    <t>Jason Demers</t>
  </si>
  <si>
    <t>Jakob Chychrun</t>
  </si>
  <si>
    <t>Jordan Oesterle</t>
  </si>
  <si>
    <t>Barrett Hayton</t>
  </si>
  <si>
    <t>Hunter Miska</t>
  </si>
  <si>
    <t>Nick Merkley</t>
  </si>
  <si>
    <t>Jens Looke</t>
  </si>
  <si>
    <t>Jacob Graves</t>
  </si>
  <si>
    <t>Kyle Capobianco</t>
  </si>
  <si>
    <t>Cam Dineen</t>
  </si>
  <si>
    <t>Adin Hill</t>
  </si>
  <si>
    <t>Adam Helewka</t>
  </si>
  <si>
    <t>Lane Pederson</t>
  </si>
  <si>
    <t>Jalen Smereck</t>
  </si>
  <si>
    <t>Conor Garland</t>
  </si>
  <si>
    <t>Dysin Mayo</t>
  </si>
  <si>
    <t>Robbie Russo</t>
  </si>
  <si>
    <t>Mathieu Perreault</t>
  </si>
  <si>
    <t>Andrew Copp</t>
  </si>
  <si>
    <t>Kyle Connor</t>
  </si>
  <si>
    <t>Jack Roslovic</t>
  </si>
  <si>
    <t>Tyler Myers</t>
  </si>
  <si>
    <t>Dmitry Kulikov</t>
  </si>
  <si>
    <t>Ben Chiarot</t>
  </si>
  <si>
    <t>Nicolas Petan</t>
  </si>
  <si>
    <t>Logan Stanley</t>
  </si>
  <si>
    <t>Brendan Lemieux</t>
  </si>
  <si>
    <t>Sami Niku</t>
  </si>
  <si>
    <t>Jansen Harkins</t>
  </si>
  <si>
    <t>Michael Spacek</t>
  </si>
  <si>
    <t>Luke Green</t>
  </si>
  <si>
    <t>Mason Appleton</t>
  </si>
  <si>
    <t>Simon Bourque</t>
  </si>
  <si>
    <t>Nelson Nogier</t>
  </si>
  <si>
    <t>Dale Weise</t>
  </si>
  <si>
    <t>Michael Raffl</t>
  </si>
  <si>
    <t>Jordan Weal</t>
  </si>
  <si>
    <t>Scott Laughton</t>
  </si>
  <si>
    <t>Oskar Lindblom</t>
  </si>
  <si>
    <t>Radko Gudas</t>
  </si>
  <si>
    <t>Travis Sanheim</t>
  </si>
  <si>
    <t>Brian Elliott</t>
  </si>
  <si>
    <t>Michal Neuvirth</t>
  </si>
  <si>
    <t>Michael Vecchione</t>
  </si>
  <si>
    <t>German Rubtsov</t>
  </si>
  <si>
    <t>Mikhail Vorobyov</t>
  </si>
  <si>
    <t>Pascal Laberge</t>
  </si>
  <si>
    <t>Mark Friedman</t>
  </si>
  <si>
    <t>Connor Bunnaman</t>
  </si>
  <si>
    <t>Carter Hart</t>
  </si>
  <si>
    <t>Radel Fazleev</t>
  </si>
  <si>
    <t>Corban Knight</t>
  </si>
  <si>
    <t>Cole Bardreau</t>
  </si>
  <si>
    <t>Greg Carey</t>
  </si>
  <si>
    <t>Casey Cizikas</t>
  </si>
  <si>
    <t>Matt Martin</t>
  </si>
  <si>
    <t>Anthony Beauvillier</t>
  </si>
  <si>
    <t>Johnny Boychuk</t>
  </si>
  <si>
    <t>Adam Pelech</t>
  </si>
  <si>
    <t>Thomas Greiss</t>
  </si>
  <si>
    <t>Noah Dobson</t>
  </si>
  <si>
    <t>Kieffer Bellows</t>
  </si>
  <si>
    <t>Michael Dal Colle</t>
  </si>
  <si>
    <t>Jakub Skarek</t>
  </si>
  <si>
    <t>Parker Wotherspoon</t>
  </si>
  <si>
    <t>John Stevens</t>
  </si>
  <si>
    <t>Steve Bernier</t>
  </si>
  <si>
    <t>Colin Wilson</t>
  </si>
  <si>
    <t>Sven Andrighetto</t>
  </si>
  <si>
    <t>Dominic Toninato</t>
  </si>
  <si>
    <t>Alexander Kerfoot</t>
  </si>
  <si>
    <t>Tyson Jost</t>
  </si>
  <si>
    <t>Nikita Zadorov</t>
  </si>
  <si>
    <t>Samuel Girard</t>
  </si>
  <si>
    <t>Anton Lindholm</t>
  </si>
  <si>
    <t>Semyon Varlamov</t>
  </si>
  <si>
    <t>Philipp Grubauer</t>
  </si>
  <si>
    <t>Martin Kaut</t>
  </si>
  <si>
    <t>Nicolas Meloche</t>
  </si>
  <si>
    <t>Vladislav Kamenev</t>
  </si>
  <si>
    <t>J.C. Beaudin</t>
  </si>
  <si>
    <t>Sergei Boikov</t>
  </si>
  <si>
    <t>Julien Nantel</t>
  </si>
  <si>
    <t>David Warsofsky</t>
  </si>
  <si>
    <t>Andrew Agozzino</t>
  </si>
  <si>
    <t>Patrick Marleau</t>
  </si>
  <si>
    <t>Nathan Horton</t>
  </si>
  <si>
    <t>Zach Hyman</t>
  </si>
  <si>
    <t>Connor Brown</t>
  </si>
  <si>
    <t>Kasperi Kapanen</t>
  </si>
  <si>
    <t>Andreas Johnsson</t>
  </si>
  <si>
    <t>Tyler Ennis</t>
  </si>
  <si>
    <t>Ron Hainsey</t>
  </si>
  <si>
    <t>Travis Dermott</t>
  </si>
  <si>
    <t>Curtis McElhinney</t>
  </si>
  <si>
    <t>Trevor Moore</t>
  </si>
  <si>
    <t>Eamon McAdam</t>
  </si>
  <si>
    <t>Andreas Borgman</t>
  </si>
  <si>
    <t>Rasmus Sandin</t>
  </si>
  <si>
    <t>Jeremy Bracco</t>
  </si>
  <si>
    <t>Adam Brooks</t>
  </si>
  <si>
    <t>Vincent LoVerde</t>
  </si>
  <si>
    <t>Andrew Nielsen</t>
  </si>
  <si>
    <t>Dmytro Timashov</t>
  </si>
  <si>
    <t>Garret Sparks</t>
  </si>
  <si>
    <t>Chris Mueller</t>
  </si>
  <si>
    <t>Marcus Johansson</t>
  </si>
  <si>
    <t>Brian Boyle</t>
  </si>
  <si>
    <t>Pavel Zacha</t>
  </si>
  <si>
    <t>Miles Wood</t>
  </si>
  <si>
    <t>Sami Vatanen</t>
  </si>
  <si>
    <t>Ben Lovejoy</t>
  </si>
  <si>
    <t>Steven Santini</t>
  </si>
  <si>
    <t>Mirco Mueller</t>
  </si>
  <si>
    <t>Keith Kinkaid</t>
  </si>
  <si>
    <t>Ty Smith</t>
  </si>
  <si>
    <t>Michael Kapla</t>
  </si>
  <si>
    <t>Michael Mcleod</t>
  </si>
  <si>
    <t>John Quenneville</t>
  </si>
  <si>
    <t>Blake Speers</t>
  </si>
  <si>
    <t>Colton White</t>
  </si>
  <si>
    <t>Josh Jacobs</t>
  </si>
  <si>
    <t>Nathan Bastian</t>
  </si>
  <si>
    <t>Brandon Gignac</t>
  </si>
  <si>
    <t>Eric Gryba</t>
  </si>
  <si>
    <t>Mackenzie Blackwood</t>
  </si>
  <si>
    <t>Colby Sissons</t>
  </si>
  <si>
    <t>Brandon Baddock</t>
  </si>
  <si>
    <t>Blake Pietila</t>
  </si>
  <si>
    <t>Justin Williams</t>
  </si>
  <si>
    <t>Jordan Martinook</t>
  </si>
  <si>
    <t>Micheal Ferland</t>
  </si>
  <si>
    <t>Andrei Svechnikov</t>
  </si>
  <si>
    <t>Brock McGinn</t>
  </si>
  <si>
    <t>Haydn Fleury</t>
  </si>
  <si>
    <t>Scott Darling</t>
  </si>
  <si>
    <t>Julien Gauthier</t>
  </si>
  <si>
    <t>Jake Bean</t>
  </si>
  <si>
    <t>Alex Nedeljkovic</t>
  </si>
  <si>
    <t>Janne Kuokkanen</t>
  </si>
  <si>
    <t>Aleksi Saarela</t>
  </si>
  <si>
    <t>Warren Foegele</t>
  </si>
  <si>
    <t>Roland McKeown</t>
  </si>
  <si>
    <t>Cliff Pu</t>
  </si>
  <si>
    <t>Callum Booth</t>
  </si>
  <si>
    <t>Spencer Smallman</t>
  </si>
  <si>
    <t>Steven Lorentz</t>
  </si>
  <si>
    <t>Nicolas Roy</t>
  </si>
  <si>
    <t>Clark Bishop</t>
  </si>
  <si>
    <t>Josh Wesley</t>
  </si>
  <si>
    <t>Termes</t>
  </si>
  <si>
    <t>Age</t>
  </si>
  <si>
    <t>Anthony DeAngelo</t>
  </si>
  <si>
    <t>Jake Debrusk</t>
  </si>
  <si>
    <t>Dante Fabbro</t>
  </si>
  <si>
    <t>Jeremy Roy</t>
  </si>
  <si>
    <t>Henrik Borgstrom</t>
  </si>
  <si>
    <t>Jakub Vrana</t>
  </si>
  <si>
    <t>Riley Tufte</t>
  </si>
  <si>
    <t>Cam Morrison</t>
  </si>
  <si>
    <t>Vérification Statut</t>
  </si>
  <si>
    <t>Cap hit 19/20</t>
  </si>
  <si>
    <t>18-19</t>
  </si>
  <si>
    <t>19-20</t>
  </si>
  <si>
    <t>20-21</t>
  </si>
  <si>
    <t>21-22</t>
  </si>
  <si>
    <t>22-23</t>
  </si>
  <si>
    <t>Chicago Blackhawks</t>
  </si>
  <si>
    <t>Los Angeles Kings</t>
  </si>
  <si>
    <t>Washington Capitals</t>
  </si>
  <si>
    <t>Pittsburgh Penguins</t>
  </si>
  <si>
    <t>Dallas Stars</t>
  </si>
  <si>
    <t>Nashville Predators</t>
  </si>
  <si>
    <t>Anaheim Ducks</t>
  </si>
  <si>
    <t>New York Rangers</t>
  </si>
  <si>
    <t>Tampa Bay Lightning</t>
  </si>
  <si>
    <t>Edmonton Oilers</t>
  </si>
  <si>
    <t>Philadelphia Flyers</t>
  </si>
  <si>
    <t>San Jose Sharks</t>
  </si>
  <si>
    <t>Montreal Canadiens</t>
  </si>
  <si>
    <t>Winnipeg Jets</t>
  </si>
  <si>
    <t>Minnesota Wild</t>
  </si>
  <si>
    <t>St Louis Blues</t>
  </si>
  <si>
    <t>Florida Panthers</t>
  </si>
  <si>
    <t>Columbus Blue Jackets</t>
  </si>
  <si>
    <t>Ottawa Senators</t>
  </si>
  <si>
    <t>Boston Bruins</t>
  </si>
  <si>
    <t>Calgary Flames</t>
  </si>
  <si>
    <t>Arizona Coyotes</t>
  </si>
  <si>
    <t>Colorado Avalanche</t>
  </si>
  <si>
    <t>Toronto Maple Leafs</t>
  </si>
  <si>
    <t>Detroit Red Wings</t>
  </si>
  <si>
    <t>Carolina Hurricanes</t>
  </si>
  <si>
    <t>Vancouver Canucks</t>
  </si>
  <si>
    <t>New Jersey Devils</t>
  </si>
  <si>
    <t>Buffalo Sabres</t>
  </si>
  <si>
    <t>New York Islanders</t>
  </si>
  <si>
    <t>Vegas Golden Knights</t>
  </si>
  <si>
    <t>Jonathan Toews</t>
  </si>
  <si>
    <t>Anze Kopitar</t>
  </si>
  <si>
    <t>Alex Ovechkin</t>
  </si>
  <si>
    <t>Evgeni Malkin</t>
  </si>
  <si>
    <t>Corey Perry</t>
  </si>
  <si>
    <t>Ryan Getzlaf</t>
  </si>
  <si>
    <t>Ryan Johansen</t>
  </si>
  <si>
    <t>Zach Parise</t>
  </si>
  <si>
    <t>Ryan Suter</t>
  </si>
  <si>
    <t>Aaron Ekblad</t>
  </si>
  <si>
    <t>Jason Spezza</t>
  </si>
  <si>
    <t>Kris Letang</t>
  </si>
  <si>
    <t>David Krejci</t>
  </si>
  <si>
    <t>Drew Doughty</t>
  </si>
  <si>
    <t>Patrice Bergeron</t>
  </si>
  <si>
    <t>Brent Seabrook</t>
  </si>
  <si>
    <t>Ryan Kesler</t>
  </si>
  <si>
    <t>Mark Giordano</t>
  </si>
  <si>
    <t>Derek Stepan</t>
  </si>
  <si>
    <t>Henrik Zetterberg</t>
  </si>
  <si>
    <t>Jordan Staal</t>
  </si>
  <si>
    <t>Erik Johnson</t>
  </si>
  <si>
    <t>Ryan Nugent-Hopkins</t>
  </si>
  <si>
    <t>Kyle Okposo</t>
  </si>
  <si>
    <t>Milan Lucic</t>
  </si>
  <si>
    <t>Jordan Eberle</t>
  </si>
  <si>
    <t>Ryan Callahan</t>
  </si>
  <si>
    <t>Marc-Andre Fleury</t>
  </si>
  <si>
    <t>Travis Zajac</t>
  </si>
  <si>
    <t>Alex Steen</t>
  </si>
  <si>
    <t>Marc Staal</t>
  </si>
  <si>
    <t>Gabriel Landeskog</t>
  </si>
  <si>
    <t>Brooks Orpik</t>
  </si>
  <si>
    <t>Andrew Ladd</t>
  </si>
  <si>
    <t>Nick Foligno</t>
  </si>
  <si>
    <t>Alex Goligoski</t>
  </si>
  <si>
    <t>Jeff Carter</t>
  </si>
  <si>
    <t>Marian Hossa</t>
  </si>
  <si>
    <t>Zach Bogosian</t>
  </si>
  <si>
    <t>Dmitri Orlov</t>
  </si>
  <si>
    <t>Andy Greene</t>
  </si>
  <si>
    <t>Dan DeKeyser</t>
  </si>
  <si>
    <t>Reilly Smith</t>
  </si>
  <si>
    <t>Andrew MacDonald</t>
  </si>
  <si>
    <t>Marian Gaborik</t>
  </si>
  <si>
    <t>Paul Martin</t>
  </si>
  <si>
    <t>Carl Soderberg</t>
  </si>
  <si>
    <t>Niklas Kronwall</t>
  </si>
  <si>
    <t>Jori Lehtera</t>
  </si>
  <si>
    <t>T.J. Brodie</t>
  </si>
  <si>
    <t>Anton Stralman</t>
  </si>
  <si>
    <t>Troy Brouwer</t>
  </si>
  <si>
    <t>Chris Tanev</t>
  </si>
  <si>
    <t>Michael Frolik</t>
  </si>
  <si>
    <t>Justin Abdelkader</t>
  </si>
  <si>
    <t>Adam Larsson</t>
  </si>
  <si>
    <t>Steve Mason</t>
  </si>
  <si>
    <t>Niklas Hjalmarsson</t>
  </si>
  <si>
    <t>Olli Maatta</t>
  </si>
  <si>
    <t>Evgeny Dadonov</t>
  </si>
  <si>
    <t>Brendan Gallagher</t>
  </si>
  <si>
    <t>Jacob Markstrom</t>
  </si>
  <si>
    <t>Vladimir Sobotka</t>
  </si>
  <si>
    <t>Cal Clutterbuck</t>
  </si>
  <si>
    <t>Marcus Kruger</t>
  </si>
  <si>
    <t>Andre Burakovsky</t>
  </si>
  <si>
    <t>Richard Panik</t>
  </si>
  <si>
    <t>Alexandre Burrows</t>
  </si>
  <si>
    <t>Calle Jarnkrok</t>
  </si>
  <si>
    <t>Zach Werenski</t>
  </si>
  <si>
    <t>Calle Rosen</t>
  </si>
  <si>
    <t>Mitch Marner</t>
  </si>
  <si>
    <t>Alex Nylander</t>
  </si>
  <si>
    <t>Michael McLeod</t>
  </si>
  <si>
    <t>Derek MacKenzie</t>
  </si>
  <si>
    <t>Zachary Senyshyn</t>
  </si>
  <si>
    <t>Colin (b. 1997) White</t>
  </si>
  <si>
    <t>Josh Ho-Sang</t>
  </si>
  <si>
    <t>Matiss Kivelnieks</t>
  </si>
  <si>
    <t>JT Compher</t>
  </si>
  <si>
    <t>Nick Desimone</t>
  </si>
  <si>
    <t>Griffen Molino</t>
  </si>
  <si>
    <t>Dillon Dube</t>
  </si>
  <si>
    <t>Mike Amadio</t>
  </si>
  <si>
    <t>Mitchell Vande Sompel</t>
  </si>
  <si>
    <t>Carl Dahlstrom</t>
  </si>
  <si>
    <t>Frederic Allard</t>
  </si>
  <si>
    <t>Matt Spencer</t>
  </si>
  <si>
    <t>David Kampf</t>
  </si>
  <si>
    <t>Jonathan Dahlen</t>
  </si>
  <si>
    <t>Yaroslav Dyblenko</t>
  </si>
  <si>
    <t>Libor Hajek</t>
  </si>
  <si>
    <t>Sergey Zborovskiy</t>
  </si>
  <si>
    <t>Gabriel Gagne</t>
  </si>
  <si>
    <t>Peter Cehlarik</t>
  </si>
  <si>
    <t>Axel Holmstrom</t>
  </si>
  <si>
    <t>Vili Saarijarvi</t>
  </si>
  <si>
    <t>Nicolas Aube-Kubel</t>
  </si>
  <si>
    <t>Jeremy Lauzon</t>
  </si>
  <si>
    <t>Marcus Hogberg</t>
  </si>
  <si>
    <t>Dereck Baribeau</t>
  </si>
  <si>
    <t>A.J. Greer</t>
  </si>
  <si>
    <t>Calvin Thurkauf</t>
  </si>
  <si>
    <t>Keaton Middleton</t>
  </si>
  <si>
    <t>Jean-Francois Berube</t>
  </si>
  <si>
    <t>Markus Hannikainen</t>
  </si>
  <si>
    <t>Marcus Sorensen</t>
  </si>
  <si>
    <t>Frederick Gaudreau</t>
  </si>
  <si>
    <t>Pontus Aberg</t>
  </si>
  <si>
    <t>Phil Varone</t>
  </si>
  <si>
    <t>Zach Fucale</t>
  </si>
  <si>
    <t>Steven Oleksy</t>
  </si>
  <si>
    <t>Steve Kampfer</t>
  </si>
  <si>
    <t>Cap Hit 19-20</t>
  </si>
  <si>
    <t>Frolunda</t>
  </si>
  <si>
    <t>Barrie</t>
  </si>
  <si>
    <t>Assat</t>
  </si>
  <si>
    <t>Boston University</t>
  </si>
  <si>
    <t>Sault Ste. Marie</t>
  </si>
  <si>
    <t>Halifax</t>
  </si>
  <si>
    <t>Quintin Hughes</t>
  </si>
  <si>
    <t>Michigan</t>
  </si>
  <si>
    <t>Brynas Jr.</t>
  </si>
  <si>
    <t>Vitali Kravtsov</t>
  </si>
  <si>
    <t>Chelyabinsk</t>
  </si>
  <si>
    <t>London</t>
  </si>
  <si>
    <t>Oliver Wahlstrom</t>
  </si>
  <si>
    <t>CGY-NYI</t>
  </si>
  <si>
    <t>Acadie-Bathurst</t>
  </si>
  <si>
    <t>Ty Dellandrea</t>
  </si>
  <si>
    <t>Flint</t>
  </si>
  <si>
    <t>STL-PHI</t>
  </si>
  <si>
    <t>Joel Farabee</t>
  </si>
  <si>
    <t>Grigori Denisenko</t>
  </si>
  <si>
    <t>Yaroslavl 2</t>
  </si>
  <si>
    <t>Pardubice</t>
  </si>
  <si>
    <t>Spokane</t>
  </si>
  <si>
    <t>Jay O'Brien</t>
  </si>
  <si>
    <t>HIGH-MA</t>
  </si>
  <si>
    <t>Thayer Academy</t>
  </si>
  <si>
    <t>Karpat</t>
  </si>
  <si>
    <t>Guelph</t>
  </si>
  <si>
    <t>PIT-OTT-NYR</t>
  </si>
  <si>
    <t>K'Andre Miller</t>
  </si>
  <si>
    <t>Isac Lundestrom</t>
  </si>
  <si>
    <t>Lulea</t>
  </si>
  <si>
    <t>Filip Johansson</t>
  </si>
  <si>
    <t>Leksand Jr.</t>
  </si>
  <si>
    <t>TOR-STL</t>
  </si>
  <si>
    <t>DEU</t>
  </si>
  <si>
    <t>Vaxjo Jr.</t>
  </si>
  <si>
    <t>BOS-NYR-OTT</t>
  </si>
  <si>
    <t>Jacob Bernard-Docker</t>
  </si>
  <si>
    <t>Okotoks</t>
  </si>
  <si>
    <t>NSH-CHI</t>
  </si>
  <si>
    <t>Nicolas Beaudin</t>
  </si>
  <si>
    <t>Drummondville</t>
  </si>
  <si>
    <t>TBL-NYR</t>
  </si>
  <si>
    <t>Nils Lundkvist</t>
  </si>
  <si>
    <t>WPG-STL-TOR</t>
  </si>
  <si>
    <t>VGK-DET</t>
  </si>
  <si>
    <t>Joseph Veleno</t>
  </si>
  <si>
    <t>WSH</t>
  </si>
  <si>
    <t>Alexander Alexeyev</t>
  </si>
  <si>
    <t>Red Deer</t>
  </si>
  <si>
    <t>Name</t>
  </si>
  <si>
    <t>Mattias Samuelsson</t>
  </si>
  <si>
    <t>OTT-NYR-DET</t>
  </si>
  <si>
    <t>Jonatan Berggren</t>
  </si>
  <si>
    <t>Skelleftea Jr.</t>
  </si>
  <si>
    <t>Serron Noel</t>
  </si>
  <si>
    <t>Oshawa</t>
  </si>
  <si>
    <t>Jesse Ylonen</t>
  </si>
  <si>
    <t>FINLAND-2</t>
  </si>
  <si>
    <t>Espoo</t>
  </si>
  <si>
    <t>Jared McIsaac</t>
  </si>
  <si>
    <t>Jett Woo</t>
  </si>
  <si>
    <t>Moose Jaw</t>
  </si>
  <si>
    <t>CHI-MTL</t>
  </si>
  <si>
    <t>Alexander Romanov</t>
  </si>
  <si>
    <t>CSKA 2</t>
  </si>
  <si>
    <t>Olof Lindbom</t>
  </si>
  <si>
    <t>Djurgarden Jr.</t>
  </si>
  <si>
    <t>Ryan McLeod</t>
  </si>
  <si>
    <t>Mississauga</t>
  </si>
  <si>
    <t>Bode Wilde</t>
  </si>
  <si>
    <t>Jack Drury</t>
  </si>
  <si>
    <t>Waterloo</t>
  </si>
  <si>
    <t>Ruslan Iskhakov</t>
  </si>
  <si>
    <t>Albin Eriksson</t>
  </si>
  <si>
    <t>Scott Perunovich</t>
  </si>
  <si>
    <t>Minnesota-Duluth</t>
  </si>
  <si>
    <t>FLA-NJD-WSH</t>
  </si>
  <si>
    <t>Martin Fehervary</t>
  </si>
  <si>
    <t>SVK</t>
  </si>
  <si>
    <t>Oskarshamn</t>
  </si>
  <si>
    <t>COL-WSH</t>
  </si>
  <si>
    <t>Kody Clark</t>
  </si>
  <si>
    <t>Ottawa</t>
  </si>
  <si>
    <t>NJD-NYR-OTT</t>
  </si>
  <si>
    <t>Jonathan Tychonick</t>
  </si>
  <si>
    <t>BCHL</t>
  </si>
  <si>
    <t>Penticton</t>
  </si>
  <si>
    <t>Kirill Marchenko</t>
  </si>
  <si>
    <t>Khanty-Mansiysk 2</t>
  </si>
  <si>
    <t>Adam Ginning</t>
  </si>
  <si>
    <t>Linkoping</t>
  </si>
  <si>
    <t>Akil Thomas</t>
  </si>
  <si>
    <t>Niagara</t>
  </si>
  <si>
    <t>SJS-TOR</t>
  </si>
  <si>
    <t>Sean Durzi</t>
  </si>
  <si>
    <t>Owen Sound</t>
  </si>
  <si>
    <t>Calen Addison</t>
  </si>
  <si>
    <t>Lethbridge</t>
  </si>
  <si>
    <t>Benoit-Olivier Groulx</t>
  </si>
  <si>
    <t>Kevin Bahl</t>
  </si>
  <si>
    <t>TOR-MTL</t>
  </si>
  <si>
    <t>Jacob Olofsson</t>
  </si>
  <si>
    <t>Timra</t>
  </si>
  <si>
    <t>NSH-COL-PIT</t>
  </si>
  <si>
    <t>Filip Hallander</t>
  </si>
  <si>
    <t>Gabriel Fortier</t>
  </si>
  <si>
    <t>Baie Comeau</t>
  </si>
  <si>
    <t>David Gustafsson</t>
  </si>
  <si>
    <t>Ivan Morozov</t>
  </si>
  <si>
    <t>WSH-MTL-EDM</t>
  </si>
  <si>
    <t>Olivier Rodrigue</t>
  </si>
  <si>
    <t>BUF-MIN</t>
  </si>
  <si>
    <t>Jack McBain</t>
  </si>
  <si>
    <t>OJHL</t>
  </si>
  <si>
    <t>Toronto JC</t>
  </si>
  <si>
    <t>OTT-PIT-COL</t>
  </si>
  <si>
    <t>Justus Annunen</t>
  </si>
  <si>
    <t>Karpat Jr.</t>
  </si>
  <si>
    <t>Jan Jenik</t>
  </si>
  <si>
    <t>CZREP-2</t>
  </si>
  <si>
    <t>Benatky N. J.</t>
  </si>
  <si>
    <t>Cameron Hillis</t>
  </si>
  <si>
    <t>Alec Regula</t>
  </si>
  <si>
    <t>Tyler Madden</t>
  </si>
  <si>
    <t>Tri-City</t>
  </si>
  <si>
    <t>Jake Wise</t>
  </si>
  <si>
    <t>Jacob Ragnarsson</t>
  </si>
  <si>
    <t>Almtuna</t>
  </si>
  <si>
    <t>EDM-MTL</t>
  </si>
  <si>
    <t>Jordan Harris</t>
  </si>
  <si>
    <t>Kimball Union Academy</t>
  </si>
  <si>
    <t>Jihlava</t>
  </si>
  <si>
    <t>CAR-ARI</t>
  </si>
  <si>
    <t>Ty Emberson</t>
  </si>
  <si>
    <t>CGY-ARI-CHI</t>
  </si>
  <si>
    <t>Niklas Nordgren</t>
  </si>
  <si>
    <t>HIFK Jr.</t>
  </si>
  <si>
    <t>Oskar Back</t>
  </si>
  <si>
    <t>Farjestad Jr.</t>
  </si>
  <si>
    <t>STL-TOR</t>
  </si>
  <si>
    <t>Semyon Der-Arguchintsev</t>
  </si>
  <si>
    <t>Peterborough</t>
  </si>
  <si>
    <t>FLA-BOS</t>
  </si>
  <si>
    <t>Jakub Lauko</t>
  </si>
  <si>
    <t>Chomutov</t>
  </si>
  <si>
    <t>Sampo Ranta</t>
  </si>
  <si>
    <t>Sioux City</t>
  </si>
  <si>
    <t>NJD-ANA</t>
  </si>
  <si>
    <t>Blake McLaughlin</t>
  </si>
  <si>
    <t>Chicago</t>
  </si>
  <si>
    <t>Marcus Karlberg</t>
  </si>
  <si>
    <t>PHI-DET</t>
  </si>
  <si>
    <t>Seth Barton</t>
  </si>
  <si>
    <t>Trail</t>
  </si>
  <si>
    <t>Bulat Shafigullin</t>
  </si>
  <si>
    <t>Nizhnekamsk 2</t>
  </si>
  <si>
    <t>Riley Stotts</t>
  </si>
  <si>
    <t>Calgary</t>
  </si>
  <si>
    <t>PIT-DET</t>
  </si>
  <si>
    <t>Jesper Eliasson</t>
  </si>
  <si>
    <t>SWEDEN-JR. 2</t>
  </si>
  <si>
    <t>Troja-Ljungby Jr.</t>
  </si>
  <si>
    <t>Lukas Dostal</t>
  </si>
  <si>
    <t>Trebic</t>
  </si>
  <si>
    <t>Alexander Khovanov</t>
  </si>
  <si>
    <t>Moncton</t>
  </si>
  <si>
    <t>WSH-CHI-ANA-SJS</t>
  </si>
  <si>
    <t>Linus Karlsson</t>
  </si>
  <si>
    <t>Karlskrona Jr.</t>
  </si>
  <si>
    <t>BOS-NYR</t>
  </si>
  <si>
    <t>Joey Keane</t>
  </si>
  <si>
    <t>NSH-FLA</t>
  </si>
  <si>
    <t>Logan Hutsko</t>
  </si>
  <si>
    <t>Boston College</t>
  </si>
  <si>
    <t>Dmitry Semykin</t>
  </si>
  <si>
    <t>Stupino 2</t>
  </si>
  <si>
    <t>Nathan Smith</t>
  </si>
  <si>
    <t>Cedar Rapids</t>
  </si>
  <si>
    <t>VGK-MIN</t>
  </si>
  <si>
    <t>Connor Dewar</t>
  </si>
  <si>
    <t>Everett</t>
  </si>
  <si>
    <t>Riley Sutter</t>
  </si>
  <si>
    <t>Mitchell Gibson</t>
  </si>
  <si>
    <t>2019-2020</t>
  </si>
  <si>
    <t>Vérification valeur</t>
  </si>
  <si>
    <t>Pastrnak, David</t>
  </si>
  <si>
    <t>Marchand, Brad</t>
  </si>
  <si>
    <t>Backes, David</t>
  </si>
  <si>
    <t>Kuraly, Sean</t>
  </si>
  <si>
    <t>Wagner, Chris</t>
  </si>
  <si>
    <t>Bjork, Anders</t>
  </si>
  <si>
    <t>Donato, Ryan</t>
  </si>
  <si>
    <t>Heinen, Danton</t>
  </si>
  <si>
    <t>DeBrusk, Jake</t>
  </si>
  <si>
    <t>Acciari, Noel</t>
  </si>
  <si>
    <t>Krug, Torey</t>
  </si>
  <si>
    <t>Moore, John</t>
  </si>
  <si>
    <t>Miller, Kevan</t>
  </si>
  <si>
    <t>Grzelcyk, Matt</t>
  </si>
  <si>
    <t>McAvoy, Charlie</t>
  </si>
  <si>
    <t>Carlo, Brandon</t>
  </si>
  <si>
    <t>Kampfer, Steven</t>
  </si>
  <si>
    <t>Rask, Tuukka</t>
  </si>
  <si>
    <t>Halák, Jaroslav</t>
  </si>
  <si>
    <t>Beleskey, Matt</t>
  </si>
  <si>
    <t>Vaakanainen, Urho</t>
  </si>
  <si>
    <t>Frederic, Trent</t>
  </si>
  <si>
    <t>Senyshyn, Zach</t>
  </si>
  <si>
    <t>Zboril, Jakub</t>
  </si>
  <si>
    <t>Andersson, Axel</t>
  </si>
  <si>
    <t>Studnicka, Jack</t>
  </si>
  <si>
    <t>Fitzgerald, Ryan</t>
  </si>
  <si>
    <t>Hughes, Cameron</t>
  </si>
  <si>
    <t>Sherman, Wiley</t>
  </si>
  <si>
    <t>Koppanen, Joona</t>
  </si>
  <si>
    <t>Kuhlman, Karson</t>
  </si>
  <si>
    <t>Cehlárik, Peter</t>
  </si>
  <si>
    <t>Vladar, Daniel</t>
  </si>
  <si>
    <t>Clifton, Connor</t>
  </si>
  <si>
    <t>Keyser, Kyle</t>
  </si>
  <si>
    <t>Cave, Colby</t>
  </si>
  <si>
    <t>McIntyre, Zane</t>
  </si>
  <si>
    <t>Blidh, Anton</t>
  </si>
  <si>
    <t>Szwarz, Jordan</t>
  </si>
  <si>
    <t>Goloubef, Cody</t>
  </si>
  <si>
    <t>Skinner, Jeff</t>
  </si>
  <si>
    <t>Sobotka, Vladimír</t>
  </si>
  <si>
    <t>Sheary, Conor</t>
  </si>
  <si>
    <t>Girgensons, Zemgus</t>
  </si>
  <si>
    <t>Larsson, Johan</t>
  </si>
  <si>
    <t>Wilson, Scott</t>
  </si>
  <si>
    <t>Thompson, Tage</t>
  </si>
  <si>
    <t>Mittelstadt, Casey</t>
  </si>
  <si>
    <t>Rodrigues, Evan</t>
  </si>
  <si>
    <t>Reinhart, Sam</t>
  </si>
  <si>
    <t>Ristolainen, Rasmus</t>
  </si>
  <si>
    <t>Scandella, Marco</t>
  </si>
  <si>
    <t>Beaulieu, Nathan</t>
  </si>
  <si>
    <t>Hunwick, Matt</t>
  </si>
  <si>
    <t>McCabe, Jake</t>
  </si>
  <si>
    <t>Dahlin, Rasmus</t>
  </si>
  <si>
    <t>Hutton, Carter</t>
  </si>
  <si>
    <t>Ullmark, Linus</t>
  </si>
  <si>
    <t>Oglevie, Andrew</t>
  </si>
  <si>
    <t>Pilut, Lawrence</t>
  </si>
  <si>
    <t>Hickey, Brandon</t>
  </si>
  <si>
    <t>Smith, C.J.</t>
  </si>
  <si>
    <t>O'Regan, Danny</t>
  </si>
  <si>
    <t>Borgen, William</t>
  </si>
  <si>
    <t>Nylander, Alexander</t>
  </si>
  <si>
    <t>Asplund, Rasmus</t>
  </si>
  <si>
    <t>Nelson, Casey</t>
  </si>
  <si>
    <t>Luukkonen, Ukko-Pekka</t>
  </si>
  <si>
    <t>Olofsson, Victor</t>
  </si>
  <si>
    <t>Johansson, Jonas</t>
  </si>
  <si>
    <t>Stephens, Devante</t>
  </si>
  <si>
    <t>Wedgewood, Scott</t>
  </si>
  <si>
    <t>Guhle, Brendan</t>
  </si>
  <si>
    <t>Criscuolo, Kyle</t>
  </si>
  <si>
    <t>Fedun, Taylor</t>
  </si>
  <si>
    <t>Tennyson, Matt</t>
  </si>
  <si>
    <t>Larkin, Dylan</t>
  </si>
  <si>
    <t>Nielsen, Frans</t>
  </si>
  <si>
    <t>Nyquist, Gustav</t>
  </si>
  <si>
    <t>Franzen, Johan</t>
  </si>
  <si>
    <t>Helm, Darren</t>
  </si>
  <si>
    <t>Mantha, Anthony</t>
  </si>
  <si>
    <t>Athanasiou, Andreas</t>
  </si>
  <si>
    <t>Glendening, Luke</t>
  </si>
  <si>
    <t>Bertuzzi, Tyler</t>
  </si>
  <si>
    <t>Frk, Martin</t>
  </si>
  <si>
    <t>Witkowski, Luke</t>
  </si>
  <si>
    <t>Green, Mike</t>
  </si>
  <si>
    <t>DeKeyser, Danny</t>
  </si>
  <si>
    <t>Ericsson, Jonathan</t>
  </si>
  <si>
    <t>Daley, Trevor</t>
  </si>
  <si>
    <t>Jensen, Nick</t>
  </si>
  <si>
    <t>Howard, Jimmy</t>
  </si>
  <si>
    <t>Bernier, Jonathan</t>
  </si>
  <si>
    <t>Ouellet, Xavier</t>
  </si>
  <si>
    <t>Pope, David</t>
  </si>
  <si>
    <t>Zadina, Filip</t>
  </si>
  <si>
    <t>Cholowski, Dennis</t>
  </si>
  <si>
    <t>Rasmussen, Michael</t>
  </si>
  <si>
    <t>Svechnikov, Evgeny</t>
  </si>
  <si>
    <t>Ehn, Christoffer</t>
  </si>
  <si>
    <t>Fulcher, Kaden</t>
  </si>
  <si>
    <t>Hronek, Filip</t>
  </si>
  <si>
    <t>Smith, Givani</t>
  </si>
  <si>
    <t>Turgeon, Dominic</t>
  </si>
  <si>
    <t>Puempel, Matt</t>
  </si>
  <si>
    <t>Terry, Chris</t>
  </si>
  <si>
    <t>McIlrath, Dylan</t>
  </si>
  <si>
    <t>Lashoff, Brian</t>
  </si>
  <si>
    <t>Hicketts, Joe</t>
  </si>
  <si>
    <t>Hoffman, Mike</t>
  </si>
  <si>
    <t>Bjugstad, Nick</t>
  </si>
  <si>
    <t>Dadonov, Evgeni</t>
  </si>
  <si>
    <t>McCann, Jared</t>
  </si>
  <si>
    <t>Sceviour, Colton</t>
  </si>
  <si>
    <t>Vatrano, Frank</t>
  </si>
  <si>
    <t>Malgin, Denis</t>
  </si>
  <si>
    <t>Matheson, Michael</t>
  </si>
  <si>
    <t>Pysyk, Mark</t>
  </si>
  <si>
    <t>McCoshen, Ian</t>
  </si>
  <si>
    <t>Weegar, MacKenzie</t>
  </si>
  <si>
    <t>Reimer, James</t>
  </si>
  <si>
    <t>Hutchinson, Michael</t>
  </si>
  <si>
    <t>Hawryluk, Jayce</t>
  </si>
  <si>
    <t>Tippett, Owen</t>
  </si>
  <si>
    <t>Hunt, Dryden</t>
  </si>
  <si>
    <t>Bajkov, Patrick</t>
  </si>
  <si>
    <t>Stillman, Riley</t>
  </si>
  <si>
    <t>MacDonald, Jacob</t>
  </si>
  <si>
    <t>Ang, Jonathan</t>
  </si>
  <si>
    <t>Repo, Sebastian</t>
  </si>
  <si>
    <t>Montembeault, Samuel</t>
  </si>
  <si>
    <t>Schemitsch, Thomas</t>
  </si>
  <si>
    <t>Thompson, Paul</t>
  </si>
  <si>
    <t>Brown, Joshua</t>
  </si>
  <si>
    <t>Greco, Anthony</t>
  </si>
  <si>
    <t>Drouin, Jonathan</t>
  </si>
  <si>
    <t>Tatar, Tomas</t>
  </si>
  <si>
    <t>Shaw, Andrew</t>
  </si>
  <si>
    <t>Domi, Max</t>
  </si>
  <si>
    <t>Danault, Phillip</t>
  </si>
  <si>
    <t>Armia, Joel</t>
  </si>
  <si>
    <t>Peca, Matthew</t>
  </si>
  <si>
    <t>Deslauriers, Nicolas</t>
  </si>
  <si>
    <t>Lehkonen, Artturi</t>
  </si>
  <si>
    <t>Hudon, Charles</t>
  </si>
  <si>
    <t>Petry, Jeff</t>
  </si>
  <si>
    <t>Alzner, Karl</t>
  </si>
  <si>
    <t>Benn, Jordie</t>
  </si>
  <si>
    <t>Juulsen, Noah</t>
  </si>
  <si>
    <t>Mete, Victor</t>
  </si>
  <si>
    <t>Reilly, Mike</t>
  </si>
  <si>
    <t>Price, Carey</t>
  </si>
  <si>
    <t>Sklenička, David</t>
  </si>
  <si>
    <t>Kotkaniemi, Jesperi</t>
  </si>
  <si>
    <t>Evans, Jake</t>
  </si>
  <si>
    <t>Suzuki, Nick</t>
  </si>
  <si>
    <t>McCarron, Michael</t>
  </si>
  <si>
    <t>Bitten, Will</t>
  </si>
  <si>
    <t>Vejdemo, Lukas</t>
  </si>
  <si>
    <t>Verbeek, Hayden</t>
  </si>
  <si>
    <t>Alain, Alexandre</t>
  </si>
  <si>
    <t>Lindgren, Charlie</t>
  </si>
  <si>
    <t>Pezzetta, Michael</t>
  </si>
  <si>
    <t>Waked, Antoine</t>
  </si>
  <si>
    <t>Agostino, Kenny</t>
  </si>
  <si>
    <t>Chaput, Michael</t>
  </si>
  <si>
    <t>McNiven, Michael</t>
  </si>
  <si>
    <t>Lernout, Brett</t>
  </si>
  <si>
    <t>Froese, Byron</t>
  </si>
  <si>
    <t>Valiev, Rinat</t>
  </si>
  <si>
    <t>Stone, Mark</t>
  </si>
  <si>
    <t>Ryan, Bobby</t>
  </si>
  <si>
    <t>Duchene, Matt</t>
  </si>
  <si>
    <t>Gáborík, Marián</t>
  </si>
  <si>
    <t>MacArthur, Clarke</t>
  </si>
  <si>
    <t>Boedker, Mikkel</t>
  </si>
  <si>
    <t>Smith, Zack</t>
  </si>
  <si>
    <t>Tierney, Chris</t>
  </si>
  <si>
    <t>White, Colin</t>
  </si>
  <si>
    <t>Carey, Paul</t>
  </si>
  <si>
    <t>Ceci, Cody</t>
  </si>
  <si>
    <t>Wolanin, Christian</t>
  </si>
  <si>
    <t>DeMelo, Dylan</t>
  </si>
  <si>
    <t>Chabot, Thomas</t>
  </si>
  <si>
    <t>Harpur, Ben</t>
  </si>
  <si>
    <t>Anderson, Craig</t>
  </si>
  <si>
    <t>Condon, Mike</t>
  </si>
  <si>
    <t>Tkachuk, Brady</t>
  </si>
  <si>
    <t>Brown, Logan</t>
  </si>
  <si>
    <t>Englund, Andreas</t>
  </si>
  <si>
    <t>Sturtz, Andrew</t>
  </si>
  <si>
    <t>Gustavsson, Filip</t>
  </si>
  <si>
    <t>Luchuk, Aaron</t>
  </si>
  <si>
    <t>Jaros, Christian</t>
  </si>
  <si>
    <t>Formenton, Alex</t>
  </si>
  <si>
    <t>Kelly, Parker</t>
  </si>
  <si>
    <t>Batherson, Drake</t>
  </si>
  <si>
    <t>Chlapik, Filip</t>
  </si>
  <si>
    <t>Lajoie, Maxime</t>
  </si>
  <si>
    <t>Rodewald, Jack</t>
  </si>
  <si>
    <t>Sieloff, Patrick</t>
  </si>
  <si>
    <t>Paul, Nicholas</t>
  </si>
  <si>
    <t>Palat, Ondrej</t>
  </si>
  <si>
    <t>Miller, J.T.</t>
  </si>
  <si>
    <t>Johnson, Tyler</t>
  </si>
  <si>
    <t>Kucherov, Nikita</t>
  </si>
  <si>
    <t>Killorn, Alex</t>
  </si>
  <si>
    <t>Gourde, Yanni</t>
  </si>
  <si>
    <t>Erne, Adam</t>
  </si>
  <si>
    <t>Point, Brayden</t>
  </si>
  <si>
    <t>Andreoff, Andy</t>
  </si>
  <si>
    <t>Conacher, Cory</t>
  </si>
  <si>
    <t>Hedman, Victor</t>
  </si>
  <si>
    <t>McDonagh, Ryan</t>
  </si>
  <si>
    <t>Strålman, Anton</t>
  </si>
  <si>
    <t>Coburn, Braydon</t>
  </si>
  <si>
    <t>Sergachev, Mikhail</t>
  </si>
  <si>
    <t>Koekkoek, Slater</t>
  </si>
  <si>
    <t>Dotchin, Jake</t>
  </si>
  <si>
    <t>Vasilevskiy, Andrei</t>
  </si>
  <si>
    <t>Domingue, Louis</t>
  </si>
  <si>
    <t>Foote, Cal</t>
  </si>
  <si>
    <t>Volkov, Alexander</t>
  </si>
  <si>
    <t>Stephens, Mitchell</t>
  </si>
  <si>
    <t>Katchouk, Boris</t>
  </si>
  <si>
    <t>Raddysh, Taylor</t>
  </si>
  <si>
    <t>Masin, Dominik</t>
  </si>
  <si>
    <t>Lipanov, Alexey</t>
  </si>
  <si>
    <t>Colton, Ross</t>
  </si>
  <si>
    <t>Somppi, Otto</t>
  </si>
  <si>
    <t>Ingram, Connor</t>
  </si>
  <si>
    <t>Yan, Dennis</t>
  </si>
  <si>
    <t>Spencer, Matthew</t>
  </si>
  <si>
    <t>Cirelli, Anthony</t>
  </si>
  <si>
    <t>Joseph, Mathieu</t>
  </si>
  <si>
    <t>Sosunov, Oleg</t>
  </si>
  <si>
    <t>Cernak, Erik</t>
  </si>
  <si>
    <t>Thomas, Ben</t>
  </si>
  <si>
    <t>Gaunce, Cameron</t>
  </si>
  <si>
    <t>Dumont, Gabriel</t>
  </si>
  <si>
    <t>Walcott, Daniel</t>
  </si>
  <si>
    <t>Verhaeghe, Carter</t>
  </si>
  <si>
    <t>Kadri, Nazem</t>
  </si>
  <si>
    <t>Hyman, Zach</t>
  </si>
  <si>
    <t>Brown, Connor</t>
  </si>
  <si>
    <t>Leivo, Josh</t>
  </si>
  <si>
    <t>Matthews, Auston</t>
  </si>
  <si>
    <t>Marner, Mitchell</t>
  </si>
  <si>
    <t>Kapanen, Kasperi</t>
  </si>
  <si>
    <t>Johnsson, Andreas</t>
  </si>
  <si>
    <t>Ennis, Tyler</t>
  </si>
  <si>
    <t>Nylander, William</t>
  </si>
  <si>
    <t>Zaitsev, Nikita</t>
  </si>
  <si>
    <t>Hainsey, Ron</t>
  </si>
  <si>
    <t>Carrick, Connor</t>
  </si>
  <si>
    <t>Dermott, Travis</t>
  </si>
  <si>
    <t>Holl, Justin</t>
  </si>
  <si>
    <t>Andersen, Frederik</t>
  </si>
  <si>
    <t>Sparks, Garret</t>
  </si>
  <si>
    <t>Kessel, Phil</t>
  </si>
  <si>
    <t>Moore, Trevor</t>
  </si>
  <si>
    <t>Borgman, Andreas</t>
  </si>
  <si>
    <t>Engvall, Pierre</t>
  </si>
  <si>
    <t>Sandin, Rasmus</t>
  </si>
  <si>
    <t>Liljegren, Timothy</t>
  </si>
  <si>
    <t>McElhinney, Curtis</t>
  </si>
  <si>
    <t>Bracco, Jeremy</t>
  </si>
  <si>
    <t>Marincin, Martin</t>
  </si>
  <si>
    <t>Pickard, Calvin</t>
  </si>
  <si>
    <t>Lindgren, Jesper</t>
  </si>
  <si>
    <t>Marchment, Mason</t>
  </si>
  <si>
    <t>Brooks, Adam</t>
  </si>
  <si>
    <t>Nielsen, Andrew</t>
  </si>
  <si>
    <t>Timashov, Dmytro</t>
  </si>
  <si>
    <t>Kaskisuo, Kasimir</t>
  </si>
  <si>
    <t>Mueller, Chris</t>
  </si>
  <si>
    <t>Rask, Victor</t>
  </si>
  <si>
    <t>Martinook, Jordan</t>
  </si>
  <si>
    <t>Aho, Sebastian</t>
  </si>
  <si>
    <t>Svechnikov, Andrei</t>
  </si>
  <si>
    <t>McGinn, Brock</t>
  </si>
  <si>
    <t>Zykov, Valentin</t>
  </si>
  <si>
    <t>Hamilton, Dougie</t>
  </si>
  <si>
    <t>Slavin, Jaccob</t>
  </si>
  <si>
    <t>Pesce, Brett</t>
  </si>
  <si>
    <t>Fleury, Haydn</t>
  </si>
  <si>
    <t>Mrázek, Petr</t>
  </si>
  <si>
    <t>Maenalanen, Saku</t>
  </si>
  <si>
    <t>Necas, Martin</t>
  </si>
  <si>
    <t>Gauthier, Julien</t>
  </si>
  <si>
    <t>Bean, Jake</t>
  </si>
  <si>
    <t>Nedeljkovic, Alex</t>
  </si>
  <si>
    <t>Kuokkanen, Janne</t>
  </si>
  <si>
    <t>Geekie, Morgan</t>
  </si>
  <si>
    <t>Helvig, Jeremy</t>
  </si>
  <si>
    <t>Saarela, Aleksi</t>
  </si>
  <si>
    <t>Foegele, Warren</t>
  </si>
  <si>
    <t>McKeown, Roland</t>
  </si>
  <si>
    <t>Pu, Cliff</t>
  </si>
  <si>
    <t>Booth, Callum</t>
  </si>
  <si>
    <t>Smallman, Spencer</t>
  </si>
  <si>
    <t>Lorentz, Steven</t>
  </si>
  <si>
    <t>Roy, Nicolas</t>
  </si>
  <si>
    <t>McKegg, Greg</t>
  </si>
  <si>
    <t>Poturalski, Andrew</t>
  </si>
  <si>
    <t>Carrick, Trevor</t>
  </si>
  <si>
    <t>Bishop, Clark</t>
  </si>
  <si>
    <t>Wallmark, Lucas</t>
  </si>
  <si>
    <t>Renouf, Daniel</t>
  </si>
  <si>
    <t>Brown, Patrick</t>
  </si>
  <si>
    <t>Panarin, Artemi</t>
  </si>
  <si>
    <t>Dubinsky, Brandon</t>
  </si>
  <si>
    <t>Wennberg, Alexander</t>
  </si>
  <si>
    <t>Nash, Riley</t>
  </si>
  <si>
    <t>Bjorkstrand, Oliver</t>
  </si>
  <si>
    <t>Anderson, Josh</t>
  </si>
  <si>
    <t>Dubois, Pierre-Luc</t>
  </si>
  <si>
    <t>Milano, Sonny</t>
  </si>
  <si>
    <t>Duclair, Anthony</t>
  </si>
  <si>
    <t>Savard, David</t>
  </si>
  <si>
    <t>Murray, Ryan</t>
  </si>
  <si>
    <t>Nutivaara, Markus</t>
  </si>
  <si>
    <t>Werenski, Zachary</t>
  </si>
  <si>
    <t>Kukan, Dean</t>
  </si>
  <si>
    <t>Harrington, Scott</t>
  </si>
  <si>
    <t>Bobrovsky, Sergei</t>
  </si>
  <si>
    <t>Korpisalo, Joonas</t>
  </si>
  <si>
    <t>Robinson, Eric</t>
  </si>
  <si>
    <t>Foudy, Liam</t>
  </si>
  <si>
    <t>Kivlenieks, Matiss</t>
  </si>
  <si>
    <t>Texier, Alexandre</t>
  </si>
  <si>
    <t>Carlsson, Gabriel</t>
  </si>
  <si>
    <t>Collins, Ryan</t>
  </si>
  <si>
    <t>Stenlund, Kevin</t>
  </si>
  <si>
    <t>MacInnis, Ryan</t>
  </si>
  <si>
    <t>Davidsson, Jonathan</t>
  </si>
  <si>
    <t>Fortier, Maxime</t>
  </si>
  <si>
    <t>Scott, Justin</t>
  </si>
  <si>
    <t>Bittner, Paul</t>
  </si>
  <si>
    <t>Abramov, Vitaly</t>
  </si>
  <si>
    <t>Somerby, Doyle</t>
  </si>
  <si>
    <t>Dalpe, Zac</t>
  </si>
  <si>
    <t>Thürkauf, Calvin</t>
  </si>
  <si>
    <t>Clendening, Adam</t>
  </si>
  <si>
    <t>Sherwood, Kole</t>
  </si>
  <si>
    <t>Gerbe, Nathan</t>
  </si>
  <si>
    <t>Simpson, Dillon</t>
  </si>
  <si>
    <t>Cross, Tommy</t>
  </si>
  <si>
    <t>Palmieri, Kyle</t>
  </si>
  <si>
    <t>Coleman, Blake</t>
  </si>
  <si>
    <t>Hischier, Nico</t>
  </si>
  <si>
    <t>Anderson, Joseph</t>
  </si>
  <si>
    <t>Zacha, Pavel</t>
  </si>
  <si>
    <t>Bratt, Jesper</t>
  </si>
  <si>
    <t>Gabriel, Kurtis</t>
  </si>
  <si>
    <t>Wood, Miles</t>
  </si>
  <si>
    <t>Vatanen, Sami</t>
  </si>
  <si>
    <t>Severson, Damon</t>
  </si>
  <si>
    <t>Santini, Steven</t>
  </si>
  <si>
    <t>Butcher, Will</t>
  </si>
  <si>
    <t>Mueller, Mirco</t>
  </si>
  <si>
    <t>Schneider, Cory</t>
  </si>
  <si>
    <t>Kinkaid, Keith</t>
  </si>
  <si>
    <t>Smith, Ty</t>
  </si>
  <si>
    <t>Mcleod, Michael</t>
  </si>
  <si>
    <t>Quenneville, John</t>
  </si>
  <si>
    <t>Sharangovich, Yegor</t>
  </si>
  <si>
    <t>Studenic, Marian</t>
  </si>
  <si>
    <t>Seney, Brett</t>
  </si>
  <si>
    <t>Speers, Blake</t>
  </si>
  <si>
    <t>White, Colton</t>
  </si>
  <si>
    <t>Jacobs, Josh</t>
  </si>
  <si>
    <t>Bastian, Nathan</t>
  </si>
  <si>
    <t>Gignac, Brandon</t>
  </si>
  <si>
    <t>Lappin, Nick</t>
  </si>
  <si>
    <t>Rooney, Kevin</t>
  </si>
  <si>
    <t>Blackwood, Mackenzie</t>
  </si>
  <si>
    <t>Sissons, Colby</t>
  </si>
  <si>
    <t>Strait, Brian</t>
  </si>
  <si>
    <t>Baddock, Brandon</t>
  </si>
  <si>
    <t>Pietila, Blake</t>
  </si>
  <si>
    <t>Nelson, Brock</t>
  </si>
  <si>
    <t>Cizikas, Casey</t>
  </si>
  <si>
    <t>Komarov, Leo</t>
  </si>
  <si>
    <t>Filppula, Valtteri</t>
  </si>
  <si>
    <t>Martin, Matt</t>
  </si>
  <si>
    <t>Johnston, Ross</t>
  </si>
  <si>
    <t>Beauvillier, Anthony</t>
  </si>
  <si>
    <t>Barzal, Mathew</t>
  </si>
  <si>
    <t>Kühnhackl, Tom</t>
  </si>
  <si>
    <t>Boychuk, Johnny</t>
  </si>
  <si>
    <t>Leddy, Nick</t>
  </si>
  <si>
    <t>Hickey, Thomas</t>
  </si>
  <si>
    <t>Pulock, Ryan</t>
  </si>
  <si>
    <t>Pelech, Adam</t>
  </si>
  <si>
    <t>Mayfield, Scott</t>
  </si>
  <si>
    <t>Greiss, Thomas</t>
  </si>
  <si>
    <t>Lehner, Robin</t>
  </si>
  <si>
    <t>Dobson, Noah</t>
  </si>
  <si>
    <t>Bellows, Kieffer</t>
  </si>
  <si>
    <t>Ho-Sang, Joshua</t>
  </si>
  <si>
    <t>Koivula, Otto</t>
  </si>
  <si>
    <t>Skarek, Jakub</t>
  </si>
  <si>
    <t>Quenneville, David</t>
  </si>
  <si>
    <t>Wotherspoon, Parker</t>
  </si>
  <si>
    <t>Eansor, Scott</t>
  </si>
  <si>
    <t>Toews, Devon</t>
  </si>
  <si>
    <t>Burroughs, Kyle</t>
  </si>
  <si>
    <t>Gibson, Christopher</t>
  </si>
  <si>
    <t>Helgeson, Seth</t>
  </si>
  <si>
    <t>Lorito, Matt</t>
  </si>
  <si>
    <t>Fritz, Tanner</t>
  </si>
  <si>
    <t>Hayes, Kevin</t>
  </si>
  <si>
    <t>Namestnikov, Vladislav</t>
  </si>
  <si>
    <t>Vesey, Jimmy</t>
  </si>
  <si>
    <t>Buchnevich, Pavel</t>
  </si>
  <si>
    <t>Shattenkirk, Kevin</t>
  </si>
  <si>
    <t>Skjei, Brady</t>
  </si>
  <si>
    <t>Smith, Brendan</t>
  </si>
  <si>
    <t>Deangelo, Anthony</t>
  </si>
  <si>
    <t>Lundqvist, Henrik</t>
  </si>
  <si>
    <t>Lettieri, Vinni</t>
  </si>
  <si>
    <t>Meskanen, Ville</t>
  </si>
  <si>
    <t>Lindgren, Ryan</t>
  </si>
  <si>
    <t>Pionk, Neal</t>
  </si>
  <si>
    <t>Chytil, Filip</t>
  </si>
  <si>
    <t>Andersson, Lias</t>
  </si>
  <si>
    <t>Bigras, Chris</t>
  </si>
  <si>
    <t>Howden, Brett</t>
  </si>
  <si>
    <t>Hájek, Libor</t>
  </si>
  <si>
    <t>Gropp, Ryan</t>
  </si>
  <si>
    <t>Georgiev, Alexandar</t>
  </si>
  <si>
    <t>Crawley, Brandon</t>
  </si>
  <si>
    <t>Day, Sean</t>
  </si>
  <si>
    <t>Ronning, Ty</t>
  </si>
  <si>
    <t>Leedahl, Dawson</t>
  </si>
  <si>
    <t>Fontaine, Gabriel</t>
  </si>
  <si>
    <t>Gettinger, Tim</t>
  </si>
  <si>
    <t>Fogarty, Steven</t>
  </si>
  <si>
    <t>Nieves, Cristoval</t>
  </si>
  <si>
    <t>Gilmour, John</t>
  </si>
  <si>
    <t>Voracek, Jakub</t>
  </si>
  <si>
    <t>Weise, Dale</t>
  </si>
  <si>
    <t>Raffl, Michael</t>
  </si>
  <si>
    <t>Weal, Jordan</t>
  </si>
  <si>
    <t>Laughton, Scott</t>
  </si>
  <si>
    <t>Patrick, Nolan</t>
  </si>
  <si>
    <t>Lindblom, Oskar</t>
  </si>
  <si>
    <t>Konecny, Travis</t>
  </si>
  <si>
    <t>Gostisbehere, Shayne</t>
  </si>
  <si>
    <t>Gudas, Radko</t>
  </si>
  <si>
    <t>Provorov, Ivan</t>
  </si>
  <si>
    <t>Sanheim, Travis</t>
  </si>
  <si>
    <t>Folin, Christian</t>
  </si>
  <si>
    <t>Elliott, Brian</t>
  </si>
  <si>
    <t>Vecchione, Michael</t>
  </si>
  <si>
    <t>Frost, Morgan</t>
  </si>
  <si>
    <t>Rubtsov, German</t>
  </si>
  <si>
    <t>Ratcliffe, Isaac</t>
  </si>
  <si>
    <t>Sushko, Maksim</t>
  </si>
  <si>
    <t>Strome, Matthew</t>
  </si>
  <si>
    <t>Vorobyov, Mikhail</t>
  </si>
  <si>
    <t>Laberge, Pascal</t>
  </si>
  <si>
    <t>Twarynski, Carsen</t>
  </si>
  <si>
    <t>Kase, David</t>
  </si>
  <si>
    <t>Stolarz, Anthony</t>
  </si>
  <si>
    <t>Lyon, Alex</t>
  </si>
  <si>
    <t>Friedman, Mark</t>
  </si>
  <si>
    <t>Bunnaman, Connor</t>
  </si>
  <si>
    <t>Hart, Carter</t>
  </si>
  <si>
    <t>Goulbourne, Tyrell</t>
  </si>
  <si>
    <t>Martel, Danick</t>
  </si>
  <si>
    <t>Morin, Samuel</t>
  </si>
  <si>
    <t>Myers, Philippe</t>
  </si>
  <si>
    <t>Willcox, Reece</t>
  </si>
  <si>
    <t>Brennan, T.J.</t>
  </si>
  <si>
    <t>Bardreau, Cole</t>
  </si>
  <si>
    <t>Varone, Philip</t>
  </si>
  <si>
    <t>Hagelin, Carl</t>
  </si>
  <si>
    <t>Rust, Bryan</t>
  </si>
  <si>
    <t>Simon, Dominik</t>
  </si>
  <si>
    <t>Sprong, Daniel</t>
  </si>
  <si>
    <t>Guentzel, Jake</t>
  </si>
  <si>
    <t>Grant, Derek</t>
  </si>
  <si>
    <t>Schultz, Justin</t>
  </si>
  <si>
    <t>Dumoulin, Brian</t>
  </si>
  <si>
    <t>Johnson, Jack</t>
  </si>
  <si>
    <t>Oleksiak, Jamie</t>
  </si>
  <si>
    <t>Ruhwedel, Chad</t>
  </si>
  <si>
    <t>Murray, Matt</t>
  </si>
  <si>
    <t>DeSmith, Casey</t>
  </si>
  <si>
    <t>Johnson, Adam</t>
  </si>
  <si>
    <t>Aston-Reese, Zach</t>
  </si>
  <si>
    <t>Riikola, Juuso</t>
  </si>
  <si>
    <t>Angello, Anthony</t>
  </si>
  <si>
    <t>Hållander, Filip</t>
  </si>
  <si>
    <t>Lafferty, Sam</t>
  </si>
  <si>
    <t>Birks, Dane</t>
  </si>
  <si>
    <t>D'Orio, Alex</t>
  </si>
  <si>
    <t>Bellerive, Jordy</t>
  </si>
  <si>
    <t>Miletic, Sam</t>
  </si>
  <si>
    <t>Jarry, Tristan</t>
  </si>
  <si>
    <t>Czuczman, Kevin</t>
  </si>
  <si>
    <t>Blueger, Teddy</t>
  </si>
  <si>
    <t>Prow, Ethan</t>
  </si>
  <si>
    <t>DiPauli, Thomas</t>
  </si>
  <si>
    <t>Trotman, Zach</t>
  </si>
  <si>
    <t>Kuznetsov, Evgeny</t>
  </si>
  <si>
    <t>Oshie, T.J.</t>
  </si>
  <si>
    <t>Wilson, Tom</t>
  </si>
  <si>
    <t>Eller, Lars</t>
  </si>
  <si>
    <t>Connolly, Brett</t>
  </si>
  <si>
    <t>Vrána, Jakub</t>
  </si>
  <si>
    <t>Boyd, Travis</t>
  </si>
  <si>
    <t>Dowd, Nic</t>
  </si>
  <si>
    <t>Stephenson, Chandler</t>
  </si>
  <si>
    <t>Walker, Nathan</t>
  </si>
  <si>
    <t>Carlson, John</t>
  </si>
  <si>
    <t>Niskanen, Matt</t>
  </si>
  <si>
    <t>Orlov, Dmitry</t>
  </si>
  <si>
    <t>Kempný, Michal</t>
  </si>
  <si>
    <t>Bowey, Madison</t>
  </si>
  <si>
    <t>Djoos, Christian</t>
  </si>
  <si>
    <t>Holtby, Braden</t>
  </si>
  <si>
    <t>Copley, Pheonix</t>
  </si>
  <si>
    <t>Johansen, Lucas</t>
  </si>
  <si>
    <t>Gersich, Shane</t>
  </si>
  <si>
    <t>Samsonov, Ilya</t>
  </si>
  <si>
    <t>Pinho, Brian</t>
  </si>
  <si>
    <t>Geisser, Tobias</t>
  </si>
  <si>
    <t>Bindulis, Kris</t>
  </si>
  <si>
    <t>Williams, Colby</t>
  </si>
  <si>
    <t>Pilon, Garrett</t>
  </si>
  <si>
    <t>Malenstyn, Beck</t>
  </si>
  <si>
    <t>Hobbs, Connor</t>
  </si>
  <si>
    <t>Vanecek, Vitek</t>
  </si>
  <si>
    <t>Siegenthaler, Jonas</t>
  </si>
  <si>
    <t>Lewington, Tyler</t>
  </si>
  <si>
    <t>Ness, Aaron</t>
  </si>
  <si>
    <t>Megna, Jayson</t>
  </si>
  <si>
    <t>Sgarbossa, Michael</t>
  </si>
  <si>
    <t>O'Brien, Liam</t>
  </si>
  <si>
    <t>Barber, Riley</t>
  </si>
  <si>
    <t>Kane, Patrick</t>
  </si>
  <si>
    <t>Saad, Brandon</t>
  </si>
  <si>
    <t>Anisimov, Artem</t>
  </si>
  <si>
    <t>Schmaltz, Nick</t>
  </si>
  <si>
    <t>Sikura, Dylan</t>
  </si>
  <si>
    <t>DeBrincat, Alex</t>
  </si>
  <si>
    <t>Hayden, John</t>
  </si>
  <si>
    <t>Murphy, Connor</t>
  </si>
  <si>
    <t>Rutta, Jan</t>
  </si>
  <si>
    <t>Manning, Brandon</t>
  </si>
  <si>
    <t>Gustafsson, Erik</t>
  </si>
  <si>
    <t>Crawford, Corey</t>
  </si>
  <si>
    <t>Gilbert, Dennis</t>
  </si>
  <si>
    <t>Kahun, Dominik</t>
  </si>
  <si>
    <t>Lankinen, Kevin</t>
  </si>
  <si>
    <t>Nilsson, Jacob</t>
  </si>
  <si>
    <t>Jokiharju, Henri</t>
  </si>
  <si>
    <t>Boqvist, Adam</t>
  </si>
  <si>
    <t>Forsling, Gustav</t>
  </si>
  <si>
    <t>Carlsson, Lucas</t>
  </si>
  <si>
    <t>Highmore, Matthew</t>
  </si>
  <si>
    <t>Noel, Nathan</t>
  </si>
  <si>
    <t>Tuulola, Joni</t>
  </si>
  <si>
    <t>Delia, Collin</t>
  </si>
  <si>
    <t>Forsberg, Anton</t>
  </si>
  <si>
    <t>Raddysh, Darren</t>
  </si>
  <si>
    <t>Knott, Graham</t>
  </si>
  <si>
    <t>Johnson, Luke</t>
  </si>
  <si>
    <t>Fortin, Alexandre</t>
  </si>
  <si>
    <t>Wilson, Colin</t>
  </si>
  <si>
    <t>Calvert, Matt</t>
  </si>
  <si>
    <t>Nieto, Matt</t>
  </si>
  <si>
    <t>Toninato, Dominic</t>
  </si>
  <si>
    <t>Kerfoot, Alexander</t>
  </si>
  <si>
    <t>Compher, J.T.</t>
  </si>
  <si>
    <t>Rantanen, Mikko</t>
  </si>
  <si>
    <t>Jost, Tyson</t>
  </si>
  <si>
    <t>Barrie, Tyson</t>
  </si>
  <si>
    <t>Cole, Ian</t>
  </si>
  <si>
    <t>Nemeth, Patrik</t>
  </si>
  <si>
    <t>Zadorov, Nikita</t>
  </si>
  <si>
    <t>Barberio, Mark</t>
  </si>
  <si>
    <t>Girard, Samuel</t>
  </si>
  <si>
    <t>Lindholm, Anton</t>
  </si>
  <si>
    <t>Varlamov, Semyon</t>
  </si>
  <si>
    <t>Grubauer, Philipp</t>
  </si>
  <si>
    <t>Timmins, Conor</t>
  </si>
  <si>
    <t>Dickinson, Josh</t>
  </si>
  <si>
    <t>Kaut, Martin</t>
  </si>
  <si>
    <t>Dries, Sheldon</t>
  </si>
  <si>
    <t>O'Connor, Logan</t>
  </si>
  <si>
    <t>Meloche, Nicolas</t>
  </si>
  <si>
    <t>Kamenev, Vladislav</t>
  </si>
  <si>
    <t>Shvyryov, Igor</t>
  </si>
  <si>
    <t>Beaudin, J.C.</t>
  </si>
  <si>
    <t>Barron, Travis</t>
  </si>
  <si>
    <t>Greer, AJ</t>
  </si>
  <si>
    <t>Alt, Mark</t>
  </si>
  <si>
    <t>Lewis, Ty</t>
  </si>
  <si>
    <t>Francouz, Pavel</t>
  </si>
  <si>
    <t>Warsofsky, David</t>
  </si>
  <si>
    <t>Martin, Spencer</t>
  </si>
  <si>
    <t>Graves, Ryan</t>
  </si>
  <si>
    <t>Agozzino, Andrew</t>
  </si>
  <si>
    <t>Hanzal, Martin</t>
  </si>
  <si>
    <t>Comeau, Blake</t>
  </si>
  <si>
    <t>Shore, Devin</t>
  </si>
  <si>
    <t>Janmark, Mattias</t>
  </si>
  <si>
    <t>Faksa, Radek</t>
  </si>
  <si>
    <t>Ritchie, Brett</t>
  </si>
  <si>
    <t>Pitlick, Tyler</t>
  </si>
  <si>
    <t>Johns, Stephen</t>
  </si>
  <si>
    <t>Lindell, Esa</t>
  </si>
  <si>
    <t>Polák, Roman</t>
  </si>
  <si>
    <t>Honka, Julius</t>
  </si>
  <si>
    <t>Bishop, Ben</t>
  </si>
  <si>
    <t>Khudobin, Anton</t>
  </si>
  <si>
    <t>Bayreuther, Gavin</t>
  </si>
  <si>
    <t>Point, Colton</t>
  </si>
  <si>
    <t>Heiskanen, Miro</t>
  </si>
  <si>
    <t>Gurianov, Denis</t>
  </si>
  <si>
    <t>Dickinson, Jason</t>
  </si>
  <si>
    <t>Robertson, Jason</t>
  </si>
  <si>
    <t>Hintz, Roope</t>
  </si>
  <si>
    <t>Mascherin, Adam</t>
  </si>
  <si>
    <t>Calderone, Tony</t>
  </si>
  <si>
    <t>Gleason, Benjamin</t>
  </si>
  <si>
    <t>Nyberg, John</t>
  </si>
  <si>
    <t>Caamano, Nicholas</t>
  </si>
  <si>
    <t>Elie, Remi</t>
  </si>
  <si>
    <t>L'Esperance, Joel</t>
  </si>
  <si>
    <t>Desrosiers, Philippe</t>
  </si>
  <si>
    <t>Vala, Ondrej</t>
  </si>
  <si>
    <t>Bow, Landon</t>
  </si>
  <si>
    <t>Mersch, Michael</t>
  </si>
  <si>
    <t>Dowling, Justin</t>
  </si>
  <si>
    <t>Heatherington, Dillon</t>
  </si>
  <si>
    <t>Hanley, Joel</t>
  </si>
  <si>
    <t>Scarlett, Reece</t>
  </si>
  <si>
    <t>Granlund, Mikael</t>
  </si>
  <si>
    <t>Zucker, Jason</t>
  </si>
  <si>
    <t>Niederreiter, Nino</t>
  </si>
  <si>
    <t>Staal, Eric</t>
  </si>
  <si>
    <t>Coyle, Charlie</t>
  </si>
  <si>
    <t>Foligno, Marcus</t>
  </si>
  <si>
    <t>Greenway, Jordan</t>
  </si>
  <si>
    <t>Brown, J.T.</t>
  </si>
  <si>
    <t>Dumba, Matt</t>
  </si>
  <si>
    <t>Spurgeon, Jared</t>
  </si>
  <si>
    <t>Brodin, Jonas</t>
  </si>
  <si>
    <t>Pateryn, Greg</t>
  </si>
  <si>
    <t>Seeler, Nick</t>
  </si>
  <si>
    <t>Olofsson, Gustav</t>
  </si>
  <si>
    <t>Prosser, Nate</t>
  </si>
  <si>
    <t>Dubnyk, Devan</t>
  </si>
  <si>
    <t>Stalock, Alex</t>
  </si>
  <si>
    <t>Soucy, Carson</t>
  </si>
  <si>
    <t>Kunin, Luke</t>
  </si>
  <si>
    <t>Belpedio, Louis</t>
  </si>
  <si>
    <t>Kloos, Justin</t>
  </si>
  <si>
    <t>Shaw, Mason</t>
  </si>
  <si>
    <t>Lodnia, Ivan</t>
  </si>
  <si>
    <t>Sokolov, Dmitry</t>
  </si>
  <si>
    <t>Bouramman, Gustav</t>
  </si>
  <si>
    <t>Menell, Brennan</t>
  </si>
  <si>
    <t>Rau, Kyle</t>
  </si>
  <si>
    <t>Anas, Sam</t>
  </si>
  <si>
    <t>Liambas, Michael</t>
  </si>
  <si>
    <t>Bartkowski, Matt</t>
  </si>
  <si>
    <t>Hammond, Andrew</t>
  </si>
  <si>
    <t>Warner, Hunter</t>
  </si>
  <si>
    <t>Turris, Kyle</t>
  </si>
  <si>
    <t>Smith, Craig</t>
  </si>
  <si>
    <t>Arvidsson, Viktor</t>
  </si>
  <si>
    <t>Bonino, Nick</t>
  </si>
  <si>
    <t>Tolvanen, Eeli</t>
  </si>
  <si>
    <t>Hartman, Ryan</t>
  </si>
  <si>
    <t>Fiala, Kevin</t>
  </si>
  <si>
    <t>Sissons, Colton</t>
  </si>
  <si>
    <t>Subban, P.K.</t>
  </si>
  <si>
    <t>Hamhuis, Dan</t>
  </si>
  <si>
    <t>Weber, Yannick</t>
  </si>
  <si>
    <t>Irwin, Matt</t>
  </si>
  <si>
    <t>Bitetto, Anthony</t>
  </si>
  <si>
    <t>Rinne, Pekka</t>
  </si>
  <si>
    <t>Saros, Juuse</t>
  </si>
  <si>
    <t>Watson, Austin</t>
  </si>
  <si>
    <t>Westerholm, Niclas</t>
  </si>
  <si>
    <t>Magwood, Zachary</t>
  </si>
  <si>
    <t>Trenin, Yakov</t>
  </si>
  <si>
    <t>Kirkland, Justin</t>
  </si>
  <si>
    <t>Jeannot, Tanner</t>
  </si>
  <si>
    <t>Carrier, Alexandre</t>
  </si>
  <si>
    <t>Richard, Anthony</t>
  </si>
  <si>
    <t>Blackwell, Colin</t>
  </si>
  <si>
    <t>Grimaldi, Rocco</t>
  </si>
  <si>
    <t>Grosenick, Troy</t>
  </si>
  <si>
    <t>Tinordi, Jarred</t>
  </si>
  <si>
    <t>O'Reilly, Ryan</t>
  </si>
  <si>
    <t>Schwartz, Jaden</t>
  </si>
  <si>
    <t>Schenn, Brayden</t>
  </si>
  <si>
    <t>Bozak, Tyler</t>
  </si>
  <si>
    <t>Perron, David</t>
  </si>
  <si>
    <t>Fabbri, Robby</t>
  </si>
  <si>
    <t>Barbashev, Ivan</t>
  </si>
  <si>
    <t>Sundqvist, Oskar</t>
  </si>
  <si>
    <t>Nolan, Jordan</t>
  </si>
  <si>
    <t>Parayko, Colton</t>
  </si>
  <si>
    <t>Bouwmeester, Jay</t>
  </si>
  <si>
    <t>Edmundson, Joel</t>
  </si>
  <si>
    <t>Gunnarsson, Carl</t>
  </si>
  <si>
    <t>Bortuzzo, Robert</t>
  </si>
  <si>
    <t>Dunn, Vince</t>
  </si>
  <si>
    <t>Schmaltz, Jordan</t>
  </si>
  <si>
    <t>Allen, Jake</t>
  </si>
  <si>
    <t>Reinke, Mitch</t>
  </si>
  <si>
    <t>Walman, Jake</t>
  </si>
  <si>
    <t>Bokk, Dominik</t>
  </si>
  <si>
    <t>Foley, Erik</t>
  </si>
  <si>
    <t>Kostin, Klim</t>
  </si>
  <si>
    <t>Thomas, Robert</t>
  </si>
  <si>
    <t>Sanford, Zachary</t>
  </si>
  <si>
    <t>Husso, Ville</t>
  </si>
  <si>
    <t>Mikkola, Niko</t>
  </si>
  <si>
    <t>Stevens, Nolan</t>
  </si>
  <si>
    <t>Fitzpatrick, Evan</t>
  </si>
  <si>
    <t>Kyrou, Jordan</t>
  </si>
  <si>
    <t>Poganski, Austin</t>
  </si>
  <si>
    <t>Kaspick, Tanner</t>
  </si>
  <si>
    <t>Wotherspoon, Tyler</t>
  </si>
  <si>
    <t>LaLeggia, Joey</t>
  </si>
  <si>
    <t>Blais, Samuel</t>
  </si>
  <si>
    <t>MacEachern, Mackenzie</t>
  </si>
  <si>
    <t>Binnington, Jordan</t>
  </si>
  <si>
    <t>Ehlers, Nikolaj</t>
  </si>
  <si>
    <t>Little, Bryan</t>
  </si>
  <si>
    <t>Perreault, Mathieu</t>
  </si>
  <si>
    <t>Lowry, Adam</t>
  </si>
  <si>
    <t>Tanev, Brandon</t>
  </si>
  <si>
    <t>Copp, Andrew</t>
  </si>
  <si>
    <t>Laine, Patrik</t>
  </si>
  <si>
    <t>Connor, Kyle</t>
  </si>
  <si>
    <t>Roslovic, Jack</t>
  </si>
  <si>
    <t>Trouba, Jacob</t>
  </si>
  <si>
    <t>Myers, Tyler</t>
  </si>
  <si>
    <t>Kulikov, Dmitry</t>
  </si>
  <si>
    <t>Morrissey, Joshua</t>
  </si>
  <si>
    <t>Poolman, Tucker</t>
  </si>
  <si>
    <t>Hellebuyck, Connor</t>
  </si>
  <si>
    <t>Brossoit, Laurent</t>
  </si>
  <si>
    <t>Vesalainen, Kristian</t>
  </si>
  <si>
    <t>Petan, Nicolas</t>
  </si>
  <si>
    <t>Stanley, Logan</t>
  </si>
  <si>
    <t>Lemieux, Brendan</t>
  </si>
  <si>
    <t>Suess, C.J.</t>
  </si>
  <si>
    <t>Niku, Sami</t>
  </si>
  <si>
    <t>Harkins, Jansen</t>
  </si>
  <si>
    <t>Berdin, Mikhail</t>
  </si>
  <si>
    <t>Spacek, Michael</t>
  </si>
  <si>
    <t>Green, Luke</t>
  </si>
  <si>
    <t>Appleton, Mason</t>
  </si>
  <si>
    <t>McKenzie, Skyler</t>
  </si>
  <si>
    <t>Nogier, Nelson</t>
  </si>
  <si>
    <t>Griffith, Seth</t>
  </si>
  <si>
    <t>Schilling, Cameron</t>
  </si>
  <si>
    <t>Comrie, Eric</t>
  </si>
  <si>
    <t>Lipon, JC</t>
  </si>
  <si>
    <t>Henrique, Adam</t>
  </si>
  <si>
    <t>Rakell, Rickard</t>
  </si>
  <si>
    <t>Silfverberg, Jakob</t>
  </si>
  <si>
    <t>Cogliano, Andrew</t>
  </si>
  <si>
    <t>Eaves, Patrick</t>
  </si>
  <si>
    <t>Kase, Ondrej</t>
  </si>
  <si>
    <t>Rowney, Carter</t>
  </si>
  <si>
    <t>Ritchie, Nick</t>
  </si>
  <si>
    <t>Fowler, Cam</t>
  </si>
  <si>
    <t>Lindholm, Hampus</t>
  </si>
  <si>
    <t>Manson, Josh</t>
  </si>
  <si>
    <t>Montour, Brandon</t>
  </si>
  <si>
    <t>Holzer, Korbinian</t>
  </si>
  <si>
    <t>Schenn, Luke</t>
  </si>
  <si>
    <t>Gibson, John</t>
  </si>
  <si>
    <t>Miller, Ryan</t>
  </si>
  <si>
    <t>Sherwood, Kiefer</t>
  </si>
  <si>
    <t>Terry, Troy</t>
  </si>
  <si>
    <t>Larsson, Jacob</t>
  </si>
  <si>
    <t>Jones, Max</t>
  </si>
  <si>
    <t>Steel, Sam</t>
  </si>
  <si>
    <t>Redmond, Angus</t>
  </si>
  <si>
    <t>Comtois, Maxime</t>
  </si>
  <si>
    <t>Pettersson, Marcus</t>
  </si>
  <si>
    <t>Morand, Antoine</t>
  </si>
  <si>
    <t>Dostie, Alex</t>
  </si>
  <si>
    <t>Street, Ben</t>
  </si>
  <si>
    <t>Mahura, Josh</t>
  </si>
  <si>
    <t>Kopacka, Jack</t>
  </si>
  <si>
    <t>Sideroff, Deven</t>
  </si>
  <si>
    <t>Fiore, Giovanni</t>
  </si>
  <si>
    <t>Welinski, Andy</t>
  </si>
  <si>
    <t>Blandisi, Joseph</t>
  </si>
  <si>
    <t>Boyle, Kevin</t>
  </si>
  <si>
    <t>Carrick, Sam</t>
  </si>
  <si>
    <t>Megna, Jaycob</t>
  </si>
  <si>
    <t>Galchenyuk, Alex</t>
  </si>
  <si>
    <t>Grabner, Michael</t>
  </si>
  <si>
    <t>Pánik, Richard</t>
  </si>
  <si>
    <t>Hinostroza, Vinnie</t>
  </si>
  <si>
    <t>Richardson, Brad</t>
  </si>
  <si>
    <t>Crouse, Lawson</t>
  </si>
  <si>
    <t>Keller, Clayton</t>
  </si>
  <si>
    <t>Dvorak, Christian</t>
  </si>
  <si>
    <t>Strome, Dylan</t>
  </si>
  <si>
    <t>Perlini, Brendan</t>
  </si>
  <si>
    <t>Fischer, Christian</t>
  </si>
  <si>
    <t>Demers, Jason</t>
  </si>
  <si>
    <t>Connauton, Kevin</t>
  </si>
  <si>
    <t>Chychrun, Jakob</t>
  </si>
  <si>
    <t>Oesterle, Jordan</t>
  </si>
  <si>
    <t>Raanta, Antti</t>
  </si>
  <si>
    <t>Kuemper, Darcy</t>
  </si>
  <si>
    <t>Smith, Mike</t>
  </si>
  <si>
    <t>Gross, Jordan</t>
  </si>
  <si>
    <t>Lyubushkin, Ilya</t>
  </si>
  <si>
    <t>Hayton, Barrett</t>
  </si>
  <si>
    <t>Burke, Brayden</t>
  </si>
  <si>
    <t>Joseph, Pierre-Olivier</t>
  </si>
  <si>
    <t>Fasching, Hudson</t>
  </si>
  <si>
    <t>Merkley, Nick</t>
  </si>
  <si>
    <t>Dauphin, Laurent</t>
  </si>
  <si>
    <t>Steenbergen, Tyler</t>
  </si>
  <si>
    <t>Madsen, Merrick</t>
  </si>
  <si>
    <t>Capobianco, Kyle</t>
  </si>
  <si>
    <t>Dineen, Cam</t>
  </si>
  <si>
    <t>Hill, Adin</t>
  </si>
  <si>
    <t>Bunting, Michael</t>
  </si>
  <si>
    <t>Mermis, Dakota</t>
  </si>
  <si>
    <t>Pederson, Lane</t>
  </si>
  <si>
    <t>Smereck, Jalen</t>
  </si>
  <si>
    <t>Garland, Conor</t>
  </si>
  <si>
    <t>Mayo, Dysin</t>
  </si>
  <si>
    <t>Russo, Robbie</t>
  </si>
  <si>
    <t>Gaudreau, Johnny</t>
  </si>
  <si>
    <t>Neal, James</t>
  </si>
  <si>
    <t>Lindholm, Elias</t>
  </si>
  <si>
    <t>Frolík, Michael</t>
  </si>
  <si>
    <t>Ryan, Derek</t>
  </si>
  <si>
    <t>Bennett, Sam</t>
  </si>
  <si>
    <t>Jankowski, Mark</t>
  </si>
  <si>
    <t>Czarnik, Austin</t>
  </si>
  <si>
    <t>Lazar, Curtis</t>
  </si>
  <si>
    <t>Hathaway, Garnet</t>
  </si>
  <si>
    <t>Hanifin, Noah</t>
  </si>
  <si>
    <t>Brodie, TJ</t>
  </si>
  <si>
    <t>Hamonic, Travis</t>
  </si>
  <si>
    <t>Kulak, Brett</t>
  </si>
  <si>
    <t>Prout, Dalton</t>
  </si>
  <si>
    <t>Gillies, Jon</t>
  </si>
  <si>
    <t>Rittich, David</t>
  </si>
  <si>
    <t>Gawdin, Glenn</t>
  </si>
  <si>
    <t>Parsons, Tyler</t>
  </si>
  <si>
    <t>Andersson, Rasmus</t>
  </si>
  <si>
    <t>Phillips, Matthew</t>
  </si>
  <si>
    <t>Kylington, Oliver</t>
  </si>
  <si>
    <t>Lomberg, Ryan</t>
  </si>
  <si>
    <t>Mangiapane, Andrew</t>
  </si>
  <si>
    <t>Robinson, Buddy</t>
  </si>
  <si>
    <t>Quine, Alan</t>
  </si>
  <si>
    <t>Klimchuk, Morgan</t>
  </si>
  <si>
    <t>Schneider, Nick</t>
  </si>
  <si>
    <t>Graovac, Tyler</t>
  </si>
  <si>
    <t>Draisaitl, Leon</t>
  </si>
  <si>
    <t>Strome, Ryan</t>
  </si>
  <si>
    <t>Kassian, Zack</t>
  </si>
  <si>
    <t>Caggiula, Drake</t>
  </si>
  <si>
    <t>Brodziak, Kyle</t>
  </si>
  <si>
    <t>Khaira, Jujhar</t>
  </si>
  <si>
    <t>Sekera, Andrej</t>
  </si>
  <si>
    <t>Klefbom, Oscar</t>
  </si>
  <si>
    <t>Russell, Kris</t>
  </si>
  <si>
    <t>Benning, Matthew</t>
  </si>
  <si>
    <t>Gravel, Kevin</t>
  </si>
  <si>
    <t>Nurse, Darnell</t>
  </si>
  <si>
    <t>Talbot, Cam</t>
  </si>
  <si>
    <t>Koskinen, Mikko</t>
  </si>
  <si>
    <t>Persson, Joel</t>
  </si>
  <si>
    <t>Marody, Cooper</t>
  </si>
  <si>
    <t>Bouchard, Evan</t>
  </si>
  <si>
    <t>Yamamoto, Kailer</t>
  </si>
  <si>
    <t>Mantha, Ryan</t>
  </si>
  <si>
    <t>Samorukov, Dmitri</t>
  </si>
  <si>
    <t>Starrett, Shane</t>
  </si>
  <si>
    <t>Vesey, Nolan</t>
  </si>
  <si>
    <t>Benson, Tyler</t>
  </si>
  <si>
    <t>Skinner, Stuart</t>
  </si>
  <si>
    <t>Maksimov, Kirill</t>
  </si>
  <si>
    <t>Safin, Ostap</t>
  </si>
  <si>
    <t>Hebig, Cameron</t>
  </si>
  <si>
    <t>Wells, Dylan</t>
  </si>
  <si>
    <t>Lagesson, William</t>
  </si>
  <si>
    <t>Gambardella, Joseph</t>
  </si>
  <si>
    <t>Jones, Caleb</t>
  </si>
  <si>
    <t>Bear, Ethan</t>
  </si>
  <si>
    <t>Russell, Patrick</t>
  </si>
  <si>
    <t>Currie, Josh</t>
  </si>
  <si>
    <t>Lowe, Keegan</t>
  </si>
  <si>
    <t>Malone, Brad</t>
  </si>
  <si>
    <t>Kovalchuk, Ilya</t>
  </si>
  <si>
    <t>Brown, Dustin</t>
  </si>
  <si>
    <t>Toffoli, Tyler</t>
  </si>
  <si>
    <t>Pearson, Tanner</t>
  </si>
  <si>
    <t>Lewis, Trevor</t>
  </si>
  <si>
    <t>Thompson, Nate</t>
  </si>
  <si>
    <t>Clifford, Kyle</t>
  </si>
  <si>
    <t>Rempal, Sheldon</t>
  </si>
  <si>
    <t>Iafallo, Alex</t>
  </si>
  <si>
    <t>Kempe, Adrian</t>
  </si>
  <si>
    <t>Martinez, Alec</t>
  </si>
  <si>
    <t>Muzzin, Jake</t>
  </si>
  <si>
    <t>Forbort, Derek</t>
  </si>
  <si>
    <t>Brickley, Daniel</t>
  </si>
  <si>
    <t>Quick, Jonathan</t>
  </si>
  <si>
    <t>Campbell, Jack</t>
  </si>
  <si>
    <t>Petersen, Cal</t>
  </si>
  <si>
    <t>Kupari, Rasmus</t>
  </si>
  <si>
    <t>Vilardi, Gabriel</t>
  </si>
  <si>
    <t>Roy, Matt</t>
  </si>
  <si>
    <t>Eyssimont, Michael</t>
  </si>
  <si>
    <t>LaDue, Paul</t>
  </si>
  <si>
    <t>Villalta, Matt</t>
  </si>
  <si>
    <t>Clague, Kale</t>
  </si>
  <si>
    <t>Wagner, Austin</t>
  </si>
  <si>
    <t>Strand, Austin</t>
  </si>
  <si>
    <t>Kehler, Cole</t>
  </si>
  <si>
    <t>Walker, Sean</t>
  </si>
  <si>
    <t>Anderson-Dolan, Jaret</t>
  </si>
  <si>
    <t>Morrison, Brad</t>
  </si>
  <si>
    <t>Reddekopp, Chaz</t>
  </si>
  <si>
    <t>Rymsha, Drake</t>
  </si>
  <si>
    <t>Amadio, Michael</t>
  </si>
  <si>
    <t>Imama, Bokondji</t>
  </si>
  <si>
    <t>Moverare, Jacob</t>
  </si>
  <si>
    <t>Falkovsky, Stepan</t>
  </si>
  <si>
    <t>Luff, Matt</t>
  </si>
  <si>
    <t>MacDermid, Kurtis</t>
  </si>
  <si>
    <t>Fantenberg, Oscar</t>
  </si>
  <si>
    <t>Brodzinski, Jonny</t>
  </si>
  <si>
    <t>Lintuniemi, Alex</t>
  </si>
  <si>
    <t>Kane, Evander</t>
  </si>
  <si>
    <t>Hertl, Tomas</t>
  </si>
  <si>
    <t>Karlsson, Melker</t>
  </si>
  <si>
    <t>Donskoi, Joonas</t>
  </si>
  <si>
    <t>Gambrell, Dylan</t>
  </si>
  <si>
    <t>Meier, Timo</t>
  </si>
  <si>
    <t>Letunov, Maxim</t>
  </si>
  <si>
    <t>Labanc, Kevin</t>
  </si>
  <si>
    <t>Goodrow, Barclay</t>
  </si>
  <si>
    <t>Burns, Brent</t>
  </si>
  <si>
    <t>Karlsson, Erik</t>
  </si>
  <si>
    <t>Braun, Justin</t>
  </si>
  <si>
    <t>Dillon, Brenden</t>
  </si>
  <si>
    <t>Ryan, Joakim</t>
  </si>
  <si>
    <t>Heed, Tim</t>
  </si>
  <si>
    <t>Jones, Martin</t>
  </si>
  <si>
    <t>Dell, Aaron</t>
  </si>
  <si>
    <t>DeSimone, Nick</t>
  </si>
  <si>
    <t>Suomela, Antti</t>
  </si>
  <si>
    <t>Merkley, Ryan</t>
  </si>
  <si>
    <t>Chmelevski, Alexander</t>
  </si>
  <si>
    <t>Chekhovich, Ivan</t>
  </si>
  <si>
    <t>Gregor, Noah</t>
  </si>
  <si>
    <t>Kotkov, Vladislav</t>
  </si>
  <si>
    <t>True, Alex</t>
  </si>
  <si>
    <t>Halbgewachs, Jayden</t>
  </si>
  <si>
    <t>Radil, Lukas</t>
  </si>
  <si>
    <t>Wiederer, Manuel</t>
  </si>
  <si>
    <t>Blichfeld, Joachim</t>
  </si>
  <si>
    <t>Middleton, Jacob</t>
  </si>
  <si>
    <t>Korenar, Josef</t>
  </si>
  <si>
    <t>Wood, Kyle</t>
  </si>
  <si>
    <t>Perron, Francis</t>
  </si>
  <si>
    <t>Bibeau, Antoine</t>
  </si>
  <si>
    <t>Simek, Radim</t>
  </si>
  <si>
    <t>Eriksson, Loui</t>
  </si>
  <si>
    <t>Baertschi, Sven</t>
  </si>
  <si>
    <t>Gagner, Sam</t>
  </si>
  <si>
    <t>Roussel, Antoine</t>
  </si>
  <si>
    <t>Beagle, Jay</t>
  </si>
  <si>
    <t>Schaller, Tim</t>
  </si>
  <si>
    <t>Granlund, Markus</t>
  </si>
  <si>
    <t>Virtanen, Jake</t>
  </si>
  <si>
    <t>Boeser, Brock</t>
  </si>
  <si>
    <t>Gaudette, Adam</t>
  </si>
  <si>
    <t>Gaunce, Brendan</t>
  </si>
  <si>
    <t>Leipsic, Brendan</t>
  </si>
  <si>
    <t>Gudbranson, Erik</t>
  </si>
  <si>
    <t>Stecher, Troy</t>
  </si>
  <si>
    <t>Pouliot, Derrick</t>
  </si>
  <si>
    <t>Biega, Alex</t>
  </si>
  <si>
    <t>Nilsson, Anders</t>
  </si>
  <si>
    <t>Motte, Tyler</t>
  </si>
  <si>
    <t>Demko, Thatcher</t>
  </si>
  <si>
    <t>Pettersson, Elias</t>
  </si>
  <si>
    <t>Lind, Kole</t>
  </si>
  <si>
    <t>Goldobin, Nikolay</t>
  </si>
  <si>
    <t>Juolevi, Olli</t>
  </si>
  <si>
    <t>Jasek, Lukas</t>
  </si>
  <si>
    <t>MacEwen, Zack</t>
  </si>
  <si>
    <t>Palmu, Petrus</t>
  </si>
  <si>
    <t>DiPietro, Michael</t>
  </si>
  <si>
    <t>Gadjovich, Jonah</t>
  </si>
  <si>
    <t>Chatfield, Jalen</t>
  </si>
  <si>
    <t>Kero, Tanner</t>
  </si>
  <si>
    <t>Boucher, Reid</t>
  </si>
  <si>
    <t>Brisebois, Guillaume</t>
  </si>
  <si>
    <t>Carcone, Michael</t>
  </si>
  <si>
    <t>Sautner, Ashton</t>
  </si>
  <si>
    <t>Bachman, Richard</t>
  </si>
  <si>
    <t>Stastny, Paul</t>
  </si>
  <si>
    <t>Karlsson, William</t>
  </si>
  <si>
    <t>Clarkson, David</t>
  </si>
  <si>
    <t>Marchessault, Jonathan</t>
  </si>
  <si>
    <t>Pacioretty, Max</t>
  </si>
  <si>
    <t>Eakin, Cody</t>
  </si>
  <si>
    <t>Reaves, Ryan</t>
  </si>
  <si>
    <t>Haula, Erik</t>
  </si>
  <si>
    <t>Nosek, Tomas</t>
  </si>
  <si>
    <t>Tuch, Alex</t>
  </si>
  <si>
    <t>Carrier, William</t>
  </si>
  <si>
    <t>Carpenter, Ryan</t>
  </si>
  <si>
    <t>Miller, Colin</t>
  </si>
  <si>
    <t>McNabb, Brayden</t>
  </si>
  <si>
    <t>Schmidt, Nate</t>
  </si>
  <si>
    <t>Holden, Nick</t>
  </si>
  <si>
    <t>Merrill, Jon</t>
  </si>
  <si>
    <t>Hunt, Brad</t>
  </si>
  <si>
    <t>Theodore, Shea</t>
  </si>
  <si>
    <t>Subban, Malcolm</t>
  </si>
  <si>
    <t>Whitecloud, Zach</t>
  </si>
  <si>
    <t>Glass, Cody</t>
  </si>
  <si>
    <t>Bischoff, Jake</t>
  </si>
  <si>
    <t>Hague, Nicolas</t>
  </si>
  <si>
    <t>Leschyshyn, Jake</t>
  </si>
  <si>
    <t>Elvenes, Lucas</t>
  </si>
  <si>
    <t>Duke, Reid</t>
  </si>
  <si>
    <t>McKenzie, Curtis</t>
  </si>
  <si>
    <t>Carr, Daniel</t>
  </si>
  <si>
    <t>Jones, Benjamin</t>
  </si>
  <si>
    <t>Ferguson, Dylan</t>
  </si>
  <si>
    <t>Coghlan, Dylan</t>
  </si>
  <si>
    <t>Quinney, Gage</t>
  </si>
  <si>
    <t>Kolesar, Keegan</t>
  </si>
  <si>
    <t>Dansk, Oscar</t>
  </si>
  <si>
    <t>Pirri, Brandon</t>
  </si>
  <si>
    <t>Tynan, T.J.</t>
  </si>
  <si>
    <t>Blessé LT</t>
  </si>
  <si>
    <t>Draft Year</t>
  </si>
  <si>
    <t>An. Rest. Contrat</t>
  </si>
  <si>
    <t>Date de début -&gt;</t>
  </si>
  <si>
    <t>Date de fin -&gt;</t>
  </si>
  <si>
    <t>Blessé Long terme :</t>
  </si>
  <si>
    <t>Un joueur ayant reçu un diagnostique de blessure comme étant de 4 semaines et plus ou de nature indéterminée peut-être remplacé :</t>
  </si>
  <si>
    <t xml:space="preserve">Si le remplaçant est choisi, le joueur qui était blessé demeure la propriété du pooler mais ne sera plus disponible pendant la saison </t>
  </si>
  <si>
    <t>1-Par un agent libre (Privilège du 3e échange)</t>
  </si>
  <si>
    <t>3-Un échange avec un autre pooler (Perd son privilège de 3e échange)</t>
  </si>
  <si>
    <t>2-Une recrue (Perd son privilège de 3e échange)</t>
  </si>
  <si>
    <t>Le joueur doit être remplacé par un joueur de même position</t>
  </si>
  <si>
    <t>UFA ou RFA en début de saison :</t>
  </si>
  <si>
    <t>La personne qui a un joueur non-signé lors du repêchage annuel, peut garder le joueur en se laissant une marge de manœuvre sur sa masse salariale.</t>
  </si>
  <si>
    <t>Lorsque le joueur signe son contrat, advenant que le montant ne rentre pas sur la masse salariale et que le pooler n'est pas le nombre minimum de joueur sans celui-ci, le pooler pourra faire un mouvement pour palier à la situation.</t>
  </si>
  <si>
    <t>Soit échangé le joueur nouvellement signé ou échangé un autre joueur de sa formation pour que la masse salariale soit respectée.</t>
  </si>
  <si>
    <t>3e ronde 2019</t>
  </si>
  <si>
    <t>Sébastien F.</t>
  </si>
  <si>
    <t>Poolers</t>
  </si>
  <si>
    <t>Joueur cédé</t>
  </si>
  <si>
    <t>Joueur acquis</t>
  </si>
  <si>
    <t>Agent Libre 1</t>
  </si>
  <si>
    <t>Agent Libre 2</t>
  </si>
  <si>
    <t>Sébastien FAU</t>
  </si>
  <si>
    <t>BLT</t>
  </si>
  <si>
    <t>Joueur blessé</t>
  </si>
  <si>
    <t>2e choix</t>
  </si>
  <si>
    <t>Séb. Faucher</t>
  </si>
  <si>
    <t>Lorsque le blessé revient au jeu, le pooler doit décidé s'il réactive le dit joueur ou bien s'il conserve le remplaçant. Le pooler a un délai de 14 jours à partir du 1er match joué par le joueur qui était blessé.</t>
  </si>
  <si>
    <t>La date limite pour effectuée ce type d'échange est la même que la date limite pour les agents libres (souvent aux alentours du 1er mars)</t>
  </si>
  <si>
    <t>Jack Eichel</t>
  </si>
  <si>
    <t>1er Vincent</t>
  </si>
  <si>
    <t>2020-2021</t>
  </si>
  <si>
    <t>4e choix</t>
  </si>
  <si>
    <t>3e ronde</t>
  </si>
  <si>
    <t>2e ronde 2019</t>
  </si>
  <si>
    <t>3e Vincent</t>
  </si>
  <si>
    <t>AD</t>
  </si>
  <si>
    <t>LNH</t>
  </si>
  <si>
    <t>AG</t>
  </si>
  <si>
    <t>AD, AG</t>
  </si>
  <si>
    <t>AG, AD</t>
  </si>
  <si>
    <t>Gusev, Nikita</t>
  </si>
  <si>
    <t>DD</t>
  </si>
  <si>
    <t>DG</t>
  </si>
  <si>
    <t>Mineures</t>
  </si>
  <si>
    <t>Røndbjerg, Jonas</t>
  </si>
  <si>
    <t>C, AD</t>
  </si>
  <si>
    <t>Cotter, Paul</t>
  </si>
  <si>
    <t>AG, C</t>
  </si>
  <si>
    <t>Schuldt, Jimmy</t>
  </si>
  <si>
    <t>C, AG</t>
  </si>
  <si>
    <t>AD, C</t>
  </si>
  <si>
    <t>AD, C, AG</t>
  </si>
  <si>
    <t>Goligoski, Alex</t>
  </si>
  <si>
    <t>Jeník, Jan</t>
  </si>
  <si>
    <t>Schnarr, Nathan</t>
  </si>
  <si>
    <t>Bennett, Beau</t>
  </si>
  <si>
    <t>Miele, Andy</t>
  </si>
  <si>
    <t>Bahl, Kevin</t>
  </si>
  <si>
    <t>Prosvetov, Ivan</t>
  </si>
  <si>
    <t>AG, C, AD</t>
  </si>
  <si>
    <t>Wedin, Anton</t>
  </si>
  <si>
    <t>Kubalik, Dominik</t>
  </si>
  <si>
    <t>Hagel, Brandon</t>
  </si>
  <si>
    <t>Johnson, Reese</t>
  </si>
  <si>
    <t>Kurashev, Philipp</t>
  </si>
  <si>
    <t>Hakkarainen, Mikael</t>
  </si>
  <si>
    <t>Entwistle, Mackenzie</t>
  </si>
  <si>
    <t>AG, AD, C</t>
  </si>
  <si>
    <t>Beaudin, Nicolas</t>
  </si>
  <si>
    <t>Krys, Chad</t>
  </si>
  <si>
    <t>Drozg, Jan</t>
  </si>
  <si>
    <t>Almeida, Justin</t>
  </si>
  <si>
    <t>Lucchini, Jacob</t>
  </si>
  <si>
    <t>Palve, Oula</t>
  </si>
  <si>
    <t>Cramarossa, Joseph</t>
  </si>
  <si>
    <t>Haggerty, Ryan</t>
  </si>
  <si>
    <t>Almari, Niclas</t>
  </si>
  <si>
    <t>Addison, Calen</t>
  </si>
  <si>
    <t>Larmi, Emil</t>
  </si>
  <si>
    <t>Pavelski, Joe</t>
  </si>
  <si>
    <t>Perry, Corey</t>
  </si>
  <si>
    <t>Kiviranta, Joel</t>
  </si>
  <si>
    <t>Gardner, Rhett</t>
  </si>
  <si>
    <t>Felhaber, Tye</t>
  </si>
  <si>
    <t>Tufte, Riley</t>
  </si>
  <si>
    <t>Melnick, Josh</t>
  </si>
  <si>
    <t>Dellandrea, Ty</t>
  </si>
  <si>
    <t>Damiani, Riley</t>
  </si>
  <si>
    <t>Cecconi, Joseph</t>
  </si>
  <si>
    <t>Djuse, Emil</t>
  </si>
  <si>
    <t>Oettinger, Jake</t>
  </si>
  <si>
    <t>C, AG, AD</t>
  </si>
  <si>
    <t>Chiasson, Alex</t>
  </si>
  <si>
    <t>AD, AG, C</t>
  </si>
  <si>
    <t>Nygård, Joakim</t>
  </si>
  <si>
    <t>Jurco, Tomas</t>
  </si>
  <si>
    <t>35 +NMC</t>
  </si>
  <si>
    <t>McLeod, Ryan</t>
  </si>
  <si>
    <t>Day, Logan</t>
  </si>
  <si>
    <t>Rodrigue, Olivier</t>
  </si>
  <si>
    <t>WAS</t>
  </si>
  <si>
    <t>SR</t>
  </si>
  <si>
    <t>Snively, Joe</t>
  </si>
  <si>
    <t>Clark, Kody</t>
  </si>
  <si>
    <t>Sutter, Riley</t>
  </si>
  <si>
    <t>Maillet, Philippe</t>
  </si>
  <si>
    <t>Nardella, Bobby</t>
  </si>
  <si>
    <t>Alexeyev, Alexander</t>
  </si>
  <si>
    <t>35 +</t>
  </si>
  <si>
    <t>Fabbro, Dante</t>
  </si>
  <si>
    <t>Pitlick, Rem</t>
  </si>
  <si>
    <t>Craggs, Lukas</t>
  </si>
  <si>
    <t>Wilkins, Josh</t>
  </si>
  <si>
    <t>Olivier, Mathieu</t>
  </si>
  <si>
    <t>Davies, Jeremy</t>
  </si>
  <si>
    <t>Fortunato, Brandon</t>
  </si>
  <si>
    <t>Donovan, Matt</t>
  </si>
  <si>
    <t>35 +NTC</t>
  </si>
  <si>
    <t>C, AD, AG</t>
  </si>
  <si>
    <t>Zetterberg, Henrik</t>
  </si>
  <si>
    <t>Kuffner, Ryan</t>
  </si>
  <si>
    <t>Hirose, Taro</t>
  </si>
  <si>
    <t>Veleno, Joseph</t>
  </si>
  <si>
    <t>Pearson, Chase</t>
  </si>
  <si>
    <t>Elson, Turner</t>
  </si>
  <si>
    <t>Kaski, Oliwer</t>
  </si>
  <si>
    <t>McIsaac, Jared</t>
  </si>
  <si>
    <t>Larsson, Filip</t>
  </si>
  <si>
    <t>FLO</t>
  </si>
  <si>
    <t>Heponiemi, Aleksi</t>
  </si>
  <si>
    <t>Noel, Serron</t>
  </si>
  <si>
    <t>Abols, Rodrigo</t>
  </si>
  <si>
    <t>Lowry, Joel</t>
  </si>
  <si>
    <t>Keeper, Brady</t>
  </si>
  <si>
    <t>Driedger, Chris</t>
  </si>
  <si>
    <t>Bednard, Ryan</t>
  </si>
  <si>
    <t>Yurtaykin, Danil</t>
  </si>
  <si>
    <t>Kellman, Joel</t>
  </si>
  <si>
    <t>Bergmann, Lean</t>
  </si>
  <si>
    <t>Gallant, Zachary</t>
  </si>
  <si>
    <t>Truchon-Viel, Jeffrey</t>
  </si>
  <si>
    <t>McGrew, Jacob</t>
  </si>
  <si>
    <t>Ferraro, Mario</t>
  </si>
  <si>
    <t>Sund, Tony</t>
  </si>
  <si>
    <t>Knyazev, Artemi</t>
  </si>
  <si>
    <t>Knyzhov, Nikolai</t>
  </si>
  <si>
    <t>Shortridge, Andrew</t>
  </si>
  <si>
    <t>Hughes, Quintin</t>
  </si>
  <si>
    <t>Teves, Josh</t>
  </si>
  <si>
    <t>Rafferty, Brogan</t>
  </si>
  <si>
    <t>Woo, Jett</t>
  </si>
  <si>
    <t>Eliot, Mitch</t>
  </si>
  <si>
    <t>Kielly, Jake</t>
  </si>
  <si>
    <t>DD, AD</t>
  </si>
  <si>
    <t>Callahan, Ryan</t>
  </si>
  <si>
    <t>Foote, Nolan</t>
  </si>
  <si>
    <t>Huntington, Jimmy</t>
  </si>
  <si>
    <t>Fortier, Gabriel</t>
  </si>
  <si>
    <t>Lohin, Ryan</t>
  </si>
  <si>
    <t>Fox, Adam</t>
  </si>
  <si>
    <t>Kravtsov, Vitali</t>
  </si>
  <si>
    <t>Elmer, Jacob</t>
  </si>
  <si>
    <t>Newell, Patrick</t>
  </si>
  <si>
    <t>Rykov, Yegor</t>
  </si>
  <si>
    <t>Reunanen, Tarmo</t>
  </si>
  <si>
    <t>Keane, Joey</t>
  </si>
  <si>
    <t>Huska, Adam</t>
  </si>
  <si>
    <t>Shesterkin, Igor</t>
  </si>
  <si>
    <t>Eberle, Jordan</t>
  </si>
  <si>
    <t>Wahlstrom, Oliver</t>
  </si>
  <si>
    <t>Carpenter, Bobo</t>
  </si>
  <si>
    <t>Jobst, Mason</t>
  </si>
  <si>
    <t>Durandeau, Arnaud</t>
  </si>
  <si>
    <t>Hutton, Grant</t>
  </si>
  <si>
    <t>Wilde, Bode</t>
  </si>
  <si>
    <t>35 +M-NTC</t>
  </si>
  <si>
    <t>Benoit, Simon</t>
  </si>
  <si>
    <t>Dostal, Lukas</t>
  </si>
  <si>
    <t>Philp, Luke</t>
  </si>
  <si>
    <t>Tuulola, Eetu</t>
  </si>
  <si>
    <t>Ruzicka, Adam</t>
  </si>
  <si>
    <t>Pospisil, Martin</t>
  </si>
  <si>
    <t>Zavgorodny, Dmitri</t>
  </si>
  <si>
    <t>Lerby, Carl-Johan</t>
  </si>
  <si>
    <t>Yelesin, Alexander</t>
  </si>
  <si>
    <t>Davidson, Brandon</t>
  </si>
  <si>
    <t>Zagidulin, Artyom</t>
  </si>
  <si>
    <t>Steen, Oskar</t>
  </si>
  <si>
    <t>Lauko, Jakub</t>
  </si>
  <si>
    <t>Prêt</t>
  </si>
  <si>
    <t>Shore, Nick</t>
  </si>
  <si>
    <t>Spezza, Jason</t>
  </si>
  <si>
    <t>Mikheyev, Ilya</t>
  </si>
  <si>
    <t>Korshkov, Yegor</t>
  </si>
  <si>
    <t>Der-Arguchintsev, Semyon</t>
  </si>
  <si>
    <t>Duszak, Joseph</t>
  </si>
  <si>
    <t>Hollowell, Mac</t>
  </si>
  <si>
    <t>Kivihalme, Teemu</t>
  </si>
  <si>
    <t>Scott, Ian</t>
  </si>
  <si>
    <t>Woll, Joseph</t>
  </si>
  <si>
    <t>Poehling, Ryan</t>
  </si>
  <si>
    <t>Belzile, Alex</t>
  </si>
  <si>
    <t>Leskinen, Otto</t>
  </si>
  <si>
    <t>Brook, Josh</t>
  </si>
  <si>
    <t>Fleury, Cale</t>
  </si>
  <si>
    <t>Primeau, Cayden</t>
  </si>
  <si>
    <t>Luostarinen, Eetu</t>
  </si>
  <si>
    <t>Pritchard, Jacob</t>
  </si>
  <si>
    <t>Mattheos, Stelio</t>
  </si>
  <si>
    <t>Sellgren, Jesper</t>
  </si>
  <si>
    <t>Zuccarello, Mats</t>
  </si>
  <si>
    <t>Duhaime, Brandon</t>
  </si>
  <si>
    <t>Khovanov, Alexander</t>
  </si>
  <si>
    <t>Dewar, Connor</t>
  </si>
  <si>
    <t>Mayhew, Gerald</t>
  </si>
  <si>
    <t>Beck, Colton</t>
  </si>
  <si>
    <t>Sturm, Nico</t>
  </si>
  <si>
    <t>Gordeev, Fedor</t>
  </si>
  <si>
    <t>Robson, Mat</t>
  </si>
  <si>
    <t>Lizotte, Blake</t>
  </si>
  <si>
    <t>Prokhorkin, Nikolai</t>
  </si>
  <si>
    <t>Thomas, Akil</t>
  </si>
  <si>
    <t>Anderson, Michael</t>
  </si>
  <si>
    <t>Durzi, Sean</t>
  </si>
  <si>
    <t>Phillips, Markus</t>
  </si>
  <si>
    <t>Ruotsalainen, Arttu</t>
  </si>
  <si>
    <t>Pekar, Matej</t>
  </si>
  <si>
    <t>Bryson, Jacob</t>
  </si>
  <si>
    <t>Fitzgerald, Casey</t>
  </si>
  <si>
    <t>Toropchenko, Alexei</t>
  </si>
  <si>
    <t>Polei, Evan</t>
  </si>
  <si>
    <t>Hofer, Joel</t>
  </si>
  <si>
    <t>Farabee, Joel</t>
  </si>
  <si>
    <t>Zamula, Yegor</t>
  </si>
  <si>
    <t>Ustimenko, Kirill</t>
  </si>
  <si>
    <t>Merzlikins, Elvis</t>
  </si>
  <si>
    <t>Fix-Wolansky, Trey</t>
  </si>
  <si>
    <t>Lilja, Jakob</t>
  </si>
  <si>
    <t>Gavrikov, Vladislav</t>
  </si>
  <si>
    <t>Peeke, Andrew</t>
  </si>
  <si>
    <t>Prapavessis, Michael</t>
  </si>
  <si>
    <t>Tarasov, Daniil</t>
  </si>
  <si>
    <t>Vehvilainen, Veini</t>
  </si>
  <si>
    <t>Simmonds, Wayne</t>
  </si>
  <si>
    <t>Boqvist, Jesper</t>
  </si>
  <si>
    <t>Zetterlund, Fabian</t>
  </si>
  <si>
    <t>Maltsev, Mikhail</t>
  </si>
  <si>
    <t>Senn, Gilles</t>
  </si>
  <si>
    <t>Cormier, Evan</t>
  </si>
  <si>
    <t>Veronneau, Max</t>
  </si>
  <si>
    <t>Norris, Joshua</t>
  </si>
  <si>
    <t>Gruden, Jonathan</t>
  </si>
  <si>
    <t>Balcers, Rūdolfs</t>
  </si>
  <si>
    <t>Alsing, Olle</t>
  </si>
  <si>
    <t>Ebert, Nick</t>
  </si>
  <si>
    <t>Daccord, Joey</t>
  </si>
  <si>
    <t>Gustafsson, David</t>
  </si>
  <si>
    <t>Chibisov, Andrei</t>
  </si>
  <si>
    <t>Luoto, Joona</t>
  </si>
  <si>
    <t>Shaw, Logan</t>
  </si>
  <si>
    <t>Letestu, Mark</t>
  </si>
  <si>
    <t>Gawanke, Leon</t>
  </si>
  <si>
    <t>Kovacevic, Johnny</t>
  </si>
  <si>
    <t>Makar, Cale</t>
  </si>
  <si>
    <t>Bowers, Shane</t>
  </si>
  <si>
    <t>Henry, Nicholas</t>
  </si>
  <si>
    <t>Werner, Adam</t>
  </si>
  <si>
    <t>Cap hit 20/21</t>
  </si>
  <si>
    <t>2025-26</t>
  </si>
  <si>
    <t>Masse salariale actuelle : 81,5</t>
  </si>
  <si>
    <t>Masse salariale année suivant: 81,5</t>
  </si>
  <si>
    <t>Lucic, Milan</t>
  </si>
  <si>
    <t>Tyler seguin</t>
  </si>
  <si>
    <t>Cap Hit 20-21</t>
  </si>
  <si>
    <t>NHL</t>
  </si>
  <si>
    <t>RW, C</t>
  </si>
  <si>
    <t>C, LW</t>
  </si>
  <si>
    <t>RW, LW</t>
  </si>
  <si>
    <t>LW, RW, C</t>
  </si>
  <si>
    <t>Wilson, Garrett</t>
  </si>
  <si>
    <t>35+NTC</t>
  </si>
  <si>
    <t>C, RW</t>
  </si>
  <si>
    <t>Åberg, Pontus</t>
  </si>
  <si>
    <t>RS</t>
  </si>
  <si>
    <t>Horton, Nathan</t>
  </si>
  <si>
    <t>Grabovski, Mikhail</t>
  </si>
  <si>
    <t>LW, RW</t>
  </si>
  <si>
    <t>Minor</t>
  </si>
  <si>
    <t>Kossila, Kalle</t>
  </si>
  <si>
    <t>Gaudet, Tyler</t>
  </si>
  <si>
    <t>Neuvirth, Michal</t>
  </si>
  <si>
    <t>PTO</t>
  </si>
  <si>
    <t>Read, Matt</t>
  </si>
  <si>
    <t>LW, C</t>
  </si>
  <si>
    <t>McMichael, Connor</t>
  </si>
  <si>
    <t>Leason, Brett</t>
  </si>
  <si>
    <t>Protas, Alexei</t>
  </si>
  <si>
    <t>Johansson, Marcus</t>
  </si>
  <si>
    <t>C, LW, RW</t>
  </si>
  <si>
    <t>Cozens, Dylan</t>
  </si>
  <si>
    <t>LW, C, RW</t>
  </si>
  <si>
    <t>Marino, John</t>
  </si>
  <si>
    <t>RSM-NTCNMC</t>
  </si>
  <si>
    <t>RW, C, LW</t>
  </si>
  <si>
    <t>RSM-NTC</t>
  </si>
  <si>
    <t>RW, LW, C</t>
  </si>
  <si>
    <t>Kakko, Kaapo</t>
  </si>
  <si>
    <t>RD, LW</t>
  </si>
  <si>
    <t>Di Giuseppe, Phillip</t>
  </si>
  <si>
    <t>Engelland, Deryk</t>
  </si>
  <si>
    <t>35+</t>
  </si>
  <si>
    <t>Kallionkieli, Marcus</t>
  </si>
  <si>
    <t>35+M-NTCNMC</t>
  </si>
  <si>
    <t>Alexandrov, Nikita</t>
  </si>
  <si>
    <t>Joshua, Dakota</t>
  </si>
  <si>
    <t>Roy, Kevin</t>
  </si>
  <si>
    <t>Massie, Jake</t>
  </si>
  <si>
    <t>Archibald, Josh</t>
  </si>
  <si>
    <t>Broberg, Philip</t>
  </si>
  <si>
    <t>Dzingel, Ryan</t>
  </si>
  <si>
    <t>Gibbons, Brian</t>
  </si>
  <si>
    <t>van Riemsdyk, Trevor</t>
  </si>
  <si>
    <t>Semin, Alexander</t>
  </si>
  <si>
    <t>Marleau, Patrick</t>
  </si>
  <si>
    <t>McCormick, Max</t>
  </si>
  <si>
    <t>De Haan, Calvin</t>
  </si>
  <si>
    <t>Dach, Kirby</t>
  </si>
  <si>
    <t>Cousins, Nick</t>
  </si>
  <si>
    <t>Chiarot, Ben</t>
  </si>
  <si>
    <t>De La Rose, Jacob</t>
  </si>
  <si>
    <t>Seider, Moritz</t>
  </si>
  <si>
    <t>Ferland, Micheal</t>
  </si>
  <si>
    <t>Bailey, Justin</t>
  </si>
  <si>
    <t>Shen, Pavel</t>
  </si>
  <si>
    <t>SRNMC</t>
  </si>
  <si>
    <t>Del Zotto, Michael</t>
  </si>
  <si>
    <t>Despres, Simon</t>
  </si>
  <si>
    <t>Martinsen, Andreas</t>
  </si>
  <si>
    <t>De Leo, Chase</t>
  </si>
  <si>
    <t>Wideman, Chris</t>
  </si>
  <si>
    <t>Eriksson Ek, Olle</t>
  </si>
  <si>
    <t>Dal Colle, Michael</t>
  </si>
  <si>
    <t>St. Denis, Travis</t>
  </si>
  <si>
    <t>Vande Sompel, Mitch</t>
  </si>
  <si>
    <t>Coreau, Jared</t>
  </si>
  <si>
    <t>Hughes, Jack</t>
  </si>
  <si>
    <t>Cammalleri, Mike</t>
  </si>
  <si>
    <t>Kempe, Mario</t>
  </si>
  <si>
    <t>Fagemo, Samuel</t>
  </si>
  <si>
    <t>Smith, Gemel</t>
  </si>
  <si>
    <t>Eriksson Ek, Joel</t>
  </si>
  <si>
    <t>van Riemsdyk, James</t>
  </si>
  <si>
    <t>Thomson, Lassi</t>
  </si>
  <si>
    <t>Dano, Marko</t>
  </si>
  <si>
    <t>Byram, Bowen</t>
  </si>
  <si>
    <t>Heinola, Ville</t>
  </si>
  <si>
    <t>Tavares, John </t>
  </si>
  <si>
    <t>Rielly, Morgan </t>
  </si>
  <si>
    <t>Okposo, Kyle </t>
  </si>
  <si>
    <t>Bogosian, Zach </t>
  </si>
  <si>
    <t>Malkin, Evgeni </t>
  </si>
  <si>
    <t>Letang, Kris </t>
  </si>
  <si>
    <t>Stepan, Derek </t>
  </si>
  <si>
    <t>Hjalmarsson, Niklas </t>
  </si>
  <si>
    <t>Seguin, Tyler </t>
  </si>
  <si>
    <t>Radulov, Alexander </t>
  </si>
  <si>
    <t>Klingberg, John </t>
  </si>
  <si>
    <t>Zibanejad, Mika </t>
  </si>
  <si>
    <t>Kreider, Chris </t>
  </si>
  <si>
    <t>Fast, Jesper </t>
  </si>
  <si>
    <t>Staal, Marc </t>
  </si>
  <si>
    <t>Smith, Reilly </t>
  </si>
  <si>
    <t>Johansen, Ryan </t>
  </si>
  <si>
    <t>Forsberg, Filip </t>
  </si>
  <si>
    <t>Ellis, Ryan </t>
  </si>
  <si>
    <t>Ekholm, Mattias </t>
  </si>
  <si>
    <t>Tarasenko, Vladimir </t>
  </si>
  <si>
    <t>Steen, Alexander </t>
  </si>
  <si>
    <t>Huberdeau, Jonathan </t>
  </si>
  <si>
    <t>Trocheck, Vincent </t>
  </si>
  <si>
    <t>Ekblad, Aaron </t>
  </si>
  <si>
    <t>Yandle, Keith </t>
  </si>
  <si>
    <t>Nugent-Hopkins, Ryan </t>
  </si>
  <si>
    <t>Larsson, Adam </t>
  </si>
  <si>
    <t>Staal, Jordan </t>
  </si>
  <si>
    <t>Faulk, Justin </t>
  </si>
  <si>
    <t>Seabrook, Brent </t>
  </si>
  <si>
    <t>Keith, Duncan </t>
  </si>
  <si>
    <t>Gallagher, Brendan </t>
  </si>
  <si>
    <t>Byron, Paul </t>
  </si>
  <si>
    <t>Abdelkader, Justin </t>
  </si>
  <si>
    <t>Couture, Logan </t>
  </si>
  <si>
    <t>Horvat, Bo </t>
  </si>
  <si>
    <t>Sutter, Brandon </t>
  </si>
  <si>
    <t>Edler, Alexander </t>
  </si>
  <si>
    <t>Tanev, Christopher </t>
  </si>
  <si>
    <t>Krejci, David </t>
  </si>
  <si>
    <t>Bergeron, Patrice </t>
  </si>
  <si>
    <t>Monahan, Sean </t>
  </si>
  <si>
    <t>Backlund, Mikael </t>
  </si>
  <si>
    <t>Tkachuk, Matthew </t>
  </si>
  <si>
    <t>Kesler, Ryan </t>
  </si>
  <si>
    <t>Ladd, Andrew </t>
  </si>
  <si>
    <t>Bailey, Josh </t>
  </si>
  <si>
    <t>Clutterbuck, Cal </t>
  </si>
  <si>
    <t>Hall, Taylor </t>
  </si>
  <si>
    <t>Zajac, Travis </t>
  </si>
  <si>
    <t>Carter, Jeff </t>
  </si>
  <si>
    <t>Doughty, Drew </t>
  </si>
  <si>
    <t>Parise, Zach </t>
  </si>
  <si>
    <t>Suter, Ryan </t>
  </si>
  <si>
    <t>Couturier, Sean </t>
  </si>
  <si>
    <t>Pageau, Jean-Gabriel </t>
  </si>
  <si>
    <t>Borowiecki, Mark </t>
  </si>
  <si>
    <t>Atkinson, Cam </t>
  </si>
  <si>
    <t>Jenner, Boone </t>
  </si>
  <si>
    <t>Jones, Seth </t>
  </si>
  <si>
    <t>MacKinnon, Nathan </t>
  </si>
  <si>
    <t>Johnson, Erik </t>
  </si>
  <si>
    <t>Scheifele, Mark </t>
  </si>
  <si>
    <t>Byfuglien, Dustin </t>
  </si>
  <si>
    <t>Ovechkin, Alex </t>
  </si>
  <si>
    <t>Eichel, Jack </t>
  </si>
  <si>
    <t>Crosby, Sidney </t>
  </si>
  <si>
    <t>Ekman-Larsson, Oliver </t>
  </si>
  <si>
    <t>Benn, Jamie </t>
  </si>
  <si>
    <t>Josi, Roman </t>
  </si>
  <si>
    <t>Pietrangelo, Alex </t>
  </si>
  <si>
    <t>Barkov, Aleksander </t>
  </si>
  <si>
    <t>McDavid, Connor </t>
  </si>
  <si>
    <t>Toews, Jonathan </t>
  </si>
  <si>
    <t>Weber, Shea </t>
  </si>
  <si>
    <t>Chara, Zdeno </t>
  </si>
  <si>
    <t>Giordano, Mark </t>
  </si>
  <si>
    <t>Getzlaf, Ryan </t>
  </si>
  <si>
    <t>Lee, Anders </t>
  </si>
  <si>
    <t>Greene, Andy </t>
  </si>
  <si>
    <t>Kopitar, Anze </t>
  </si>
  <si>
    <t>Stamkos, Steven </t>
  </si>
  <si>
    <t>Koivu, Mikko </t>
  </si>
  <si>
    <t>Giroux, Claude </t>
  </si>
  <si>
    <t>Foligno, Nick </t>
  </si>
  <si>
    <t>Landeskog, Gabriel </t>
  </si>
  <si>
    <t>Wheeler, Blake </t>
  </si>
  <si>
    <t>Bemstrom, Emil</t>
  </si>
  <si>
    <t>Bjorkqvist, Kasper</t>
  </si>
  <si>
    <t>Bjornfot, Tobias</t>
  </si>
  <si>
    <t>Borgstrom, Henrik</t>
  </si>
  <si>
    <t>Dahlstrom, Carl</t>
  </si>
  <si>
    <t>Grundstrom, Carl</t>
  </si>
  <si>
    <t>Hogberg, Marcus</t>
  </si>
  <si>
    <t>Holmstrom, Simon</t>
  </si>
  <si>
    <t>Hornqvist, Patric</t>
  </si>
  <si>
    <t>Lindstrom, Gustav</t>
  </si>
  <si>
    <t>Lundestrom, Isac</t>
  </si>
  <si>
    <t>Markstrom, Jacob</t>
  </si>
  <si>
    <t>Nordstrom, Joakim</t>
  </si>
  <si>
    <t>olund, Linus</t>
  </si>
  <si>
    <t>Sandstrom, Felix</t>
  </si>
  <si>
    <t>Soderberg, Carl</t>
  </si>
  <si>
    <t>Sodergran, Johan</t>
  </si>
  <si>
    <t>Soderlund, Tim</t>
  </si>
  <si>
    <t>Soderstrom, Linus</t>
  </si>
  <si>
    <t>Soderstrom, Victor</t>
  </si>
  <si>
    <t>Sorensen, Marcus</t>
  </si>
  <si>
    <t>Haas, Gaetan</t>
  </si>
  <si>
    <t>Teasdale, Joel</t>
  </si>
  <si>
    <t>Backstrom, Nicklas </t>
  </si>
  <si>
    <t>Brannstrom, Erik</t>
  </si>
  <si>
    <t>Hagg, Robert</t>
  </si>
  <si>
    <t>Hakanpaa, Jani</t>
  </si>
  <si>
    <t>Hannikainen, Markus</t>
  </si>
  <si>
    <t>Jarnkrok, Calle</t>
  </si>
  <si>
    <t>Jonsson-Fjallby, Axel</t>
  </si>
  <si>
    <t>Kahkonen, Kaapo</t>
  </si>
  <si>
    <t>Kallgren, Erik</t>
  </si>
  <si>
    <t>Kampf, David</t>
  </si>
  <si>
    <t>Lindholm, Par</t>
  </si>
  <si>
    <t>Maatta, Olli</t>
  </si>
  <si>
    <t>Puljujarvi, Jesse</t>
  </si>
  <si>
    <t>Saarijarvi, Vili</t>
  </si>
  <si>
    <t>Salomaki, Miikka</t>
  </si>
  <si>
    <t>Teravainen, Teuvo</t>
  </si>
  <si>
    <t>Valimaki, Juuso</t>
  </si>
  <si>
    <t>Allard, Frederic</t>
  </si>
  <si>
    <t>Aube-Kubel, Nicolas</t>
  </si>
  <si>
    <t>Baribeau, Dereck</t>
  </si>
  <si>
    <t>Barre-Boulet, Alex</t>
  </si>
  <si>
    <t>Bellemare, Pierre-edouard</t>
  </si>
  <si>
    <t>Berube, Jean-François</t>
  </si>
  <si>
    <t>Burakovsky, Andre</t>
  </si>
  <si>
    <t>Dahlen, Jonathan</t>
  </si>
  <si>
    <t>Dea, Jean-Sebastien</t>
  </si>
  <si>
    <t>Dube, Dillon</t>
  </si>
  <si>
    <t>emond, Zacharie</t>
  </si>
  <si>
    <t>Feherváry, Martin</t>
  </si>
  <si>
    <t>Fleury, Marc-Andre</t>
  </si>
  <si>
    <t>Gaudreau, Frederick</t>
  </si>
  <si>
    <t>Gauthier, Frederik</t>
  </si>
  <si>
    <t>Groleau, Jeremy</t>
  </si>
  <si>
    <t>Lagace, Maxime</t>
  </si>
  <si>
    <t>Lauzon, Jeremy</t>
  </si>
  <si>
    <t>Paquette, Cedric</t>
  </si>
  <si>
    <t>Rosen, Calle</t>
  </si>
  <si>
    <t>Roy, Jeremy</t>
  </si>
  <si>
    <t>Vlasic, Marc-edouard</t>
  </si>
  <si>
    <t>aberg, Pontus</t>
  </si>
  <si>
    <t>Hallander, Filip</t>
  </si>
  <si>
    <t>Nygard, Joakim</t>
  </si>
  <si>
    <t>Stralman, Anton</t>
  </si>
  <si>
    <t>Monahan, Sean</t>
  </si>
  <si>
    <t>Tarasenko, Vladimir</t>
  </si>
  <si>
    <t>Wheeler, Blake</t>
  </si>
  <si>
    <t>Klingberg, John</t>
  </si>
  <si>
    <t>Ekholm, Mattias</t>
  </si>
  <si>
    <t>Landeskog, Gabriel</t>
  </si>
  <si>
    <t>Faulk, Justin</t>
  </si>
  <si>
    <t>Zibanejad, Mika</t>
  </si>
  <si>
    <t>Yandle, Keith</t>
  </si>
  <si>
    <t>Balcers, Rudolfs</t>
  </si>
  <si>
    <t>Barkov, Aleksander</t>
  </si>
  <si>
    <t>Eichel, Jack</t>
  </si>
  <si>
    <t>DalColle, Michael</t>
  </si>
  <si>
    <t>DeHaan, Calvin</t>
  </si>
  <si>
    <t>DeLaRose, Jacob</t>
  </si>
  <si>
    <t>DeLeo, Chase</t>
  </si>
  <si>
    <t>DelZotto, Michael</t>
  </si>
  <si>
    <t>DiGiuseppe, Phillip</t>
  </si>
  <si>
    <t>ErikssonEk, Joel</t>
  </si>
  <si>
    <t>ErikssonEk, Olle</t>
  </si>
  <si>
    <t>St.Denis, Travis</t>
  </si>
  <si>
    <t>vanRiemsdyk, James</t>
  </si>
  <si>
    <t>vanRiemsdyk, Trevor</t>
  </si>
  <si>
    <t>VandeSompel, Mitch</t>
  </si>
  <si>
    <t>Abdelkader, Justin</t>
  </si>
  <si>
    <t>Atkinson, Cam</t>
  </si>
  <si>
    <t>Backlund, Mikael</t>
  </si>
  <si>
    <t>Backstrom, Nicklas</t>
  </si>
  <si>
    <t>Bailey, Josh</t>
  </si>
  <si>
    <t>Benn, Jamie</t>
  </si>
  <si>
    <t>Bergeron, Patrice</t>
  </si>
  <si>
    <t>Bogosian, Zach</t>
  </si>
  <si>
    <t>Borowiecki, Mark</t>
  </si>
  <si>
    <t>Byfuglien, Dustin</t>
  </si>
  <si>
    <t>Byron, Paul</t>
  </si>
  <si>
    <t>Carter, Jeff</t>
  </si>
  <si>
    <t>Chara, Zdeno</t>
  </si>
  <si>
    <t>Clutterbuck, Cal</t>
  </si>
  <si>
    <t>Couture, Logan</t>
  </si>
  <si>
    <t>Couturier, Sean</t>
  </si>
  <si>
    <t>Crosby, Sidney</t>
  </si>
  <si>
    <t>Doughty, Drew</t>
  </si>
  <si>
    <t>Edler, Alexander</t>
  </si>
  <si>
    <t>Ekblad, Aaron</t>
  </si>
  <si>
    <t>Ekman-Larsson, Oliver</t>
  </si>
  <si>
    <t>Ellis, Ryan</t>
  </si>
  <si>
    <t>Fast, Jesper</t>
  </si>
  <si>
    <t>Foligno, Nick</t>
  </si>
  <si>
    <t>Forsberg, Filip</t>
  </si>
  <si>
    <t>Gallagher, Brendan</t>
  </si>
  <si>
    <t>Getzlaf, Ryan</t>
  </si>
  <si>
    <t>Giordano, Mark</t>
  </si>
  <si>
    <t>Giroux, Claude</t>
  </si>
  <si>
    <t>Greene, Andy</t>
  </si>
  <si>
    <t>Hall, Taylor</t>
  </si>
  <si>
    <t>Hjalmarsson, Niklas</t>
  </si>
  <si>
    <t>Horvat, Bo</t>
  </si>
  <si>
    <t>Huberdeau, Jonathan</t>
  </si>
  <si>
    <t>Jenner, Boone</t>
  </si>
  <si>
    <t>Johansen, Ryan</t>
  </si>
  <si>
    <t>Johnson, Erik</t>
  </si>
  <si>
    <t>Jones, Seth</t>
  </si>
  <si>
    <t>Josi, Roman</t>
  </si>
  <si>
    <t>Keith, Duncan</t>
  </si>
  <si>
    <t>Kesler, Ryan</t>
  </si>
  <si>
    <t>Koivu, Mikko</t>
  </si>
  <si>
    <t>Kopitar, Anze</t>
  </si>
  <si>
    <t>Kreider, Chris</t>
  </si>
  <si>
    <t>Krejci, David</t>
  </si>
  <si>
    <t>Ladd, Andrew</t>
  </si>
  <si>
    <t>Larsson, Adam</t>
  </si>
  <si>
    <t>Lee, Anders</t>
  </si>
  <si>
    <t>Letang, Kris</t>
  </si>
  <si>
    <t>MacKinnon, Nathan</t>
  </si>
  <si>
    <t>Malkin, Evgeni</t>
  </si>
  <si>
    <t>McDavid, Connor</t>
  </si>
  <si>
    <t>Nugent-Hopkins, Ryan</t>
  </si>
  <si>
    <t>Okposo, Kyle</t>
  </si>
  <si>
    <t>Ovechkin, Alex</t>
  </si>
  <si>
    <t>Pageau, Jean-Gabriel</t>
  </si>
  <si>
    <t>Parise, Zach</t>
  </si>
  <si>
    <t>Pietrangelo, Alex</t>
  </si>
  <si>
    <t>Radulov, Alexander</t>
  </si>
  <si>
    <t>Rielly, Morgan</t>
  </si>
  <si>
    <t>Scheifele, Mark</t>
  </si>
  <si>
    <t>Seabrook, Brent</t>
  </si>
  <si>
    <t>Seguin, Tyler</t>
  </si>
  <si>
    <t>Smith, Reilly</t>
  </si>
  <si>
    <t>Staal, Jordan</t>
  </si>
  <si>
    <t>Staal, Marc</t>
  </si>
  <si>
    <t>Stamkos, Steven</t>
  </si>
  <si>
    <t>Steen, Alexander</t>
  </si>
  <si>
    <t>Stepan, Derek</t>
  </si>
  <si>
    <t>Suter, Ryan</t>
  </si>
  <si>
    <t>Sutter, Brandon</t>
  </si>
  <si>
    <t>Tanev, Christopher</t>
  </si>
  <si>
    <t>Tavares, John</t>
  </si>
  <si>
    <t>Tkachuk, Matthew</t>
  </si>
  <si>
    <t>Toews, Jonathan</t>
  </si>
  <si>
    <t>Trocheck, Vincent</t>
  </si>
  <si>
    <t>Weber, Shea</t>
  </si>
  <si>
    <t>Zajac, Travis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</si>
</sst>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quot;$&quot;* #,##0.00_);_(&quot;$&quot;* \(#,##0.00\);_(&quot;$&quot;* &quot;-&quot;??_);_(@_)"/>
    <numFmt numFmtId="165" formatCode="_(* #,##0.00_);_(* \(#,##0.00\);_(* &quot;-&quot;??_);_(@_)"/>
    <numFmt numFmtId="166" formatCode="_ * #,##0_)\ _$_ ;_ * \(#,##0\)\ _$_ ;_ * &quot;-&quot;??_)\ _$_ ;_ @_ "/>
  </numFmts>
  <fonts count="121" x14ac:knownFonts="1">
    <font>
      <sz val="11"/>
      <color theme="1"/>
      <name val="Calibri"/>
      <family val="2"/>
      <scheme val="minor"/>
    </font>
    <font>
      <sz val="11"/>
      <color indexed="8"/>
      <name val="Calibri"/>
      <family val="2"/>
    </font>
    <font>
      <sz val="10"/>
      <name val="Arial"/>
      <family val="2"/>
    </font>
    <font>
      <b/>
      <sz val="10"/>
      <name val="Arial"/>
      <family val="2"/>
    </font>
    <font>
      <b/>
      <sz val="12"/>
      <name val="Arial"/>
      <family val="2"/>
    </font>
    <font>
      <b/>
      <sz val="11"/>
      <color indexed="9"/>
      <name val="Calibri"/>
      <family val="2"/>
    </font>
    <font>
      <b/>
      <sz val="11"/>
      <color indexed="8"/>
      <name val="Calibri"/>
      <family val="2"/>
    </font>
    <font>
      <sz val="11"/>
      <color indexed="9"/>
      <name val="Calibri"/>
      <family val="2"/>
    </font>
    <font>
      <b/>
      <sz val="16"/>
      <color indexed="9"/>
      <name val="Calibri"/>
      <family val="2"/>
    </font>
    <font>
      <sz val="14"/>
      <color indexed="9"/>
      <name val="Calibri"/>
      <family val="2"/>
    </font>
    <font>
      <b/>
      <sz val="14"/>
      <color indexed="8"/>
      <name val="Calibri"/>
      <family val="2"/>
    </font>
    <font>
      <b/>
      <sz val="14"/>
      <color indexed="9"/>
      <name val="Calibri"/>
      <family val="2"/>
    </font>
    <font>
      <sz val="11"/>
      <name val="Calibri"/>
      <family val="2"/>
    </font>
    <font>
      <b/>
      <sz val="11"/>
      <color indexed="8"/>
      <name val="Calibri"/>
      <family val="2"/>
    </font>
    <font>
      <b/>
      <sz val="12"/>
      <color indexed="9"/>
      <name val="Calibri"/>
      <family val="2"/>
    </font>
    <font>
      <b/>
      <sz val="14"/>
      <color indexed="8"/>
      <name val="Calibri"/>
      <family val="2"/>
    </font>
    <font>
      <b/>
      <sz val="12"/>
      <color indexed="8"/>
      <name val="Calibri"/>
      <family val="2"/>
    </font>
    <font>
      <b/>
      <sz val="12"/>
      <color indexed="8"/>
      <name val="Calibri"/>
      <family val="2"/>
    </font>
    <font>
      <sz val="11"/>
      <color indexed="8"/>
      <name val="Calibri"/>
      <family val="2"/>
    </font>
    <font>
      <sz val="11"/>
      <color indexed="9"/>
      <name val="Calibri"/>
      <family val="2"/>
    </font>
    <font>
      <b/>
      <sz val="11"/>
      <color indexed="8"/>
      <name val="Calibri"/>
      <family val="2"/>
      <scheme val="minor"/>
    </font>
    <font>
      <b/>
      <sz val="18"/>
      <color theme="1"/>
      <name val="Calibri"/>
      <family val="2"/>
      <scheme val="minor"/>
    </font>
    <font>
      <b/>
      <sz val="18"/>
      <color theme="0"/>
      <name val="Calibri"/>
      <family val="2"/>
      <scheme val="minor"/>
    </font>
    <font>
      <b/>
      <sz val="11"/>
      <color theme="1"/>
      <name val="Calibri"/>
      <family val="2"/>
      <scheme val="minor"/>
    </font>
    <font>
      <sz val="11"/>
      <name val="Calibri"/>
      <family val="2"/>
      <scheme val="minor"/>
    </font>
    <font>
      <b/>
      <sz val="12"/>
      <color theme="1"/>
      <name val="Calibri"/>
      <family val="2"/>
      <scheme val="minor"/>
    </font>
    <font>
      <b/>
      <sz val="11"/>
      <name val="Calibri"/>
      <family val="2"/>
    </font>
    <font>
      <b/>
      <sz val="16"/>
      <color indexed="9"/>
      <name val="Calibri"/>
      <family val="2"/>
    </font>
    <font>
      <sz val="11"/>
      <color theme="1"/>
      <name val="Calibri"/>
      <family val="2"/>
      <scheme val="minor"/>
    </font>
    <font>
      <b/>
      <sz val="11"/>
      <color indexed="9"/>
      <name val="Calibri"/>
      <family val="2"/>
    </font>
    <font>
      <sz val="11"/>
      <color indexed="9"/>
      <name val="Calibri"/>
      <family val="2"/>
    </font>
    <font>
      <b/>
      <sz val="11"/>
      <color indexed="8"/>
      <name val="Calibri"/>
      <family val="2"/>
    </font>
    <font>
      <b/>
      <sz val="12"/>
      <color indexed="8"/>
      <name val="Calibri"/>
      <family val="2"/>
    </font>
    <font>
      <b/>
      <sz val="11"/>
      <name val="Calibri"/>
      <family val="2"/>
    </font>
    <font>
      <b/>
      <sz val="11"/>
      <color indexed="8"/>
      <name val="Calibri"/>
      <family val="2"/>
      <scheme val="minor"/>
    </font>
    <font>
      <b/>
      <sz val="12"/>
      <color indexed="9"/>
      <name val="Calibri"/>
      <family val="2"/>
    </font>
    <font>
      <sz val="11"/>
      <name val="Calibri"/>
      <family val="2"/>
    </font>
    <font>
      <b/>
      <sz val="14"/>
      <color indexed="8"/>
      <name val="Calibri"/>
      <family val="2"/>
    </font>
    <font>
      <sz val="14"/>
      <color indexed="9"/>
      <name val="Calibri"/>
      <family val="2"/>
    </font>
    <font>
      <b/>
      <sz val="16"/>
      <color indexed="9"/>
      <name val="Calibri"/>
      <family val="2"/>
    </font>
    <font>
      <sz val="11"/>
      <color theme="1"/>
      <name val="Calibri"/>
      <family val="2"/>
      <scheme val="minor"/>
    </font>
    <font>
      <b/>
      <sz val="11"/>
      <color indexed="9"/>
      <name val="Calibri"/>
      <family val="2"/>
    </font>
    <font>
      <sz val="11"/>
      <color indexed="9"/>
      <name val="Calibri"/>
      <family val="2"/>
    </font>
    <font>
      <b/>
      <sz val="11"/>
      <color indexed="8"/>
      <name val="Calibri"/>
      <family val="2"/>
    </font>
    <font>
      <b/>
      <sz val="12"/>
      <color indexed="8"/>
      <name val="Calibri"/>
      <family val="2"/>
    </font>
    <font>
      <b/>
      <sz val="11"/>
      <name val="Calibri"/>
      <family val="2"/>
    </font>
    <font>
      <b/>
      <sz val="11"/>
      <color indexed="8"/>
      <name val="Calibri"/>
      <family val="2"/>
      <scheme val="minor"/>
    </font>
    <font>
      <b/>
      <sz val="12"/>
      <color indexed="9"/>
      <name val="Calibri"/>
      <family val="2"/>
    </font>
    <font>
      <sz val="11"/>
      <name val="Calibri"/>
      <family val="2"/>
    </font>
    <font>
      <b/>
      <sz val="14"/>
      <color indexed="8"/>
      <name val="Calibri"/>
      <family val="2"/>
    </font>
    <font>
      <sz val="14"/>
      <color indexed="9"/>
      <name val="Calibri"/>
      <family val="2"/>
    </font>
    <font>
      <b/>
      <sz val="16"/>
      <color indexed="9"/>
      <name val="Calibri"/>
      <family val="2"/>
    </font>
    <font>
      <sz val="11"/>
      <color theme="1"/>
      <name val="Calibri"/>
      <family val="2"/>
      <scheme val="minor"/>
    </font>
    <font>
      <b/>
      <sz val="11"/>
      <color indexed="9"/>
      <name val="Calibri"/>
      <family val="2"/>
    </font>
    <font>
      <sz val="11"/>
      <color indexed="9"/>
      <name val="Calibri"/>
      <family val="2"/>
    </font>
    <font>
      <b/>
      <sz val="11"/>
      <color indexed="8"/>
      <name val="Calibri"/>
      <family val="2"/>
    </font>
    <font>
      <b/>
      <sz val="12"/>
      <color indexed="8"/>
      <name val="Calibri"/>
      <family val="2"/>
    </font>
    <font>
      <b/>
      <sz val="11"/>
      <name val="Calibri"/>
      <family val="2"/>
    </font>
    <font>
      <b/>
      <sz val="11"/>
      <color indexed="8"/>
      <name val="Calibri"/>
      <family val="2"/>
      <scheme val="minor"/>
    </font>
    <font>
      <b/>
      <sz val="12"/>
      <color indexed="9"/>
      <name val="Calibri"/>
      <family val="2"/>
    </font>
    <font>
      <sz val="11"/>
      <name val="Calibri"/>
      <family val="2"/>
    </font>
    <font>
      <b/>
      <sz val="14"/>
      <color indexed="8"/>
      <name val="Calibri"/>
      <family val="2"/>
    </font>
    <font>
      <sz val="14"/>
      <color indexed="9"/>
      <name val="Calibri"/>
      <family val="2"/>
    </font>
    <font>
      <b/>
      <sz val="11"/>
      <color theme="1"/>
      <name val="Calibri"/>
      <family val="2"/>
      <scheme val="minor"/>
    </font>
    <font>
      <b/>
      <sz val="16"/>
      <color indexed="9"/>
      <name val="Calibri"/>
      <family val="2"/>
    </font>
    <font>
      <sz val="11"/>
      <color theme="1"/>
      <name val="Calibri"/>
      <family val="2"/>
      <scheme val="minor"/>
    </font>
    <font>
      <b/>
      <sz val="11"/>
      <color indexed="9"/>
      <name val="Calibri"/>
      <family val="2"/>
    </font>
    <font>
      <sz val="11"/>
      <color indexed="9"/>
      <name val="Calibri"/>
      <family val="2"/>
    </font>
    <font>
      <b/>
      <sz val="11"/>
      <color indexed="8"/>
      <name val="Calibri"/>
      <family val="2"/>
    </font>
    <font>
      <b/>
      <sz val="12"/>
      <color indexed="8"/>
      <name val="Calibri"/>
      <family val="2"/>
    </font>
    <font>
      <b/>
      <sz val="11"/>
      <name val="Calibri"/>
      <family val="2"/>
    </font>
    <font>
      <b/>
      <sz val="11"/>
      <color indexed="8"/>
      <name val="Calibri"/>
      <family val="2"/>
      <scheme val="minor"/>
    </font>
    <font>
      <sz val="11"/>
      <name val="Calibri"/>
      <family val="2"/>
    </font>
    <font>
      <b/>
      <sz val="12"/>
      <color indexed="9"/>
      <name val="Calibri"/>
      <family val="2"/>
    </font>
    <font>
      <sz val="14"/>
      <color indexed="9"/>
      <name val="Calibri"/>
      <family val="2"/>
    </font>
    <font>
      <b/>
      <sz val="14"/>
      <color indexed="8"/>
      <name val="Calibri"/>
      <family val="2"/>
    </font>
    <font>
      <b/>
      <sz val="16"/>
      <color indexed="9"/>
      <name val="Calibri"/>
      <family val="2"/>
    </font>
    <font>
      <sz val="11"/>
      <color theme="1"/>
      <name val="Calibri"/>
      <family val="2"/>
      <scheme val="minor"/>
    </font>
    <font>
      <b/>
      <sz val="11"/>
      <color indexed="9"/>
      <name val="Calibri"/>
      <family val="2"/>
    </font>
    <font>
      <sz val="11"/>
      <color indexed="9"/>
      <name val="Calibri"/>
      <family val="2"/>
    </font>
    <font>
      <b/>
      <sz val="11"/>
      <color indexed="8"/>
      <name val="Calibri"/>
      <family val="2"/>
    </font>
    <font>
      <b/>
      <sz val="12"/>
      <color indexed="8"/>
      <name val="Calibri"/>
      <family val="2"/>
    </font>
    <font>
      <b/>
      <sz val="11"/>
      <name val="Calibri"/>
      <family val="2"/>
    </font>
    <font>
      <b/>
      <sz val="11"/>
      <color indexed="8"/>
      <name val="Calibri"/>
      <family val="2"/>
      <scheme val="minor"/>
    </font>
    <font>
      <sz val="11"/>
      <name val="Calibri"/>
      <family val="2"/>
    </font>
    <font>
      <b/>
      <sz val="12"/>
      <color indexed="9"/>
      <name val="Calibri"/>
      <family val="2"/>
    </font>
    <font>
      <sz val="14"/>
      <color indexed="9"/>
      <name val="Calibri"/>
      <family val="2"/>
    </font>
    <font>
      <b/>
      <sz val="14"/>
      <color indexed="8"/>
      <name val="Calibri"/>
      <family val="2"/>
    </font>
    <font>
      <b/>
      <sz val="16"/>
      <color indexed="9"/>
      <name val="Calibri"/>
      <family val="2"/>
    </font>
    <font>
      <sz val="11"/>
      <color theme="1"/>
      <name val="Calibri"/>
      <family val="2"/>
      <scheme val="minor"/>
    </font>
    <font>
      <b/>
      <sz val="11"/>
      <color indexed="9"/>
      <name val="Calibri"/>
      <family val="2"/>
    </font>
    <font>
      <sz val="11"/>
      <color indexed="9"/>
      <name val="Calibri"/>
      <family val="2"/>
    </font>
    <font>
      <b/>
      <sz val="11"/>
      <color indexed="8"/>
      <name val="Calibri"/>
      <family val="2"/>
    </font>
    <font>
      <b/>
      <sz val="12"/>
      <color indexed="8"/>
      <name val="Calibri"/>
      <family val="2"/>
    </font>
    <font>
      <b/>
      <sz val="11"/>
      <name val="Calibri"/>
      <family val="2"/>
    </font>
    <font>
      <b/>
      <sz val="11"/>
      <color indexed="8"/>
      <name val="Calibri"/>
      <family val="2"/>
      <scheme val="minor"/>
    </font>
    <font>
      <b/>
      <sz val="12"/>
      <color indexed="9"/>
      <name val="Calibri"/>
      <family val="2"/>
    </font>
    <font>
      <sz val="11"/>
      <name val="Calibri"/>
      <family val="2"/>
    </font>
    <font>
      <b/>
      <sz val="14"/>
      <color indexed="8"/>
      <name val="Calibri"/>
      <family val="2"/>
    </font>
    <font>
      <sz val="14"/>
      <color indexed="9"/>
      <name val="Calibri"/>
      <family val="2"/>
    </font>
    <font>
      <b/>
      <sz val="16"/>
      <color indexed="9"/>
      <name val="Calibri"/>
      <family val="2"/>
    </font>
    <font>
      <sz val="11"/>
      <color theme="1"/>
      <name val="Calibri"/>
      <family val="2"/>
      <scheme val="minor"/>
    </font>
    <font>
      <b/>
      <sz val="11"/>
      <color indexed="9"/>
      <name val="Calibri"/>
      <family val="2"/>
    </font>
    <font>
      <sz val="11"/>
      <color indexed="9"/>
      <name val="Calibri"/>
      <family val="2"/>
    </font>
    <font>
      <b/>
      <sz val="11"/>
      <color indexed="8"/>
      <name val="Calibri"/>
      <family val="2"/>
    </font>
    <font>
      <b/>
      <sz val="12"/>
      <color indexed="8"/>
      <name val="Calibri"/>
      <family val="2"/>
    </font>
    <font>
      <b/>
      <sz val="11"/>
      <name val="Calibri"/>
      <family val="2"/>
    </font>
    <font>
      <b/>
      <sz val="11"/>
      <color indexed="8"/>
      <name val="Calibri"/>
      <family val="2"/>
      <scheme val="minor"/>
    </font>
    <font>
      <b/>
      <sz val="12"/>
      <color indexed="9"/>
      <name val="Calibri"/>
      <family val="2"/>
    </font>
    <font>
      <sz val="11"/>
      <name val="Calibri"/>
      <family val="2"/>
    </font>
    <font>
      <b/>
      <sz val="14"/>
      <color indexed="8"/>
      <name val="Calibri"/>
      <family val="2"/>
    </font>
    <font>
      <sz val="14"/>
      <color indexed="9"/>
      <name val="Calibri"/>
      <family val="2"/>
    </font>
    <font>
      <sz val="18"/>
      <color theme="1"/>
      <name val="Calibri"/>
      <family val="2"/>
      <scheme val="minor"/>
    </font>
    <font>
      <b/>
      <sz val="14"/>
      <color theme="1"/>
      <name val="Calibri"/>
      <family val="2"/>
      <scheme val="minor"/>
    </font>
    <font>
      <sz val="11"/>
      <color theme="0"/>
      <name val="Calibri"/>
      <family val="2"/>
      <scheme val="minor"/>
    </font>
    <font>
      <sz val="12"/>
      <color theme="1"/>
      <name val="Calibri"/>
      <family val="2"/>
      <scheme val="minor"/>
    </font>
    <font>
      <b/>
      <sz val="14"/>
      <color theme="0"/>
      <name val="Calibri"/>
      <family val="2"/>
    </font>
    <font>
      <sz val="14"/>
      <name val="Calibri"/>
      <family val="2"/>
    </font>
    <font>
      <b/>
      <sz val="12"/>
      <name val="Calibri"/>
      <family val="2"/>
    </font>
    <font>
      <b/>
      <sz val="14"/>
      <name val="Calibri"/>
      <family val="2"/>
    </font>
    <font>
      <b/>
      <sz val="11"/>
      <color theme="0"/>
      <name val="Calibri"/>
      <family val="2"/>
      <scheme val="minor"/>
    </font>
  </fonts>
  <fills count="20">
    <fill>
      <patternFill patternType="none"/>
    </fill>
    <fill>
      <patternFill patternType="gray125"/>
    </fill>
    <fill>
      <patternFill patternType="solid">
        <fgColor indexed="63"/>
        <bgColor indexed="64"/>
      </patternFill>
    </fill>
    <fill>
      <patternFill patternType="solid">
        <fgColor indexed="17"/>
        <bgColor indexed="64"/>
      </patternFill>
    </fill>
    <fill>
      <patternFill patternType="solid">
        <fgColor indexed="56"/>
        <bgColor indexed="64"/>
      </patternFill>
    </fill>
    <fill>
      <patternFill patternType="solid">
        <fgColor indexed="53"/>
        <bgColor indexed="64"/>
      </patternFill>
    </fill>
    <fill>
      <patternFill patternType="solid">
        <fgColor indexed="8"/>
        <bgColor indexed="64"/>
      </patternFill>
    </fill>
    <fill>
      <patternFill patternType="solid">
        <fgColor indexed="60"/>
        <bgColor indexed="64"/>
      </patternFill>
    </fill>
    <fill>
      <patternFill patternType="solid">
        <fgColor indexed="50"/>
        <bgColor indexed="64"/>
      </patternFill>
    </fill>
    <fill>
      <patternFill patternType="solid">
        <fgColor indexed="55"/>
        <bgColor indexed="64"/>
      </patternFill>
    </fill>
    <fill>
      <patternFill patternType="solid">
        <fgColor indexed="36"/>
        <bgColor indexed="64"/>
      </patternFill>
    </fill>
    <fill>
      <patternFill patternType="solid">
        <fgColor indexed="30"/>
        <bgColor indexed="64"/>
      </patternFill>
    </fill>
    <fill>
      <patternFill patternType="solid">
        <fgColor theme="1" tint="0.34998626667073579"/>
        <bgColor indexed="64"/>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7030A0"/>
        <bgColor indexed="64"/>
      </patternFill>
    </fill>
    <fill>
      <patternFill patternType="solid">
        <fgColor theme="8" tint="-0.249977111117893"/>
        <bgColor indexed="64"/>
      </patternFill>
    </fill>
    <fill>
      <patternFill patternType="solid">
        <fgColor theme="3" tint="-0.499984740745262"/>
        <bgColor indexed="64"/>
      </patternFill>
    </fill>
    <fill>
      <patternFill patternType="solid">
        <fgColor theme="8" tint="-0.49998474074526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ck">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medium">
        <color indexed="64"/>
      </bottom>
      <diagonal/>
    </border>
  </borders>
  <cellStyleXfs count="6">
    <xf numFmtId="0" fontId="0" fillId="0" borderId="0"/>
    <xf numFmtId="165" fontId="1" fillId="0" borderId="0" applyFont="0" applyFill="0" applyBorder="0" applyAlignment="0" applyProtection="0"/>
    <xf numFmtId="9" fontId="18"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4" fontId="28" fillId="0" borderId="0" applyFont="0" applyFill="0" applyBorder="0" applyAlignment="0" applyProtection="0"/>
  </cellStyleXfs>
  <cellXfs count="62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0" xfId="0" applyBorder="1"/>
    <xf numFmtId="0" fontId="6" fillId="0" borderId="0" xfId="0" applyFont="1" applyBorder="1" applyAlignment="1">
      <alignment horizontal="center"/>
    </xf>
    <xf numFmtId="0" fontId="0" fillId="0" borderId="8" xfId="0" applyBorder="1"/>
    <xf numFmtId="0" fontId="0" fillId="0" borderId="0" xfId="0" applyBorder="1" applyAlignment="1">
      <alignment horizontal="center"/>
    </xf>
    <xf numFmtId="0" fontId="0" fillId="0" borderId="7" xfId="0" applyBorder="1" applyAlignment="1">
      <alignment horizontal="center"/>
    </xf>
    <xf numFmtId="0" fontId="0" fillId="0" borderId="0" xfId="0" applyFill="1" applyBorder="1"/>
    <xf numFmtId="0" fontId="11" fillId="4" borderId="0" xfId="0" applyFont="1" applyFill="1"/>
    <xf numFmtId="166" fontId="10" fillId="0" borderId="0" xfId="1" applyNumberFormat="1" applyFont="1" applyAlignment="1">
      <alignment horizontal="center"/>
    </xf>
    <xf numFmtId="0" fontId="0" fillId="0" borderId="0" xfId="0" applyAlignment="1"/>
    <xf numFmtId="0" fontId="6" fillId="0" borderId="0" xfId="0" applyFont="1" applyAlignment="1">
      <alignment horizontal="center"/>
    </xf>
    <xf numFmtId="0" fontId="7" fillId="0" borderId="0" xfId="0" applyFont="1"/>
    <xf numFmtId="166" fontId="7" fillId="0" borderId="0" xfId="1" applyNumberFormat="1" applyFont="1" applyBorder="1" applyAlignment="1">
      <alignment horizontal="center"/>
    </xf>
    <xf numFmtId="13" fontId="0" fillId="0" borderId="0" xfId="1" applyNumberFormat="1" applyFont="1" applyAlignment="1">
      <alignment horizontal="center"/>
    </xf>
    <xf numFmtId="0" fontId="6" fillId="0" borderId="0" xfId="0" applyFont="1" applyFill="1" applyBorder="1" applyAlignment="1">
      <alignment horizontal="center"/>
    </xf>
    <xf numFmtId="0" fontId="0" fillId="0" borderId="7" xfId="0" applyFill="1" applyBorder="1"/>
    <xf numFmtId="0" fontId="13" fillId="0" borderId="0" xfId="0" applyFont="1"/>
    <xf numFmtId="0" fontId="15" fillId="0" borderId="0" xfId="0" applyFont="1" applyAlignment="1">
      <alignment horizontal="center"/>
    </xf>
    <xf numFmtId="166" fontId="7" fillId="0" borderId="7" xfId="1" applyNumberFormat="1" applyFont="1" applyBorder="1" applyAlignment="1">
      <alignment horizontal="center"/>
    </xf>
    <xf numFmtId="0" fontId="16" fillId="0" borderId="10" xfId="0" applyFont="1" applyBorder="1" applyAlignment="1">
      <alignment horizontal="center"/>
    </xf>
    <xf numFmtId="165" fontId="17" fillId="0" borderId="6" xfId="1" applyNumberFormat="1" applyFont="1" applyBorder="1" applyAlignment="1">
      <alignment horizontal="center"/>
    </xf>
    <xf numFmtId="165" fontId="17" fillId="0" borderId="11" xfId="1" applyNumberFormat="1" applyFont="1" applyBorder="1" applyAlignment="1">
      <alignment horizontal="center"/>
    </xf>
    <xf numFmtId="10" fontId="0" fillId="0" borderId="0" xfId="2" applyNumberFormat="1" applyFont="1"/>
    <xf numFmtId="0" fontId="0" fillId="0" borderId="0" xfId="0" applyFill="1"/>
    <xf numFmtId="0" fontId="12" fillId="0" borderId="7" xfId="0" applyFont="1" applyFill="1" applyBorder="1"/>
    <xf numFmtId="0" fontId="0" fillId="0" borderId="0" xfId="0" applyAlignment="1">
      <alignment horizontal="center"/>
    </xf>
    <xf numFmtId="0" fontId="0" fillId="0" borderId="0" xfId="0" applyAlignment="1">
      <alignment horizontal="center"/>
    </xf>
    <xf numFmtId="0" fontId="13" fillId="0" borderId="0" xfId="0" applyFont="1" applyAlignment="1">
      <alignment horizontal="center"/>
    </xf>
    <xf numFmtId="0" fontId="0" fillId="0" borderId="0" xfId="0" applyAlignment="1">
      <alignment horizontal="center"/>
    </xf>
    <xf numFmtId="0" fontId="19" fillId="7" borderId="0" xfId="0" applyFont="1" applyFill="1" applyAlignment="1">
      <alignment horizontal="center"/>
    </xf>
    <xf numFmtId="0" fontId="0" fillId="0" borderId="0" xfId="0" applyAlignment="1">
      <alignment horizontal="center"/>
    </xf>
    <xf numFmtId="0" fontId="23" fillId="0" borderId="0" xfId="0" applyFont="1"/>
    <xf numFmtId="14" fontId="12" fillId="0" borderId="0" xfId="0" applyNumberFormat="1" applyFont="1"/>
    <xf numFmtId="14" fontId="24" fillId="0" borderId="0" xfId="0" applyNumberFormat="1" applyFont="1"/>
    <xf numFmtId="0" fontId="0" fillId="0" borderId="0" xfId="0" applyAlignment="1">
      <alignment horizontal="left"/>
    </xf>
    <xf numFmtId="0" fontId="20" fillId="0" borderId="0" xfId="0" applyFont="1" applyAlignment="1">
      <alignment horizontal="center"/>
    </xf>
    <xf numFmtId="0" fontId="0" fillId="0" borderId="0" xfId="0" applyFont="1"/>
    <xf numFmtId="0" fontId="25" fillId="0" borderId="0" xfId="0" applyFont="1"/>
    <xf numFmtId="0" fontId="5" fillId="2" borderId="0" xfId="0" applyFont="1" applyFill="1" applyBorder="1" applyAlignment="1">
      <alignment horizontal="center"/>
    </xf>
    <xf numFmtId="0" fontId="9" fillId="3" borderId="0" xfId="0" applyFont="1" applyFill="1" applyAlignment="1">
      <alignment horizontal="center"/>
    </xf>
    <xf numFmtId="0" fontId="0" fillId="0" borderId="7" xfId="0" applyBorder="1"/>
    <xf numFmtId="0" fontId="0" fillId="0" borderId="0" xfId="0" applyFill="1" applyBorder="1"/>
    <xf numFmtId="0" fontId="0" fillId="0" borderId="9" xfId="0" applyBorder="1" applyAlignment="1">
      <alignment horizontal="center"/>
    </xf>
    <xf numFmtId="0" fontId="8" fillId="4" borderId="0" xfId="0" applyFont="1" applyFill="1" applyAlignment="1">
      <alignment horizontal="center"/>
    </xf>
    <xf numFmtId="0" fontId="26" fillId="0" borderId="0" xfId="0" applyFont="1" applyBorder="1" applyAlignment="1">
      <alignment horizontal="center"/>
    </xf>
    <xf numFmtId="0" fontId="8" fillId="4" borderId="15" xfId="0" applyFont="1" applyFill="1" applyBorder="1" applyAlignment="1"/>
    <xf numFmtId="0" fontId="20" fillId="0" borderId="15" xfId="0" applyFont="1" applyBorder="1" applyAlignment="1">
      <alignment horizontal="center" vertical="center" wrapText="1"/>
    </xf>
    <xf numFmtId="0" fontId="0" fillId="0" borderId="15" xfId="0" applyBorder="1" applyAlignment="1">
      <alignment horizontal="center"/>
    </xf>
    <xf numFmtId="0" fontId="0" fillId="0" borderId="14" xfId="0" applyBorder="1" applyAlignment="1">
      <alignment horizontal="center"/>
    </xf>
    <xf numFmtId="0" fontId="0" fillId="14" borderId="0" xfId="0" applyFill="1"/>
    <xf numFmtId="0" fontId="0" fillId="14" borderId="0" xfId="0" applyFill="1" applyBorder="1"/>
    <xf numFmtId="0" fontId="15" fillId="14" borderId="0" xfId="0" applyFont="1" applyFill="1" applyAlignment="1"/>
    <xf numFmtId="0" fontId="27" fillId="4" borderId="0" xfId="0" applyFont="1" applyFill="1" applyAlignment="1">
      <alignment horizontal="center"/>
    </xf>
    <xf numFmtId="0" fontId="27" fillId="4" borderId="15" xfId="0" applyFont="1" applyFill="1" applyBorder="1" applyAlignment="1"/>
    <xf numFmtId="0" fontId="28" fillId="14" borderId="0" xfId="0" applyFont="1" applyFill="1"/>
    <xf numFmtId="0" fontId="28" fillId="0" borderId="0" xfId="0" applyFont="1"/>
    <xf numFmtId="0" fontId="30" fillId="7" borderId="0" xfId="0" applyFont="1" applyFill="1" applyAlignment="1">
      <alignment horizontal="center"/>
    </xf>
    <xf numFmtId="0" fontId="31" fillId="0" borderId="0" xfId="0" applyFont="1" applyBorder="1" applyAlignment="1">
      <alignment horizontal="center"/>
    </xf>
    <xf numFmtId="0" fontId="32" fillId="0" borderId="10" xfId="0" applyFont="1" applyBorder="1" applyAlignment="1">
      <alignment horizontal="center"/>
    </xf>
    <xf numFmtId="0" fontId="33" fillId="0" borderId="0" xfId="0" applyFont="1" applyBorder="1" applyAlignment="1">
      <alignment horizontal="center"/>
    </xf>
    <xf numFmtId="0" fontId="31" fillId="0" borderId="0" xfId="0" applyFont="1" applyFill="1" applyBorder="1" applyAlignment="1">
      <alignment horizontal="center"/>
    </xf>
    <xf numFmtId="0" fontId="31" fillId="0" borderId="0" xfId="0" applyFont="1" applyAlignment="1">
      <alignment horizontal="center"/>
    </xf>
    <xf numFmtId="0" fontId="31" fillId="0" borderId="0" xfId="0" applyFont="1" applyAlignment="1">
      <alignment horizontal="center" wrapText="1"/>
    </xf>
    <xf numFmtId="0" fontId="34" fillId="0" borderId="0" xfId="0" applyFont="1" applyAlignment="1">
      <alignment horizontal="center"/>
    </xf>
    <xf numFmtId="0" fontId="28" fillId="0" borderId="0" xfId="0" applyFont="1" applyFill="1" applyBorder="1"/>
    <xf numFmtId="0" fontId="28" fillId="0" borderId="0" xfId="0" applyFont="1" applyBorder="1" applyAlignment="1">
      <alignment horizontal="center"/>
    </xf>
    <xf numFmtId="165" fontId="32" fillId="0" borderId="6" xfId="1" applyNumberFormat="1" applyFont="1" applyBorder="1" applyAlignment="1">
      <alignment horizontal="center"/>
    </xf>
    <xf numFmtId="166" fontId="30" fillId="0" borderId="0" xfId="1" applyNumberFormat="1" applyFont="1" applyBorder="1" applyAlignment="1">
      <alignment horizontal="center"/>
    </xf>
    <xf numFmtId="0" fontId="28" fillId="0" borderId="15" xfId="0" applyFont="1" applyBorder="1" applyAlignment="1">
      <alignment horizontal="center"/>
    </xf>
    <xf numFmtId="0" fontId="28" fillId="0" borderId="0" xfId="0" applyFont="1" applyAlignment="1">
      <alignment horizontal="center"/>
    </xf>
    <xf numFmtId="0" fontId="28" fillId="0" borderId="0" xfId="0" applyFont="1" applyFill="1" applyBorder="1" applyAlignment="1">
      <alignment horizontal="center"/>
    </xf>
    <xf numFmtId="0" fontId="28" fillId="0" borderId="7" xfId="0" applyFont="1" applyBorder="1" applyAlignment="1">
      <alignment horizontal="center"/>
    </xf>
    <xf numFmtId="165" fontId="32" fillId="0" borderId="11" xfId="1" applyNumberFormat="1" applyFont="1" applyBorder="1" applyAlignment="1">
      <alignment horizontal="center"/>
    </xf>
    <xf numFmtId="166" fontId="30" fillId="0" borderId="7" xfId="1" applyNumberFormat="1" applyFont="1" applyBorder="1" applyAlignment="1">
      <alignment horizontal="center"/>
    </xf>
    <xf numFmtId="0" fontId="28" fillId="0" borderId="14" xfId="0" applyFont="1" applyBorder="1" applyAlignment="1">
      <alignment horizontal="center"/>
    </xf>
    <xf numFmtId="0" fontId="28" fillId="0" borderId="8" xfId="0" applyFont="1" applyBorder="1" applyAlignment="1">
      <alignment horizontal="center"/>
    </xf>
    <xf numFmtId="165" fontId="32" fillId="0" borderId="12" xfId="1" applyNumberFormat="1" applyFont="1" applyBorder="1" applyAlignment="1">
      <alignment horizontal="center"/>
    </xf>
    <xf numFmtId="0" fontId="28" fillId="14" borderId="0" xfId="0" applyFont="1" applyFill="1" applyBorder="1"/>
    <xf numFmtId="0" fontId="36" fillId="0" borderId="7" xfId="0" applyFont="1" applyFill="1" applyBorder="1"/>
    <xf numFmtId="0" fontId="29" fillId="2" borderId="0" xfId="0" applyFont="1" applyFill="1" applyBorder="1" applyAlignment="1">
      <alignment horizontal="center"/>
    </xf>
    <xf numFmtId="0" fontId="30" fillId="0" borderId="0" xfId="0" applyFont="1"/>
    <xf numFmtId="0" fontId="37" fillId="0" borderId="0" xfId="0" applyFont="1" applyAlignment="1"/>
    <xf numFmtId="0" fontId="38" fillId="3" borderId="0" xfId="0" applyFont="1" applyFill="1" applyAlignment="1">
      <alignment horizontal="center"/>
    </xf>
    <xf numFmtId="0" fontId="37" fillId="14" borderId="0" xfId="0" applyFont="1" applyFill="1" applyAlignment="1"/>
    <xf numFmtId="0" fontId="39" fillId="4" borderId="0" xfId="0" applyFont="1" applyFill="1" applyAlignment="1">
      <alignment horizontal="center"/>
    </xf>
    <xf numFmtId="0" fontId="39" fillId="4" borderId="15" xfId="0" applyFont="1" applyFill="1" applyBorder="1" applyAlignment="1"/>
    <xf numFmtId="0" fontId="40" fillId="14" borderId="0" xfId="0" applyFont="1" applyFill="1"/>
    <xf numFmtId="0" fontId="40" fillId="0" borderId="0" xfId="0" applyFont="1"/>
    <xf numFmtId="0" fontId="42" fillId="7" borderId="0" xfId="0" applyFont="1" applyFill="1" applyAlignment="1">
      <alignment horizontal="center"/>
    </xf>
    <xf numFmtId="0" fontId="43" fillId="0" borderId="0" xfId="0" applyFont="1" applyBorder="1" applyAlignment="1">
      <alignment horizontal="center"/>
    </xf>
    <xf numFmtId="0" fontId="44" fillId="0" borderId="10" xfId="0" applyFont="1" applyBorder="1" applyAlignment="1">
      <alignment horizontal="center"/>
    </xf>
    <xf numFmtId="0" fontId="45" fillId="0" borderId="0" xfId="0" applyFont="1" applyBorder="1" applyAlignment="1">
      <alignment horizontal="center"/>
    </xf>
    <xf numFmtId="0" fontId="43" fillId="0" borderId="0" xfId="0" applyFont="1" applyFill="1" applyBorder="1" applyAlignment="1">
      <alignment horizontal="center"/>
    </xf>
    <xf numFmtId="0" fontId="46" fillId="0" borderId="15" xfId="0" applyFont="1" applyBorder="1" applyAlignment="1">
      <alignment horizontal="center" vertical="center" wrapText="1"/>
    </xf>
    <xf numFmtId="0" fontId="43" fillId="0" borderId="0" xfId="0" applyFont="1" applyAlignment="1">
      <alignment horizontal="center"/>
    </xf>
    <xf numFmtId="0" fontId="43" fillId="0" borderId="0" xfId="0" applyFont="1" applyAlignment="1">
      <alignment horizontal="center" wrapText="1"/>
    </xf>
    <xf numFmtId="0" fontId="46" fillId="0" borderId="0" xfId="0" applyFont="1" applyAlignment="1">
      <alignment horizontal="center"/>
    </xf>
    <xf numFmtId="0" fontId="40" fillId="0" borderId="0" xfId="0" applyFont="1" applyFill="1" applyBorder="1"/>
    <xf numFmtId="0" fontId="40" fillId="0" borderId="0" xfId="0" applyFont="1" applyBorder="1" applyAlignment="1">
      <alignment horizontal="center"/>
    </xf>
    <xf numFmtId="165" fontId="44" fillId="0" borderId="6" xfId="1" applyNumberFormat="1" applyFont="1" applyBorder="1" applyAlignment="1">
      <alignment horizontal="center"/>
    </xf>
    <xf numFmtId="166" fontId="42" fillId="0" borderId="0" xfId="1" applyNumberFormat="1" applyFont="1" applyBorder="1" applyAlignment="1">
      <alignment horizontal="center"/>
    </xf>
    <xf numFmtId="0" fontId="40" fillId="0" borderId="15" xfId="0" applyFont="1" applyBorder="1" applyAlignment="1">
      <alignment horizontal="center"/>
    </xf>
    <xf numFmtId="0" fontId="40" fillId="0" borderId="0" xfId="0" applyFont="1" applyAlignment="1">
      <alignment horizontal="center"/>
    </xf>
    <xf numFmtId="0" fontId="40" fillId="0" borderId="0" xfId="0" applyFont="1" applyBorder="1"/>
    <xf numFmtId="0" fontId="40" fillId="0" borderId="0" xfId="0" applyFont="1" applyFill="1" applyBorder="1" applyAlignment="1">
      <alignment horizontal="center"/>
    </xf>
    <xf numFmtId="0" fontId="40" fillId="0" borderId="7" xfId="0" applyFont="1" applyBorder="1" applyAlignment="1">
      <alignment horizontal="center"/>
    </xf>
    <xf numFmtId="165" fontId="44" fillId="0" borderId="11" xfId="1" applyNumberFormat="1" applyFont="1" applyBorder="1" applyAlignment="1">
      <alignment horizontal="center"/>
    </xf>
    <xf numFmtId="166" fontId="42" fillId="0" borderId="7" xfId="1" applyNumberFormat="1" applyFont="1" applyBorder="1" applyAlignment="1">
      <alignment horizontal="center"/>
    </xf>
    <xf numFmtId="0" fontId="40" fillId="0" borderId="14" xfId="0" applyFont="1" applyBorder="1" applyAlignment="1">
      <alignment horizontal="center"/>
    </xf>
    <xf numFmtId="0" fontId="40" fillId="14" borderId="0" xfId="0" applyFont="1" applyFill="1" applyBorder="1"/>
    <xf numFmtId="0" fontId="48" fillId="0" borderId="7" xfId="0" applyFont="1" applyFill="1" applyBorder="1"/>
    <xf numFmtId="0" fontId="41" fillId="2" borderId="0" xfId="0" applyFont="1" applyFill="1" applyBorder="1" applyAlignment="1">
      <alignment horizontal="center"/>
    </xf>
    <xf numFmtId="0" fontId="49" fillId="0" borderId="0" xfId="0" applyFont="1" applyAlignment="1"/>
    <xf numFmtId="0" fontId="42" fillId="0" borderId="0" xfId="0" applyFont="1"/>
    <xf numFmtId="0" fontId="50" fillId="3" borderId="0" xfId="0" applyFont="1" applyFill="1" applyAlignment="1">
      <alignment horizontal="center"/>
    </xf>
    <xf numFmtId="0" fontId="49" fillId="14" borderId="0" xfId="0" applyFont="1" applyFill="1" applyAlignment="1"/>
    <xf numFmtId="0" fontId="51" fillId="4" borderId="0" xfId="0" applyFont="1" applyFill="1" applyAlignment="1">
      <alignment horizontal="center"/>
    </xf>
    <xf numFmtId="0" fontId="51" fillId="4" borderId="15" xfId="0" applyFont="1" applyFill="1" applyBorder="1" applyAlignment="1"/>
    <xf numFmtId="0" fontId="52" fillId="14" borderId="0" xfId="0" applyFont="1" applyFill="1"/>
    <xf numFmtId="0" fontId="52" fillId="0" borderId="0" xfId="0" applyFont="1"/>
    <xf numFmtId="0" fontId="54" fillId="7" borderId="0" xfId="0" applyFont="1" applyFill="1" applyAlignment="1">
      <alignment horizontal="center"/>
    </xf>
    <xf numFmtId="0" fontId="55" fillId="0" borderId="0" xfId="0" applyFont="1" applyBorder="1" applyAlignment="1">
      <alignment horizontal="center"/>
    </xf>
    <xf numFmtId="0" fontId="56" fillId="0" borderId="10" xfId="0" applyFont="1" applyBorder="1" applyAlignment="1">
      <alignment horizontal="center"/>
    </xf>
    <xf numFmtId="0" fontId="57" fillId="0" borderId="0" xfId="0" applyFont="1" applyBorder="1" applyAlignment="1">
      <alignment horizontal="center"/>
    </xf>
    <xf numFmtId="0" fontId="55" fillId="0" borderId="0" xfId="0" applyFont="1" applyFill="1" applyBorder="1" applyAlignment="1">
      <alignment horizontal="center"/>
    </xf>
    <xf numFmtId="0" fontId="58" fillId="0" borderId="15" xfId="0" applyFont="1" applyBorder="1" applyAlignment="1">
      <alignment horizontal="center" vertical="center" wrapText="1"/>
    </xf>
    <xf numFmtId="0" fontId="55" fillId="0" borderId="0" xfId="0" applyFont="1" applyAlignment="1">
      <alignment horizontal="center"/>
    </xf>
    <xf numFmtId="0" fontId="52" fillId="0" borderId="0" xfId="0" applyFont="1" applyFill="1" applyBorder="1"/>
    <xf numFmtId="0" fontId="52" fillId="0" borderId="0" xfId="0" applyFont="1" applyBorder="1" applyAlignment="1">
      <alignment horizontal="center"/>
    </xf>
    <xf numFmtId="165" fontId="56" fillId="0" borderId="6" xfId="1" applyNumberFormat="1" applyFont="1" applyBorder="1" applyAlignment="1">
      <alignment horizontal="center"/>
    </xf>
    <xf numFmtId="166" fontId="54" fillId="0" borderId="0" xfId="1" applyNumberFormat="1" applyFont="1" applyBorder="1" applyAlignment="1">
      <alignment horizontal="center"/>
    </xf>
    <xf numFmtId="0" fontId="52" fillId="0" borderId="15" xfId="0" applyFont="1" applyBorder="1" applyAlignment="1">
      <alignment horizontal="center"/>
    </xf>
    <xf numFmtId="0" fontId="52" fillId="0" borderId="0" xfId="0" applyFont="1" applyAlignment="1">
      <alignment horizontal="center"/>
    </xf>
    <xf numFmtId="0" fontId="52" fillId="0" borderId="0" xfId="0" applyFont="1" applyFill="1" applyBorder="1" applyAlignment="1">
      <alignment horizontal="center"/>
    </xf>
    <xf numFmtId="0" fontId="52" fillId="0" borderId="7" xfId="0" applyFont="1" applyBorder="1"/>
    <xf numFmtId="0" fontId="52" fillId="0" borderId="7" xfId="0" applyFont="1" applyBorder="1" applyAlignment="1">
      <alignment horizontal="center"/>
    </xf>
    <xf numFmtId="165" fontId="56" fillId="0" borderId="11" xfId="1" applyNumberFormat="1" applyFont="1" applyBorder="1" applyAlignment="1">
      <alignment horizontal="center"/>
    </xf>
    <xf numFmtId="166" fontId="54" fillId="0" borderId="7" xfId="1" applyNumberFormat="1" applyFont="1" applyBorder="1" applyAlignment="1">
      <alignment horizontal="center"/>
    </xf>
    <xf numFmtId="0" fontId="52" fillId="0" borderId="14" xfId="0" applyFont="1" applyBorder="1" applyAlignment="1">
      <alignment horizontal="center"/>
    </xf>
    <xf numFmtId="0" fontId="52" fillId="14" borderId="0" xfId="0" applyFont="1" applyFill="1" applyBorder="1"/>
    <xf numFmtId="0" fontId="60" fillId="0" borderId="7" xfId="0" applyFont="1" applyFill="1" applyBorder="1"/>
    <xf numFmtId="0" fontId="61" fillId="0" borderId="0" xfId="0" applyFont="1" applyAlignment="1"/>
    <xf numFmtId="0" fontId="53" fillId="2" borderId="0" xfId="0" applyFont="1" applyFill="1" applyBorder="1" applyAlignment="1">
      <alignment horizontal="center"/>
    </xf>
    <xf numFmtId="0" fontId="54" fillId="0" borderId="0" xfId="0" applyFont="1"/>
    <xf numFmtId="0" fontId="62" fillId="3" borderId="0" xfId="0" applyFont="1" applyFill="1" applyAlignment="1">
      <alignment horizontal="center"/>
    </xf>
    <xf numFmtId="0" fontId="61" fillId="14" borderId="0" xfId="0" applyFont="1" applyFill="1" applyAlignment="1"/>
    <xf numFmtId="0" fontId="63" fillId="0" borderId="0" xfId="0" applyFont="1" applyAlignment="1">
      <alignment horizontal="center"/>
    </xf>
    <xf numFmtId="0" fontId="64" fillId="4" borderId="0" xfId="0" applyFont="1" applyFill="1" applyAlignment="1">
      <alignment horizontal="center"/>
    </xf>
    <xf numFmtId="0" fontId="64" fillId="4" borderId="15" xfId="0" applyFont="1" applyFill="1" applyBorder="1" applyAlignment="1"/>
    <xf numFmtId="0" fontId="65" fillId="14" borderId="0" xfId="0" applyFont="1" applyFill="1"/>
    <xf numFmtId="0" fontId="65" fillId="0" borderId="0" xfId="0" applyFont="1"/>
    <xf numFmtId="0" fontId="67" fillId="7" borderId="0" xfId="0" applyFont="1" applyFill="1" applyAlignment="1">
      <alignment horizontal="center"/>
    </xf>
    <xf numFmtId="0" fontId="68" fillId="0" borderId="0" xfId="0" applyFont="1" applyBorder="1" applyAlignment="1">
      <alignment horizontal="center"/>
    </xf>
    <xf numFmtId="0" fontId="69" fillId="0" borderId="10" xfId="0" applyFont="1" applyBorder="1" applyAlignment="1">
      <alignment horizontal="center"/>
    </xf>
    <xf numFmtId="0" fontId="70" fillId="0" borderId="0" xfId="0" applyFont="1" applyBorder="1" applyAlignment="1">
      <alignment horizontal="center"/>
    </xf>
    <xf numFmtId="0" fontId="68" fillId="0" borderId="0" xfId="0" applyFont="1" applyFill="1" applyBorder="1" applyAlignment="1">
      <alignment horizontal="center"/>
    </xf>
    <xf numFmtId="0" fontId="71" fillId="0" borderId="15" xfId="0" applyFont="1" applyBorder="1" applyAlignment="1">
      <alignment horizontal="center" vertical="center" wrapText="1"/>
    </xf>
    <xf numFmtId="0" fontId="68" fillId="0" borderId="0" xfId="0" applyFont="1" applyAlignment="1">
      <alignment horizontal="center"/>
    </xf>
    <xf numFmtId="0" fontId="71" fillId="0" borderId="0" xfId="0" applyFont="1" applyAlignment="1">
      <alignment horizontal="center"/>
    </xf>
    <xf numFmtId="0" fontId="65" fillId="0" borderId="0" xfId="0" applyFont="1" applyFill="1" applyBorder="1"/>
    <xf numFmtId="0" fontId="65" fillId="0" borderId="0" xfId="0" applyFont="1" applyBorder="1" applyAlignment="1">
      <alignment horizontal="center"/>
    </xf>
    <xf numFmtId="165" fontId="69" fillId="0" borderId="6" xfId="1" applyNumberFormat="1" applyFont="1" applyBorder="1" applyAlignment="1">
      <alignment horizontal="center"/>
    </xf>
    <xf numFmtId="166" fontId="67" fillId="0" borderId="0" xfId="1" applyNumberFormat="1" applyFont="1" applyBorder="1" applyAlignment="1">
      <alignment horizontal="center"/>
    </xf>
    <xf numFmtId="0" fontId="65" fillId="0" borderId="15" xfId="0" applyFont="1" applyBorder="1" applyAlignment="1">
      <alignment horizontal="center"/>
    </xf>
    <xf numFmtId="0" fontId="65" fillId="0" borderId="0" xfId="0" applyFont="1" applyAlignment="1">
      <alignment horizontal="center"/>
    </xf>
    <xf numFmtId="0" fontId="65" fillId="0" borderId="7" xfId="0" applyFont="1" applyBorder="1" applyAlignment="1">
      <alignment horizontal="center"/>
    </xf>
    <xf numFmtId="165" fontId="69" fillId="0" borderId="11" xfId="1" applyNumberFormat="1" applyFont="1" applyBorder="1" applyAlignment="1">
      <alignment horizontal="center"/>
    </xf>
    <xf numFmtId="166" fontId="67" fillId="0" borderId="7" xfId="1" applyNumberFormat="1" applyFont="1" applyBorder="1" applyAlignment="1">
      <alignment horizontal="center"/>
    </xf>
    <xf numFmtId="0" fontId="65" fillId="0" borderId="14" xfId="0" applyFont="1" applyBorder="1" applyAlignment="1">
      <alignment horizontal="center"/>
    </xf>
    <xf numFmtId="0" fontId="65" fillId="14" borderId="0" xfId="0" applyFont="1" applyFill="1" applyBorder="1"/>
    <xf numFmtId="0" fontId="72" fillId="0" borderId="0" xfId="0" applyFont="1" applyFill="1" applyBorder="1" applyAlignment="1">
      <alignment horizontal="center"/>
    </xf>
    <xf numFmtId="0" fontId="66" fillId="2" borderId="0" xfId="0" applyFont="1" applyFill="1" applyBorder="1" applyAlignment="1">
      <alignment horizontal="center"/>
    </xf>
    <xf numFmtId="0" fontId="67" fillId="0" borderId="0" xfId="0" applyFont="1"/>
    <xf numFmtId="0" fontId="74" fillId="3" borderId="0" xfId="0" applyFont="1" applyFill="1" applyAlignment="1">
      <alignment horizontal="center"/>
    </xf>
    <xf numFmtId="0" fontId="75" fillId="0" borderId="0" xfId="0" applyFont="1" applyAlignment="1"/>
    <xf numFmtId="0" fontId="75" fillId="14" borderId="0" xfId="0" applyFont="1" applyFill="1" applyAlignment="1"/>
    <xf numFmtId="14" fontId="65" fillId="0" borderId="0" xfId="0" applyNumberFormat="1" applyFont="1"/>
    <xf numFmtId="0" fontId="76" fillId="4" borderId="0" xfId="0" applyFont="1" applyFill="1" applyAlignment="1">
      <alignment horizontal="center"/>
    </xf>
    <xf numFmtId="0" fontId="76" fillId="4" borderId="15" xfId="0" applyFont="1" applyFill="1" applyBorder="1" applyAlignment="1"/>
    <xf numFmtId="0" fontId="77" fillId="14" borderId="0" xfId="0" applyFont="1" applyFill="1"/>
    <xf numFmtId="0" fontId="77" fillId="0" borderId="0" xfId="0" applyFont="1"/>
    <xf numFmtId="0" fontId="79" fillId="7" borderId="0" xfId="0" applyFont="1" applyFill="1" applyAlignment="1">
      <alignment horizontal="center"/>
    </xf>
    <xf numFmtId="0" fontId="80" fillId="0" borderId="0" xfId="0" applyFont="1" applyBorder="1" applyAlignment="1">
      <alignment horizontal="center"/>
    </xf>
    <xf numFmtId="0" fontId="82" fillId="0" borderId="0" xfId="0" applyFont="1" applyBorder="1" applyAlignment="1">
      <alignment horizontal="center"/>
    </xf>
    <xf numFmtId="0" fontId="83" fillId="0" borderId="15" xfId="0" applyFont="1" applyBorder="1" applyAlignment="1">
      <alignment horizontal="center" vertical="center" wrapText="1"/>
    </xf>
    <xf numFmtId="0" fontId="80" fillId="0" borderId="0" xfId="0" applyFont="1" applyAlignment="1">
      <alignment horizontal="center"/>
    </xf>
    <xf numFmtId="0" fontId="77" fillId="0" borderId="0" xfId="0" applyFont="1" applyFill="1" applyBorder="1"/>
    <xf numFmtId="0" fontId="77" fillId="0" borderId="0" xfId="0" applyFont="1" applyBorder="1" applyAlignment="1">
      <alignment horizontal="center"/>
    </xf>
    <xf numFmtId="166" fontId="79" fillId="0" borderId="0" xfId="1" applyNumberFormat="1" applyFont="1" applyBorder="1" applyAlignment="1">
      <alignment horizontal="center"/>
    </xf>
    <xf numFmtId="0" fontId="77" fillId="0" borderId="15" xfId="0" applyFont="1" applyBorder="1" applyAlignment="1">
      <alignment horizontal="center"/>
    </xf>
    <xf numFmtId="0" fontId="77" fillId="0" borderId="0" xfId="0" applyFont="1" applyAlignment="1">
      <alignment wrapText="1"/>
    </xf>
    <xf numFmtId="0" fontId="77" fillId="0" borderId="0" xfId="0" applyFont="1" applyAlignment="1">
      <alignment horizontal="center"/>
    </xf>
    <xf numFmtId="0" fontId="77" fillId="0" borderId="7" xfId="0" applyFont="1" applyBorder="1" applyAlignment="1">
      <alignment horizontal="center"/>
    </xf>
    <xf numFmtId="166" fontId="79" fillId="0" borderId="7" xfId="1" applyNumberFormat="1" applyFont="1" applyBorder="1" applyAlignment="1">
      <alignment horizontal="center"/>
    </xf>
    <xf numFmtId="0" fontId="77" fillId="0" borderId="14" xfId="0" applyFont="1" applyBorder="1" applyAlignment="1">
      <alignment horizontal="center"/>
    </xf>
    <xf numFmtId="0" fontId="77" fillId="14" borderId="0" xfId="0" applyFont="1" applyFill="1" applyBorder="1"/>
    <xf numFmtId="0" fontId="77" fillId="0" borderId="7" xfId="0" applyFont="1" applyFill="1" applyBorder="1"/>
    <xf numFmtId="0" fontId="84" fillId="0" borderId="7" xfId="0" applyFont="1" applyFill="1" applyBorder="1"/>
    <xf numFmtId="0" fontId="78" fillId="2" borderId="0" xfId="0" applyFont="1" applyFill="1" applyBorder="1" applyAlignment="1">
      <alignment horizontal="center"/>
    </xf>
    <xf numFmtId="0" fontId="79" fillId="0" borderId="0" xfId="0" applyFont="1"/>
    <xf numFmtId="0" fontId="86" fillId="3" borderId="0" xfId="0" applyFont="1" applyFill="1" applyAlignment="1">
      <alignment horizontal="center"/>
    </xf>
    <xf numFmtId="0" fontId="87" fillId="0" borderId="0" xfId="0" applyFont="1" applyAlignment="1"/>
    <xf numFmtId="0" fontId="87" fillId="14" borderId="0" xfId="0" applyFont="1" applyFill="1" applyAlignment="1"/>
    <xf numFmtId="0" fontId="83" fillId="0" borderId="0" xfId="0" applyFont="1" applyAlignment="1">
      <alignment horizontal="center"/>
    </xf>
    <xf numFmtId="0" fontId="0" fillId="0" borderId="0" xfId="0" applyFont="1" applyFill="1" applyBorder="1"/>
    <xf numFmtId="0" fontId="88" fillId="4" borderId="0" xfId="0" applyFont="1" applyFill="1" applyAlignment="1">
      <alignment horizontal="center"/>
    </xf>
    <xf numFmtId="0" fontId="88" fillId="4" borderId="15" xfId="0" applyFont="1" applyFill="1" applyBorder="1" applyAlignment="1"/>
    <xf numFmtId="0" fontId="89" fillId="14" borderId="0" xfId="0" applyFont="1" applyFill="1"/>
    <xf numFmtId="0" fontId="89" fillId="0" borderId="0" xfId="0" applyFont="1"/>
    <xf numFmtId="0" fontId="91" fillId="7" borderId="0" xfId="0" applyFont="1" applyFill="1" applyAlignment="1">
      <alignment horizontal="center"/>
    </xf>
    <xf numFmtId="0" fontId="92" fillId="0" borderId="0" xfId="0" applyFont="1" applyBorder="1" applyAlignment="1">
      <alignment horizontal="center"/>
    </xf>
    <xf numFmtId="0" fontId="93" fillId="0" borderId="10" xfId="0" applyFont="1" applyBorder="1" applyAlignment="1">
      <alignment horizontal="center"/>
    </xf>
    <xf numFmtId="0" fontId="94" fillId="0" borderId="0" xfId="0" applyFont="1" applyBorder="1" applyAlignment="1">
      <alignment horizontal="center"/>
    </xf>
    <xf numFmtId="0" fontId="92" fillId="0" borderId="0" xfId="0" applyFont="1" applyFill="1" applyBorder="1" applyAlignment="1">
      <alignment horizontal="center"/>
    </xf>
    <xf numFmtId="0" fontId="95" fillId="0" borderId="15" xfId="0" applyFont="1" applyBorder="1" applyAlignment="1">
      <alignment horizontal="center" vertical="center" wrapText="1"/>
    </xf>
    <xf numFmtId="0" fontId="92" fillId="0" borderId="0" xfId="0" applyFont="1" applyAlignment="1">
      <alignment horizontal="center"/>
    </xf>
    <xf numFmtId="0" fontId="95" fillId="0" borderId="0" xfId="0" applyFont="1" applyAlignment="1">
      <alignment horizontal="center"/>
    </xf>
    <xf numFmtId="0" fontId="89" fillId="0" borderId="0" xfId="0" applyFont="1" applyFill="1" applyBorder="1"/>
    <xf numFmtId="0" fontId="89" fillId="0" borderId="0" xfId="0" applyFont="1" applyBorder="1" applyAlignment="1">
      <alignment horizontal="center"/>
    </xf>
    <xf numFmtId="165" fontId="93" fillId="0" borderId="6" xfId="1" applyNumberFormat="1" applyFont="1" applyBorder="1" applyAlignment="1">
      <alignment horizontal="center"/>
    </xf>
    <xf numFmtId="166" fontId="91" fillId="0" borderId="0" xfId="1" applyNumberFormat="1" applyFont="1" applyBorder="1" applyAlignment="1">
      <alignment horizontal="center"/>
    </xf>
    <xf numFmtId="0" fontId="89" fillId="0" borderId="15" xfId="0" applyFont="1" applyBorder="1" applyAlignment="1">
      <alignment horizontal="center"/>
    </xf>
    <xf numFmtId="0" fontId="89" fillId="0" borderId="0" xfId="0" applyFont="1" applyAlignment="1">
      <alignment wrapText="1"/>
    </xf>
    <xf numFmtId="0" fontId="89" fillId="0" borderId="0" xfId="0" applyFont="1" applyAlignment="1">
      <alignment horizontal="center"/>
    </xf>
    <xf numFmtId="0" fontId="89" fillId="0" borderId="0" xfId="0" applyFont="1" applyFill="1" applyBorder="1" applyAlignment="1">
      <alignment horizontal="center"/>
    </xf>
    <xf numFmtId="166" fontId="91" fillId="0" borderId="7" xfId="1" applyNumberFormat="1" applyFont="1" applyBorder="1" applyAlignment="1">
      <alignment horizontal="center"/>
    </xf>
    <xf numFmtId="0" fontId="89" fillId="0" borderId="14" xfId="0" applyFont="1" applyBorder="1" applyAlignment="1">
      <alignment horizontal="center"/>
    </xf>
    <xf numFmtId="0" fontId="89" fillId="14" borderId="0" xfId="0" applyFont="1" applyFill="1" applyBorder="1"/>
    <xf numFmtId="0" fontId="89" fillId="0" borderId="7" xfId="0" applyFont="1" applyFill="1" applyBorder="1"/>
    <xf numFmtId="0" fontId="89" fillId="0" borderId="7" xfId="0" applyFont="1" applyBorder="1" applyAlignment="1">
      <alignment horizontal="center"/>
    </xf>
    <xf numFmtId="165" fontId="93" fillId="0" borderId="11" xfId="1" applyNumberFormat="1" applyFont="1" applyBorder="1" applyAlignment="1">
      <alignment horizontal="center"/>
    </xf>
    <xf numFmtId="0" fontId="97" fillId="0" borderId="7" xfId="0" applyFont="1" applyFill="1" applyBorder="1"/>
    <xf numFmtId="0" fontId="90" fillId="2" borderId="0" xfId="0" applyFont="1" applyFill="1" applyBorder="1" applyAlignment="1">
      <alignment horizontal="center"/>
    </xf>
    <xf numFmtId="0" fontId="98" fillId="0" borderId="0" xfId="0" applyFont="1" applyAlignment="1"/>
    <xf numFmtId="0" fontId="91" fillId="0" borderId="0" xfId="0" applyFont="1"/>
    <xf numFmtId="0" fontId="99" fillId="3" borderId="0" xfId="0" applyFont="1" applyFill="1" applyAlignment="1">
      <alignment horizontal="center"/>
    </xf>
    <xf numFmtId="0" fontId="98" fillId="14" borderId="0" xfId="0" applyFont="1" applyFill="1" applyAlignment="1"/>
    <xf numFmtId="0" fontId="100" fillId="4" borderId="0" xfId="0" applyFont="1" applyFill="1" applyAlignment="1">
      <alignment horizontal="center"/>
    </xf>
    <xf numFmtId="0" fontId="100" fillId="4" borderId="15" xfId="0" applyFont="1" applyFill="1" applyBorder="1" applyAlignment="1"/>
    <xf numFmtId="0" fontId="101" fillId="14" borderId="0" xfId="0" applyFont="1" applyFill="1"/>
    <xf numFmtId="0" fontId="101" fillId="0" borderId="0" xfId="0" applyFont="1"/>
    <xf numFmtId="0" fontId="103" fillId="7" borderId="0" xfId="0" applyFont="1" applyFill="1" applyAlignment="1">
      <alignment horizontal="center"/>
    </xf>
    <xf numFmtId="0" fontId="104" fillId="0" borderId="0" xfId="0" applyFont="1" applyBorder="1" applyAlignment="1">
      <alignment horizontal="center"/>
    </xf>
    <xf numFmtId="0" fontId="105" fillId="0" borderId="10" xfId="0" applyFont="1" applyBorder="1" applyAlignment="1">
      <alignment horizontal="center"/>
    </xf>
    <xf numFmtId="0" fontId="106" fillId="0" borderId="0" xfId="0" applyFont="1" applyBorder="1" applyAlignment="1">
      <alignment horizontal="center"/>
    </xf>
    <xf numFmtId="0" fontId="104" fillId="0" borderId="0" xfId="0" applyFont="1" applyFill="1" applyBorder="1" applyAlignment="1">
      <alignment horizontal="center"/>
    </xf>
    <xf numFmtId="0" fontId="107" fillId="0" borderId="15" xfId="0" applyFont="1" applyBorder="1" applyAlignment="1">
      <alignment horizontal="center" vertical="center" wrapText="1"/>
    </xf>
    <xf numFmtId="0" fontId="104" fillId="0" borderId="0" xfId="0" applyFont="1" applyAlignment="1">
      <alignment horizontal="center"/>
    </xf>
    <xf numFmtId="0" fontId="107" fillId="0" borderId="0" xfId="0" applyFont="1" applyAlignment="1">
      <alignment horizontal="center"/>
    </xf>
    <xf numFmtId="0" fontId="101" fillId="0" borderId="0" xfId="0" applyFont="1" applyFill="1" applyBorder="1"/>
    <xf numFmtId="0" fontId="101" fillId="0" borderId="0" xfId="0" applyFont="1" applyBorder="1" applyAlignment="1">
      <alignment horizontal="center"/>
    </xf>
    <xf numFmtId="165" fontId="105" fillId="0" borderId="6" xfId="1" applyNumberFormat="1" applyFont="1" applyBorder="1" applyAlignment="1">
      <alignment horizontal="center"/>
    </xf>
    <xf numFmtId="166" fontId="103" fillId="0" borderId="0" xfId="1" applyNumberFormat="1" applyFont="1" applyBorder="1" applyAlignment="1">
      <alignment horizontal="center"/>
    </xf>
    <xf numFmtId="0" fontId="101" fillId="0" borderId="15" xfId="0" applyFont="1" applyBorder="1" applyAlignment="1">
      <alignment horizontal="center"/>
    </xf>
    <xf numFmtId="0" fontId="101" fillId="0" borderId="0" xfId="0" applyFont="1" applyAlignment="1">
      <alignment horizontal="center"/>
    </xf>
    <xf numFmtId="0" fontId="101" fillId="0" borderId="0" xfId="0" applyFont="1" applyBorder="1"/>
    <xf numFmtId="0" fontId="101" fillId="0" borderId="7" xfId="0" applyFont="1" applyBorder="1" applyAlignment="1">
      <alignment horizontal="center"/>
    </xf>
    <xf numFmtId="165" fontId="105" fillId="0" borderId="11" xfId="1" applyNumberFormat="1" applyFont="1" applyBorder="1" applyAlignment="1">
      <alignment horizontal="center"/>
    </xf>
    <xf numFmtId="166" fontId="103" fillId="0" borderId="7" xfId="1" applyNumberFormat="1" applyFont="1" applyBorder="1" applyAlignment="1">
      <alignment horizontal="center"/>
    </xf>
    <xf numFmtId="0" fontId="101" fillId="0" borderId="14" xfId="0" applyFont="1" applyBorder="1" applyAlignment="1">
      <alignment horizontal="center"/>
    </xf>
    <xf numFmtId="0" fontId="101" fillId="14" borderId="0" xfId="0" applyFont="1" applyFill="1" applyBorder="1"/>
    <xf numFmtId="0" fontId="101" fillId="0" borderId="7" xfId="0" applyFont="1" applyFill="1" applyBorder="1"/>
    <xf numFmtId="0" fontId="109" fillId="0" borderId="7" xfId="0" applyFont="1" applyFill="1" applyBorder="1"/>
    <xf numFmtId="0" fontId="102" fillId="2" borderId="0" xfId="0" applyFont="1" applyFill="1" applyBorder="1" applyAlignment="1">
      <alignment horizontal="center"/>
    </xf>
    <xf numFmtId="0" fontId="110" fillId="0" borderId="0" xfId="0" applyFont="1" applyAlignment="1"/>
    <xf numFmtId="0" fontId="103" fillId="0" borderId="0" xfId="0" applyFont="1"/>
    <xf numFmtId="0" fontId="111" fillId="3" borderId="0" xfId="0" applyFont="1" applyFill="1" applyAlignment="1">
      <alignment horizontal="center"/>
    </xf>
    <xf numFmtId="0" fontId="110" fillId="14" borderId="0" xfId="0" applyFont="1" applyFill="1" applyAlignment="1"/>
    <xf numFmtId="0" fontId="0" fillId="0" borderId="0" xfId="0" applyFont="1" applyAlignment="1">
      <alignment horizontal="left"/>
    </xf>
    <xf numFmtId="0" fontId="0" fillId="0" borderId="0" xfId="0" applyFont="1" applyBorder="1"/>
    <xf numFmtId="0" fontId="12" fillId="0" borderId="8" xfId="0" applyFont="1" applyFill="1" applyBorder="1"/>
    <xf numFmtId="0" fontId="0" fillId="0" borderId="8" xfId="0" applyFont="1" applyBorder="1"/>
    <xf numFmtId="0" fontId="0" fillId="0" borderId="7" xfId="0" applyFont="1" applyFill="1" applyBorder="1"/>
    <xf numFmtId="0" fontId="0" fillId="0" borderId="7" xfId="0" applyFont="1" applyBorder="1"/>
    <xf numFmtId="14" fontId="0" fillId="0" borderId="0" xfId="0" applyNumberFormat="1" applyFont="1"/>
    <xf numFmtId="0" fontId="11" fillId="6" borderId="0" xfId="0" applyFont="1" applyFill="1"/>
    <xf numFmtId="0" fontId="112" fillId="0" borderId="0" xfId="0" applyFont="1"/>
    <xf numFmtId="2" fontId="0" fillId="0" borderId="0" xfId="0" applyNumberFormat="1" applyAlignment="1">
      <alignment horizontal="center"/>
    </xf>
    <xf numFmtId="165" fontId="0" fillId="0" borderId="0" xfId="0" applyNumberFormat="1" applyAlignment="1">
      <alignment horizontal="center"/>
    </xf>
    <xf numFmtId="9" fontId="0" fillId="0" borderId="0" xfId="2" applyFont="1" applyAlignment="1">
      <alignment horizontal="center"/>
    </xf>
    <xf numFmtId="2" fontId="0" fillId="0" borderId="17" xfId="0" applyNumberFormat="1" applyBorder="1" applyAlignment="1">
      <alignment horizontal="center"/>
    </xf>
    <xf numFmtId="2" fontId="0" fillId="0" borderId="14" xfId="0" applyNumberFormat="1" applyBorder="1" applyAlignment="1">
      <alignment horizontal="center"/>
    </xf>
    <xf numFmtId="0" fontId="0" fillId="0" borderId="18" xfId="0" applyBorder="1"/>
    <xf numFmtId="0" fontId="0" fillId="0" borderId="19" xfId="0" applyBorder="1"/>
    <xf numFmtId="0" fontId="0" fillId="0" borderId="20" xfId="0" applyBorder="1"/>
    <xf numFmtId="0" fontId="0" fillId="0" borderId="0" xfId="0" applyFont="1" applyAlignment="1">
      <alignment wrapText="1"/>
    </xf>
    <xf numFmtId="14" fontId="89" fillId="0" borderId="0" xfId="0" applyNumberFormat="1" applyFont="1"/>
    <xf numFmtId="164" fontId="0" fillId="0" borderId="0" xfId="5" applyFont="1"/>
    <xf numFmtId="164" fontId="3" fillId="0" borderId="5" xfId="5" applyFont="1" applyFill="1" applyBorder="1" applyAlignment="1">
      <alignment horizontal="center"/>
    </xf>
    <xf numFmtId="164" fontId="3" fillId="0" borderId="9" xfId="5" applyFont="1" applyFill="1" applyBorder="1" applyAlignment="1">
      <alignment horizontal="center"/>
    </xf>
    <xf numFmtId="164" fontId="0" fillId="0" borderId="0" xfId="5" applyFont="1" applyFill="1" applyAlignment="1">
      <alignment horizontal="center"/>
    </xf>
    <xf numFmtId="164" fontId="0" fillId="0" borderId="0" xfId="5" applyFont="1" applyAlignment="1">
      <alignment horizontal="center"/>
    </xf>
    <xf numFmtId="164" fontId="81" fillId="0" borderId="6" xfId="5" applyFont="1" applyBorder="1" applyAlignment="1">
      <alignment horizontal="center"/>
    </xf>
    <xf numFmtId="164" fontId="81" fillId="0" borderId="11" xfId="5" applyFont="1" applyBorder="1" applyAlignment="1">
      <alignment horizontal="center"/>
    </xf>
    <xf numFmtId="164" fontId="76" fillId="4" borderId="0" xfId="5" applyFont="1" applyFill="1" applyAlignment="1">
      <alignment horizontal="center"/>
    </xf>
    <xf numFmtId="164" fontId="88" fillId="4" borderId="0" xfId="5" applyFont="1" applyFill="1" applyAlignment="1">
      <alignment horizontal="center"/>
    </xf>
    <xf numFmtId="164" fontId="100" fillId="4" borderId="0" xfId="5" applyFont="1" applyFill="1" applyAlignment="1">
      <alignment horizontal="center"/>
    </xf>
    <xf numFmtId="164" fontId="51" fillId="4" borderId="0" xfId="5" applyFont="1" applyFill="1" applyAlignment="1">
      <alignment horizontal="center"/>
    </xf>
    <xf numFmtId="164" fontId="39" fillId="4" borderId="0" xfId="5" applyFont="1" applyFill="1" applyAlignment="1">
      <alignment horizontal="center"/>
    </xf>
    <xf numFmtId="164" fontId="64" fillId="4" borderId="0" xfId="5" applyFont="1" applyFill="1" applyAlignment="1">
      <alignment horizontal="center"/>
    </xf>
    <xf numFmtId="164" fontId="27" fillId="4" borderId="0" xfId="5" applyFont="1" applyFill="1" applyAlignment="1">
      <alignment horizontal="center"/>
    </xf>
    <xf numFmtId="164" fontId="8" fillId="4" borderId="0" xfId="5" applyFont="1" applyFill="1" applyAlignment="1">
      <alignment horizontal="center"/>
    </xf>
    <xf numFmtId="164" fontId="85" fillId="2" borderId="6" xfId="5" applyFont="1" applyFill="1" applyBorder="1"/>
    <xf numFmtId="164" fontId="96" fillId="2" borderId="6" xfId="5" applyFont="1" applyFill="1" applyBorder="1"/>
    <xf numFmtId="164" fontId="108" fillId="2" borderId="6" xfId="5" applyFont="1" applyFill="1" applyBorder="1"/>
    <xf numFmtId="164" fontId="59" fillId="2" borderId="6" xfId="5" applyFont="1" applyFill="1" applyBorder="1"/>
    <xf numFmtId="164" fontId="47" fillId="2" borderId="6" xfId="5" applyFont="1" applyFill="1" applyBorder="1"/>
    <xf numFmtId="164" fontId="73" fillId="2" borderId="6" xfId="5" applyFont="1" applyFill="1" applyBorder="1"/>
    <xf numFmtId="164" fontId="35" fillId="2" borderId="6" xfId="5" applyFont="1" applyFill="1" applyBorder="1"/>
    <xf numFmtId="164" fontId="14" fillId="2" borderId="6" xfId="5" applyFont="1" applyFill="1" applyBorder="1"/>
    <xf numFmtId="164" fontId="85" fillId="3" borderId="5" xfId="5" applyFont="1" applyFill="1" applyBorder="1"/>
    <xf numFmtId="164" fontId="96" fillId="3" borderId="5" xfId="5" applyFont="1" applyFill="1" applyBorder="1"/>
    <xf numFmtId="164" fontId="108" fillId="3" borderId="5" xfId="5" applyFont="1" applyFill="1" applyBorder="1"/>
    <xf numFmtId="164" fontId="59" fillId="3" borderId="5" xfId="5" applyFont="1" applyFill="1" applyBorder="1"/>
    <xf numFmtId="164" fontId="47" fillId="3" borderId="5" xfId="5" applyFont="1" applyFill="1" applyBorder="1"/>
    <xf numFmtId="164" fontId="73" fillId="3" borderId="5" xfId="5" applyFont="1" applyFill="1" applyBorder="1"/>
    <xf numFmtId="164" fontId="35" fillId="3" borderId="5" xfId="5" applyFont="1" applyFill="1" applyBorder="1"/>
    <xf numFmtId="164" fontId="14" fillId="3" borderId="5" xfId="5" applyFont="1" applyFill="1" applyBorder="1"/>
    <xf numFmtId="164" fontId="78" fillId="2" borderId="0" xfId="5" applyFont="1" applyFill="1"/>
    <xf numFmtId="164" fontId="90" fillId="2" borderId="0" xfId="5" applyFont="1" applyFill="1"/>
    <xf numFmtId="164" fontId="102" fillId="2" borderId="0" xfId="5" applyFont="1" applyFill="1"/>
    <xf numFmtId="164" fontId="53" fillId="2" borderId="0" xfId="5" applyFont="1" applyFill="1"/>
    <xf numFmtId="164" fontId="41" fillId="2" borderId="0" xfId="5" applyFont="1" applyFill="1"/>
    <xf numFmtId="164" fontId="66" fillId="2" borderId="0" xfId="5" applyFont="1" applyFill="1"/>
    <xf numFmtId="164" fontId="29" fillId="2" borderId="0" xfId="5" applyFont="1" applyFill="1"/>
    <xf numFmtId="164" fontId="5" fillId="2" borderId="0" xfId="5" applyFont="1" applyFill="1"/>
    <xf numFmtId="164" fontId="79" fillId="3" borderId="0" xfId="5" applyFont="1" applyFill="1"/>
    <xf numFmtId="164" fontId="91" fillId="3" borderId="0" xfId="5" applyFont="1" applyFill="1"/>
    <xf numFmtId="164" fontId="103" fillId="3" borderId="0" xfId="5" applyFont="1" applyFill="1"/>
    <xf numFmtId="164" fontId="54" fillId="3" borderId="0" xfId="5" applyFont="1" applyFill="1"/>
    <xf numFmtId="164" fontId="42" fillId="3" borderId="0" xfId="5" applyFont="1" applyFill="1"/>
    <xf numFmtId="164" fontId="67" fillId="3" borderId="0" xfId="5" applyFont="1" applyFill="1"/>
    <xf numFmtId="164" fontId="30" fillId="3" borderId="0" xfId="5" applyFont="1" applyFill="1"/>
    <xf numFmtId="164" fontId="7" fillId="3" borderId="0" xfId="5" applyFont="1" applyFill="1"/>
    <xf numFmtId="0" fontId="76" fillId="4" borderId="0" xfId="0" applyFont="1" applyFill="1" applyAlignment="1">
      <alignment horizontal="center"/>
    </xf>
    <xf numFmtId="0" fontId="8" fillId="4" borderId="0" xfId="0" applyFont="1" applyFill="1" applyAlignment="1">
      <alignment horizontal="center"/>
    </xf>
    <xf numFmtId="0" fontId="27" fillId="4" borderId="0" xfId="0" applyFont="1" applyFill="1" applyAlignment="1">
      <alignment horizontal="center"/>
    </xf>
    <xf numFmtId="0" fontId="64" fillId="4" borderId="0" xfId="0" applyFont="1" applyFill="1" applyAlignment="1">
      <alignment horizontal="center"/>
    </xf>
    <xf numFmtId="0" fontId="39" fillId="4" borderId="0" xfId="0" applyFont="1" applyFill="1" applyAlignment="1">
      <alignment horizontal="center"/>
    </xf>
    <xf numFmtId="0" fontId="51" fillId="4" borderId="0" xfId="0" applyFont="1" applyFill="1" applyAlignment="1">
      <alignment horizontal="center"/>
    </xf>
    <xf numFmtId="0" fontId="100" fillId="4" borderId="0" xfId="0" applyFont="1" applyFill="1" applyAlignment="1">
      <alignment horizontal="center"/>
    </xf>
    <xf numFmtId="0" fontId="88" fillId="4" borderId="0" xfId="0" applyFont="1" applyFill="1" applyAlignment="1">
      <alignment horizontal="center"/>
    </xf>
    <xf numFmtId="0" fontId="114" fillId="0" borderId="0" xfId="0" applyFont="1" applyBorder="1" applyAlignment="1">
      <alignment horizontal="center"/>
    </xf>
    <xf numFmtId="0" fontId="114" fillId="0" borderId="0" xfId="0" applyFont="1" applyFill="1" applyBorder="1" applyAlignment="1">
      <alignment horizontal="center"/>
    </xf>
    <xf numFmtId="0" fontId="114" fillId="0" borderId="7" xfId="0" applyFont="1" applyBorder="1" applyAlignment="1">
      <alignment horizontal="center"/>
    </xf>
    <xf numFmtId="0" fontId="114" fillId="0" borderId="8" xfId="0" applyFont="1" applyBorder="1" applyAlignment="1">
      <alignment horizontal="center"/>
    </xf>
    <xf numFmtId="165" fontId="2" fillId="0" borderId="0" xfId="1" applyNumberFormat="1" applyFont="1" applyFill="1" applyBorder="1" applyAlignment="1">
      <alignment horizontal="left"/>
    </xf>
    <xf numFmtId="0" fontId="12" fillId="0" borderId="0" xfId="0" applyFont="1" applyFill="1" applyBorder="1"/>
    <xf numFmtId="0" fontId="0" fillId="0" borderId="0" xfId="0" applyFont="1" applyAlignment="1">
      <alignment horizontal="center" wrapText="1"/>
    </xf>
    <xf numFmtId="0" fontId="0" fillId="0" borderId="0" xfId="0" applyFont="1" applyAlignment="1">
      <alignment horizontal="center"/>
    </xf>
    <xf numFmtId="0" fontId="0" fillId="0" borderId="0" xfId="0" applyFont="1" applyFill="1" applyBorder="1" applyAlignment="1">
      <alignment horizontal="center" wrapText="1"/>
    </xf>
    <xf numFmtId="0" fontId="0" fillId="0" borderId="0" xfId="0" applyFont="1" applyFill="1" applyBorder="1" applyAlignment="1">
      <alignment horizontal="center"/>
    </xf>
    <xf numFmtId="0" fontId="0" fillId="0" borderId="0" xfId="0" applyFont="1" applyBorder="1" applyAlignment="1">
      <alignment horizontal="center"/>
    </xf>
    <xf numFmtId="164" fontId="28" fillId="0" borderId="0" xfId="5" applyFont="1" applyAlignment="1">
      <alignment horizontal="center"/>
    </xf>
    <xf numFmtId="0" fontId="0" fillId="13" borderId="0" xfId="0" applyFill="1"/>
    <xf numFmtId="0" fontId="24" fillId="13" borderId="0" xfId="0" applyFont="1" applyFill="1"/>
    <xf numFmtId="164" fontId="4" fillId="13" borderId="6" xfId="5" applyFont="1" applyFill="1" applyBorder="1" applyAlignment="1">
      <alignment horizontal="center"/>
    </xf>
    <xf numFmtId="164" fontId="0" fillId="0" borderId="0" xfId="5" applyFont="1" applyAlignment="1">
      <alignment horizontal="center"/>
    </xf>
    <xf numFmtId="164" fontId="115" fillId="0" borderId="0" xfId="5" applyFont="1" applyBorder="1" applyAlignment="1">
      <alignment horizontal="center"/>
    </xf>
    <xf numFmtId="164" fontId="115" fillId="0" borderId="7" xfId="5" applyFont="1" applyBorder="1" applyAlignment="1">
      <alignment horizontal="center"/>
    </xf>
    <xf numFmtId="0" fontId="0" fillId="0" borderId="21" xfId="0" applyBorder="1"/>
    <xf numFmtId="0" fontId="32" fillId="0" borderId="2" xfId="0" applyFont="1" applyBorder="1"/>
    <xf numFmtId="0" fontId="93" fillId="0" borderId="2" xfId="0" applyFont="1" applyBorder="1"/>
    <xf numFmtId="0" fontId="69" fillId="0" borderId="2" xfId="0" applyFont="1" applyBorder="1"/>
    <xf numFmtId="0" fontId="44" fillId="0" borderId="2" xfId="0" applyFont="1" applyBorder="1"/>
    <xf numFmtId="0" fontId="81" fillId="0" borderId="2" xfId="0" applyFont="1" applyBorder="1"/>
    <xf numFmtId="0" fontId="105" fillId="0" borderId="2" xfId="0" applyFont="1" applyBorder="1"/>
    <xf numFmtId="0" fontId="56" fillId="0" borderId="2" xfId="0" applyFont="1" applyBorder="1"/>
    <xf numFmtId="0" fontId="17" fillId="0" borderId="2" xfId="0" applyFont="1" applyBorder="1"/>
    <xf numFmtId="0" fontId="66" fillId="4" borderId="0" xfId="0" applyFont="1" applyFill="1" applyAlignment="1"/>
    <xf numFmtId="0" fontId="90" fillId="4" borderId="0" xfId="0" applyFont="1" applyFill="1" applyAlignment="1"/>
    <xf numFmtId="0" fontId="41" fillId="4" borderId="0" xfId="0" applyFont="1" applyFill="1" applyAlignment="1"/>
    <xf numFmtId="0" fontId="78" fillId="4" borderId="0" xfId="0" applyFont="1" applyFill="1" applyAlignment="1"/>
    <xf numFmtId="0" fontId="102" fillId="4" borderId="0" xfId="0" applyFont="1" applyFill="1" applyAlignment="1"/>
    <xf numFmtId="0" fontId="53" fillId="4" borderId="0" xfId="0" applyFont="1" applyFill="1" applyAlignment="1"/>
    <xf numFmtId="0" fontId="5" fillId="4" borderId="0" xfId="0" applyFont="1" applyFill="1" applyAlignment="1"/>
    <xf numFmtId="0" fontId="29" fillId="4" borderId="0" xfId="0" applyFont="1" applyFill="1" applyAlignment="1"/>
    <xf numFmtId="0" fontId="66" fillId="5" borderId="0" xfId="0" applyFont="1" applyFill="1" applyAlignment="1"/>
    <xf numFmtId="0" fontId="90" fillId="5" borderId="0" xfId="0" applyFont="1" applyFill="1" applyAlignment="1"/>
    <xf numFmtId="0" fontId="41" fillId="5" borderId="0" xfId="0" applyFont="1" applyFill="1" applyAlignment="1"/>
    <xf numFmtId="0" fontId="78" fillId="5" borderId="0" xfId="0" applyFont="1" applyFill="1" applyAlignment="1"/>
    <xf numFmtId="0" fontId="102" fillId="5" borderId="0" xfId="0" applyFont="1" applyFill="1" applyAlignment="1"/>
    <xf numFmtId="0" fontId="53" fillId="5" borderId="0" xfId="0" applyFont="1" applyFill="1" applyAlignment="1"/>
    <xf numFmtId="0" fontId="5" fillId="5" borderId="0" xfId="0" applyFont="1" applyFill="1" applyAlignment="1"/>
    <xf numFmtId="0" fontId="29" fillId="5" borderId="0" xfId="0" applyFont="1" applyFill="1" applyAlignment="1"/>
    <xf numFmtId="0" fontId="66" fillId="0" borderId="0" xfId="0" applyFont="1" applyFill="1" applyAlignment="1"/>
    <xf numFmtId="0" fontId="90" fillId="0" borderId="0" xfId="0" applyFont="1" applyFill="1" applyAlignment="1"/>
    <xf numFmtId="0" fontId="41" fillId="0" borderId="0" xfId="0" applyFont="1" applyFill="1" applyAlignment="1"/>
    <xf numFmtId="0" fontId="78" fillId="0" borderId="0" xfId="0" applyFont="1" applyFill="1" applyAlignment="1"/>
    <xf numFmtId="0" fontId="102" fillId="0" borderId="0" xfId="0" applyFont="1" applyFill="1" applyAlignment="1"/>
    <xf numFmtId="0" fontId="53" fillId="0" borderId="0" xfId="0" applyFont="1" applyFill="1" applyAlignment="1"/>
    <xf numFmtId="0" fontId="5" fillId="0" borderId="0" xfId="0" applyFont="1" applyFill="1" applyAlignment="1"/>
    <xf numFmtId="0" fontId="29" fillId="0" borderId="0" xfId="0" applyFont="1" applyFill="1" applyAlignment="1"/>
    <xf numFmtId="0" fontId="10" fillId="0" borderId="0" xfId="0" applyFont="1" applyAlignment="1"/>
    <xf numFmtId="0" fontId="32" fillId="0" borderId="0" xfId="0" applyFont="1" applyBorder="1" applyAlignment="1">
      <alignment horizontal="center"/>
    </xf>
    <xf numFmtId="0" fontId="30" fillId="0" borderId="0" xfId="0" applyFont="1" applyAlignment="1">
      <alignment horizontal="center"/>
    </xf>
    <xf numFmtId="0" fontId="12" fillId="0" borderId="0" xfId="0" applyFont="1" applyAlignment="1">
      <alignment horizontal="center"/>
    </xf>
    <xf numFmtId="0" fontId="117" fillId="0" borderId="4" xfId="0" applyFont="1" applyFill="1" applyBorder="1" applyAlignment="1">
      <alignment horizontal="center"/>
    </xf>
    <xf numFmtId="164" fontId="118" fillId="0" borderId="4" xfId="5" applyFont="1" applyFill="1" applyBorder="1" applyAlignment="1">
      <alignment horizontal="center"/>
    </xf>
    <xf numFmtId="164" fontId="12" fillId="0" borderId="4" xfId="5" applyFont="1" applyFill="1" applyBorder="1" applyAlignment="1">
      <alignment horizontal="center"/>
    </xf>
    <xf numFmtId="0" fontId="24" fillId="0" borderId="22" xfId="0" applyFont="1" applyBorder="1" applyAlignment="1">
      <alignment horizontal="center"/>
    </xf>
    <xf numFmtId="0" fontId="119" fillId="0" borderId="5" xfId="0" applyFont="1" applyFill="1" applyBorder="1" applyAlignment="1">
      <alignment horizontal="center"/>
    </xf>
    <xf numFmtId="164" fontId="119" fillId="0" borderId="5" xfId="5" applyFont="1" applyFill="1" applyBorder="1" applyAlignment="1">
      <alignment horizontal="center"/>
    </xf>
    <xf numFmtId="0" fontId="31" fillId="0" borderId="1" xfId="0" applyFont="1" applyBorder="1" applyAlignment="1">
      <alignment horizontal="center"/>
    </xf>
    <xf numFmtId="0" fontId="31" fillId="0" borderId="2" xfId="0" applyFont="1" applyBorder="1" applyAlignment="1">
      <alignment horizontal="center"/>
    </xf>
    <xf numFmtId="0" fontId="32" fillId="0" borderId="2" xfId="0" applyFont="1" applyBorder="1" applyAlignment="1">
      <alignment horizontal="center"/>
    </xf>
    <xf numFmtId="0" fontId="33" fillId="0" borderId="2" xfId="0" applyFont="1" applyBorder="1" applyAlignment="1">
      <alignment horizontal="center"/>
    </xf>
    <xf numFmtId="0" fontId="31" fillId="0" borderId="2" xfId="0" applyFont="1" applyFill="1" applyBorder="1" applyAlignment="1">
      <alignment horizontal="center"/>
    </xf>
    <xf numFmtId="0" fontId="20" fillId="0" borderId="23" xfId="0" applyFont="1" applyBorder="1" applyAlignment="1">
      <alignment horizontal="center" vertical="center" wrapText="1"/>
    </xf>
    <xf numFmtId="0" fontId="92" fillId="0" borderId="1" xfId="0" applyFont="1" applyBorder="1" applyAlignment="1">
      <alignment horizontal="center"/>
    </xf>
    <xf numFmtId="0" fontId="92" fillId="0" borderId="2" xfId="0" applyFont="1" applyBorder="1" applyAlignment="1">
      <alignment horizontal="center"/>
    </xf>
    <xf numFmtId="0" fontId="93" fillId="0" borderId="2" xfId="0" applyFont="1" applyBorder="1" applyAlignment="1">
      <alignment horizontal="center"/>
    </xf>
    <xf numFmtId="0" fontId="94" fillId="0" borderId="2" xfId="0" applyFont="1" applyBorder="1" applyAlignment="1">
      <alignment horizontal="center"/>
    </xf>
    <xf numFmtId="0" fontId="92" fillId="0" borderId="2" xfId="0" applyFont="1" applyFill="1" applyBorder="1" applyAlignment="1">
      <alignment horizontal="center"/>
    </xf>
    <xf numFmtId="0" fontId="95" fillId="0" borderId="23" xfId="0" applyFont="1" applyBorder="1" applyAlignment="1">
      <alignment horizontal="center" vertical="center" wrapText="1"/>
    </xf>
    <xf numFmtId="0" fontId="68" fillId="0" borderId="1" xfId="0" applyFont="1" applyBorder="1" applyAlignment="1">
      <alignment horizontal="center"/>
    </xf>
    <xf numFmtId="0" fontId="68" fillId="0" borderId="2" xfId="0" applyFont="1" applyBorder="1" applyAlignment="1">
      <alignment horizontal="center"/>
    </xf>
    <xf numFmtId="0" fontId="69" fillId="0" borderId="2" xfId="0" applyFont="1" applyBorder="1" applyAlignment="1">
      <alignment horizontal="center"/>
    </xf>
    <xf numFmtId="0" fontId="70" fillId="0" borderId="2" xfId="0" applyFont="1" applyBorder="1" applyAlignment="1">
      <alignment horizontal="center"/>
    </xf>
    <xf numFmtId="0" fontId="68" fillId="0" borderId="2" xfId="0" applyFont="1" applyFill="1" applyBorder="1" applyAlignment="1">
      <alignment horizontal="center"/>
    </xf>
    <xf numFmtId="0" fontId="71" fillId="0" borderId="23" xfId="0" applyFont="1" applyBorder="1" applyAlignment="1">
      <alignment horizontal="center" vertical="center" wrapText="1"/>
    </xf>
    <xf numFmtId="0" fontId="43" fillId="0" borderId="1" xfId="0" applyFont="1" applyBorder="1" applyAlignment="1">
      <alignment horizontal="center"/>
    </xf>
    <xf numFmtId="0" fontId="43" fillId="0" borderId="2" xfId="0" applyFont="1" applyBorder="1" applyAlignment="1">
      <alignment horizontal="center"/>
    </xf>
    <xf numFmtId="0" fontId="44" fillId="0" borderId="2" xfId="0" applyFont="1" applyBorder="1" applyAlignment="1">
      <alignment horizontal="center"/>
    </xf>
    <xf numFmtId="0" fontId="45" fillId="0" borderId="2" xfId="0" applyFont="1" applyBorder="1" applyAlignment="1">
      <alignment horizontal="center"/>
    </xf>
    <xf numFmtId="0" fontId="43" fillId="0" borderId="2" xfId="0" applyFont="1" applyFill="1" applyBorder="1" applyAlignment="1">
      <alignment horizontal="center"/>
    </xf>
    <xf numFmtId="0" fontId="46" fillId="0" borderId="23" xfId="0" applyFont="1" applyBorder="1" applyAlignment="1">
      <alignment horizontal="center" vertical="center" wrapText="1"/>
    </xf>
    <xf numFmtId="0" fontId="80" fillId="0" borderId="1" xfId="0" applyFont="1" applyBorder="1" applyAlignment="1">
      <alignment horizontal="center"/>
    </xf>
    <xf numFmtId="0" fontId="80" fillId="0" borderId="2" xfId="0" applyFont="1" applyBorder="1" applyAlignment="1">
      <alignment horizontal="center"/>
    </xf>
    <xf numFmtId="0" fontId="6" fillId="0" borderId="2" xfId="0" applyFont="1" applyBorder="1" applyAlignment="1">
      <alignment horizontal="center"/>
    </xf>
    <xf numFmtId="0" fontId="16" fillId="0" borderId="2" xfId="0" applyFont="1" applyBorder="1" applyAlignment="1">
      <alignment horizontal="center"/>
    </xf>
    <xf numFmtId="0" fontId="82" fillId="0" borderId="2" xfId="0" applyFont="1" applyBorder="1" applyAlignment="1">
      <alignment horizontal="center"/>
    </xf>
    <xf numFmtId="0" fontId="6" fillId="0" borderId="2" xfId="0" applyFont="1" applyFill="1" applyBorder="1" applyAlignment="1">
      <alignment horizontal="center"/>
    </xf>
    <xf numFmtId="0" fontId="83" fillId="0" borderId="23" xfId="0" applyFont="1" applyBorder="1" applyAlignment="1">
      <alignment horizontal="center" vertical="center" wrapText="1"/>
    </xf>
    <xf numFmtId="0" fontId="104" fillId="0" borderId="1" xfId="0" applyFont="1" applyBorder="1" applyAlignment="1">
      <alignment horizontal="center"/>
    </xf>
    <xf numFmtId="0" fontId="104" fillId="0" borderId="2" xfId="0" applyFont="1" applyBorder="1" applyAlignment="1">
      <alignment horizontal="center"/>
    </xf>
    <xf numFmtId="0" fontId="105" fillId="0" borderId="2" xfId="0" applyFont="1" applyBorder="1" applyAlignment="1">
      <alignment horizontal="center"/>
    </xf>
    <xf numFmtId="0" fontId="106" fillId="0" borderId="2" xfId="0" applyFont="1" applyBorder="1" applyAlignment="1">
      <alignment horizontal="center"/>
    </xf>
    <xf numFmtId="0" fontId="104" fillId="0" borderId="2" xfId="0" applyFont="1" applyFill="1" applyBorder="1" applyAlignment="1">
      <alignment horizontal="center"/>
    </xf>
    <xf numFmtId="0" fontId="107" fillId="0" borderId="23" xfId="0" applyFont="1" applyBorder="1" applyAlignment="1">
      <alignment horizontal="center" vertical="center" wrapText="1"/>
    </xf>
    <xf numFmtId="0" fontId="55" fillId="0" borderId="1" xfId="0" applyFont="1" applyBorder="1" applyAlignment="1">
      <alignment horizontal="center"/>
    </xf>
    <xf numFmtId="0" fontId="55" fillId="0" borderId="2" xfId="0" applyFont="1" applyBorder="1" applyAlignment="1">
      <alignment horizontal="center"/>
    </xf>
    <xf numFmtId="0" fontId="56" fillId="0" borderId="2" xfId="0" applyFont="1" applyBorder="1" applyAlignment="1">
      <alignment horizontal="center"/>
    </xf>
    <xf numFmtId="0" fontId="57" fillId="0" borderId="2" xfId="0" applyFont="1" applyBorder="1" applyAlignment="1">
      <alignment horizontal="center"/>
    </xf>
    <xf numFmtId="0" fontId="55" fillId="0" borderId="2" xfId="0" applyFont="1" applyFill="1" applyBorder="1" applyAlignment="1">
      <alignment horizontal="center"/>
    </xf>
    <xf numFmtId="0" fontId="58" fillId="0" borderId="23" xfId="0" applyFont="1" applyBorder="1" applyAlignment="1">
      <alignment horizontal="center" vertical="center" wrapText="1"/>
    </xf>
    <xf numFmtId="0" fontId="6" fillId="0" borderId="1" xfId="0" applyFont="1" applyBorder="1" applyAlignment="1">
      <alignment horizontal="center"/>
    </xf>
    <xf numFmtId="0" fontId="26" fillId="0" borderId="2" xfId="0" applyFont="1" applyBorder="1" applyAlignment="1">
      <alignment horizontal="center"/>
    </xf>
    <xf numFmtId="0" fontId="117" fillId="0" borderId="3" xfId="0" applyFont="1" applyFill="1" applyBorder="1" applyAlignment="1">
      <alignment horizontal="center"/>
    </xf>
    <xf numFmtId="166" fontId="30" fillId="0" borderId="4" xfId="1" applyNumberFormat="1" applyFont="1" applyBorder="1" applyAlignment="1">
      <alignment horizontal="center"/>
    </xf>
    <xf numFmtId="166" fontId="91" fillId="0" borderId="4" xfId="1" applyNumberFormat="1" applyFont="1" applyBorder="1" applyAlignment="1">
      <alignment horizontal="center"/>
    </xf>
    <xf numFmtId="166" fontId="67" fillId="0" borderId="4" xfId="1" applyNumberFormat="1" applyFont="1" applyBorder="1" applyAlignment="1">
      <alignment horizontal="center"/>
    </xf>
    <xf numFmtId="166" fontId="42" fillId="0" borderId="4" xfId="1" applyNumberFormat="1" applyFont="1" applyBorder="1" applyAlignment="1">
      <alignment horizontal="center"/>
    </xf>
    <xf numFmtId="166" fontId="79" fillId="0" borderId="4" xfId="1" applyNumberFormat="1" applyFont="1" applyBorder="1" applyAlignment="1">
      <alignment horizontal="center"/>
    </xf>
    <xf numFmtId="166" fontId="103" fillId="0" borderId="4" xfId="1" applyNumberFormat="1" applyFont="1" applyBorder="1" applyAlignment="1">
      <alignment horizontal="center"/>
    </xf>
    <xf numFmtId="166" fontId="54" fillId="0" borderId="4" xfId="1" applyNumberFormat="1" applyFont="1" applyBorder="1" applyAlignment="1">
      <alignment horizontal="center"/>
    </xf>
    <xf numFmtId="166" fontId="7" fillId="0" borderId="4" xfId="1" applyNumberFormat="1" applyFont="1" applyBorder="1" applyAlignment="1">
      <alignment horizontal="center"/>
    </xf>
    <xf numFmtId="14" fontId="77" fillId="0" borderId="0" xfId="0" applyNumberFormat="1" applyFont="1"/>
    <xf numFmtId="14" fontId="101" fillId="0" borderId="0" xfId="0" applyNumberFormat="1" applyFont="1"/>
    <xf numFmtId="14" fontId="40" fillId="0" borderId="0" xfId="0" applyNumberFormat="1" applyFont="1"/>
    <xf numFmtId="14" fontId="52" fillId="0" borderId="0" xfId="0" applyNumberFormat="1" applyFont="1"/>
    <xf numFmtId="14" fontId="0" fillId="0" borderId="0" xfId="0" applyNumberFormat="1"/>
    <xf numFmtId="0" fontId="23" fillId="0" borderId="27" xfId="0" applyFont="1" applyBorder="1" applyAlignment="1">
      <alignment horizontal="center"/>
    </xf>
    <xf numFmtId="0" fontId="0" fillId="0" borderId="24" xfId="0" applyBorder="1" applyAlignment="1">
      <alignment horizontal="center"/>
    </xf>
    <xf numFmtId="0" fontId="0" fillId="0" borderId="28"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23" fillId="0" borderId="28" xfId="0" applyFont="1" applyBorder="1" applyAlignment="1">
      <alignment horizontal="center"/>
    </xf>
    <xf numFmtId="0" fontId="23" fillId="0" borderId="29" xfId="0" applyFont="1" applyBorder="1" applyAlignment="1">
      <alignment horizontal="center"/>
    </xf>
    <xf numFmtId="0" fontId="120" fillId="18" borderId="24" xfId="0" applyFont="1" applyFill="1"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120" fillId="14" borderId="38" xfId="0" applyFont="1" applyFill="1"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23" fillId="0" borderId="35" xfId="0" applyFont="1" applyBorder="1" applyAlignment="1">
      <alignment horizontal="center"/>
    </xf>
    <xf numFmtId="0" fontId="120" fillId="19" borderId="41" xfId="0" applyFont="1" applyFill="1"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14" fontId="28" fillId="0" borderId="0" xfId="0" applyNumberFormat="1" applyFont="1"/>
    <xf numFmtId="165" fontId="113" fillId="13" borderId="16" xfId="1" applyFont="1" applyFill="1" applyBorder="1" applyAlignment="1">
      <alignment horizontal="center"/>
    </xf>
    <xf numFmtId="0" fontId="77" fillId="0" borderId="0" xfId="0" applyFont="1" applyBorder="1"/>
    <xf numFmtId="0" fontId="64" fillId="4" borderId="0" xfId="0" applyFont="1" applyFill="1" applyAlignment="1">
      <alignment horizontal="center"/>
    </xf>
    <xf numFmtId="0" fontId="66" fillId="2" borderId="0" xfId="0" applyFont="1" applyFill="1" applyBorder="1" applyAlignment="1">
      <alignment horizontal="center"/>
    </xf>
    <xf numFmtId="0" fontId="74" fillId="3" borderId="0" xfId="0" applyFont="1" applyFill="1" applyAlignment="1">
      <alignment horizontal="center"/>
    </xf>
    <xf numFmtId="0" fontId="22" fillId="12" borderId="0" xfId="0" applyFont="1" applyFill="1" applyAlignment="1">
      <alignment horizontal="center"/>
    </xf>
    <xf numFmtId="0" fontId="21" fillId="0" borderId="0" xfId="0" applyFont="1" applyAlignment="1">
      <alignment horizontal="center"/>
    </xf>
    <xf numFmtId="164" fontId="3" fillId="0" borderId="1" xfId="5" applyFont="1" applyBorder="1" applyAlignment="1">
      <alignment horizontal="center"/>
    </xf>
    <xf numFmtId="164" fontId="3" fillId="0" borderId="13" xfId="5" applyFont="1" applyBorder="1" applyAlignment="1">
      <alignment horizontal="center"/>
    </xf>
    <xf numFmtId="164" fontId="23" fillId="0" borderId="0" xfId="5" applyFont="1" applyBorder="1" applyAlignment="1">
      <alignment horizontal="center"/>
    </xf>
    <xf numFmtId="164" fontId="23" fillId="0" borderId="0" xfId="5" applyFont="1" applyAlignment="1">
      <alignment horizontal="center"/>
    </xf>
    <xf numFmtId="0" fontId="22" fillId="16" borderId="0" xfId="0" applyFont="1" applyFill="1" applyAlignment="1">
      <alignment horizontal="center" vertical="center" textRotation="90"/>
    </xf>
    <xf numFmtId="0" fontId="6" fillId="9" borderId="8" xfId="0" applyFont="1" applyFill="1" applyBorder="1" applyAlignment="1">
      <alignment horizontal="center" vertical="center"/>
    </xf>
    <xf numFmtId="0" fontId="6" fillId="9" borderId="7" xfId="0" applyFont="1" applyFill="1" applyBorder="1" applyAlignment="1">
      <alignment horizontal="center" vertical="center"/>
    </xf>
    <xf numFmtId="0" fontId="6" fillId="11" borderId="0" xfId="0" applyFont="1" applyFill="1" applyBorder="1" applyAlignment="1">
      <alignment horizontal="center" vertical="center" textRotation="90"/>
    </xf>
    <xf numFmtId="0" fontId="6" fillId="11" borderId="7" xfId="0" applyFont="1" applyFill="1" applyBorder="1" applyAlignment="1">
      <alignment horizontal="center" vertical="center" textRotation="90"/>
    </xf>
    <xf numFmtId="0" fontId="19" fillId="10" borderId="0" xfId="0" applyFont="1" applyFill="1" applyAlignment="1">
      <alignment horizontal="center"/>
    </xf>
    <xf numFmtId="0" fontId="6" fillId="8" borderId="8" xfId="0" applyFont="1" applyFill="1" applyBorder="1" applyAlignment="1">
      <alignment horizontal="center" vertical="center" textRotation="90"/>
    </xf>
    <xf numFmtId="0" fontId="6" fillId="8" borderId="0" xfId="0" applyFont="1" applyFill="1" applyBorder="1" applyAlignment="1">
      <alignment horizontal="center" vertical="center" textRotation="90"/>
    </xf>
    <xf numFmtId="0" fontId="6" fillId="8" borderId="7" xfId="0" applyFont="1" applyFill="1" applyBorder="1" applyAlignment="1">
      <alignment horizontal="center" vertical="center" textRotation="90"/>
    </xf>
    <xf numFmtId="0" fontId="116" fillId="15" borderId="10" xfId="0" applyFont="1" applyFill="1" applyBorder="1" applyAlignment="1">
      <alignment horizontal="center" vertical="center" wrapText="1"/>
    </xf>
    <xf numFmtId="0" fontId="116" fillId="15" borderId="5" xfId="0" applyFont="1" applyFill="1" applyBorder="1" applyAlignment="1">
      <alignment horizontal="center" vertical="center" wrapText="1"/>
    </xf>
    <xf numFmtId="14" fontId="117" fillId="0" borderId="5" xfId="0" applyNumberFormat="1" applyFont="1" applyFill="1" applyBorder="1" applyAlignment="1">
      <alignment horizontal="center"/>
    </xf>
    <xf numFmtId="0" fontId="117" fillId="0" borderId="5" xfId="0" applyFont="1" applyFill="1" applyBorder="1" applyAlignment="1">
      <alignment horizontal="center"/>
    </xf>
    <xf numFmtId="0" fontId="8" fillId="4" borderId="0" xfId="0" applyFont="1" applyFill="1" applyAlignment="1">
      <alignment horizontal="center"/>
    </xf>
    <xf numFmtId="0" fontId="14" fillId="5" borderId="8" xfId="0" applyFont="1" applyFill="1" applyBorder="1" applyAlignment="1">
      <alignment horizontal="center" vertical="center"/>
    </xf>
    <xf numFmtId="0" fontId="14" fillId="5" borderId="0" xfId="0" applyFont="1" applyFill="1" applyBorder="1" applyAlignment="1">
      <alignment horizontal="center" vertical="center"/>
    </xf>
    <xf numFmtId="0" fontId="5" fillId="2" borderId="0" xfId="0" applyFont="1" applyFill="1" applyBorder="1" applyAlignment="1">
      <alignment horizontal="center"/>
    </xf>
    <xf numFmtId="0" fontId="9" fillId="3" borderId="0" xfId="0" applyFont="1" applyFill="1" applyAlignment="1">
      <alignment horizontal="center"/>
    </xf>
    <xf numFmtId="0" fontId="10" fillId="0" borderId="0" xfId="0" applyFont="1" applyAlignment="1">
      <alignment horizontal="center"/>
    </xf>
    <xf numFmtId="0" fontId="55" fillId="11" borderId="0" xfId="0" applyFont="1" applyFill="1" applyBorder="1" applyAlignment="1">
      <alignment horizontal="center" vertical="center" textRotation="90"/>
    </xf>
    <xf numFmtId="0" fontId="55" fillId="11" borderId="7" xfId="0" applyFont="1" applyFill="1" applyBorder="1" applyAlignment="1">
      <alignment horizontal="center" vertical="center" textRotation="90"/>
    </xf>
    <xf numFmtId="0" fontId="54" fillId="10" borderId="0" xfId="0" applyFont="1" applyFill="1" applyAlignment="1">
      <alignment horizontal="center"/>
    </xf>
    <xf numFmtId="0" fontId="55" fillId="8" borderId="8" xfId="0" applyFont="1" applyFill="1" applyBorder="1" applyAlignment="1">
      <alignment horizontal="center" vertical="center" textRotation="90"/>
    </xf>
    <xf numFmtId="0" fontId="55" fillId="8" borderId="0" xfId="0" applyFont="1" applyFill="1" applyBorder="1" applyAlignment="1">
      <alignment horizontal="center" vertical="center" textRotation="90"/>
    </xf>
    <xf numFmtId="0" fontId="55" fillId="8" borderId="7" xfId="0" applyFont="1" applyFill="1" applyBorder="1" applyAlignment="1">
      <alignment horizontal="center" vertical="center" textRotation="90"/>
    </xf>
    <xf numFmtId="0" fontId="55" fillId="9" borderId="8" xfId="0" applyFont="1" applyFill="1" applyBorder="1" applyAlignment="1">
      <alignment horizontal="center" vertical="center"/>
    </xf>
    <xf numFmtId="0" fontId="55" fillId="9" borderId="7" xfId="0" applyFont="1" applyFill="1" applyBorder="1" applyAlignment="1">
      <alignment horizontal="center" vertical="center"/>
    </xf>
    <xf numFmtId="0" fontId="51" fillId="4" borderId="0" xfId="0" applyFont="1" applyFill="1" applyAlignment="1">
      <alignment horizontal="center"/>
    </xf>
    <xf numFmtId="0" fontId="59" fillId="5" borderId="8" xfId="0" applyFont="1" applyFill="1" applyBorder="1" applyAlignment="1">
      <alignment horizontal="center" vertical="center"/>
    </xf>
    <xf numFmtId="0" fontId="59" fillId="5" borderId="0" xfId="0" applyFont="1" applyFill="1" applyBorder="1" applyAlignment="1">
      <alignment horizontal="center" vertical="center"/>
    </xf>
    <xf numFmtId="0" fontId="53" fillId="2" borderId="0" xfId="0" applyFont="1" applyFill="1" applyBorder="1" applyAlignment="1">
      <alignment horizontal="center"/>
    </xf>
    <xf numFmtId="0" fontId="62" fillId="3" borderId="0" xfId="0" applyFont="1" applyFill="1" applyAlignment="1">
      <alignment horizontal="center"/>
    </xf>
    <xf numFmtId="0" fontId="61" fillId="0" borderId="0" xfId="0" applyFont="1" applyAlignment="1">
      <alignment horizontal="center"/>
    </xf>
    <xf numFmtId="0" fontId="31" fillId="11" borderId="0" xfId="0" applyFont="1" applyFill="1" applyBorder="1" applyAlignment="1">
      <alignment horizontal="center" vertical="center" textRotation="90"/>
    </xf>
    <xf numFmtId="0" fontId="31" fillId="11" borderId="7" xfId="0" applyFont="1" applyFill="1" applyBorder="1" applyAlignment="1">
      <alignment horizontal="center" vertical="center" textRotation="90"/>
    </xf>
    <xf numFmtId="0" fontId="30" fillId="10" borderId="0" xfId="0" applyFont="1" applyFill="1" applyAlignment="1">
      <alignment horizontal="center"/>
    </xf>
    <xf numFmtId="0" fontId="31" fillId="8" borderId="8" xfId="0" applyFont="1" applyFill="1" applyBorder="1" applyAlignment="1">
      <alignment horizontal="center" vertical="center" textRotation="90"/>
    </xf>
    <xf numFmtId="0" fontId="31" fillId="8" borderId="0" xfId="0" applyFont="1" applyFill="1" applyBorder="1" applyAlignment="1">
      <alignment horizontal="center" vertical="center" textRotation="90"/>
    </xf>
    <xf numFmtId="0" fontId="31" fillId="8" borderId="7" xfId="0" applyFont="1" applyFill="1" applyBorder="1" applyAlignment="1">
      <alignment horizontal="center" vertical="center" textRotation="90"/>
    </xf>
    <xf numFmtId="0" fontId="31" fillId="9" borderId="8" xfId="0" applyFont="1" applyFill="1" applyBorder="1" applyAlignment="1">
      <alignment horizontal="center" vertical="center"/>
    </xf>
    <xf numFmtId="0" fontId="31" fillId="9" borderId="7" xfId="0" applyFont="1" applyFill="1" applyBorder="1" applyAlignment="1">
      <alignment horizontal="center" vertical="center"/>
    </xf>
    <xf numFmtId="0" fontId="27" fillId="4" borderId="0" xfId="0" applyFont="1" applyFill="1" applyAlignment="1">
      <alignment horizontal="center"/>
    </xf>
    <xf numFmtId="0" fontId="35" fillId="5" borderId="8" xfId="0" applyFont="1" applyFill="1" applyBorder="1" applyAlignment="1">
      <alignment horizontal="center" vertical="center"/>
    </xf>
    <xf numFmtId="0" fontId="35" fillId="5" borderId="0" xfId="0" applyFont="1" applyFill="1" applyBorder="1" applyAlignment="1">
      <alignment horizontal="center" vertical="center"/>
    </xf>
    <xf numFmtId="0" fontId="29" fillId="2" borderId="0" xfId="0" applyFont="1" applyFill="1" applyBorder="1" applyAlignment="1">
      <alignment horizontal="center"/>
    </xf>
    <xf numFmtId="0" fontId="38" fillId="3" borderId="0" xfId="0" applyFont="1" applyFill="1" applyAlignment="1">
      <alignment horizontal="center"/>
    </xf>
    <xf numFmtId="0" fontId="37" fillId="0" borderId="0" xfId="0" applyFont="1" applyAlignment="1">
      <alignment horizontal="center"/>
    </xf>
    <xf numFmtId="0" fontId="104" fillId="11" borderId="0" xfId="0" applyFont="1" applyFill="1" applyBorder="1" applyAlignment="1">
      <alignment horizontal="center" vertical="center" textRotation="90"/>
    </xf>
    <xf numFmtId="0" fontId="104" fillId="11" borderId="7" xfId="0" applyFont="1" applyFill="1" applyBorder="1" applyAlignment="1">
      <alignment horizontal="center" vertical="center" textRotation="90"/>
    </xf>
    <xf numFmtId="0" fontId="103" fillId="10" borderId="0" xfId="0" applyFont="1" applyFill="1" applyAlignment="1">
      <alignment horizontal="center"/>
    </xf>
    <xf numFmtId="0" fontId="104" fillId="8" borderId="8" xfId="0" applyFont="1" applyFill="1" applyBorder="1" applyAlignment="1">
      <alignment horizontal="center" vertical="center" textRotation="90"/>
    </xf>
    <xf numFmtId="0" fontId="104" fillId="8" borderId="0" xfId="0" applyFont="1" applyFill="1" applyBorder="1" applyAlignment="1">
      <alignment horizontal="center" vertical="center" textRotation="90"/>
    </xf>
    <xf numFmtId="0" fontId="104" fillId="8" borderId="7" xfId="0" applyFont="1" applyFill="1" applyBorder="1" applyAlignment="1">
      <alignment horizontal="center" vertical="center" textRotation="90"/>
    </xf>
    <xf numFmtId="0" fontId="104" fillId="9" borderId="8" xfId="0" applyFont="1" applyFill="1" applyBorder="1" applyAlignment="1">
      <alignment horizontal="center" vertical="center"/>
    </xf>
    <xf numFmtId="0" fontId="104" fillId="9" borderId="7" xfId="0" applyFont="1" applyFill="1" applyBorder="1" applyAlignment="1">
      <alignment horizontal="center" vertical="center"/>
    </xf>
    <xf numFmtId="0" fontId="100" fillId="4" borderId="0" xfId="0" applyFont="1" applyFill="1" applyAlignment="1">
      <alignment horizontal="center"/>
    </xf>
    <xf numFmtId="0" fontId="108" fillId="5" borderId="8" xfId="0" applyFont="1" applyFill="1" applyBorder="1" applyAlignment="1">
      <alignment horizontal="center" vertical="center"/>
    </xf>
    <xf numFmtId="0" fontId="108" fillId="5" borderId="0" xfId="0" applyFont="1" applyFill="1" applyBorder="1" applyAlignment="1">
      <alignment horizontal="center" vertical="center"/>
    </xf>
    <xf numFmtId="0" fontId="102" fillId="2" borderId="0" xfId="0" applyFont="1" applyFill="1" applyBorder="1" applyAlignment="1">
      <alignment horizontal="center"/>
    </xf>
    <xf numFmtId="0" fontId="111" fillId="3" borderId="0" xfId="0" applyFont="1" applyFill="1" applyAlignment="1">
      <alignment horizontal="center"/>
    </xf>
    <xf numFmtId="0" fontId="110" fillId="0" borderId="0" xfId="0" applyFont="1" applyAlignment="1">
      <alignment horizontal="center"/>
    </xf>
    <xf numFmtId="0" fontId="80" fillId="11" borderId="0" xfId="0" applyFont="1" applyFill="1" applyBorder="1" applyAlignment="1">
      <alignment horizontal="center" vertical="center" textRotation="90"/>
    </xf>
    <xf numFmtId="0" fontId="80" fillId="11" borderId="7" xfId="0" applyFont="1" applyFill="1" applyBorder="1" applyAlignment="1">
      <alignment horizontal="center" vertical="center" textRotation="90"/>
    </xf>
    <xf numFmtId="0" fontId="79" fillId="10" borderId="0" xfId="0" applyFont="1" applyFill="1" applyAlignment="1">
      <alignment horizontal="center"/>
    </xf>
    <xf numFmtId="0" fontId="80" fillId="8" borderId="8" xfId="0" applyFont="1" applyFill="1" applyBorder="1" applyAlignment="1">
      <alignment horizontal="center" vertical="center" textRotation="90"/>
    </xf>
    <xf numFmtId="0" fontId="80" fillId="8" borderId="0" xfId="0" applyFont="1" applyFill="1" applyBorder="1" applyAlignment="1">
      <alignment horizontal="center" vertical="center" textRotation="90"/>
    </xf>
    <xf numFmtId="0" fontId="80" fillId="8" borderId="7" xfId="0" applyFont="1" applyFill="1" applyBorder="1" applyAlignment="1">
      <alignment horizontal="center" vertical="center" textRotation="90"/>
    </xf>
    <xf numFmtId="0" fontId="80" fillId="9" borderId="8" xfId="0" applyFont="1" applyFill="1" applyBorder="1" applyAlignment="1">
      <alignment horizontal="center" vertical="center"/>
    </xf>
    <xf numFmtId="0" fontId="80" fillId="9" borderId="7" xfId="0" applyFont="1" applyFill="1" applyBorder="1" applyAlignment="1">
      <alignment horizontal="center" vertical="center"/>
    </xf>
    <xf numFmtId="0" fontId="76" fillId="4" borderId="0" xfId="0" applyFont="1" applyFill="1" applyAlignment="1">
      <alignment horizontal="center"/>
    </xf>
    <xf numFmtId="0" fontId="85" fillId="5" borderId="8" xfId="0" applyFont="1" applyFill="1" applyBorder="1" applyAlignment="1">
      <alignment horizontal="center" vertical="center"/>
    </xf>
    <xf numFmtId="0" fontId="85" fillId="5" borderId="0" xfId="0" applyFont="1" applyFill="1" applyBorder="1" applyAlignment="1">
      <alignment horizontal="center" vertical="center"/>
    </xf>
    <xf numFmtId="0" fontId="78" fillId="2" borderId="0" xfId="0" applyFont="1" applyFill="1" applyBorder="1" applyAlignment="1">
      <alignment horizontal="center"/>
    </xf>
    <xf numFmtId="0" fontId="86" fillId="3" borderId="0" xfId="0" applyFont="1" applyFill="1" applyAlignment="1">
      <alignment horizontal="center"/>
    </xf>
    <xf numFmtId="0" fontId="87" fillId="0" borderId="0" xfId="0" applyFont="1" applyAlignment="1">
      <alignment horizontal="center"/>
    </xf>
    <xf numFmtId="0" fontId="43" fillId="11" borderId="0" xfId="0" applyFont="1" applyFill="1" applyBorder="1" applyAlignment="1">
      <alignment horizontal="center" vertical="center" textRotation="90"/>
    </xf>
    <xf numFmtId="0" fontId="43" fillId="11" borderId="7" xfId="0" applyFont="1" applyFill="1" applyBorder="1" applyAlignment="1">
      <alignment horizontal="center" vertical="center" textRotation="90"/>
    </xf>
    <xf numFmtId="0" fontId="42" fillId="10" borderId="0" xfId="0" applyFont="1" applyFill="1" applyAlignment="1">
      <alignment horizontal="center"/>
    </xf>
    <xf numFmtId="0" fontId="43" fillId="8" borderId="8" xfId="0" applyFont="1" applyFill="1" applyBorder="1" applyAlignment="1">
      <alignment horizontal="center" vertical="center" textRotation="90"/>
    </xf>
    <xf numFmtId="0" fontId="43" fillId="8" borderId="0" xfId="0" applyFont="1" applyFill="1" applyBorder="1" applyAlignment="1">
      <alignment horizontal="center" vertical="center" textRotation="90"/>
    </xf>
    <xf numFmtId="0" fontId="43" fillId="8" borderId="7" xfId="0" applyFont="1" applyFill="1" applyBorder="1" applyAlignment="1">
      <alignment horizontal="center" vertical="center" textRotation="90"/>
    </xf>
    <xf numFmtId="0" fontId="43" fillId="9" borderId="8" xfId="0" applyFont="1" applyFill="1" applyBorder="1" applyAlignment="1">
      <alignment horizontal="center" vertical="center"/>
    </xf>
    <xf numFmtId="0" fontId="43" fillId="9" borderId="7" xfId="0" applyFont="1" applyFill="1" applyBorder="1" applyAlignment="1">
      <alignment horizontal="center" vertical="center"/>
    </xf>
    <xf numFmtId="0" fontId="39" fillId="4" borderId="0" xfId="0" applyFont="1" applyFill="1" applyAlignment="1">
      <alignment horizontal="center"/>
    </xf>
    <xf numFmtId="0" fontId="47" fillId="5" borderId="8" xfId="0" applyFont="1" applyFill="1" applyBorder="1" applyAlignment="1">
      <alignment horizontal="center" vertical="center"/>
    </xf>
    <xf numFmtId="0" fontId="47" fillId="5" borderId="0" xfId="0" applyFont="1" applyFill="1" applyBorder="1" applyAlignment="1">
      <alignment horizontal="center" vertical="center"/>
    </xf>
    <xf numFmtId="0" fontId="41" fillId="2" borderId="0" xfId="0" applyFont="1" applyFill="1" applyBorder="1" applyAlignment="1">
      <alignment horizontal="center"/>
    </xf>
    <xf numFmtId="0" fontId="50" fillId="3" borderId="0" xfId="0" applyFont="1" applyFill="1" applyAlignment="1">
      <alignment horizontal="center"/>
    </xf>
    <xf numFmtId="0" fontId="49" fillId="0" borderId="0" xfId="0" applyFont="1" applyAlignment="1">
      <alignment horizontal="center"/>
    </xf>
    <xf numFmtId="0" fontId="92" fillId="11" borderId="0" xfId="0" applyFont="1" applyFill="1" applyBorder="1" applyAlignment="1">
      <alignment horizontal="center" vertical="center" textRotation="90"/>
    </xf>
    <xf numFmtId="0" fontId="91" fillId="10" borderId="0" xfId="0" applyFont="1" applyFill="1" applyAlignment="1">
      <alignment horizontal="center"/>
    </xf>
    <xf numFmtId="0" fontId="92" fillId="8" borderId="8" xfId="0" applyFont="1" applyFill="1" applyBorder="1" applyAlignment="1">
      <alignment horizontal="center" vertical="center" textRotation="90"/>
    </xf>
    <xf numFmtId="0" fontId="92" fillId="8" borderId="0" xfId="0" applyFont="1" applyFill="1" applyBorder="1" applyAlignment="1">
      <alignment horizontal="center" vertical="center" textRotation="90"/>
    </xf>
    <xf numFmtId="0" fontId="92" fillId="8" borderId="7" xfId="0" applyFont="1" applyFill="1" applyBorder="1" applyAlignment="1">
      <alignment horizontal="center" vertical="center" textRotation="90"/>
    </xf>
    <xf numFmtId="0" fontId="92" fillId="9" borderId="8" xfId="0" applyFont="1" applyFill="1" applyBorder="1" applyAlignment="1">
      <alignment horizontal="center" vertical="center"/>
    </xf>
    <xf numFmtId="0" fontId="92" fillId="9" borderId="7" xfId="0" applyFont="1" applyFill="1" applyBorder="1" applyAlignment="1">
      <alignment horizontal="center" vertical="center"/>
    </xf>
    <xf numFmtId="0" fontId="88" fillId="4" borderId="0" xfId="0" applyFont="1" applyFill="1" applyAlignment="1">
      <alignment horizontal="center"/>
    </xf>
    <xf numFmtId="0" fontId="96" fillId="5" borderId="8" xfId="0" applyFont="1" applyFill="1" applyBorder="1" applyAlignment="1">
      <alignment horizontal="center" vertical="center"/>
    </xf>
    <xf numFmtId="0" fontId="96" fillId="5" borderId="0" xfId="0" applyFont="1" applyFill="1" applyBorder="1" applyAlignment="1">
      <alignment horizontal="center" vertical="center"/>
    </xf>
    <xf numFmtId="0" fontId="90" fillId="2" borderId="0" xfId="0" applyFont="1" applyFill="1" applyBorder="1" applyAlignment="1">
      <alignment horizontal="center"/>
    </xf>
    <xf numFmtId="0" fontId="90" fillId="2" borderId="9" xfId="0" applyFont="1" applyFill="1" applyBorder="1" applyAlignment="1">
      <alignment horizontal="center"/>
    </xf>
    <xf numFmtId="0" fontId="99" fillId="3" borderId="0" xfId="0" applyFont="1" applyFill="1" applyAlignment="1">
      <alignment horizontal="center"/>
    </xf>
    <xf numFmtId="0" fontId="99" fillId="3" borderId="9" xfId="0" applyFont="1" applyFill="1" applyBorder="1" applyAlignment="1">
      <alignment horizontal="center"/>
    </xf>
    <xf numFmtId="0" fontId="98" fillId="0" borderId="0" xfId="0" applyFont="1" applyAlignment="1">
      <alignment horizontal="center"/>
    </xf>
    <xf numFmtId="0" fontId="68" fillId="11" borderId="0" xfId="0" applyFont="1" applyFill="1" applyBorder="1" applyAlignment="1">
      <alignment horizontal="center" vertical="center" textRotation="90"/>
    </xf>
    <xf numFmtId="0" fontId="68" fillId="11" borderId="7" xfId="0" applyFont="1" applyFill="1" applyBorder="1" applyAlignment="1">
      <alignment horizontal="center" vertical="center" textRotation="90"/>
    </xf>
    <xf numFmtId="0" fontId="67" fillId="10" borderId="0" xfId="0" applyFont="1" applyFill="1" applyAlignment="1">
      <alignment horizontal="center"/>
    </xf>
    <xf numFmtId="0" fontId="68" fillId="8" borderId="8" xfId="0" applyFont="1" applyFill="1" applyBorder="1" applyAlignment="1">
      <alignment horizontal="center" vertical="center" textRotation="90"/>
    </xf>
    <xf numFmtId="0" fontId="68" fillId="8" borderId="0" xfId="0" applyFont="1" applyFill="1" applyBorder="1" applyAlignment="1">
      <alignment horizontal="center" vertical="center" textRotation="90"/>
    </xf>
    <xf numFmtId="0" fontId="68" fillId="8" borderId="7" xfId="0" applyFont="1" applyFill="1" applyBorder="1" applyAlignment="1">
      <alignment horizontal="center" vertical="center" textRotation="90"/>
    </xf>
    <xf numFmtId="0" fontId="68" fillId="9" borderId="8" xfId="0" applyFont="1" applyFill="1" applyBorder="1" applyAlignment="1">
      <alignment horizontal="center" vertical="center"/>
    </xf>
    <xf numFmtId="0" fontId="68" fillId="9" borderId="7" xfId="0" applyFont="1" applyFill="1" applyBorder="1" applyAlignment="1">
      <alignment horizontal="center" vertical="center"/>
    </xf>
    <xf numFmtId="0" fontId="64" fillId="4" borderId="0" xfId="0" applyFont="1" applyFill="1" applyAlignment="1">
      <alignment horizontal="center"/>
    </xf>
    <xf numFmtId="0" fontId="73" fillId="5" borderId="8" xfId="0" applyFont="1" applyFill="1" applyBorder="1" applyAlignment="1">
      <alignment horizontal="center" vertical="center"/>
    </xf>
    <xf numFmtId="0" fontId="73" fillId="5" borderId="0" xfId="0" applyFont="1" applyFill="1" applyBorder="1" applyAlignment="1">
      <alignment horizontal="center" vertical="center"/>
    </xf>
    <xf numFmtId="0" fontId="66" fillId="2" borderId="0" xfId="0" applyFont="1" applyFill="1" applyBorder="1" applyAlignment="1">
      <alignment horizontal="center"/>
    </xf>
    <xf numFmtId="0" fontId="74" fillId="3" borderId="0" xfId="0" applyFont="1" applyFill="1" applyAlignment="1">
      <alignment horizontal="center"/>
    </xf>
    <xf numFmtId="0" fontId="75" fillId="0" borderId="0" xfId="0" applyFont="1" applyAlignment="1">
      <alignment horizontal="center"/>
    </xf>
    <xf numFmtId="0" fontId="120" fillId="18" borderId="25" xfId="0" applyFont="1" applyFill="1" applyBorder="1" applyAlignment="1">
      <alignment horizontal="center"/>
    </xf>
    <xf numFmtId="0" fontId="120" fillId="18" borderId="37" xfId="0" applyFont="1" applyFill="1" applyBorder="1" applyAlignment="1">
      <alignment horizontal="center"/>
    </xf>
    <xf numFmtId="0" fontId="120" fillId="19" borderId="40" xfId="0" applyFont="1" applyFill="1" applyBorder="1" applyAlignment="1">
      <alignment horizontal="center"/>
    </xf>
    <xf numFmtId="0" fontId="120" fillId="19" borderId="37" xfId="0" applyFont="1" applyFill="1" applyBorder="1" applyAlignment="1">
      <alignment horizontal="center"/>
    </xf>
    <xf numFmtId="0" fontId="120" fillId="15" borderId="34" xfId="0" applyFont="1" applyFill="1" applyBorder="1" applyAlignment="1">
      <alignment horizontal="center"/>
    </xf>
    <xf numFmtId="0" fontId="120" fillId="15" borderId="26" xfId="0" applyFont="1" applyFill="1" applyBorder="1" applyAlignment="1">
      <alignment horizontal="center"/>
    </xf>
    <xf numFmtId="0" fontId="23" fillId="17" borderId="32" xfId="0" applyFont="1" applyFill="1" applyBorder="1" applyAlignment="1">
      <alignment horizontal="center" vertical="center"/>
    </xf>
    <xf numFmtId="0" fontId="23" fillId="17" borderId="33" xfId="0" applyFont="1" applyFill="1" applyBorder="1" applyAlignment="1">
      <alignment horizontal="center" vertical="center"/>
    </xf>
  </cellXfs>
  <cellStyles count="6">
    <cellStyle name="Milliers" xfId="1" builtinId="3"/>
    <cellStyle name="Milliers 2" xfId="3"/>
    <cellStyle name="Monétaire" xfId="5" builtinId="4"/>
    <cellStyle name="Normal" xfId="0" builtinId="0"/>
    <cellStyle name="Pourcentage" xfId="2" builtinId="5"/>
    <cellStyle name="Pourcentage 2" xfId="4"/>
  </cellStyles>
  <dxfs count="31">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ill>
        <patternFill>
          <bgColor indexed="48"/>
        </patternFill>
      </fill>
    </dxf>
    <dxf>
      <fill>
        <patternFill>
          <bgColor indexed="52"/>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color theme="0"/>
      </font>
      <fill>
        <patternFill>
          <bgColor theme="1"/>
        </patternFill>
      </fill>
    </dxf>
    <dxf>
      <font>
        <color theme="0"/>
      </font>
      <fill>
        <patternFill>
          <bgColor theme="1"/>
        </patternFill>
      </fill>
    </dxf>
    <dxf>
      <font>
        <b/>
        <i val="0"/>
        <color theme="0"/>
      </font>
      <fill>
        <patternFill>
          <bgColor rgb="FFFF0000"/>
        </patternFill>
      </fill>
    </dxf>
    <dxf>
      <fill>
        <patternFill>
          <bgColor indexed="48"/>
        </patternFill>
      </fill>
    </dxf>
    <dxf>
      <fill>
        <patternFill>
          <bgColor indexed="52"/>
        </patternFill>
      </fill>
    </dxf>
    <dxf>
      <fill>
        <patternFill>
          <bgColor indexed="48"/>
        </patternFill>
      </fill>
    </dxf>
    <dxf>
      <fill>
        <patternFill>
          <bgColor indexed="5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Drop" dropStyle="combo" dx="16" fmlaLink="$B$3" fmlaRange="Données!$B$3:$B$1479" noThreeD="1" sel="37" val="36"/>
</file>

<file path=xl/ctrlProps/ctrlProp2.xml><?xml version="1.0" encoding="utf-8"?>
<formControlPr xmlns="http://schemas.microsoft.com/office/spreadsheetml/2009/9/main" objectType="Drop" dropStyle="combo" dx="16" fmlaLink="$B$4" fmlaRange="Données!$B$3:$B$1479" noThreeD="1" sel="35" val="32"/>
</file>

<file path=xl/ctrlProps/ctrlProp3.xml><?xml version="1.0" encoding="utf-8"?>
<formControlPr xmlns="http://schemas.microsoft.com/office/spreadsheetml/2009/9/main" objectType="Drop" dropStyle="combo" dx="16" fmlaLink="$B$5" fmlaRange="Données!$B$3:$B$1479" noThreeD="1" sel="37" val="32"/>
</file>

<file path=xl/ctrlProps/ctrlProp4.xml><?xml version="1.0" encoding="utf-8"?>
<formControlPr xmlns="http://schemas.microsoft.com/office/spreadsheetml/2009/9/main" objectType="Drop" dropStyle="combo" dx="16" fmlaLink="$B$6" fmlaRange="Données!$B$3:$B$1479" noThreeD="1" sel="37" val="32"/>
</file>

<file path=xl/ctrlProps/ctrlProp5.xml><?xml version="1.0" encoding="utf-8"?>
<formControlPr xmlns="http://schemas.microsoft.com/office/spreadsheetml/2009/9/main" objectType="Drop" dropStyle="combo" dx="16" fmlaLink="$B$7" fmlaRange="Données!$B$3:$B$1479" noThreeD="1" sel="447" val="442"/>
</file>

<file path=xl/ctrlProps/ctrlProp6.xml><?xml version="1.0" encoding="utf-8"?>
<formControlPr xmlns="http://schemas.microsoft.com/office/spreadsheetml/2009/9/main" objectType="Drop" dropStyle="combo" dx="16" fmlaLink="$B$8" fmlaRange="Données!$B$3:$B$1479" noThreeD="1" sel="37" val="36"/>
</file>

<file path=xl/ctrlProps/ctrlProp7.xml><?xml version="1.0" encoding="utf-8"?>
<formControlPr xmlns="http://schemas.microsoft.com/office/spreadsheetml/2009/9/main" objectType="Drop" dropStyle="combo" dx="16" fmlaLink="$B$9" fmlaRange="Données!$B$3:$B$1479" noThreeD="1" sel="37" val="32"/>
</file>

<file path=xl/ctrlProps/ctrlProp8.xml><?xml version="1.0" encoding="utf-8"?>
<formControlPr xmlns="http://schemas.microsoft.com/office/spreadsheetml/2009/9/main" objectType="Drop" dropStyle="combo" dx="16" fmlaLink="$B$10" fmlaRange="Données!$B$3:$B$1479" noThreeD="1" sel="37" val="32"/>
</file>

<file path=xl/ctrlProps/ctrlProp9.xml><?xml version="1.0" encoding="utf-8"?>
<formControlPr xmlns="http://schemas.microsoft.com/office/spreadsheetml/2009/9/main" objectType="Drop" dropStyle="combo" dx="16" fmlaLink="$B$11" fmlaRange="Données!$B$3:$B$1479" noThreeD="1" sel="37" val="32"/>
</file>

<file path=xl/ctrlProps/ctrlProp10.xml><?xml version="1.0" encoding="utf-8"?>
<formControlPr xmlns="http://schemas.microsoft.com/office/spreadsheetml/2009/9/main" objectType="Drop" dropStyle="combo" dx="16" fmlaLink="$B$12" fmlaRange="Données!$B$3:$B$1479" noThreeD="1" sel="37" val="32"/>
</file>

<file path=xl/ctrlProps/ctrlProp11.xml><?xml version="1.0" encoding="utf-8"?>
<formControlPr xmlns="http://schemas.microsoft.com/office/spreadsheetml/2009/9/main" objectType="Drop" dropStyle="combo" dx="16" fmlaLink="$B$13" fmlaRange="Données!$B$3:$B$1479" noThreeD="1" sel="37" val="32"/>
</file>

<file path=xl/ctrlProps/ctrlProp12.xml><?xml version="1.0" encoding="utf-8"?>
<formControlPr xmlns="http://schemas.microsoft.com/office/spreadsheetml/2009/9/main" objectType="Drop" dropStyle="combo" dx="16" fmlaLink="$B$14" fmlaRange="Données!$B$3:$B$1479" noThreeD="1" sel="37" val="32"/>
</file>

<file path=xl/ctrlProps/ctrlProp13.xml><?xml version="1.0" encoding="utf-8"?>
<formControlPr xmlns="http://schemas.microsoft.com/office/spreadsheetml/2009/9/main" objectType="Drop" dropStyle="combo" dx="16" fmlaLink="$B$15" fmlaRange="Données!$B$3:$B$1479" noThreeD="1" sel="37" val="32"/>
</file>

<file path=xl/ctrlProps/ctrlProp14.xml><?xml version="1.0" encoding="utf-8"?>
<formControlPr xmlns="http://schemas.microsoft.com/office/spreadsheetml/2009/9/main" objectType="Drop" dropStyle="combo" dx="16" fmlaLink="$B$16" fmlaRange="Données!$B$3:$B$1479" noThreeD="1" sel="37" val="32"/>
</file>

<file path=xl/ctrlProps/ctrlProp15.xml><?xml version="1.0" encoding="utf-8"?>
<formControlPr xmlns="http://schemas.microsoft.com/office/spreadsheetml/2009/9/main" objectType="Drop" dropStyle="combo" dx="16" fmlaLink="$B$17" fmlaRange="Données!$B$3:$B$1479" noThreeD="1" sel="37" val="32"/>
</file>

<file path=xl/ctrlProps/ctrlProp16.xml><?xml version="1.0" encoding="utf-8"?>
<formControlPr xmlns="http://schemas.microsoft.com/office/spreadsheetml/2009/9/main" objectType="Drop" dropStyle="combo" dx="16" fmlaLink="$B$18" fmlaRange="Données!$B$3:$B$1479" noThreeD="1" sel="37" val="32"/>
</file>

<file path=xl/ctrlProps/ctrlProp17.xml><?xml version="1.0" encoding="utf-8"?>
<formControlPr xmlns="http://schemas.microsoft.com/office/spreadsheetml/2009/9/main" objectType="Drop" dropStyle="combo" dx="16" fmlaLink="$B$19" fmlaRange="Données!$B$3:$B$1479" noThreeD="1" sel="37" val="32"/>
</file>

<file path=xl/ctrlProps/ctrlProp18.xml><?xml version="1.0" encoding="utf-8"?>
<formControlPr xmlns="http://schemas.microsoft.com/office/spreadsheetml/2009/9/main" objectType="Drop" dropStyle="combo" dx="16" fmlaLink="$B$20" fmlaRange="Données!$B$3:$B$1479" noThreeD="1" sel="37" val="32"/>
</file>

<file path=xl/ctrlProps/ctrlProp19.xml><?xml version="1.0" encoding="utf-8"?>
<formControlPr xmlns="http://schemas.microsoft.com/office/spreadsheetml/2009/9/main" objectType="Drop" dropStyle="combo" dx="16" fmlaLink="$B$21" fmlaRange="Données!$B$3:$B$1479" noThreeD="1" sel="37" val="32"/>
</file>

<file path=xl/ctrlProps/ctrlProp20.xml><?xml version="1.0" encoding="utf-8"?>
<formControlPr xmlns="http://schemas.microsoft.com/office/spreadsheetml/2009/9/main" objectType="Drop" dropStyle="combo" dx="16" fmlaLink="$B$22" fmlaRange="Données!$B$3:$B$1479" noThreeD="1" sel="37" val="32"/>
</file>

<file path=xl/ctrlProps/ctrlProp21.xml><?xml version="1.0" encoding="utf-8"?>
<formControlPr xmlns="http://schemas.microsoft.com/office/spreadsheetml/2009/9/main" objectType="Drop" dropStyle="combo" dx="16" fmlaLink="$B$23" fmlaRange="Données!$B$3:$B$1479" noThreeD="1" sel="37" val="32"/>
</file>

<file path=xl/ctrlProps/ctrlProp22.xml><?xml version="1.0" encoding="utf-8"?>
<formControlPr xmlns="http://schemas.microsoft.com/office/spreadsheetml/2009/9/main" objectType="Drop" dropStyle="combo" dx="16" fmlaLink="$B$24" fmlaRange="Données!$B$3:$B$1479" noThreeD="1" sel="37" val="32"/>
</file>

<file path=xl/ctrlProps/ctrlProp23.xml><?xml version="1.0" encoding="utf-8"?>
<formControlPr xmlns="http://schemas.microsoft.com/office/spreadsheetml/2009/9/main" objectType="Drop" dropStyle="combo" dx="16" fmlaLink="$B$25" fmlaRange="Données!$B$3:$B$1479" noThreeD="1" sel="37" val="32"/>
</file>

<file path=xl/ctrlProps/ctrlProp24.xml><?xml version="1.0" encoding="utf-8"?>
<formControlPr xmlns="http://schemas.microsoft.com/office/spreadsheetml/2009/9/main" objectType="Drop" dropStyle="combo" dx="16" fmlaLink="$B$26" fmlaRange="Données!$B$3:$B$1479" noThreeD="1" sel="37" val="32"/>
</file>

<file path=xl/ctrlProps/ctrlProp25.xml><?xml version="1.0" encoding="utf-8"?>
<formControlPr xmlns="http://schemas.microsoft.com/office/spreadsheetml/2009/9/main" objectType="Drop" dropStyle="combo" dx="16" fmlaLink="$B$27" fmlaRange="Données!$B$3:$B$1479" noThreeD="1" sel="37" val="32"/>
</file>

<file path=xl/ctrlProps/ctrlProp26.xml><?xml version="1.0" encoding="utf-8"?>
<formControlPr xmlns="http://schemas.microsoft.com/office/spreadsheetml/2009/9/main" objectType="Drop" dropStyle="combo" dx="16" fmlaLink="$B$28" fmlaRange="Données!$B$3:$B$1479" noThreeD="1" sel="37" val="32"/>
</file>

<file path=xl/ctrlProps/ctrlProp27.xml><?xml version="1.0" encoding="utf-8"?>
<formControlPr xmlns="http://schemas.microsoft.com/office/spreadsheetml/2009/9/main" objectType="Drop" dropStyle="combo" dx="16" fmlaLink="$B$29" fmlaRange="Données!$B$3:$B$1479" noThreeD="1" sel="37" val="32"/>
</file>

<file path=xl/ctrlProps/ctrlProp28.xml><?xml version="1.0" encoding="utf-8"?>
<formControlPr xmlns="http://schemas.microsoft.com/office/spreadsheetml/2009/9/main" objectType="Drop" dropStyle="combo" dx="16" fmlaLink="$B$30" fmlaRange="Données!$B$3:$B$1479" noThreeD="1" sel="37" val="32"/>
</file>

<file path=xl/drawings/_rels/drawing3.xml.rels><?xml version="1.0" encoding="UTF-8" standalone="yes"?>
<Relationships xmlns="http://schemas.openxmlformats.org/package/2006/relationships"><Relationship Id="rId117" Type="http://schemas.openxmlformats.org/officeDocument/2006/relationships/hyperlink" Target="https://www.capfriendly.com/waivers_calculator/oula-palve#results" TargetMode="External"/><Relationship Id="rId671" Type="http://schemas.openxmlformats.org/officeDocument/2006/relationships/hyperlink" Target="https://www.fr.capfriendly.com/waivers_calculator/nico-sturm#results" TargetMode="External"/><Relationship Id="rId769" Type="http://schemas.openxmlformats.org/officeDocument/2006/relationships/hyperlink" Target="https://www.fr.capfriendly.com/waivers_calculator/daniil-tarasov1#results" TargetMode="External"/><Relationship Id="rId21" Type="http://schemas.openxmlformats.org/officeDocument/2006/relationships/hyperlink" Target="https://www.capfriendly.com/waivers_calculator/peter-cehlarik#results" TargetMode="External"/><Relationship Id="rId324" Type="http://schemas.openxmlformats.org/officeDocument/2006/relationships/hyperlink" Target="https://www.fr.capfriendly.com/waivers_calculator/logan-day#results" TargetMode="External"/><Relationship Id="rId531" Type="http://schemas.openxmlformats.org/officeDocument/2006/relationships/hyperlink" Target="https://www.fr.capfriendly.com/waivers_calculator/alexander-yelesin#results" TargetMode="External"/><Relationship Id="rId629" Type="http://schemas.openxmlformats.org/officeDocument/2006/relationships/hyperlink" Target="https://www.fr.capfriendly.com/waivers_calculator/michael-anderson#results" TargetMode="External"/><Relationship Id="rId170" Type="http://schemas.openxmlformats.org/officeDocument/2006/relationships/hyperlink" Target="https://www.capfriendly.com/waivers_calculator/riley-damiani#results" TargetMode="External"/><Relationship Id="rId268" Type="http://schemas.openxmlformats.org/officeDocument/2006/relationships/hyperlink" Target="https://www.capfriendly.com/waivers_calculator/jordan-kyrou#results" TargetMode="External"/><Relationship Id="rId475" Type="http://schemas.openxmlformats.org/officeDocument/2006/relationships/hyperlink" Target="https://www.fr.capfriendly.com/waivers_calculator/petrus-palmu#results" TargetMode="External"/><Relationship Id="rId682" Type="http://schemas.openxmlformats.org/officeDocument/2006/relationships/hyperlink" Target="https://www.fr.capfriendly.com/arbitration-calculator/2020/all/all/all/carson-soucy" TargetMode="External"/><Relationship Id="rId32" Type="http://schemas.openxmlformats.org/officeDocument/2006/relationships/hyperlink" Target="https://www.capfriendly.com/arbitration-calculator/2020/all/all/all/ben-harpur" TargetMode="External"/><Relationship Id="rId128" Type="http://schemas.openxmlformats.org/officeDocument/2006/relationships/hyperlink" Target="https://www.capfriendly.com/waivers_calculator/pierre-olivier-joseph#results" TargetMode="External"/><Relationship Id="rId335" Type="http://schemas.openxmlformats.org/officeDocument/2006/relationships/hyperlink" Target="https://www.fr.capfriendly.com/arbitration-calculator/2020/all/all/all/lucas-wallmark" TargetMode="External"/><Relationship Id="rId542" Type="http://schemas.openxmlformats.org/officeDocument/2006/relationships/hyperlink" Target="https://www.fr.capfriendly.com/waivers_calculator/isac-lundestrom#results" TargetMode="External"/><Relationship Id="rId181" Type="http://schemas.openxmlformats.org/officeDocument/2006/relationships/hyperlink" Target="https://www.capfriendly.com/waivers_calculator/gavin-bayreuther#results" TargetMode="External"/><Relationship Id="rId402" Type="http://schemas.openxmlformats.org/officeDocument/2006/relationships/hyperlink" Target="https://www.fr.capfriendly.com/waivers_calculator/noah-juulsen#results" TargetMode="External"/><Relationship Id="rId279" Type="http://schemas.openxmlformats.org/officeDocument/2006/relationships/hyperlink" Target="https://www.capfriendly.com/waivers_calculator/joel-hofer#results" TargetMode="External"/><Relationship Id="rId486" Type="http://schemas.openxmlformats.org/officeDocument/2006/relationships/hyperlink" Target="https://www.fr.capfriendly.com/arbitration-calculator/2020/all/all/all/ashton-sautner" TargetMode="External"/><Relationship Id="rId693" Type="http://schemas.openxmlformats.org/officeDocument/2006/relationships/hyperlink" Target="https://www.fr.capfriendly.com/waivers_calculator/philippe-myers#results" TargetMode="External"/><Relationship Id="rId707" Type="http://schemas.openxmlformats.org/officeDocument/2006/relationships/hyperlink" Target="https://www.fr.capfriendly.com/waivers_calculator/mark-friedman#results" TargetMode="External"/><Relationship Id="rId43" Type="http://schemas.openxmlformats.org/officeDocument/2006/relationships/hyperlink" Target="https://www.capfriendly.com/waivers_calculator/timothy-liljegren#results" TargetMode="External"/><Relationship Id="rId139" Type="http://schemas.openxmlformats.org/officeDocument/2006/relationships/hyperlink" Target="https://www.capfriendly.com/waivers_calculator/barrett-hayton#results" TargetMode="External"/><Relationship Id="rId346" Type="http://schemas.openxmlformats.org/officeDocument/2006/relationships/hyperlink" Target="https://www.fr.capfriendly.com/waivers_calculator/jake-bean#results" TargetMode="External"/><Relationship Id="rId553" Type="http://schemas.openxmlformats.org/officeDocument/2006/relationships/hyperlink" Target="https://www.fr.capfriendly.com/waivers_calculator/jacob-larsson#results" TargetMode="External"/><Relationship Id="rId760" Type="http://schemas.openxmlformats.org/officeDocument/2006/relationships/hyperlink" Target="https://www.fr.capfriendly.com/arbitration-calculator/2020/all/all/all/justin-scott" TargetMode="External"/><Relationship Id="rId85" Type="http://schemas.openxmlformats.org/officeDocument/2006/relationships/hyperlink" Target="https://www.capfriendly.com/waivers_calculator/rasmus-dahlin#results" TargetMode="External"/><Relationship Id="rId150" Type="http://schemas.openxmlformats.org/officeDocument/2006/relationships/hyperlink" Target="https://www.capfriendly.com/waivers_calculator/kevin-bahl#results" TargetMode="External"/><Relationship Id="rId192" Type="http://schemas.openxmlformats.org/officeDocument/2006/relationships/hyperlink" Target="https://www.capfriendly.com/waivers_calculator/lias-andersson#results" TargetMode="External"/><Relationship Id="rId206" Type="http://schemas.openxmlformats.org/officeDocument/2006/relationships/hyperlink" Target="https://www.capfriendly.com/waivers_calculator/tim-gettinger#results" TargetMode="External"/><Relationship Id="rId413" Type="http://schemas.openxmlformats.org/officeDocument/2006/relationships/hyperlink" Target="https://www.fr.capfriendly.com/arbitration-calculator/2020/all/all/all/madison-bowey" TargetMode="External"/><Relationship Id="rId595" Type="http://schemas.openxmlformats.org/officeDocument/2006/relationships/hyperlink" Target="https://www.fr.capfriendly.com/waivers_calculator/brett-seney#results" TargetMode="External"/><Relationship Id="rId816" Type="http://schemas.openxmlformats.org/officeDocument/2006/relationships/hyperlink" Target="https://www.fr.capfriendly.com/waivers_calculator/mikhail-berdin#results" TargetMode="External"/><Relationship Id="rId248" Type="http://schemas.openxmlformats.org/officeDocument/2006/relationships/hyperlink" Target="https://www.capfriendly.com/waivers_calculator/zachary-magwood#results" TargetMode="External"/><Relationship Id="rId455" Type="http://schemas.openxmlformats.org/officeDocument/2006/relationships/hyperlink" Target="https://www.fr.capfriendly.com/waivers_calculator/artemi-knyazev#results" TargetMode="External"/><Relationship Id="rId497" Type="http://schemas.openxmlformats.org/officeDocument/2006/relationships/hyperlink" Target="https://www.fr.capfriendly.com/waivers_calculator/zach-senyshyn#results" TargetMode="External"/><Relationship Id="rId620" Type="http://schemas.openxmlformats.org/officeDocument/2006/relationships/hyperlink" Target="https://www.fr.capfriendly.com/waivers_calculator/akil-thomas#results" TargetMode="External"/><Relationship Id="rId662" Type="http://schemas.openxmlformats.org/officeDocument/2006/relationships/hyperlink" Target="https://www.fr.capfriendly.com/waivers_calculator/oleg-sosunov#results" TargetMode="External"/><Relationship Id="rId718" Type="http://schemas.openxmlformats.org/officeDocument/2006/relationships/hyperlink" Target="https://www.fr.capfriendly.com/waivers_calculator/drake-batherson#results" TargetMode="External"/><Relationship Id="rId12" Type="http://schemas.openxmlformats.org/officeDocument/2006/relationships/hyperlink" Target="https://www.capfriendly.com/waivers_calculator/axel-andersson#results" TargetMode="External"/><Relationship Id="rId108" Type="http://schemas.openxmlformats.org/officeDocument/2006/relationships/hyperlink" Target="https://www.capfriendly.com/arbitration-calculator/2021/all/all/all/teddy-blueger" TargetMode="External"/><Relationship Id="rId315" Type="http://schemas.openxmlformats.org/officeDocument/2006/relationships/hyperlink" Target="https://www.fr.capfriendly.com/waivers_calculator/nolan-vesey#results" TargetMode="External"/><Relationship Id="rId357" Type="http://schemas.openxmlformats.org/officeDocument/2006/relationships/hyperlink" Target="https://www.fr.capfriendly.com/waivers_calculator/anton-wedin#results" TargetMode="External"/><Relationship Id="rId522" Type="http://schemas.openxmlformats.org/officeDocument/2006/relationships/hyperlink" Target="https://www.fr.capfriendly.com/waivers_calculator/eetu-tuulola#results" TargetMode="External"/><Relationship Id="rId54" Type="http://schemas.openxmlformats.org/officeDocument/2006/relationships/hyperlink" Target="https://www.capfriendly.com/arbitration-calculator/2020/all/all/all/christian-djoos" TargetMode="External"/><Relationship Id="rId96" Type="http://schemas.openxmlformats.org/officeDocument/2006/relationships/hyperlink" Target="https://www.capfriendly.com/arbitration-calculator/2020/all/all/all/remi-elie" TargetMode="External"/><Relationship Id="rId161" Type="http://schemas.openxmlformats.org/officeDocument/2006/relationships/hyperlink" Target="https://www.capfriendly.com/waivers_calculator/roope-hintz#results" TargetMode="External"/><Relationship Id="rId217" Type="http://schemas.openxmlformats.org/officeDocument/2006/relationships/hyperlink" Target="https://www.capfriendly.com/waivers_calculator/darren-raddysh#results" TargetMode="External"/><Relationship Id="rId399" Type="http://schemas.openxmlformats.org/officeDocument/2006/relationships/hyperlink" Target="https://www.fr.capfriendly.com/arbitration-calculator/2020/all/all/all/michael-mccarron" TargetMode="External"/><Relationship Id="rId564" Type="http://schemas.openxmlformats.org/officeDocument/2006/relationships/hyperlink" Target="https://www.fr.capfriendly.com/waivers_calculator/oliver-wahlstrom#results" TargetMode="External"/><Relationship Id="rId771" Type="http://schemas.openxmlformats.org/officeDocument/2006/relationships/hyperlink" Target="https://www.fr.capfriendly.com/waivers_calculator/veini-vehvilainen#results" TargetMode="External"/><Relationship Id="rId259" Type="http://schemas.openxmlformats.org/officeDocument/2006/relationships/hyperlink" Target="https://www.capfriendly.com/waivers_calculator/robert-thomas#results" TargetMode="External"/><Relationship Id="rId424" Type="http://schemas.openxmlformats.org/officeDocument/2006/relationships/hyperlink" Target="https://www.fr.capfriendly.com/waivers_calculator/moritz-seider#results" TargetMode="External"/><Relationship Id="rId466" Type="http://schemas.openxmlformats.org/officeDocument/2006/relationships/hyperlink" Target="https://www.fr.capfriendly.com/waivers_calculator/elias-pettersson#results" TargetMode="External"/><Relationship Id="rId631" Type="http://schemas.openxmlformats.org/officeDocument/2006/relationships/hyperlink" Target="https://www.fr.capfriendly.com/waivers_calculator/markus-phillips#results" TargetMode="External"/><Relationship Id="rId673" Type="http://schemas.openxmlformats.org/officeDocument/2006/relationships/hyperlink" Target="https://www.fr.capfriendly.com/waivers_calculator/connor-dewar#results" TargetMode="External"/><Relationship Id="rId729" Type="http://schemas.openxmlformats.org/officeDocument/2006/relationships/hyperlink" Target="https://www.fr.capfriendly.com/arbitration-calculator/2020/all/all/all/nicholas-paul" TargetMode="External"/><Relationship Id="rId23" Type="http://schemas.openxmlformats.org/officeDocument/2006/relationships/hyperlink" Target="https://www.capfriendly.com/waivers_calculator/daniel-vladar#results" TargetMode="External"/><Relationship Id="rId119" Type="http://schemas.openxmlformats.org/officeDocument/2006/relationships/hyperlink" Target="https://www.capfriendly.com/waivers_calculator/linus-olund1#results" TargetMode="External"/><Relationship Id="rId270" Type="http://schemas.openxmlformats.org/officeDocument/2006/relationships/hyperlink" Target="https://www.capfriendly.com/waivers_calculator/austin-poganski#results" TargetMode="External"/><Relationship Id="rId326" Type="http://schemas.openxmlformats.org/officeDocument/2006/relationships/hyperlink" Target="https://www.fr.capfriendly.com/waivers_calculator/caleb-jones#results" TargetMode="External"/><Relationship Id="rId533" Type="http://schemas.openxmlformats.org/officeDocument/2006/relationships/hyperlink" Target="https://www.fr.capfriendly.com/waivers_calculator/artyom-zagidulin#results" TargetMode="External"/><Relationship Id="rId65" Type="http://schemas.openxmlformats.org/officeDocument/2006/relationships/hyperlink" Target="https://www.capfriendly.com/waivers_calculator/brian-pinho#results" TargetMode="External"/><Relationship Id="rId130" Type="http://schemas.openxmlformats.org/officeDocument/2006/relationships/hyperlink" Target="https://www.capfriendly.com/waivers_calculator/calen-addison#results" TargetMode="External"/><Relationship Id="rId368" Type="http://schemas.openxmlformats.org/officeDocument/2006/relationships/hyperlink" Target="https://www.fr.capfriendly.com/waivers_calculator/nathan-noel#results" TargetMode="External"/><Relationship Id="rId575" Type="http://schemas.openxmlformats.org/officeDocument/2006/relationships/hyperlink" Target="https://www.fr.capfriendly.com/waivers_calculator/sebastian-aho1#results" TargetMode="External"/><Relationship Id="rId740" Type="http://schemas.openxmlformats.org/officeDocument/2006/relationships/hyperlink" Target="https://www.fr.capfriendly.com/waivers_calculator/maxime-lajoie#results" TargetMode="External"/><Relationship Id="rId782" Type="http://schemas.openxmlformats.org/officeDocument/2006/relationships/hyperlink" Target="https://www.fr.capfriendly.com/waivers_calculator/igor-shvyryov#results" TargetMode="External"/><Relationship Id="rId172" Type="http://schemas.openxmlformats.org/officeDocument/2006/relationships/hyperlink" Target="https://www.capfriendly.com/waivers_calculator/adam-mascherin#results" TargetMode="External"/><Relationship Id="rId228" Type="http://schemas.openxmlformats.org/officeDocument/2006/relationships/hyperlink" Target="https://www.capfriendly.com/waivers_calculator/reid-duke#results" TargetMode="External"/><Relationship Id="rId435" Type="http://schemas.openxmlformats.org/officeDocument/2006/relationships/hyperlink" Target="https://www.fr.capfriendly.com/waivers_calculator/jonathan-dahlen#results" TargetMode="External"/><Relationship Id="rId477" Type="http://schemas.openxmlformats.org/officeDocument/2006/relationships/hyperlink" Target="https://www.fr.capfriendly.com/arbitration-calculator/2020/all/all/all/reid-boucher" TargetMode="External"/><Relationship Id="rId600" Type="http://schemas.openxmlformats.org/officeDocument/2006/relationships/hyperlink" Target="https://www.fr.capfriendly.com/waivers_calculator/ty-smith#results" TargetMode="External"/><Relationship Id="rId642" Type="http://schemas.openxmlformats.org/officeDocument/2006/relationships/hyperlink" Target="https://www.fr.capfriendly.com/arbitration-calculator/2020/all/all/all/danick-martel" TargetMode="External"/><Relationship Id="rId684" Type="http://schemas.openxmlformats.org/officeDocument/2006/relationships/hyperlink" Target="https://www.fr.capfriendly.com/waivers_calculator/brennan-menell#results" TargetMode="External"/><Relationship Id="rId281" Type="http://schemas.openxmlformats.org/officeDocument/2006/relationships/hyperlink" Target="https://www.capfriendly.com/waivers_calculator/ville-husso#results" TargetMode="External"/><Relationship Id="rId337" Type="http://schemas.openxmlformats.org/officeDocument/2006/relationships/hyperlink" Target="https://www.fr.capfriendly.com/waivers_calculator/julien-gauthier#results" TargetMode="External"/><Relationship Id="rId502" Type="http://schemas.openxmlformats.org/officeDocument/2006/relationships/hyperlink" Target="https://www.fr.capfriendly.com/waivers_calculator/joona-koppanen#results" TargetMode="External"/><Relationship Id="rId34" Type="http://schemas.openxmlformats.org/officeDocument/2006/relationships/hyperlink" Target="https://www.capfriendly.com/waivers_calculator/ilya-mikheyev#results" TargetMode="External"/><Relationship Id="rId76" Type="http://schemas.openxmlformats.org/officeDocument/2006/relationships/hyperlink" Target="https://www.capfriendly.com/waivers_calculator/colby-williams#results" TargetMode="External"/><Relationship Id="rId141" Type="http://schemas.openxmlformats.org/officeDocument/2006/relationships/hyperlink" Target="https://www.capfriendly.com/waivers_calculator/jan-jenik#results" TargetMode="External"/><Relationship Id="rId379" Type="http://schemas.openxmlformats.org/officeDocument/2006/relationships/hyperlink" Target="https://www.fr.capfriendly.com/waivers_calculator/joni-tuulola#results" TargetMode="External"/><Relationship Id="rId544" Type="http://schemas.openxmlformats.org/officeDocument/2006/relationships/hyperlink" Target="https://www.fr.capfriendly.com/waivers_calculator/sam-steel#results" TargetMode="External"/><Relationship Id="rId586" Type="http://schemas.openxmlformats.org/officeDocument/2006/relationships/hyperlink" Target="https://www.fr.capfriendly.com/arbitration-calculator/2020/all/all/all/mirco-mueller" TargetMode="External"/><Relationship Id="rId751" Type="http://schemas.openxmlformats.org/officeDocument/2006/relationships/hyperlink" Target="https://www.fr.capfriendly.com/waivers_calculator/emil-bemstrom#results" TargetMode="External"/><Relationship Id="rId793" Type="http://schemas.openxmlformats.org/officeDocument/2006/relationships/hyperlink" Target="https://www.fr.capfriendly.com/waivers_calculator/adam-werner#results" TargetMode="External"/><Relationship Id="rId807" Type="http://schemas.openxmlformats.org/officeDocument/2006/relationships/hyperlink" Target="https://www.fr.capfriendly.com/waivers_calculator/skyler-mckenzie#results" TargetMode="External"/><Relationship Id="rId7" Type="http://schemas.openxmlformats.org/officeDocument/2006/relationships/hyperlink" Target="https://www.capfriendly.com/waivers_calculator/urho-vaakanainen#results" TargetMode="External"/><Relationship Id="rId183" Type="http://schemas.openxmlformats.org/officeDocument/2006/relationships/hyperlink" Target="https://www.capfriendly.com/arbitration-calculator/2020/all/all/all/dillon-heatherington" TargetMode="External"/><Relationship Id="rId239" Type="http://schemas.openxmlformats.org/officeDocument/2006/relationships/hyperlink" Target="https://www.capfriendly.com/waivers_calculator/dylan-ferguson#results" TargetMode="External"/><Relationship Id="rId390" Type="http://schemas.openxmlformats.org/officeDocument/2006/relationships/hyperlink" Target="https://www.fr.capfriendly.com/waivers_calculator/nick-suzuki#results" TargetMode="External"/><Relationship Id="rId404" Type="http://schemas.openxmlformats.org/officeDocument/2006/relationships/hyperlink" Target="https://www.fr.capfriendly.com/waivers_calculator/cale-fleury#results" TargetMode="External"/><Relationship Id="rId446" Type="http://schemas.openxmlformats.org/officeDocument/2006/relationships/hyperlink" Target="https://www.fr.capfriendly.com/waivers_calculator/manuel-wiederer#results" TargetMode="External"/><Relationship Id="rId611" Type="http://schemas.openxmlformats.org/officeDocument/2006/relationships/hyperlink" Target="https://www.fr.capfriendly.com/waivers_calculator/matt-roy#results" TargetMode="External"/><Relationship Id="rId653" Type="http://schemas.openxmlformats.org/officeDocument/2006/relationships/hyperlink" Target="https://www.fr.capfriendly.com/waivers_calculator/ross-colton#results" TargetMode="External"/><Relationship Id="rId250" Type="http://schemas.openxmlformats.org/officeDocument/2006/relationships/hyperlink" Target="https://www.capfriendly.com/waivers_calculator/mathieu-olivier#results" TargetMode="External"/><Relationship Id="rId292" Type="http://schemas.openxmlformats.org/officeDocument/2006/relationships/hyperlink" Target="https://www.capfriendly.com/waivers_calculator/patrick-bajkov#results" TargetMode="External"/><Relationship Id="rId306" Type="http://schemas.openxmlformats.org/officeDocument/2006/relationships/hyperlink" Target="https://www.fr.capfriendly.com/arbitration-calculator/2020/all/all/all/colby-cave" TargetMode="External"/><Relationship Id="rId488" Type="http://schemas.openxmlformats.org/officeDocument/2006/relationships/hyperlink" Target="https://www.fr.capfriendly.com/waivers_calculator/michael-dipietro#results" TargetMode="External"/><Relationship Id="rId695" Type="http://schemas.openxmlformats.org/officeDocument/2006/relationships/hyperlink" Target="https://www.fr.capfriendly.com/waivers_calculator/joel-farabee#results" TargetMode="External"/><Relationship Id="rId709" Type="http://schemas.openxmlformats.org/officeDocument/2006/relationships/hyperlink" Target="https://www.fr.capfriendly.com/arbitration-calculator/2020/all/all/all/reece-willcox" TargetMode="External"/><Relationship Id="rId45" Type="http://schemas.openxmlformats.org/officeDocument/2006/relationships/hyperlink" Target="https://www.capfriendly.com/waivers_calculator/mac-hollowell#results" TargetMode="External"/><Relationship Id="rId87" Type="http://schemas.openxmlformats.org/officeDocument/2006/relationships/hyperlink" Target="https://www.capfriendly.com/waivers_calculator/andrew-oglevie#results" TargetMode="External"/><Relationship Id="rId110" Type="http://schemas.openxmlformats.org/officeDocument/2006/relationships/hyperlink" Target="https://www.capfriendly.com/arbitration-calculator/2020/all/all/all/juuso-riikola" TargetMode="External"/><Relationship Id="rId348" Type="http://schemas.openxmlformats.org/officeDocument/2006/relationships/hyperlink" Target="https://www.fr.capfriendly.com/arbitration-calculator/2020/all/all/all/alex-lintuniemi" TargetMode="External"/><Relationship Id="rId513" Type="http://schemas.openxmlformats.org/officeDocument/2006/relationships/hyperlink" Target="https://www.fr.capfriendly.com/waivers_calculator/jeremy-lauzon#results" TargetMode="External"/><Relationship Id="rId555" Type="http://schemas.openxmlformats.org/officeDocument/2006/relationships/hyperlink" Target="https://www.fr.capfriendly.com/waivers_calculator/josh-mahura#results" TargetMode="External"/><Relationship Id="rId597" Type="http://schemas.openxmlformats.org/officeDocument/2006/relationships/hyperlink" Target="https://www.fr.capfriendly.com/waivers_calculator/nathan-bastian#results" TargetMode="External"/><Relationship Id="rId720" Type="http://schemas.openxmlformats.org/officeDocument/2006/relationships/hyperlink" Target="https://www.fr.capfriendly.com/waivers_calculator/christian-wolanin#results" TargetMode="External"/><Relationship Id="rId762" Type="http://schemas.openxmlformats.org/officeDocument/2006/relationships/hyperlink" Target="https://www.fr.capfriendly.com/waivers_calculator/vladislav-gavrikov#results" TargetMode="External"/><Relationship Id="rId152" Type="http://schemas.openxmlformats.org/officeDocument/2006/relationships/hyperlink" Target="https://www.capfriendly.com/waivers_calculator/kyle-capobianco#results" TargetMode="External"/><Relationship Id="rId194" Type="http://schemas.openxmlformats.org/officeDocument/2006/relationships/hyperlink" Target="https://www.capfriendly.com/arbitration-calculator/2020/all/all/all/cristoval-nieves" TargetMode="External"/><Relationship Id="rId208" Type="http://schemas.openxmlformats.org/officeDocument/2006/relationships/hyperlink" Target="https://www.capfriendly.com/waivers_calculator/vinni-lettieri#results" TargetMode="External"/><Relationship Id="rId415" Type="http://schemas.openxmlformats.org/officeDocument/2006/relationships/hyperlink" Target="https://www.fr.capfriendly.com/waivers_calculator/david-pope#results" TargetMode="External"/><Relationship Id="rId457" Type="http://schemas.openxmlformats.org/officeDocument/2006/relationships/hyperlink" Target="https://www.fr.capfriendly.com/arbitration-calculator/2021/all/all/all/trevor-carrick" TargetMode="External"/><Relationship Id="rId622" Type="http://schemas.openxmlformats.org/officeDocument/2006/relationships/hyperlink" Target="https://www.fr.capfriendly.com/waivers_calculator/jaret-anderson-dolan#results" TargetMode="External"/><Relationship Id="rId261" Type="http://schemas.openxmlformats.org/officeDocument/2006/relationships/hyperlink" Target="https://www.capfriendly.com/arbitration-calculator/2020/all/all/all/derrick-pouliot" TargetMode="External"/><Relationship Id="rId499" Type="http://schemas.openxmlformats.org/officeDocument/2006/relationships/hyperlink" Target="https://www.fr.capfriendly.com/waivers_calculator/cameron-hughes#results" TargetMode="External"/><Relationship Id="rId664" Type="http://schemas.openxmlformats.org/officeDocument/2006/relationships/hyperlink" Target="https://www.fr.capfriendly.com/arbitration-calculator/2020/all/all/all/spencer-martin" TargetMode="External"/><Relationship Id="rId14" Type="http://schemas.openxmlformats.org/officeDocument/2006/relationships/hyperlink" Target="https://www.capfriendly.com/waivers_calculator/ryan-fitzgerald#results" TargetMode="External"/><Relationship Id="rId56" Type="http://schemas.openxmlformats.org/officeDocument/2006/relationships/hyperlink" Target="https://www.capfriendly.com/waivers_calculator/connor-mcmichael#results" TargetMode="External"/><Relationship Id="rId317" Type="http://schemas.openxmlformats.org/officeDocument/2006/relationships/hyperlink" Target="https://www.fr.capfriendly.com/waivers_calculator/kirill-maksimov#results" TargetMode="External"/><Relationship Id="rId359" Type="http://schemas.openxmlformats.org/officeDocument/2006/relationships/hyperlink" Target="https://www.fr.capfriendly.com/waivers_calculator/dominik-kubalik#results" TargetMode="External"/><Relationship Id="rId524" Type="http://schemas.openxmlformats.org/officeDocument/2006/relationships/hyperlink" Target="https://www.fr.capfriendly.com/waivers_calculator/martin-pospisil#results" TargetMode="External"/><Relationship Id="rId566" Type="http://schemas.openxmlformats.org/officeDocument/2006/relationships/hyperlink" Target="https://www.fr.capfriendly.com/waivers_calculator/bobo-carpenter#results" TargetMode="External"/><Relationship Id="rId731" Type="http://schemas.openxmlformats.org/officeDocument/2006/relationships/hyperlink" Target="https://www.fr.capfriendly.com/waivers_calculator/vitaly-abramov#results" TargetMode="External"/><Relationship Id="rId773" Type="http://schemas.openxmlformats.org/officeDocument/2006/relationships/hyperlink" Target="https://www.fr.capfriendly.com/waivers_calculator/tyson-jost#results" TargetMode="External"/><Relationship Id="rId98" Type="http://schemas.openxmlformats.org/officeDocument/2006/relationships/hyperlink" Target="https://www.capfriendly.com/waivers_calculator/henri-jokiharju#results" TargetMode="External"/><Relationship Id="rId121" Type="http://schemas.openxmlformats.org/officeDocument/2006/relationships/hyperlink" Target="https://www.capfriendly.com/waivers_calculator/jordy-bellerive#results" TargetMode="External"/><Relationship Id="rId163" Type="http://schemas.openxmlformats.org/officeDocument/2006/relationships/hyperlink" Target="https://www.capfriendly.com/waivers_calculator/joel-kiviranta#results" TargetMode="External"/><Relationship Id="rId219" Type="http://schemas.openxmlformats.org/officeDocument/2006/relationships/hyperlink" Target="https://www.capfriendly.com/waivers_calculator/igor-shesterkin#results" TargetMode="External"/><Relationship Id="rId370" Type="http://schemas.openxmlformats.org/officeDocument/2006/relationships/hyperlink" Target="https://www.fr.capfriendly.com/waivers_calculator/dylan-sikura#results" TargetMode="External"/><Relationship Id="rId426" Type="http://schemas.openxmlformats.org/officeDocument/2006/relationships/hyperlink" Target="https://www.fr.capfriendly.com/waivers_calculator/jared-mcisaac#results" TargetMode="External"/><Relationship Id="rId633" Type="http://schemas.openxmlformats.org/officeDocument/2006/relationships/hyperlink" Target="https://www.fr.capfriendly.com/waivers_calculator/austin-strand#results" TargetMode="External"/><Relationship Id="rId230" Type="http://schemas.openxmlformats.org/officeDocument/2006/relationships/hyperlink" Target="https://www.capfriendly.com/waivers_calculator/benjamin-jones#results" TargetMode="External"/><Relationship Id="rId468" Type="http://schemas.openxmlformats.org/officeDocument/2006/relationships/hyperlink" Target="https://www.fr.capfriendly.com/arbitration-calculator/2020/all/all/all/troy-stecher" TargetMode="External"/><Relationship Id="rId675" Type="http://schemas.openxmlformats.org/officeDocument/2006/relationships/hyperlink" Target="https://www.fr.capfriendly.com/waivers_calculator/mason-shaw#results" TargetMode="External"/><Relationship Id="rId25" Type="http://schemas.openxmlformats.org/officeDocument/2006/relationships/hyperlink" Target="https://www.capfriendly.com/waivers_calculator/kyle-keyser#results" TargetMode="External"/><Relationship Id="rId67" Type="http://schemas.openxmlformats.org/officeDocument/2006/relationships/hyperlink" Target="https://www.capfriendly.com/arbitration-calculator/2020/all/all/all/liam-obrien1" TargetMode="External"/><Relationship Id="rId272" Type="http://schemas.openxmlformats.org/officeDocument/2006/relationships/hyperlink" Target="https://www.capfriendly.com/waivers_calculator/nolan-stevens#results" TargetMode="External"/><Relationship Id="rId328" Type="http://schemas.openxmlformats.org/officeDocument/2006/relationships/hyperlink" Target="https://www.fr.capfriendly.com/waivers_calculator/olivier-rodrigue#results" TargetMode="External"/><Relationship Id="rId535" Type="http://schemas.openxmlformats.org/officeDocument/2006/relationships/hyperlink" Target="https://www.fr.capfriendly.com/waivers_calculator/nick-schneider#results" TargetMode="External"/><Relationship Id="rId577" Type="http://schemas.openxmlformats.org/officeDocument/2006/relationships/hyperlink" Target="https://www.fr.capfriendly.com/waivers_calculator/mitch-vande-sompel#results" TargetMode="External"/><Relationship Id="rId700" Type="http://schemas.openxmlformats.org/officeDocument/2006/relationships/hyperlink" Target="https://www.fr.capfriendly.com/waivers_calculator/isaac-ratcliffe#results" TargetMode="External"/><Relationship Id="rId742" Type="http://schemas.openxmlformats.org/officeDocument/2006/relationships/hyperlink" Target="https://www.fr.capfriendly.com/waivers_calculator/filip-gustavsson#results" TargetMode="External"/><Relationship Id="rId132" Type="http://schemas.openxmlformats.org/officeDocument/2006/relationships/hyperlink" Target="https://www.capfriendly.com/waivers_calculator/alex-dorio#results" TargetMode="External"/><Relationship Id="rId174" Type="http://schemas.openxmlformats.org/officeDocument/2006/relationships/hyperlink" Target="https://www.capfriendly.com/waivers_calculator/nicholas-caamano#results" TargetMode="External"/><Relationship Id="rId381" Type="http://schemas.openxmlformats.org/officeDocument/2006/relationships/hyperlink" Target="https://www.fr.capfriendly.com/waivers_calculator/kevin-lankinen#results" TargetMode="External"/><Relationship Id="rId602" Type="http://schemas.openxmlformats.org/officeDocument/2006/relationships/hyperlink" Target="https://www.fr.capfriendly.com/waivers_calculator/colton-white#results" TargetMode="External"/><Relationship Id="rId784" Type="http://schemas.openxmlformats.org/officeDocument/2006/relationships/hyperlink" Target="https://www.fr.capfriendly.com/waivers_calculator/sheldon-dries#results" TargetMode="External"/><Relationship Id="rId241" Type="http://schemas.openxmlformats.org/officeDocument/2006/relationships/hyperlink" Target="https://www.capfriendly.com/arbitration-calculator/2021/all/all/all/steven-santini" TargetMode="External"/><Relationship Id="rId437" Type="http://schemas.openxmlformats.org/officeDocument/2006/relationships/hyperlink" Target="https://www.fr.capfriendly.com/waivers_calculator/zachary-gallant#results" TargetMode="External"/><Relationship Id="rId479" Type="http://schemas.openxmlformats.org/officeDocument/2006/relationships/hyperlink" Target="https://www.fr.capfriendly.com/waivers_calculator/jett-woo#results" TargetMode="External"/><Relationship Id="rId644" Type="http://schemas.openxmlformats.org/officeDocument/2006/relationships/hyperlink" Target="https://www.fr.capfriendly.com/waivers_calculator/erik-cernak#results" TargetMode="External"/><Relationship Id="rId686" Type="http://schemas.openxmlformats.org/officeDocument/2006/relationships/hyperlink" Target="https://www.fr.capfriendly.com/waivers_calculator/louis-belpedio#results" TargetMode="External"/><Relationship Id="rId36" Type="http://schemas.openxmlformats.org/officeDocument/2006/relationships/hyperlink" Target="https://www.capfriendly.com/waivers_calculator/pierre-engvall#results" TargetMode="External"/><Relationship Id="rId283" Type="http://schemas.openxmlformats.org/officeDocument/2006/relationships/hyperlink" Target="https://www.capfriendly.com/waivers_calculator/henrik-borgstrom#results" TargetMode="External"/><Relationship Id="rId339" Type="http://schemas.openxmlformats.org/officeDocument/2006/relationships/hyperlink" Target="https://www.fr.capfriendly.com/waivers_calculator/janne-kuokkanen#results" TargetMode="External"/><Relationship Id="rId490" Type="http://schemas.openxmlformats.org/officeDocument/2006/relationships/hyperlink" Target="https://www.fr.capfriendly.com/arbitration-calculator/2020/all/all/all/brett-ritchie" TargetMode="External"/><Relationship Id="rId504" Type="http://schemas.openxmlformats.org/officeDocument/2006/relationships/hyperlink" Target="https://www.fr.capfriendly.com/waivers_calculator/ryan-fitzgerald#results" TargetMode="External"/><Relationship Id="rId546" Type="http://schemas.openxmlformats.org/officeDocument/2006/relationships/hyperlink" Target="https://www.fr.capfriendly.com/waivers_calculator/antoine-morand#results" TargetMode="External"/><Relationship Id="rId711" Type="http://schemas.openxmlformats.org/officeDocument/2006/relationships/hyperlink" Target="https://www.fr.capfriendly.com/waivers_calculator/felix-sandstrom#results" TargetMode="External"/><Relationship Id="rId753" Type="http://schemas.openxmlformats.org/officeDocument/2006/relationships/hyperlink" Target="https://www.fr.capfriendly.com/waivers_calculator/liam-foudy#results" TargetMode="External"/><Relationship Id="rId78" Type="http://schemas.openxmlformats.org/officeDocument/2006/relationships/hyperlink" Target="https://www.capfriendly.com/arbitration-calculator/2020/all/all/all/tyler-lewington" TargetMode="External"/><Relationship Id="rId101" Type="http://schemas.openxmlformats.org/officeDocument/2006/relationships/hyperlink" Target="https://www.capfriendly.com/waivers_calculator/william-borgen#results" TargetMode="External"/><Relationship Id="rId143" Type="http://schemas.openxmlformats.org/officeDocument/2006/relationships/hyperlink" Target="https://www.capfriendly.com/waivers_calculator/tyler-steenbergen#results" TargetMode="External"/><Relationship Id="rId185" Type="http://schemas.openxmlformats.org/officeDocument/2006/relationships/hyperlink" Target="https://www.capfriendly.com/waivers_calculator/jake-oettinger#results" TargetMode="External"/><Relationship Id="rId350" Type="http://schemas.openxmlformats.org/officeDocument/2006/relationships/hyperlink" Target="https://www.fr.capfriendly.com/waivers_calculator/callum-booth#results" TargetMode="External"/><Relationship Id="rId406" Type="http://schemas.openxmlformats.org/officeDocument/2006/relationships/hyperlink" Target="https://www.fr.capfriendly.com/waivers_calculator/cayden-primeau#results" TargetMode="External"/><Relationship Id="rId588" Type="http://schemas.openxmlformats.org/officeDocument/2006/relationships/hyperlink" Target="https://www.fr.capfriendly.com/waivers_calculator/joseph-anderson#results" TargetMode="External"/><Relationship Id="rId795" Type="http://schemas.openxmlformats.org/officeDocument/2006/relationships/hyperlink" Target="https://www.fr.capfriendly.com/waivers_calculator/jack-roslovic#results" TargetMode="External"/><Relationship Id="rId809" Type="http://schemas.openxmlformats.org/officeDocument/2006/relationships/hyperlink" Target="https://www.fr.capfriendly.com/arbitration-calculator/2020/all/all/all/cj-suess" TargetMode="External"/><Relationship Id="rId9" Type="http://schemas.openxmlformats.org/officeDocument/2006/relationships/hyperlink" Target="https://www.capfriendly.com/waivers_calculator/jakob-forsbacka-karlsson1#results" TargetMode="External"/><Relationship Id="rId210" Type="http://schemas.openxmlformats.org/officeDocument/2006/relationships/hyperlink" Target="https://www.capfriendly.com/arbitration-calculator/2020/all/all/all/danny-oregan" TargetMode="External"/><Relationship Id="rId392" Type="http://schemas.openxmlformats.org/officeDocument/2006/relationships/hyperlink" Target="https://www.fr.capfriendly.com/waivers_calculator/joel-teasdale#results" TargetMode="External"/><Relationship Id="rId448" Type="http://schemas.openxmlformats.org/officeDocument/2006/relationships/hyperlink" Target="https://www.fr.capfriendly.com/waivers_calculator/maxim-letunov#results" TargetMode="External"/><Relationship Id="rId613" Type="http://schemas.openxmlformats.org/officeDocument/2006/relationships/hyperlink" Target="https://www.fr.capfriendly.com/arbitration-calculator/2020/all/all/all/kurtis-macdermid" TargetMode="External"/><Relationship Id="rId655" Type="http://schemas.openxmlformats.org/officeDocument/2006/relationships/hyperlink" Target="https://www.fr.capfriendly.com/waivers_calculator/alex-barre-boulet#results" TargetMode="External"/><Relationship Id="rId697" Type="http://schemas.openxmlformats.org/officeDocument/2006/relationships/hyperlink" Target="https://www.fr.capfriendly.com/waivers_calculator/morgan-frost#results" TargetMode="External"/><Relationship Id="rId252" Type="http://schemas.openxmlformats.org/officeDocument/2006/relationships/hyperlink" Target="https://www.capfriendly.com/arbitration-calculator/2020/all/all/all/laurent-dauphin" TargetMode="External"/><Relationship Id="rId294" Type="http://schemas.openxmlformats.org/officeDocument/2006/relationships/hyperlink" Target="https://www.capfriendly.com/arbitration-calculator/2020/all/all/all/dominic-toninato" TargetMode="External"/><Relationship Id="rId308" Type="http://schemas.openxmlformats.org/officeDocument/2006/relationships/hyperlink" Target="https://www.fr.capfriendly.com/arbitration-calculator/2020/all/all/all/matthew-benning" TargetMode="External"/><Relationship Id="rId515" Type="http://schemas.openxmlformats.org/officeDocument/2006/relationships/hyperlink" Target="https://www.fr.capfriendly.com/waivers_calculator/daniel-vladar#results" TargetMode="External"/><Relationship Id="rId722" Type="http://schemas.openxmlformats.org/officeDocument/2006/relationships/hyperlink" Target="https://www.fr.capfriendly.com/waivers_calculator/christian-jaros#results" TargetMode="External"/><Relationship Id="rId47" Type="http://schemas.openxmlformats.org/officeDocument/2006/relationships/hyperlink" Target="https://www.capfriendly.com/waivers_calculator/jesper-lindgren#results" TargetMode="External"/><Relationship Id="rId89" Type="http://schemas.openxmlformats.org/officeDocument/2006/relationships/hyperlink" Target="https://www.capfriendly.com/waivers_calculator/arttu-ruotsalainen#results" TargetMode="External"/><Relationship Id="rId112" Type="http://schemas.openxmlformats.org/officeDocument/2006/relationships/hyperlink" Target="https://www.capfriendly.com/waivers_calculator/anthony-angello#results" TargetMode="External"/><Relationship Id="rId154" Type="http://schemas.openxmlformats.org/officeDocument/2006/relationships/hyperlink" Target="https://www.capfriendly.com/waivers_calculator/jalen-smereck#results" TargetMode="External"/><Relationship Id="rId361" Type="http://schemas.openxmlformats.org/officeDocument/2006/relationships/hyperlink" Target="https://www.fr.capfriendly.com/waivers_calculator/reese-johnson#results" TargetMode="External"/><Relationship Id="rId557" Type="http://schemas.openxmlformats.org/officeDocument/2006/relationships/hyperlink" Target="https://www.fr.capfriendly.com/waivers_calculator/angus-redmond#results" TargetMode="External"/><Relationship Id="rId599" Type="http://schemas.openxmlformats.org/officeDocument/2006/relationships/hyperlink" Target="https://www.fr.capfriendly.com/arbitration-calculator/2020/all/all/all/brandon-baddock" TargetMode="External"/><Relationship Id="rId764" Type="http://schemas.openxmlformats.org/officeDocument/2006/relationships/hyperlink" Target="https://www.fr.capfriendly.com/waivers_calculator/gabriel-carlsson#results" TargetMode="External"/><Relationship Id="rId196" Type="http://schemas.openxmlformats.org/officeDocument/2006/relationships/hyperlink" Target="https://www.capfriendly.com/waivers_calculator/libor-hajek#results" TargetMode="External"/><Relationship Id="rId417" Type="http://schemas.openxmlformats.org/officeDocument/2006/relationships/hyperlink" Target="https://www.fr.capfriendly.com/waivers_calculator/taro-hirose#results" TargetMode="External"/><Relationship Id="rId459" Type="http://schemas.openxmlformats.org/officeDocument/2006/relationships/hyperlink" Target="https://www.fr.capfriendly.com/arbitration-calculator/2021/all/all/all/nick-desimone" TargetMode="External"/><Relationship Id="rId624" Type="http://schemas.openxmlformats.org/officeDocument/2006/relationships/hyperlink" Target="https://www.fr.capfriendly.com/waivers_calculator/drake-rymsha#results" TargetMode="External"/><Relationship Id="rId666" Type="http://schemas.openxmlformats.org/officeDocument/2006/relationships/hyperlink" Target="https://www.fr.capfriendly.com/waivers_calculator/ryan-donato#results" TargetMode="External"/><Relationship Id="rId16" Type="http://schemas.openxmlformats.org/officeDocument/2006/relationships/hyperlink" Target="https://www.capfriendly.com/waivers_calculator/emil-johansson#results" TargetMode="External"/><Relationship Id="rId221" Type="http://schemas.openxmlformats.org/officeDocument/2006/relationships/hyperlink" Target="https://www.capfriendly.com/arbitration-calculator/2020/all/all/all/valentin-zykov" TargetMode="External"/><Relationship Id="rId263" Type="http://schemas.openxmlformats.org/officeDocument/2006/relationships/hyperlink" Target="https://www.capfriendly.com/waivers_calculator/dominik-bokk#results" TargetMode="External"/><Relationship Id="rId319" Type="http://schemas.openxmlformats.org/officeDocument/2006/relationships/hyperlink" Target="https://www.fr.capfriendly.com/waivers_calculator/cameron-hebig#results" TargetMode="External"/><Relationship Id="rId470" Type="http://schemas.openxmlformats.org/officeDocument/2006/relationships/hyperlink" Target="https://www.fr.capfriendly.com/waivers_calculator/thatcher-demko#results" TargetMode="External"/><Relationship Id="rId526" Type="http://schemas.openxmlformats.org/officeDocument/2006/relationships/hyperlink" Target="https://www.fr.capfriendly.com/waivers_calculator/glenn-gawdin#results" TargetMode="External"/><Relationship Id="rId58" Type="http://schemas.openxmlformats.org/officeDocument/2006/relationships/hyperlink" Target="https://www.capfriendly.com/waivers_calculator/axel-jonsson-fjallby#results" TargetMode="External"/><Relationship Id="rId123" Type="http://schemas.openxmlformats.org/officeDocument/2006/relationships/hyperlink" Target="https://www.capfriendly.com/arbitration-calculator/2020/all/all/all/joseph-blandisi" TargetMode="External"/><Relationship Id="rId330" Type="http://schemas.openxmlformats.org/officeDocument/2006/relationships/hyperlink" Target="https://www.fr.capfriendly.com/waivers_calculator/dylan-wells#results" TargetMode="External"/><Relationship Id="rId568" Type="http://schemas.openxmlformats.org/officeDocument/2006/relationships/hyperlink" Target="https://www.fr.capfriendly.com/waivers_calculator/otto-koivula#results" TargetMode="External"/><Relationship Id="rId733" Type="http://schemas.openxmlformats.org/officeDocument/2006/relationships/hyperlink" Target="https://www.fr.capfriendly.com/waivers_calculator/parker-kelly#results" TargetMode="External"/><Relationship Id="rId775" Type="http://schemas.openxmlformats.org/officeDocument/2006/relationships/hyperlink" Target="https://www.fr.capfriendly.com/waivers_calculator/cale-makar#results" TargetMode="External"/><Relationship Id="rId165" Type="http://schemas.openxmlformats.org/officeDocument/2006/relationships/hyperlink" Target="https://www.capfriendly.com/waivers_calculator/tye-felhaber#results" TargetMode="External"/><Relationship Id="rId372" Type="http://schemas.openxmlformats.org/officeDocument/2006/relationships/hyperlink" Target="https://www.fr.capfriendly.com/waivers_calculator/alexandre-fortin#results" TargetMode="External"/><Relationship Id="rId428" Type="http://schemas.openxmlformats.org/officeDocument/2006/relationships/hyperlink" Target="https://www.fr.capfriendly.com/waivers_calculator/vili-saarijarvi#results" TargetMode="External"/><Relationship Id="rId635" Type="http://schemas.openxmlformats.org/officeDocument/2006/relationships/hyperlink" Target="https://www.fr.capfriendly.com/waivers_calculator/jacob-moverare#results" TargetMode="External"/><Relationship Id="rId677" Type="http://schemas.openxmlformats.org/officeDocument/2006/relationships/hyperlink" Target="https://www.fr.capfriendly.com/waivers_calculator/ivan-lodnia#results" TargetMode="External"/><Relationship Id="rId800" Type="http://schemas.openxmlformats.org/officeDocument/2006/relationships/hyperlink" Target="https://www.fr.capfriendly.com/waivers_calculator/kristian-vesalainen#results" TargetMode="External"/><Relationship Id="rId232" Type="http://schemas.openxmlformats.org/officeDocument/2006/relationships/hyperlink" Target="https://www.capfriendly.com/waivers_calculator/gage-quinney#results" TargetMode="External"/><Relationship Id="rId274" Type="http://schemas.openxmlformats.org/officeDocument/2006/relationships/hyperlink" Target="https://www.capfriendly.com/waivers_calculator/niko-mikkola#results" TargetMode="External"/><Relationship Id="rId481" Type="http://schemas.openxmlformats.org/officeDocument/2006/relationships/hyperlink" Target="https://www.fr.capfriendly.com/waivers_calculator/mitch-eliot#results" TargetMode="External"/><Relationship Id="rId702" Type="http://schemas.openxmlformats.org/officeDocument/2006/relationships/hyperlink" Target="https://www.fr.capfriendly.com/waivers_calculator/maksim-sushko#results" TargetMode="External"/><Relationship Id="rId27" Type="http://schemas.openxmlformats.org/officeDocument/2006/relationships/hyperlink" Target="https://www.capfriendly.com/arbitration-calculator/2019/all/all/all/zane-mcintyre" TargetMode="External"/><Relationship Id="rId69" Type="http://schemas.openxmlformats.org/officeDocument/2006/relationships/hyperlink" Target="https://www.capfriendly.com/waivers_calculator/bobby-nardella#results" TargetMode="External"/><Relationship Id="rId134" Type="http://schemas.openxmlformats.org/officeDocument/2006/relationships/hyperlink" Target="https://www.capfriendly.com/arbitration-calculator/2020/all/all/all/vinnie-hinostroza" TargetMode="External"/><Relationship Id="rId537" Type="http://schemas.openxmlformats.org/officeDocument/2006/relationships/hyperlink" Target="https://www.fr.capfriendly.com/arbitration-calculator/2020/all/all/all/devin-shore" TargetMode="External"/><Relationship Id="rId579" Type="http://schemas.openxmlformats.org/officeDocument/2006/relationships/hyperlink" Target="https://www.fr.capfriendly.com/waivers_calculator/linus-soderstrom#results" TargetMode="External"/><Relationship Id="rId744" Type="http://schemas.openxmlformats.org/officeDocument/2006/relationships/hyperlink" Target="https://www.fr.capfriendly.com/arbitration-calculator/2021/all/all/all/marcus-hogberg" TargetMode="External"/><Relationship Id="rId786" Type="http://schemas.openxmlformats.org/officeDocument/2006/relationships/hyperlink" Target="https://www.fr.capfriendly.com/waivers_calculator/ty-lewis#results" TargetMode="External"/><Relationship Id="rId80" Type="http://schemas.openxmlformats.org/officeDocument/2006/relationships/hyperlink" Target="https://www.capfriendly.com/waivers_calculator/vitek-vanecek#results" TargetMode="External"/><Relationship Id="rId176" Type="http://schemas.openxmlformats.org/officeDocument/2006/relationships/hyperlink" Target="https://www.capfriendly.com/waivers_calculator/joseph-cecconi#results" TargetMode="External"/><Relationship Id="rId341" Type="http://schemas.openxmlformats.org/officeDocument/2006/relationships/hyperlink" Target="https://www.fr.capfriendly.com/waivers_calculator/morgan-geekie#results" TargetMode="External"/><Relationship Id="rId383" Type="http://schemas.openxmlformats.org/officeDocument/2006/relationships/hyperlink" Target="https://www.fr.capfriendly.com/arbitration-calculator/2021/all/all/all/artturi-lehkonen" TargetMode="External"/><Relationship Id="rId439" Type="http://schemas.openxmlformats.org/officeDocument/2006/relationships/hyperlink" Target="https://www.fr.capfriendly.com/waivers_calculator/alexander-chmelevski#results" TargetMode="External"/><Relationship Id="rId590" Type="http://schemas.openxmlformats.org/officeDocument/2006/relationships/hyperlink" Target="https://www.fr.capfriendly.com/waivers_calculator/michael-mcleod#results" TargetMode="External"/><Relationship Id="rId604" Type="http://schemas.openxmlformats.org/officeDocument/2006/relationships/hyperlink" Target="https://www.fr.capfriendly.com/waivers_calculator/colby-sissons#results" TargetMode="External"/><Relationship Id="rId646" Type="http://schemas.openxmlformats.org/officeDocument/2006/relationships/hyperlink" Target="https://www.fr.capfriendly.com/waivers_calculator/alexander-volkov#results" TargetMode="External"/><Relationship Id="rId811" Type="http://schemas.openxmlformats.org/officeDocument/2006/relationships/hyperlink" Target="https://www.fr.capfriendly.com/waivers_calculator/ville-heinola#results" TargetMode="External"/><Relationship Id="rId201" Type="http://schemas.openxmlformats.org/officeDocument/2006/relationships/hyperlink" Target="https://www.capfriendly.com/waivers_calculator/ryan-gropp#results" TargetMode="External"/><Relationship Id="rId243" Type="http://schemas.openxmlformats.org/officeDocument/2006/relationships/hyperlink" Target="https://www.capfriendly.com/arbitration-calculator/2021/all/all/all/juuse-saros" TargetMode="External"/><Relationship Id="rId285" Type="http://schemas.openxmlformats.org/officeDocument/2006/relationships/hyperlink" Target="https://www.capfriendly.com/arbitration-calculator/2020/all/all/all/ian-mccoshen" TargetMode="External"/><Relationship Id="rId450" Type="http://schemas.openxmlformats.org/officeDocument/2006/relationships/hyperlink" Target="https://www.fr.capfriendly.com/arbitration-calculator/2020/all/all/all/antti-suomela" TargetMode="External"/><Relationship Id="rId506" Type="http://schemas.openxmlformats.org/officeDocument/2006/relationships/hyperlink" Target="https://www.fr.capfriendly.com/arbitration-calculator/2020/all/all/all/brendan-gaunce" TargetMode="External"/><Relationship Id="rId688" Type="http://schemas.openxmlformats.org/officeDocument/2006/relationships/hyperlink" Target="https://www.fr.capfriendly.com/waivers_calculator/mat-robson#results" TargetMode="External"/><Relationship Id="rId38" Type="http://schemas.openxmlformats.org/officeDocument/2006/relationships/hyperlink" Target="https://www.capfriendly.com/waivers_calculator/semyon-der-arguchintsev#results" TargetMode="External"/><Relationship Id="rId103" Type="http://schemas.openxmlformats.org/officeDocument/2006/relationships/hyperlink" Target="https://www.capfriendly.com/waivers_calculator/devante-stephens#results" TargetMode="External"/><Relationship Id="rId310" Type="http://schemas.openxmlformats.org/officeDocument/2006/relationships/hyperlink" Target="https://www.fr.capfriendly.com/arbitration-calculator/2020/all/all/all/joel-persson" TargetMode="External"/><Relationship Id="rId492" Type="http://schemas.openxmlformats.org/officeDocument/2006/relationships/hyperlink" Target="https://www.fr.capfriendly.com/arbitration-calculator/2020/all/all/all/matt-grzelcyk" TargetMode="External"/><Relationship Id="rId548" Type="http://schemas.openxmlformats.org/officeDocument/2006/relationships/hyperlink" Target="https://www.fr.capfriendly.com/arbitration-calculator/2020/all/all/all/chase-de-leo" TargetMode="External"/><Relationship Id="rId713" Type="http://schemas.openxmlformats.org/officeDocument/2006/relationships/hyperlink" Target="https://www.fr.capfriendly.com/arbitration-calculator/2020/all/all/all/connor-brown" TargetMode="External"/><Relationship Id="rId755" Type="http://schemas.openxmlformats.org/officeDocument/2006/relationships/hyperlink" Target="https://www.fr.capfriendly.com/waivers_calculator/trey-fix-wolansky#results" TargetMode="External"/><Relationship Id="rId797" Type="http://schemas.openxmlformats.org/officeDocument/2006/relationships/hyperlink" Target="https://www.fr.capfriendly.com/arbitration-calculator/2021/all/all/all/neal-pionk" TargetMode="External"/><Relationship Id="rId91" Type="http://schemas.openxmlformats.org/officeDocument/2006/relationships/hyperlink" Target="https://www.capfriendly.com/waivers_calculator/rasmus-asplund#results" TargetMode="External"/><Relationship Id="rId145" Type="http://schemas.openxmlformats.org/officeDocument/2006/relationships/hyperlink" Target="https://www.capfriendly.com/arbitration-calculator/2021/all/all/all/michael-bunting" TargetMode="External"/><Relationship Id="rId187" Type="http://schemas.openxmlformats.org/officeDocument/2006/relationships/hyperlink" Target="https://www.capfriendly.com/arbitration-calculator/2020/all/all/all/landon-bow" TargetMode="External"/><Relationship Id="rId352" Type="http://schemas.openxmlformats.org/officeDocument/2006/relationships/hyperlink" Target="https://www.fr.capfriendly.com/arbitration-calculator/2020/all/all/all/drake-caggiula" TargetMode="External"/><Relationship Id="rId394" Type="http://schemas.openxmlformats.org/officeDocument/2006/relationships/hyperlink" Target="https://www.fr.capfriendly.com/waivers_calculator/alexandre-alain#results" TargetMode="External"/><Relationship Id="rId408" Type="http://schemas.openxmlformats.org/officeDocument/2006/relationships/hyperlink" Target="https://www.fr.capfriendly.com/arbitration-calculator/2020/all/all/all/anthony-mantha" TargetMode="External"/><Relationship Id="rId615" Type="http://schemas.openxmlformats.org/officeDocument/2006/relationships/hyperlink" Target="https://www.fr.capfriendly.com/waivers_calculator/rasmus-kupari#results" TargetMode="External"/><Relationship Id="rId212" Type="http://schemas.openxmlformats.org/officeDocument/2006/relationships/hyperlink" Target="https://www.capfriendly.com/waivers_calculator/ryan-lindgren#results" TargetMode="External"/><Relationship Id="rId254" Type="http://schemas.openxmlformats.org/officeDocument/2006/relationships/hyperlink" Target="https://www.capfriendly.com/waivers_calculator/brandon-fortunato#results" TargetMode="External"/><Relationship Id="rId657" Type="http://schemas.openxmlformats.org/officeDocument/2006/relationships/hyperlink" Target="https://www.fr.capfriendly.com/waivers_calculator/dennis-yan#results" TargetMode="External"/><Relationship Id="rId699" Type="http://schemas.openxmlformats.org/officeDocument/2006/relationships/hyperlink" Target="https://www.fr.capfriendly.com/waivers_calculator/pascal-laberge#results" TargetMode="External"/><Relationship Id="rId49" Type="http://schemas.openxmlformats.org/officeDocument/2006/relationships/hyperlink" Target="https://www.capfriendly.com/waivers_calculator/joseph-woll#results" TargetMode="External"/><Relationship Id="rId114" Type="http://schemas.openxmlformats.org/officeDocument/2006/relationships/hyperlink" Target="https://www.capfriendly.com/waivers_calculator/justin-almeida#results" TargetMode="External"/><Relationship Id="rId296" Type="http://schemas.openxmlformats.org/officeDocument/2006/relationships/hyperlink" Target="https://www.capfriendly.com/waivers_calculator/cliff-pu#results" TargetMode="External"/><Relationship Id="rId461" Type="http://schemas.openxmlformats.org/officeDocument/2006/relationships/hyperlink" Target="https://www.fr.capfriendly.com/waivers_calculator/zacharie-emond#results" TargetMode="External"/><Relationship Id="rId517" Type="http://schemas.openxmlformats.org/officeDocument/2006/relationships/hyperlink" Target="https://www.fr.capfriendly.com/arbitration-calculator/2020/all/all/all/mark-jankowski" TargetMode="External"/><Relationship Id="rId559" Type="http://schemas.openxmlformats.org/officeDocument/2006/relationships/hyperlink" Target="https://www.fr.capfriendly.com/waivers_calculator/olle-eriksson-ek#results" TargetMode="External"/><Relationship Id="rId724" Type="http://schemas.openxmlformats.org/officeDocument/2006/relationships/hyperlink" Target="https://www.fr.capfriendly.com/waivers_calculator/jonathan-gruden#results" TargetMode="External"/><Relationship Id="rId766" Type="http://schemas.openxmlformats.org/officeDocument/2006/relationships/hyperlink" Target="https://www.fr.capfriendly.com/waivers_calculator/michael-prapavessis#results" TargetMode="External"/><Relationship Id="rId60" Type="http://schemas.openxmlformats.org/officeDocument/2006/relationships/hyperlink" Target="https://www.capfriendly.com/waivers_calculator/kody-clark#results" TargetMode="External"/><Relationship Id="rId156" Type="http://schemas.openxmlformats.org/officeDocument/2006/relationships/hyperlink" Target="https://www.capfriendly.com/waivers_calculator/ivan-prosvetov#results" TargetMode="External"/><Relationship Id="rId198" Type="http://schemas.openxmlformats.org/officeDocument/2006/relationships/hyperlink" Target="https://www.capfriendly.com/waivers_calculator/ville-meskanen#results" TargetMode="External"/><Relationship Id="rId321" Type="http://schemas.openxmlformats.org/officeDocument/2006/relationships/hyperlink" Target="https://www.fr.capfriendly.com/waivers_calculator/evan-bouchard#results" TargetMode="External"/><Relationship Id="rId363" Type="http://schemas.openxmlformats.org/officeDocument/2006/relationships/hyperlink" Target="https://www.fr.capfriendly.com/waivers_calculator/philipp-kurashev#results" TargetMode="External"/><Relationship Id="rId419" Type="http://schemas.openxmlformats.org/officeDocument/2006/relationships/hyperlink" Target="https://www.fr.capfriendly.com/waivers_calculator/filip-zadina#results" TargetMode="External"/><Relationship Id="rId570" Type="http://schemas.openxmlformats.org/officeDocument/2006/relationships/hyperlink" Target="https://www.fr.capfriendly.com/waivers_calculator/scott-eansor#results" TargetMode="External"/><Relationship Id="rId626" Type="http://schemas.openxmlformats.org/officeDocument/2006/relationships/hyperlink" Target="https://www.fr.capfriendly.com/arbitration-calculator/2020/all/all/all/martin-frk" TargetMode="External"/><Relationship Id="rId223" Type="http://schemas.openxmlformats.org/officeDocument/2006/relationships/hyperlink" Target="https://www.capfriendly.com/waivers_calculator/cody-glass#results" TargetMode="External"/><Relationship Id="rId430" Type="http://schemas.openxmlformats.org/officeDocument/2006/relationships/hyperlink" Target="https://www.fr.capfriendly.com/waivers_calculator/kaden-fulcher#results" TargetMode="External"/><Relationship Id="rId668" Type="http://schemas.openxmlformats.org/officeDocument/2006/relationships/hyperlink" Target="https://www.fr.capfriendly.com/waivers_calculator/brandon-duhaime#results" TargetMode="External"/><Relationship Id="rId18" Type="http://schemas.openxmlformats.org/officeDocument/2006/relationships/hyperlink" Target="https://www.capfriendly.com/waivers_calculator/joona-koppanen#results" TargetMode="External"/><Relationship Id="rId265" Type="http://schemas.openxmlformats.org/officeDocument/2006/relationships/hyperlink" Target="https://www.capfriendly.com/waivers_calculator/nikita-alexandrov#results" TargetMode="External"/><Relationship Id="rId472" Type="http://schemas.openxmlformats.org/officeDocument/2006/relationships/hyperlink" Target="https://www.fr.capfriendly.com/waivers_calculator/kole-lind#results" TargetMode="External"/><Relationship Id="rId528" Type="http://schemas.openxmlformats.org/officeDocument/2006/relationships/hyperlink" Target="https://www.fr.capfriendly.com/waivers_calculator/ryan-lomberg#results" TargetMode="External"/><Relationship Id="rId735" Type="http://schemas.openxmlformats.org/officeDocument/2006/relationships/hyperlink" Target="https://www.fr.capfriendly.com/arbitration-calculator/2020/all/all/all/jack-rodewald" TargetMode="External"/><Relationship Id="rId125" Type="http://schemas.openxmlformats.org/officeDocument/2006/relationships/hyperlink" Target="https://www.capfriendly.com/arbitration-calculator/2020/all/all/all/adam-johnson" TargetMode="External"/><Relationship Id="rId167" Type="http://schemas.openxmlformats.org/officeDocument/2006/relationships/hyperlink" Target="https://www.capfriendly.com/waivers_calculator/josh-melnick#results" TargetMode="External"/><Relationship Id="rId332" Type="http://schemas.openxmlformats.org/officeDocument/2006/relationships/hyperlink" Target="https://www.fr.capfriendly.com/arbitration-calculator/2020/all/all/all/shane-starrett" TargetMode="External"/><Relationship Id="rId374" Type="http://schemas.openxmlformats.org/officeDocument/2006/relationships/hyperlink" Target="https://www.fr.capfriendly.com/waivers_calculator/dennis-gilbert#results" TargetMode="External"/><Relationship Id="rId581" Type="http://schemas.openxmlformats.org/officeDocument/2006/relationships/hyperlink" Target="https://www.fr.capfriendly.com/arbitration-calculator/2022/all/all/all/miles-wood" TargetMode="External"/><Relationship Id="rId777" Type="http://schemas.openxmlformats.org/officeDocument/2006/relationships/hyperlink" Target="https://www.fr.capfriendly.com/waivers_calculator/josh-dickinson#results" TargetMode="External"/><Relationship Id="rId71" Type="http://schemas.openxmlformats.org/officeDocument/2006/relationships/hyperlink" Target="https://www.capfriendly.com/waivers_calculator/alexander-alexeyev#results" TargetMode="External"/><Relationship Id="rId234" Type="http://schemas.openxmlformats.org/officeDocument/2006/relationships/hyperlink" Target="https://www.capfriendly.com/waivers_calculator/zach-whitecloud#results" TargetMode="External"/><Relationship Id="rId637" Type="http://schemas.openxmlformats.org/officeDocument/2006/relationships/hyperlink" Target="https://www.fr.capfriendly.com/waivers_calculator/cal-petersen#results" TargetMode="External"/><Relationship Id="rId679" Type="http://schemas.openxmlformats.org/officeDocument/2006/relationships/hyperlink" Target="https://www.fr.capfriendly.com/arbitration-calculator/2021/all/all/all/luke-johnson" TargetMode="External"/><Relationship Id="rId802" Type="http://schemas.openxmlformats.org/officeDocument/2006/relationships/hyperlink" Target="https://www.fr.capfriendly.com/waivers_calculator/andrei-chibisov#results" TargetMode="External"/><Relationship Id="rId2" Type="http://schemas.openxmlformats.org/officeDocument/2006/relationships/hyperlink" Target="https://www.capfriendly.com/waivers_calculator/ryan-donato#results" TargetMode="External"/><Relationship Id="rId29" Type="http://schemas.openxmlformats.org/officeDocument/2006/relationships/hyperlink" Target="https://www.capfriendly.com/arbitration-calculator/2021/all/all/all/nicolas-petan" TargetMode="External"/><Relationship Id="rId276" Type="http://schemas.openxmlformats.org/officeDocument/2006/relationships/hyperlink" Target="https://www.capfriendly.com/arbitration-calculator/2020/all/all/all/jake-dotchin" TargetMode="External"/><Relationship Id="rId441" Type="http://schemas.openxmlformats.org/officeDocument/2006/relationships/hyperlink" Target="https://www.fr.capfriendly.com/waivers_calculator/jacob-mcgrew#results" TargetMode="External"/><Relationship Id="rId483" Type="http://schemas.openxmlformats.org/officeDocument/2006/relationships/hyperlink" Target="https://www.fr.capfriendly.com/waivers_calculator/josh-teves#results" TargetMode="External"/><Relationship Id="rId539" Type="http://schemas.openxmlformats.org/officeDocument/2006/relationships/hyperlink" Target="https://www.fr.capfriendly.com/waivers_calculator/troy-terry#results" TargetMode="External"/><Relationship Id="rId690" Type="http://schemas.openxmlformats.org/officeDocument/2006/relationships/hyperlink" Target="https://www.fr.capfriendly.com/waivers_calculator/dereck-baribeau#results" TargetMode="External"/><Relationship Id="rId704" Type="http://schemas.openxmlformats.org/officeDocument/2006/relationships/hyperlink" Target="https://www.fr.capfriendly.com/waivers_calculator/david-kase#results" TargetMode="External"/><Relationship Id="rId746" Type="http://schemas.openxmlformats.org/officeDocument/2006/relationships/hyperlink" Target="https://www.fr.capfriendly.com/arbitration-calculator/2020/all/all/all/josh-anderson" TargetMode="External"/><Relationship Id="rId40" Type="http://schemas.openxmlformats.org/officeDocument/2006/relationships/hyperlink" Target="https://www.capfriendly.com/waivers_calculator/adam-brooks#results" TargetMode="External"/><Relationship Id="rId136" Type="http://schemas.openxmlformats.org/officeDocument/2006/relationships/hyperlink" Target="https://www.capfriendly.com/waivers_calculator/ilya-lyubushkin#results" TargetMode="External"/><Relationship Id="rId178" Type="http://schemas.openxmlformats.org/officeDocument/2006/relationships/hyperlink" Target="https://www.capfriendly.com/waivers_calculator/benjamin-gleason#results" TargetMode="External"/><Relationship Id="rId301" Type="http://schemas.openxmlformats.org/officeDocument/2006/relationships/hyperlink" Target="https://www.capfriendly.com/waivers_calculator/jake-massie#results" TargetMode="External"/><Relationship Id="rId343" Type="http://schemas.openxmlformats.org/officeDocument/2006/relationships/hyperlink" Target="https://www.fr.capfriendly.com/waivers_calculator/steven-lorentz#results" TargetMode="External"/><Relationship Id="rId550" Type="http://schemas.openxmlformats.org/officeDocument/2006/relationships/hyperlink" Target="https://www.fr.capfriendly.com/waivers_calculator/deven-sideroff#results" TargetMode="External"/><Relationship Id="rId788" Type="http://schemas.openxmlformats.org/officeDocument/2006/relationships/hyperlink" Target="https://www.fr.capfriendly.com/waivers_calculator/bowen-byram#results" TargetMode="External"/><Relationship Id="rId82" Type="http://schemas.openxmlformats.org/officeDocument/2006/relationships/hyperlink" Target="https://www.capfriendly.com/arbitration-calculator/2020/all/all/all/evan-rodrigues" TargetMode="External"/><Relationship Id="rId203" Type="http://schemas.openxmlformats.org/officeDocument/2006/relationships/hyperlink" Target="https://www.capfriendly.com/waivers_calculator/ty-ronning#results" TargetMode="External"/><Relationship Id="rId385" Type="http://schemas.openxmlformats.org/officeDocument/2006/relationships/hyperlink" Target="https://www.fr.capfriendly.com/waivers_calculator/jesperi-kotkaniemi#results" TargetMode="External"/><Relationship Id="rId592" Type="http://schemas.openxmlformats.org/officeDocument/2006/relationships/hyperlink" Target="https://www.fr.capfriendly.com/waivers_calculator/mikhail-maltsev#results" TargetMode="External"/><Relationship Id="rId606" Type="http://schemas.openxmlformats.org/officeDocument/2006/relationships/hyperlink" Target="https://www.fr.capfriendly.com/waivers_calculator/evan-cormier#results" TargetMode="External"/><Relationship Id="rId648" Type="http://schemas.openxmlformats.org/officeDocument/2006/relationships/hyperlink" Target="https://www.fr.capfriendly.com/waivers_calculator/boris-katchouk#results" TargetMode="External"/><Relationship Id="rId813" Type="http://schemas.openxmlformats.org/officeDocument/2006/relationships/hyperlink" Target="https://www.fr.capfriendly.com/waivers_calculator/leon-gawanke#results" TargetMode="External"/><Relationship Id="rId245" Type="http://schemas.openxmlformats.org/officeDocument/2006/relationships/hyperlink" Target="https://www.capfriendly.com/waivers_calculator/lukas-craggs#results" TargetMode="External"/><Relationship Id="rId287" Type="http://schemas.openxmlformats.org/officeDocument/2006/relationships/hyperlink" Target="https://www.capfriendly.com/waivers_calculator/samuel-montembeault#results" TargetMode="External"/><Relationship Id="rId410" Type="http://schemas.openxmlformats.org/officeDocument/2006/relationships/hyperlink" Target="https://www.fr.capfriendly.com/arbitration-calculator/2020/all/all/all/tyler-bertuzzi" TargetMode="External"/><Relationship Id="rId452" Type="http://schemas.openxmlformats.org/officeDocument/2006/relationships/hyperlink" Target="https://www.fr.capfriendly.com/waivers_calculator/ryan-merkley#results" TargetMode="External"/><Relationship Id="rId494" Type="http://schemas.openxmlformats.org/officeDocument/2006/relationships/hyperlink" Target="https://www.fr.capfriendly.com/waivers_calculator/charlie-mcavoy#results" TargetMode="External"/><Relationship Id="rId508" Type="http://schemas.openxmlformats.org/officeDocument/2006/relationships/hyperlink" Target="https://www.fr.capfriendly.com/arbitration-calculator/2020/all/all/all/peter-cehlarik" TargetMode="External"/><Relationship Id="rId715" Type="http://schemas.openxmlformats.org/officeDocument/2006/relationships/hyperlink" Target="https://www.fr.capfriendly.com/waivers_calculator/max-veronneau#results" TargetMode="External"/><Relationship Id="rId105" Type="http://schemas.openxmlformats.org/officeDocument/2006/relationships/hyperlink" Target="https://www.capfriendly.com/waivers_calculator/jonas-johansson#results" TargetMode="External"/><Relationship Id="rId147" Type="http://schemas.openxmlformats.org/officeDocument/2006/relationships/hyperlink" Target="https://www.capfriendly.com/waivers_calculator/lane-pederson#results" TargetMode="External"/><Relationship Id="rId312" Type="http://schemas.openxmlformats.org/officeDocument/2006/relationships/hyperlink" Target="https://www.fr.capfriendly.com/waivers_calculator/cooper-marody#results" TargetMode="External"/><Relationship Id="rId354" Type="http://schemas.openxmlformats.org/officeDocument/2006/relationships/hyperlink" Target="https://www.fr.capfriendly.com/waivers_calculator/dylan-strome#results" TargetMode="External"/><Relationship Id="rId757" Type="http://schemas.openxmlformats.org/officeDocument/2006/relationships/hyperlink" Target="https://www.fr.capfriendly.com/waivers_calculator/jakob-lilja#results" TargetMode="External"/><Relationship Id="rId799" Type="http://schemas.openxmlformats.org/officeDocument/2006/relationships/hyperlink" Target="https://www.fr.capfriendly.com/arbitration-calculator/all/all/all/eric-comrie" TargetMode="External"/><Relationship Id="rId51" Type="http://schemas.openxmlformats.org/officeDocument/2006/relationships/hyperlink" Target="https://www.capfriendly.com/arbitration-calculator/2020/all/all/all/chandler-stephenson" TargetMode="External"/><Relationship Id="rId93" Type="http://schemas.openxmlformats.org/officeDocument/2006/relationships/hyperlink" Target="https://www.capfriendly.com/waivers_calculator/victor-olofsson#results" TargetMode="External"/><Relationship Id="rId189" Type="http://schemas.openxmlformats.org/officeDocument/2006/relationships/hyperlink" Target="https://www.capfriendly.com/arbitration-calculator/2020/all/all/all/ryan-strome" TargetMode="External"/><Relationship Id="rId396" Type="http://schemas.openxmlformats.org/officeDocument/2006/relationships/hyperlink" Target="https://www.fr.capfriendly.com/waivers_calculator/antoine-waked#results" TargetMode="External"/><Relationship Id="rId561" Type="http://schemas.openxmlformats.org/officeDocument/2006/relationships/hyperlink" Target="https://www.fr.capfriendly.com/arbitration-calculator/2021/all/all/all/adam-pelech" TargetMode="External"/><Relationship Id="rId617" Type="http://schemas.openxmlformats.org/officeDocument/2006/relationships/hyperlink" Target="https://www.fr.capfriendly.com/waivers_calculator/sheldon-rempal#results" TargetMode="External"/><Relationship Id="rId659" Type="http://schemas.openxmlformats.org/officeDocument/2006/relationships/hyperlink" Target="https://www.fr.capfriendly.com/arbitration-calculator/2020/all/all/all/carter-verhaeghe" TargetMode="External"/><Relationship Id="rId214" Type="http://schemas.openxmlformats.org/officeDocument/2006/relationships/hyperlink" Target="https://www.capfriendly.com/waivers_calculator/joey-keane#results" TargetMode="External"/><Relationship Id="rId256" Type="http://schemas.openxmlformats.org/officeDocument/2006/relationships/hyperlink" Target="https://www.capfriendly.com/waivers_calculator/niclas-westerholm#results" TargetMode="External"/><Relationship Id="rId298" Type="http://schemas.openxmlformats.org/officeDocument/2006/relationships/hyperlink" Target="https://www.capfriendly.com/arbitration-calculator/2020/all/all/all/anthony-greco" TargetMode="External"/><Relationship Id="rId421" Type="http://schemas.openxmlformats.org/officeDocument/2006/relationships/hyperlink" Target="https://www.fr.capfriendly.com/waivers_calculator/christoffer-ehn#results" TargetMode="External"/><Relationship Id="rId463" Type="http://schemas.openxmlformats.org/officeDocument/2006/relationships/hyperlink" Target="https://www.fr.capfriendly.com/arbitration-calculator/2020/all/all/all/antoine-bibeau" TargetMode="External"/><Relationship Id="rId519" Type="http://schemas.openxmlformats.org/officeDocument/2006/relationships/hyperlink" Target="https://www.fr.capfriendly.com/waivers_calculator/oliver-kylington#results" TargetMode="External"/><Relationship Id="rId670" Type="http://schemas.openxmlformats.org/officeDocument/2006/relationships/hyperlink" Target="https://www.fr.capfriendly.com/waivers_calculator/jordan-greenway#results" TargetMode="External"/><Relationship Id="rId116" Type="http://schemas.openxmlformats.org/officeDocument/2006/relationships/hyperlink" Target="https://www.capfriendly.com/waivers_calculator/jacob-lucchini#results" TargetMode="External"/><Relationship Id="rId158" Type="http://schemas.openxmlformats.org/officeDocument/2006/relationships/hyperlink" Target="https://www.capfriendly.com/waivers_calculator/adin-hill#results" TargetMode="External"/><Relationship Id="rId323" Type="http://schemas.openxmlformats.org/officeDocument/2006/relationships/hyperlink" Target="https://www.fr.capfriendly.com/waivers_calculator/dmitri-samorukov#results" TargetMode="External"/><Relationship Id="rId530" Type="http://schemas.openxmlformats.org/officeDocument/2006/relationships/hyperlink" Target="https://www.fr.capfriendly.com/waivers_calculator/carl-johan-lerby#results" TargetMode="External"/><Relationship Id="rId726" Type="http://schemas.openxmlformats.org/officeDocument/2006/relationships/hyperlink" Target="https://www.fr.capfriendly.com/waivers_calculator/andrew-sturtz#results" TargetMode="External"/><Relationship Id="rId768" Type="http://schemas.openxmlformats.org/officeDocument/2006/relationships/hyperlink" Target="https://www.fr.capfriendly.com/arbitration-calculator/2020/all/all/all/doyle-somerby" TargetMode="External"/><Relationship Id="rId20" Type="http://schemas.openxmlformats.org/officeDocument/2006/relationships/hyperlink" Target="https://www.capfriendly.com/waivers_calculator/jeremy-lauzon#results" TargetMode="External"/><Relationship Id="rId62" Type="http://schemas.openxmlformats.org/officeDocument/2006/relationships/hyperlink" Target="https://www.capfriendly.com/waivers_calculator/riley-sutter#results" TargetMode="External"/><Relationship Id="rId365" Type="http://schemas.openxmlformats.org/officeDocument/2006/relationships/hyperlink" Target="https://www.fr.capfriendly.com/waivers_calculator/mikael-hakkarainen#results" TargetMode="External"/><Relationship Id="rId572" Type="http://schemas.openxmlformats.org/officeDocument/2006/relationships/hyperlink" Target="https://www.fr.capfriendly.com/waivers_calculator/noah-dobson#results" TargetMode="External"/><Relationship Id="rId628" Type="http://schemas.openxmlformats.org/officeDocument/2006/relationships/hyperlink" Target="https://www.fr.capfriendly.com/waivers_calculator/tobias-bjornfot#results" TargetMode="External"/><Relationship Id="rId225" Type="http://schemas.openxmlformats.org/officeDocument/2006/relationships/hyperlink" Target="https://www.capfriendly.com/waivers_calculator/marcus-kallionkieli#results" TargetMode="External"/><Relationship Id="rId267" Type="http://schemas.openxmlformats.org/officeDocument/2006/relationships/hyperlink" Target="https://www.capfriendly.com/waivers_calculator/alexei-toropchenko#results" TargetMode="External"/><Relationship Id="rId432" Type="http://schemas.openxmlformats.org/officeDocument/2006/relationships/hyperlink" Target="https://www.fr.capfriendly.com/waivers_calculator/jacob-middleton#results" TargetMode="External"/><Relationship Id="rId474" Type="http://schemas.openxmlformats.org/officeDocument/2006/relationships/hyperlink" Target="https://www.fr.capfriendly.com/waivers_calculator/zack-macewen#results" TargetMode="External"/><Relationship Id="rId127" Type="http://schemas.openxmlformats.org/officeDocument/2006/relationships/hyperlink" Target="https://www.capfriendly.com/waivers_calculator/john-marino#results" TargetMode="External"/><Relationship Id="rId681" Type="http://schemas.openxmlformats.org/officeDocument/2006/relationships/hyperlink" Target="https://www.fr.capfriendly.com/waivers_calculator/carson-soucy#results" TargetMode="External"/><Relationship Id="rId737" Type="http://schemas.openxmlformats.org/officeDocument/2006/relationships/hyperlink" Target="https://www.fr.capfriendly.com/waivers_calculator/lassi-thomson#results" TargetMode="External"/><Relationship Id="rId779" Type="http://schemas.openxmlformats.org/officeDocument/2006/relationships/hyperlink" Target="https://www.fr.capfriendly.com/waivers_calculator/logan-oconnor#results" TargetMode="External"/><Relationship Id="rId31" Type="http://schemas.openxmlformats.org/officeDocument/2006/relationships/hyperlink" Target="https://www.capfriendly.com/arbitration-calculator/2020/all/all/all/frederik-gauthier" TargetMode="External"/><Relationship Id="rId73" Type="http://schemas.openxmlformats.org/officeDocument/2006/relationships/hyperlink" Target="https://www.capfriendly.com/waivers_calculator/kris-bindulis#results" TargetMode="External"/><Relationship Id="rId169" Type="http://schemas.openxmlformats.org/officeDocument/2006/relationships/hyperlink" Target="https://www.capfriendly.com/waivers_calculator/denis-gurianov#results" TargetMode="External"/><Relationship Id="rId334" Type="http://schemas.openxmlformats.org/officeDocument/2006/relationships/hyperlink" Target="https://www.fr.capfriendly.com/waivers_calculator/martin-necas#results" TargetMode="External"/><Relationship Id="rId376" Type="http://schemas.openxmlformats.org/officeDocument/2006/relationships/hyperlink" Target="https://www.fr.capfriendly.com/waivers_calculator/adam-boqvist#results" TargetMode="External"/><Relationship Id="rId541" Type="http://schemas.openxmlformats.org/officeDocument/2006/relationships/hyperlink" Target="https://www.fr.capfriendly.com/waivers_calculator/kiefer-sherwood#results" TargetMode="External"/><Relationship Id="rId583" Type="http://schemas.openxmlformats.org/officeDocument/2006/relationships/hyperlink" Target="https://www.fr.capfriendly.com/waivers_calculator/nico-hischier#results" TargetMode="External"/><Relationship Id="rId639" Type="http://schemas.openxmlformats.org/officeDocument/2006/relationships/hyperlink" Target="https://www.fr.capfriendly.com/waivers_calculator/cole-kehler#results" TargetMode="External"/><Relationship Id="rId790" Type="http://schemas.openxmlformats.org/officeDocument/2006/relationships/hyperlink" Target="https://www.fr.capfriendly.com/waivers_calculator/josh-anderson1#results" TargetMode="External"/><Relationship Id="rId804" Type="http://schemas.openxmlformats.org/officeDocument/2006/relationships/hyperlink" Target="https://www.fr.capfriendly.com/waivers_calculator/michael-spacek#results" TargetMode="External"/><Relationship Id="rId4" Type="http://schemas.openxmlformats.org/officeDocument/2006/relationships/hyperlink" Target="https://www.capfriendly.com/arbitration-calculator/2020/all/all/all/matt-grzelcyk" TargetMode="External"/><Relationship Id="rId180" Type="http://schemas.openxmlformats.org/officeDocument/2006/relationships/hyperlink" Target="https://www.capfriendly.com/waivers_calculator/ondrej-vala#results" TargetMode="External"/><Relationship Id="rId236" Type="http://schemas.openxmlformats.org/officeDocument/2006/relationships/hyperlink" Target="https://www.capfriendly.com/waivers_calculator/jake-bischoff#results" TargetMode="External"/><Relationship Id="rId278" Type="http://schemas.openxmlformats.org/officeDocument/2006/relationships/hyperlink" Target="https://www.capfriendly.com/arbitration-calculator/2020/all/all/all/andreas-borgman" TargetMode="External"/><Relationship Id="rId401" Type="http://schemas.openxmlformats.org/officeDocument/2006/relationships/hyperlink" Target="https://www.fr.capfriendly.com/waivers_calculator/otto-leskinen#results" TargetMode="External"/><Relationship Id="rId443" Type="http://schemas.openxmlformats.org/officeDocument/2006/relationships/hyperlink" Target="https://www.fr.capfriendly.com/waivers_calculator/noah-gregor#results" TargetMode="External"/><Relationship Id="rId650" Type="http://schemas.openxmlformats.org/officeDocument/2006/relationships/hyperlink" Target="https://www.fr.capfriendly.com/waivers_calculator/jimmy-huntington#results" TargetMode="External"/><Relationship Id="rId303" Type="http://schemas.openxmlformats.org/officeDocument/2006/relationships/hyperlink" Target="https://www.capfriendly.com/arbitration-calculator/2020/all/all/all/philippe-desrosiers" TargetMode="External"/><Relationship Id="rId485" Type="http://schemas.openxmlformats.org/officeDocument/2006/relationships/hyperlink" Target="https://www.fr.capfriendly.com/waivers_calculator/guillaume-brisebois#results" TargetMode="External"/><Relationship Id="rId692" Type="http://schemas.openxmlformats.org/officeDocument/2006/relationships/hyperlink" Target="https://www.fr.capfriendly.com/arbitration-calculator/2020/all/all/all/robert-hagg" TargetMode="External"/><Relationship Id="rId706" Type="http://schemas.openxmlformats.org/officeDocument/2006/relationships/hyperlink" Target="https://www.fr.capfriendly.com/waivers_calculator/yegor-zamula#results" TargetMode="External"/><Relationship Id="rId748" Type="http://schemas.openxmlformats.org/officeDocument/2006/relationships/hyperlink" Target="https://www.fr.capfriendly.com/arbitration-calculator/2020/all/all/all/dean-kukan" TargetMode="External"/><Relationship Id="rId42" Type="http://schemas.openxmlformats.org/officeDocument/2006/relationships/hyperlink" Target="https://www.capfriendly.com/waivers_calculator/rasmus-sandin#results" TargetMode="External"/><Relationship Id="rId84" Type="http://schemas.openxmlformats.org/officeDocument/2006/relationships/hyperlink" Target="https://www.capfriendly.com/arbitration-calculator/2020/all/all/all/brandon-montour" TargetMode="External"/><Relationship Id="rId138" Type="http://schemas.openxmlformats.org/officeDocument/2006/relationships/hyperlink" Target="https://www.capfriendly.com/waivers_calculator/brayden-burke#results" TargetMode="External"/><Relationship Id="rId345" Type="http://schemas.openxmlformats.org/officeDocument/2006/relationships/hyperlink" Target="https://www.fr.capfriendly.com/arbitration-calculator/all/all/all/saku-maenalanen" TargetMode="External"/><Relationship Id="rId387" Type="http://schemas.openxmlformats.org/officeDocument/2006/relationships/hyperlink" Target="https://www.fr.capfriendly.com/waivers_calculator/victor-mete#results" TargetMode="External"/><Relationship Id="rId510" Type="http://schemas.openxmlformats.org/officeDocument/2006/relationships/hyperlink" Target="https://www.fr.capfriendly.com/waivers_calculator/jakub-zboril#results" TargetMode="External"/><Relationship Id="rId552" Type="http://schemas.openxmlformats.org/officeDocument/2006/relationships/hyperlink" Target="https://www.fr.capfriendly.com/arbitration-calculator/2020/all/all/all/justin-kloos" TargetMode="External"/><Relationship Id="rId594" Type="http://schemas.openxmlformats.org/officeDocument/2006/relationships/hyperlink" Target="https://www.fr.capfriendly.com/waivers_calculator/marian-studenic#results" TargetMode="External"/><Relationship Id="rId608" Type="http://schemas.openxmlformats.org/officeDocument/2006/relationships/hyperlink" Target="https://www.fr.capfriendly.com/waivers_calculator/carl-grundstrom#results" TargetMode="External"/><Relationship Id="rId815" Type="http://schemas.openxmlformats.org/officeDocument/2006/relationships/hyperlink" Target="https://www.fr.capfriendly.com/waivers_calculator/luke-green#results" TargetMode="External"/><Relationship Id="rId191" Type="http://schemas.openxmlformats.org/officeDocument/2006/relationships/hyperlink" Target="https://www.capfriendly.com/waivers_calculator/filip-chytil#results" TargetMode="External"/><Relationship Id="rId205" Type="http://schemas.openxmlformats.org/officeDocument/2006/relationships/hyperlink" Target="https://www.capfriendly.com/waivers_calculator/gabriel-fontaine#results" TargetMode="External"/><Relationship Id="rId247" Type="http://schemas.openxmlformats.org/officeDocument/2006/relationships/hyperlink" Target="https://www.capfriendly.com/waivers_calculator/eeli-tolvanen#results" TargetMode="External"/><Relationship Id="rId412" Type="http://schemas.openxmlformats.org/officeDocument/2006/relationships/hyperlink" Target="https://www.fr.capfriendly.com/waivers_calculator/michael-rasmussen#results" TargetMode="External"/><Relationship Id="rId107" Type="http://schemas.openxmlformats.org/officeDocument/2006/relationships/hyperlink" Target="https://www.capfriendly.com/arbitration-calculator/2021/all/all/all/zach-aston-reese" TargetMode="External"/><Relationship Id="rId289" Type="http://schemas.openxmlformats.org/officeDocument/2006/relationships/hyperlink" Target="https://www.capfriendly.com/waivers_calculator/serron-noel#results" TargetMode="External"/><Relationship Id="rId454" Type="http://schemas.openxmlformats.org/officeDocument/2006/relationships/hyperlink" Target="https://www.fr.capfriendly.com/waivers_calculator/jeremy-roy#results" TargetMode="External"/><Relationship Id="rId496" Type="http://schemas.openxmlformats.org/officeDocument/2006/relationships/hyperlink" Target="https://www.fr.capfriendly.com/waivers_calculator/anders-bjork#results" TargetMode="External"/><Relationship Id="rId661" Type="http://schemas.openxmlformats.org/officeDocument/2006/relationships/hyperlink" Target="https://www.fr.capfriendly.com/waivers_calculator/matthew-spencer#results" TargetMode="External"/><Relationship Id="rId717" Type="http://schemas.openxmlformats.org/officeDocument/2006/relationships/hyperlink" Target="https://www.fr.capfriendly.com/waivers_calculator/logan-brown#results" TargetMode="External"/><Relationship Id="rId759" Type="http://schemas.openxmlformats.org/officeDocument/2006/relationships/hyperlink" Target="https://www.fr.capfriendly.com/waivers_calculator/calvin-thurkauf#results" TargetMode="External"/><Relationship Id="rId11" Type="http://schemas.openxmlformats.org/officeDocument/2006/relationships/hyperlink" Target="https://www.capfriendly.com/waivers_calculator/jakub-zboril#results" TargetMode="External"/><Relationship Id="rId53" Type="http://schemas.openxmlformats.org/officeDocument/2006/relationships/hyperlink" Target="https://www.capfriendly.com/arbitration-calculator/2020/all/all/all/brendan-leipsic" TargetMode="External"/><Relationship Id="rId149" Type="http://schemas.openxmlformats.org/officeDocument/2006/relationships/hyperlink" Target="https://www.capfriendly.com/waivers_calculator/victor-soderstrom#results" TargetMode="External"/><Relationship Id="rId314" Type="http://schemas.openxmlformats.org/officeDocument/2006/relationships/hyperlink" Target="https://www.fr.capfriendly.com/waivers_calculator/ryan-mcleod#results" TargetMode="External"/><Relationship Id="rId356" Type="http://schemas.openxmlformats.org/officeDocument/2006/relationships/hyperlink" Target="https://www.fr.capfriendly.com/arbitration-calculator/2021/all/all/all/carl-dahlstrom" TargetMode="External"/><Relationship Id="rId398" Type="http://schemas.openxmlformats.org/officeDocument/2006/relationships/hyperlink" Target="https://www.fr.capfriendly.com/arbitration-calculator/2020/all/all/all/riley-barber" TargetMode="External"/><Relationship Id="rId521" Type="http://schemas.openxmlformats.org/officeDocument/2006/relationships/hyperlink" Target="https://www.fr.capfriendly.com/waivers_calculator/luke-philp#results" TargetMode="External"/><Relationship Id="rId563" Type="http://schemas.openxmlformats.org/officeDocument/2006/relationships/hyperlink" Target="https://www.fr.capfriendly.com/waivers_calculator/simon-holmstrom#results" TargetMode="External"/><Relationship Id="rId619" Type="http://schemas.openxmlformats.org/officeDocument/2006/relationships/hyperlink" Target="https://www.fr.capfriendly.com/waivers_calculator/samuel-fagemo#results" TargetMode="External"/><Relationship Id="rId770" Type="http://schemas.openxmlformats.org/officeDocument/2006/relationships/hyperlink" Target="https://www.fr.capfriendly.com/waivers_calculator/matiss-kivlenieks#results" TargetMode="External"/><Relationship Id="rId95" Type="http://schemas.openxmlformats.org/officeDocument/2006/relationships/hyperlink" Target="https://www.capfriendly.com/arbitration-calculator/2021/all/all/all/cj-smith" TargetMode="External"/><Relationship Id="rId160" Type="http://schemas.openxmlformats.org/officeDocument/2006/relationships/hyperlink" Target="https://www.capfriendly.com/arbitration-calculator/2021/all/all/all/jason-dickinson" TargetMode="External"/><Relationship Id="rId216" Type="http://schemas.openxmlformats.org/officeDocument/2006/relationships/hyperlink" Target="https://www.capfriendly.com/waivers_calculator/sean-day#results" TargetMode="External"/><Relationship Id="rId423" Type="http://schemas.openxmlformats.org/officeDocument/2006/relationships/hyperlink" Target="https://www.fr.capfriendly.com/waivers_calculator/oliwer-kaski#results" TargetMode="External"/><Relationship Id="rId258" Type="http://schemas.openxmlformats.org/officeDocument/2006/relationships/hyperlink" Target="https://www.capfriendly.com/arbitration-calculator/2021/all/all/all/zachary-sanford" TargetMode="External"/><Relationship Id="rId465" Type="http://schemas.openxmlformats.org/officeDocument/2006/relationships/hyperlink" Target="https://www.fr.capfriendly.com/arbitration-calculator/2020/all/all/all/tyler-motte" TargetMode="External"/><Relationship Id="rId630" Type="http://schemas.openxmlformats.org/officeDocument/2006/relationships/hyperlink" Target="https://www.fr.capfriendly.com/waivers_calculator/sean-durzi#results" TargetMode="External"/><Relationship Id="rId672" Type="http://schemas.openxmlformats.org/officeDocument/2006/relationships/hyperlink" Target="https://www.fr.capfriendly.com/waivers_calculator/alexander-khovanov#results" TargetMode="External"/><Relationship Id="rId728" Type="http://schemas.openxmlformats.org/officeDocument/2006/relationships/hyperlink" Target="https://www.fr.capfriendly.com/waivers_calculator/rudolfs-balcers#results" TargetMode="External"/><Relationship Id="rId22" Type="http://schemas.openxmlformats.org/officeDocument/2006/relationships/hyperlink" Target="https://www.capfriendly.com/waivers_calculator/jesse-gabrielle#results" TargetMode="External"/><Relationship Id="rId64" Type="http://schemas.openxmlformats.org/officeDocument/2006/relationships/hyperlink" Target="https://www.capfriendly.com/waivers_calculator/beck-malenstyn#results" TargetMode="External"/><Relationship Id="rId118" Type="http://schemas.openxmlformats.org/officeDocument/2006/relationships/hyperlink" Target="https://www.capfriendly.com/waivers_calculator/filip-hallander#results" TargetMode="External"/><Relationship Id="rId325" Type="http://schemas.openxmlformats.org/officeDocument/2006/relationships/hyperlink" Target="https://www.fr.capfriendly.com/waivers_calculator/william-lagesson#results" TargetMode="External"/><Relationship Id="rId367" Type="http://schemas.openxmlformats.org/officeDocument/2006/relationships/hyperlink" Target="https://www.fr.capfriendly.com/waivers_calculator/matthew-highmore#results" TargetMode="External"/><Relationship Id="rId532" Type="http://schemas.openxmlformats.org/officeDocument/2006/relationships/hyperlink" Target="https://www.fr.capfriendly.com/arbitration-calculator/2020/all/all/all/rinat-valiev" TargetMode="External"/><Relationship Id="rId574" Type="http://schemas.openxmlformats.org/officeDocument/2006/relationships/hyperlink" Target="https://www.fr.capfriendly.com/waivers_calculator/david-quenneville#results" TargetMode="External"/><Relationship Id="rId171" Type="http://schemas.openxmlformats.org/officeDocument/2006/relationships/hyperlink" Target="https://www.capfriendly.com/waivers_calculator/jason-robertson#results" TargetMode="External"/><Relationship Id="rId227" Type="http://schemas.openxmlformats.org/officeDocument/2006/relationships/hyperlink" Target="https://www.capfriendly.com/waivers_calculator/lucas-elvenes#results" TargetMode="External"/><Relationship Id="rId781" Type="http://schemas.openxmlformats.org/officeDocument/2006/relationships/hyperlink" Target="https://www.fr.capfriendly.com/waivers_calculator/nicholas-henry#results" TargetMode="External"/><Relationship Id="rId269" Type="http://schemas.openxmlformats.org/officeDocument/2006/relationships/hyperlink" Target="https://www.capfriendly.com/waivers_calculator/evan-polei#results" TargetMode="External"/><Relationship Id="rId434" Type="http://schemas.openxmlformats.org/officeDocument/2006/relationships/hyperlink" Target="https://www.fr.capfriendly.com/waivers_calculator/joel-kellman#results" TargetMode="External"/><Relationship Id="rId476" Type="http://schemas.openxmlformats.org/officeDocument/2006/relationships/hyperlink" Target="https://www.fr.capfriendly.com/waivers_calculator/jonah-gadjovich#results" TargetMode="External"/><Relationship Id="rId641" Type="http://schemas.openxmlformats.org/officeDocument/2006/relationships/hyperlink" Target="https://www.fr.capfriendly.com/waivers_calculator/mathieu-joseph#results" TargetMode="External"/><Relationship Id="rId683" Type="http://schemas.openxmlformats.org/officeDocument/2006/relationships/hyperlink" Target="https://www.fr.capfriendly.com/waivers_calculator/gustav-bouramman#results" TargetMode="External"/><Relationship Id="rId739" Type="http://schemas.openxmlformats.org/officeDocument/2006/relationships/hyperlink" Target="https://www.fr.capfriendly.com/waivers_calculator/olle-alsing#results" TargetMode="External"/><Relationship Id="rId33" Type="http://schemas.openxmlformats.org/officeDocument/2006/relationships/hyperlink" Target="https://www.capfriendly.com/arbitration-calculator/2020/all/all/all/jordan-schmaltz" TargetMode="External"/><Relationship Id="rId129" Type="http://schemas.openxmlformats.org/officeDocument/2006/relationships/hyperlink" Target="https://www.capfriendly.com/waivers_calculator/niclas-almari#results" TargetMode="External"/><Relationship Id="rId280" Type="http://schemas.openxmlformats.org/officeDocument/2006/relationships/hyperlink" Target="https://www.capfriendly.com/waivers_calculator/evan-fitzpatrick#results" TargetMode="External"/><Relationship Id="rId336" Type="http://schemas.openxmlformats.org/officeDocument/2006/relationships/hyperlink" Target="https://www.fr.capfriendly.com/waivers_calculator/eetu-luostarinen#results" TargetMode="External"/><Relationship Id="rId501" Type="http://schemas.openxmlformats.org/officeDocument/2006/relationships/hyperlink" Target="https://www.fr.capfriendly.com/waivers_calculator/jack-studnicka#results" TargetMode="External"/><Relationship Id="rId543" Type="http://schemas.openxmlformats.org/officeDocument/2006/relationships/hyperlink" Target="https://www.fr.capfriendly.com/waivers_calculator/max-jones#results" TargetMode="External"/><Relationship Id="rId75" Type="http://schemas.openxmlformats.org/officeDocument/2006/relationships/hyperlink" Target="https://www.capfriendly.com/waivers_calculator/connor-hobbs#results" TargetMode="External"/><Relationship Id="rId140" Type="http://schemas.openxmlformats.org/officeDocument/2006/relationships/hyperlink" Target="https://www.capfriendly.com/waivers_calculator/nick-merkley#results" TargetMode="External"/><Relationship Id="rId182" Type="http://schemas.openxmlformats.org/officeDocument/2006/relationships/hyperlink" Target="https://www.capfriendly.com/arbitration-calculator/2020/all/all/all/gavin-bayreuther" TargetMode="External"/><Relationship Id="rId378" Type="http://schemas.openxmlformats.org/officeDocument/2006/relationships/hyperlink" Target="https://www.fr.capfriendly.com/waivers_calculator/lucas-carlsson#results" TargetMode="External"/><Relationship Id="rId403" Type="http://schemas.openxmlformats.org/officeDocument/2006/relationships/hyperlink" Target="https://www.fr.capfriendly.com/waivers_calculator/josh-brook#results" TargetMode="External"/><Relationship Id="rId585" Type="http://schemas.openxmlformats.org/officeDocument/2006/relationships/hyperlink" Target="https://www.fr.capfriendly.com/waivers_calculator/jesper-bratt#results" TargetMode="External"/><Relationship Id="rId750" Type="http://schemas.openxmlformats.org/officeDocument/2006/relationships/hyperlink" Target="https://www.fr.capfriendly.com/waivers_calculator/elvis-merzlikins#results" TargetMode="External"/><Relationship Id="rId792" Type="http://schemas.openxmlformats.org/officeDocument/2006/relationships/hyperlink" Target="https://www.fr.capfriendly.com/arbitration-calculator/2021/all/all/all/anton-lindholm" TargetMode="External"/><Relationship Id="rId806" Type="http://schemas.openxmlformats.org/officeDocument/2006/relationships/hyperlink" Target="https://www.fr.capfriendly.com/waivers_calculator/mason-appleton#results" TargetMode="External"/><Relationship Id="rId6" Type="http://schemas.openxmlformats.org/officeDocument/2006/relationships/hyperlink" Target="https://www.capfriendly.com/waivers_calculator/brandon-carlo#results" TargetMode="External"/><Relationship Id="rId238" Type="http://schemas.openxmlformats.org/officeDocument/2006/relationships/hyperlink" Target="https://www.capfriendly.com/waivers_calculator/jimmy-schuldt#results" TargetMode="External"/><Relationship Id="rId445" Type="http://schemas.openxmlformats.org/officeDocument/2006/relationships/hyperlink" Target="https://www.fr.capfriendly.com/waivers_calculator/jayden-halbgewachs#results" TargetMode="External"/><Relationship Id="rId487" Type="http://schemas.openxmlformats.org/officeDocument/2006/relationships/hyperlink" Target="https://www.fr.capfriendly.com/waivers_calculator/jake-kielly#results" TargetMode="External"/><Relationship Id="rId610" Type="http://schemas.openxmlformats.org/officeDocument/2006/relationships/hyperlink" Target="https://www.fr.capfriendly.com/waivers_calculator/sean-walker#results" TargetMode="External"/><Relationship Id="rId652" Type="http://schemas.openxmlformats.org/officeDocument/2006/relationships/hyperlink" Target="https://www.fr.capfriendly.com/waivers_calculator/ryan-lohin#results" TargetMode="External"/><Relationship Id="rId694" Type="http://schemas.openxmlformats.org/officeDocument/2006/relationships/hyperlink" Target="https://www.fr.capfriendly.com/waivers_calculator/carter-hart#results" TargetMode="External"/><Relationship Id="rId708" Type="http://schemas.openxmlformats.org/officeDocument/2006/relationships/hyperlink" Target="https://www.fr.capfriendly.com/arbitration-calculator/2021/all/all/all/chris-bigras" TargetMode="External"/><Relationship Id="rId291" Type="http://schemas.openxmlformats.org/officeDocument/2006/relationships/hyperlink" Target="https://www.capfriendly.com/waivers_calculator/rodrigo-abols#results" TargetMode="External"/><Relationship Id="rId305" Type="http://schemas.openxmlformats.org/officeDocument/2006/relationships/hyperlink" Target="https://www.fr.capfriendly.com/waivers_calculator/joakim-nygard#results" TargetMode="External"/><Relationship Id="rId347" Type="http://schemas.openxmlformats.org/officeDocument/2006/relationships/hyperlink" Target="https://www.fr.capfriendly.com/waivers_calculator/jesper-sellgren#results" TargetMode="External"/><Relationship Id="rId512" Type="http://schemas.openxmlformats.org/officeDocument/2006/relationships/hyperlink" Target="https://www.fr.capfriendly.com/waivers_calculator/wiley-sherman#results" TargetMode="External"/><Relationship Id="rId44" Type="http://schemas.openxmlformats.org/officeDocument/2006/relationships/hyperlink" Target="https://www.capfriendly.com/waivers_calculator/joseph-duszak#results" TargetMode="External"/><Relationship Id="rId86" Type="http://schemas.openxmlformats.org/officeDocument/2006/relationships/hyperlink" Target="https://www.capfriendly.com/arbitration-calculator/2020/all/all/all/linus-ullmark" TargetMode="External"/><Relationship Id="rId151" Type="http://schemas.openxmlformats.org/officeDocument/2006/relationships/hyperlink" Target="https://www.capfriendly.com/waivers_calculator/dane-birks#results" TargetMode="External"/><Relationship Id="rId389" Type="http://schemas.openxmlformats.org/officeDocument/2006/relationships/hyperlink" Target="https://www.fr.capfriendly.com/waivers_calculator/jake-evans#results" TargetMode="External"/><Relationship Id="rId554" Type="http://schemas.openxmlformats.org/officeDocument/2006/relationships/hyperlink" Target="https://www.fr.capfriendly.com/waivers_calculator/simon-benoit#results" TargetMode="External"/><Relationship Id="rId596" Type="http://schemas.openxmlformats.org/officeDocument/2006/relationships/hyperlink" Target="https://www.fr.capfriendly.com/waivers_calculator/blake-speers#results" TargetMode="External"/><Relationship Id="rId761" Type="http://schemas.openxmlformats.org/officeDocument/2006/relationships/hyperlink" Target="https://www.fr.capfriendly.com/waivers_calculator/kole-sherwood#results" TargetMode="External"/><Relationship Id="rId193" Type="http://schemas.openxmlformats.org/officeDocument/2006/relationships/hyperlink" Target="https://www.capfriendly.com/waivers_calculator/brett-howden#results" TargetMode="External"/><Relationship Id="rId207" Type="http://schemas.openxmlformats.org/officeDocument/2006/relationships/hyperlink" Target="https://www.capfriendly.com/arbitration-calculator/2020/all/all/all/phillip-di-giuseppe" TargetMode="External"/><Relationship Id="rId249" Type="http://schemas.openxmlformats.org/officeDocument/2006/relationships/hyperlink" Target="https://www.capfriendly.com/waivers_calculator/yakov-trenin#results" TargetMode="External"/><Relationship Id="rId414" Type="http://schemas.openxmlformats.org/officeDocument/2006/relationships/hyperlink" Target="https://www.fr.capfriendly.com/waivers_calculator/filip-hronek#results" TargetMode="External"/><Relationship Id="rId456" Type="http://schemas.openxmlformats.org/officeDocument/2006/relationships/hyperlink" Target="https://www.fr.capfriendly.com/waivers_calculator/nikolai-knyzhov#results" TargetMode="External"/><Relationship Id="rId498" Type="http://schemas.openxmlformats.org/officeDocument/2006/relationships/hyperlink" Target="https://www.fr.capfriendly.com/waivers_calculator/oskar-steen#results" TargetMode="External"/><Relationship Id="rId621" Type="http://schemas.openxmlformats.org/officeDocument/2006/relationships/hyperlink" Target="https://www.fr.capfriendly.com/waivers_calculator/johan-sodergran#results" TargetMode="External"/><Relationship Id="rId663" Type="http://schemas.openxmlformats.org/officeDocument/2006/relationships/hyperlink" Target="https://www.fr.capfriendly.com/arbitration-calculator/2020/all/all/all/daniel-walcott" TargetMode="External"/><Relationship Id="rId13" Type="http://schemas.openxmlformats.org/officeDocument/2006/relationships/hyperlink" Target="https://www.capfriendly.com/waivers_calculator/jack-studnicka#results" TargetMode="External"/><Relationship Id="rId109" Type="http://schemas.openxmlformats.org/officeDocument/2006/relationships/hyperlink" Target="https://www.capfriendly.com/arbitration-calculator/2020/all/all/all/dominik-simon" TargetMode="External"/><Relationship Id="rId260" Type="http://schemas.openxmlformats.org/officeDocument/2006/relationships/hyperlink" Target="https://www.capfriendly.com/arbitration-calculator/2020/all/all/all/mackenzie-maceachern" TargetMode="External"/><Relationship Id="rId316" Type="http://schemas.openxmlformats.org/officeDocument/2006/relationships/hyperlink" Target="https://www.fr.capfriendly.com/waivers_calculator/tyler-benson#results" TargetMode="External"/><Relationship Id="rId523" Type="http://schemas.openxmlformats.org/officeDocument/2006/relationships/hyperlink" Target="https://www.fr.capfriendly.com/waivers_calculator/adam-ruzicka#results" TargetMode="External"/><Relationship Id="rId719" Type="http://schemas.openxmlformats.org/officeDocument/2006/relationships/hyperlink" Target="https://www.fr.capfriendly.com/waivers_calculator/colin-white#results" TargetMode="External"/><Relationship Id="rId55" Type="http://schemas.openxmlformats.org/officeDocument/2006/relationships/hyperlink" Target="https://www.capfriendly.com/waivers_calculator/jonas-siegenthaler#results" TargetMode="External"/><Relationship Id="rId97" Type="http://schemas.openxmlformats.org/officeDocument/2006/relationships/hyperlink" Target="https://www.capfriendly.com/waivers_calculator/lawrence-pilut#results" TargetMode="External"/><Relationship Id="rId120" Type="http://schemas.openxmlformats.org/officeDocument/2006/relationships/hyperlink" Target="https://www.capfriendly.com/waivers_calculator/sam-lafferty#results" TargetMode="External"/><Relationship Id="rId358" Type="http://schemas.openxmlformats.org/officeDocument/2006/relationships/hyperlink" Target="https://www.fr.capfriendly.com/waivers_calculator/kirby-dach#results" TargetMode="External"/><Relationship Id="rId565" Type="http://schemas.openxmlformats.org/officeDocument/2006/relationships/hyperlink" Target="https://www.fr.capfriendly.com/waivers_calculator/kieffer-bellows#results" TargetMode="External"/><Relationship Id="rId730" Type="http://schemas.openxmlformats.org/officeDocument/2006/relationships/hyperlink" Target="https://www.fr.capfriendly.com/waivers_calculator/alex-formenton#results" TargetMode="External"/><Relationship Id="rId772" Type="http://schemas.openxmlformats.org/officeDocument/2006/relationships/hyperlink" Target="https://www.fr.capfriendly.com/arbitration-calculator/2020/all/all/all/andre-burakovsky" TargetMode="External"/><Relationship Id="rId162" Type="http://schemas.openxmlformats.org/officeDocument/2006/relationships/hyperlink" Target="https://www.capfriendly.com/waivers_calculator/miro-heiskanen#results" TargetMode="External"/><Relationship Id="rId218" Type="http://schemas.openxmlformats.org/officeDocument/2006/relationships/hyperlink" Target="https://www.capfriendly.com/waivers_calculator/adam-huska#results" TargetMode="External"/><Relationship Id="rId425" Type="http://schemas.openxmlformats.org/officeDocument/2006/relationships/hyperlink" Target="https://www.fr.capfriendly.com/waivers_calculator/dennis-cholowski#results" TargetMode="External"/><Relationship Id="rId467" Type="http://schemas.openxmlformats.org/officeDocument/2006/relationships/hyperlink" Target="https://www.fr.capfriendly.com/waivers_calculator/brock-boeser#results" TargetMode="External"/><Relationship Id="rId632" Type="http://schemas.openxmlformats.org/officeDocument/2006/relationships/hyperlink" Target="https://www.fr.capfriendly.com/waivers_calculator/kale-clague#results" TargetMode="External"/><Relationship Id="rId271" Type="http://schemas.openxmlformats.org/officeDocument/2006/relationships/hyperlink" Target="https://www.capfriendly.com/waivers_calculator/tanner-kaspick#results" TargetMode="External"/><Relationship Id="rId674" Type="http://schemas.openxmlformats.org/officeDocument/2006/relationships/hyperlink" Target="https://www.fr.capfriendly.com/waivers_calculator/will-bitten#results" TargetMode="External"/><Relationship Id="rId24" Type="http://schemas.openxmlformats.org/officeDocument/2006/relationships/hyperlink" Target="https://www.capfriendly.com/waivers_calculator/connor-clifton#results" TargetMode="External"/><Relationship Id="rId66" Type="http://schemas.openxmlformats.org/officeDocument/2006/relationships/hyperlink" Target="https://www.capfriendly.com/waivers_calculator/philippe-maillet#results" TargetMode="External"/><Relationship Id="rId131" Type="http://schemas.openxmlformats.org/officeDocument/2006/relationships/hyperlink" Target="https://www.capfriendly.com/waivers_calculator/emil-larmi#results" TargetMode="External"/><Relationship Id="rId327" Type="http://schemas.openxmlformats.org/officeDocument/2006/relationships/hyperlink" Target="https://www.fr.capfriendly.com/waivers_calculator/ethan-bear#results" TargetMode="External"/><Relationship Id="rId369" Type="http://schemas.openxmlformats.org/officeDocument/2006/relationships/hyperlink" Target="https://www.fr.capfriendly.com/waivers_calculator/aleksi-saarela#results" TargetMode="External"/><Relationship Id="rId534" Type="http://schemas.openxmlformats.org/officeDocument/2006/relationships/hyperlink" Target="https://www.fr.capfriendly.com/waivers_calculator/tyler-parsons#results" TargetMode="External"/><Relationship Id="rId576" Type="http://schemas.openxmlformats.org/officeDocument/2006/relationships/hyperlink" Target="https://www.fr.capfriendly.com/waivers_calculator/parker-wotherspoon#results" TargetMode="External"/><Relationship Id="rId741" Type="http://schemas.openxmlformats.org/officeDocument/2006/relationships/hyperlink" Target="https://www.fr.capfriendly.com/waivers_calculator/joey-daccord#results" TargetMode="External"/><Relationship Id="rId783" Type="http://schemas.openxmlformats.org/officeDocument/2006/relationships/hyperlink" Target="https://www.fr.capfriendly.com/waivers_calculator/travis-barron#results" TargetMode="External"/><Relationship Id="rId173" Type="http://schemas.openxmlformats.org/officeDocument/2006/relationships/hyperlink" Target="https://www.capfriendly.com/waivers_calculator/tony-calderone#results" TargetMode="External"/><Relationship Id="rId229" Type="http://schemas.openxmlformats.org/officeDocument/2006/relationships/hyperlink" Target="https://www.capfriendly.com/waivers_calculator/paul-cotter#results" TargetMode="External"/><Relationship Id="rId380" Type="http://schemas.openxmlformats.org/officeDocument/2006/relationships/hyperlink" Target="https://www.fr.capfriendly.com/waivers_calculator/collin-delia#results" TargetMode="External"/><Relationship Id="rId436" Type="http://schemas.openxmlformats.org/officeDocument/2006/relationships/hyperlink" Target="https://www.fr.capfriendly.com/waivers_calculator/lean-bergmann#results" TargetMode="External"/><Relationship Id="rId601" Type="http://schemas.openxmlformats.org/officeDocument/2006/relationships/hyperlink" Target="https://www.fr.capfriendly.com/waivers_calculator/jeremy-groleau#results" TargetMode="External"/><Relationship Id="rId643" Type="http://schemas.openxmlformats.org/officeDocument/2006/relationships/hyperlink" Target="https://www.fr.capfriendly.com/arbitration-calculator/all/all/all/adam-erne" TargetMode="External"/><Relationship Id="rId240" Type="http://schemas.openxmlformats.org/officeDocument/2006/relationships/hyperlink" Target="https://www.capfriendly.com/arbitration-calculator/2020/all/all/all/oscar-dansk" TargetMode="External"/><Relationship Id="rId478" Type="http://schemas.openxmlformats.org/officeDocument/2006/relationships/hyperlink" Target="https://www.fr.capfriendly.com/arbitration-calculator/2020/all/all/all/justin-bailey" TargetMode="External"/><Relationship Id="rId685" Type="http://schemas.openxmlformats.org/officeDocument/2006/relationships/hyperlink" Target="https://www.fr.capfriendly.com/waivers_calculator/stepan-falkovsky#results" TargetMode="External"/><Relationship Id="rId35" Type="http://schemas.openxmlformats.org/officeDocument/2006/relationships/hyperlink" Target="https://www.capfriendly.com/waivers_calculator/yegor-korshkov#results" TargetMode="External"/><Relationship Id="rId77" Type="http://schemas.openxmlformats.org/officeDocument/2006/relationships/hyperlink" Target="https://www.capfriendly.com/arbitration-calculator/2020/all/all/all/colby-williams" TargetMode="External"/><Relationship Id="rId100" Type="http://schemas.openxmlformats.org/officeDocument/2006/relationships/hyperlink" Target="https://www.capfriendly.com/waivers_calculator/jacob-bryson#results" TargetMode="External"/><Relationship Id="rId282" Type="http://schemas.openxmlformats.org/officeDocument/2006/relationships/hyperlink" Target="https://www.capfriendly.com/arbitration-calculator/2020/all/all/all/ville-husso" TargetMode="External"/><Relationship Id="rId338" Type="http://schemas.openxmlformats.org/officeDocument/2006/relationships/hyperlink" Target="https://www.fr.capfriendly.com/waivers_calculator/jacob-pritchard#results" TargetMode="External"/><Relationship Id="rId503" Type="http://schemas.openxmlformats.org/officeDocument/2006/relationships/hyperlink" Target="https://www.fr.capfriendly.com/waivers_calculator/karson-kuhlman#results" TargetMode="External"/><Relationship Id="rId545" Type="http://schemas.openxmlformats.org/officeDocument/2006/relationships/hyperlink" Target="https://www.fr.capfriendly.com/waivers_calculator/maxime-comtois#results" TargetMode="External"/><Relationship Id="rId587" Type="http://schemas.openxmlformats.org/officeDocument/2006/relationships/hyperlink" Target="https://www.fr.capfriendly.com/waivers_calculator/mackenzie-blackwood#results" TargetMode="External"/><Relationship Id="rId710" Type="http://schemas.openxmlformats.org/officeDocument/2006/relationships/hyperlink" Target="https://www.fr.capfriendly.com/waivers_calculator/kirill-ustimenko#results" TargetMode="External"/><Relationship Id="rId752" Type="http://schemas.openxmlformats.org/officeDocument/2006/relationships/hyperlink" Target="https://www.fr.capfriendly.com/waivers_calculator/alexandre-texier#results" TargetMode="External"/><Relationship Id="rId808" Type="http://schemas.openxmlformats.org/officeDocument/2006/relationships/hyperlink" Target="https://www.fr.capfriendly.com/waivers_calculator/cj-suess#results" TargetMode="External"/><Relationship Id="rId8" Type="http://schemas.openxmlformats.org/officeDocument/2006/relationships/hyperlink" Target="https://www.capfriendly.com/waivers_calculator/trent-frederic#results" TargetMode="External"/><Relationship Id="rId142" Type="http://schemas.openxmlformats.org/officeDocument/2006/relationships/hyperlink" Target="https://www.capfriendly.com/waivers_calculator/nathan-schnarr#results" TargetMode="External"/><Relationship Id="rId184" Type="http://schemas.openxmlformats.org/officeDocument/2006/relationships/hyperlink" Target="https://www.capfriendly.com/waivers_calculator/colton-point#results" TargetMode="External"/><Relationship Id="rId391" Type="http://schemas.openxmlformats.org/officeDocument/2006/relationships/hyperlink" Target="https://www.fr.capfriendly.com/waivers_calculator/lukas-vejdemo#results" TargetMode="External"/><Relationship Id="rId405" Type="http://schemas.openxmlformats.org/officeDocument/2006/relationships/hyperlink" Target="https://www.fr.capfriendly.com/arbitration-calculator/2020/all/all/all/xavier-ouellet" TargetMode="External"/><Relationship Id="rId447" Type="http://schemas.openxmlformats.org/officeDocument/2006/relationships/hyperlink" Target="https://www.fr.capfriendly.com/waivers_calculator/joachim-blichfeld#results" TargetMode="External"/><Relationship Id="rId612" Type="http://schemas.openxmlformats.org/officeDocument/2006/relationships/hyperlink" Target="https://www.fr.capfriendly.com/arbitration-calculator/2021/all/all/all/matt-roy" TargetMode="External"/><Relationship Id="rId794" Type="http://schemas.openxmlformats.org/officeDocument/2006/relationships/hyperlink" Target="https://www.fr.capfriendly.com/arbitration-calculator/2021/all/all/all/andrew-copp" TargetMode="External"/><Relationship Id="rId251" Type="http://schemas.openxmlformats.org/officeDocument/2006/relationships/hyperlink" Target="https://www.capfriendly.com/waivers_calculator/tanner-jeannot#results" TargetMode="External"/><Relationship Id="rId489" Type="http://schemas.openxmlformats.org/officeDocument/2006/relationships/hyperlink" Target="https://www.fr.capfriendly.com/arbitration-calculator/2021/all/all/all/danton-heinen" TargetMode="External"/><Relationship Id="rId654" Type="http://schemas.openxmlformats.org/officeDocument/2006/relationships/hyperlink" Target="https://www.fr.capfriendly.com/waivers_calculator/otto-somppi#results" TargetMode="External"/><Relationship Id="rId696" Type="http://schemas.openxmlformats.org/officeDocument/2006/relationships/hyperlink" Target="https://www.fr.capfriendly.com/waivers_calculator/german-rubtsov#results" TargetMode="External"/><Relationship Id="rId46" Type="http://schemas.openxmlformats.org/officeDocument/2006/relationships/hyperlink" Target="https://www.capfriendly.com/waivers_calculator/teemu-kivihalme#results" TargetMode="External"/><Relationship Id="rId293" Type="http://schemas.openxmlformats.org/officeDocument/2006/relationships/hyperlink" Target="https://www.capfriendly.com/waivers_calculator/dominic-toninato#results" TargetMode="External"/><Relationship Id="rId307" Type="http://schemas.openxmlformats.org/officeDocument/2006/relationships/hyperlink" Target="https://www.fr.capfriendly.com/arbitration-calculator/2020/all/all/all/darnell-nurse" TargetMode="External"/><Relationship Id="rId349" Type="http://schemas.openxmlformats.org/officeDocument/2006/relationships/hyperlink" Target="https://www.fr.capfriendly.com/waivers_calculator/jeremy-helvig#results" TargetMode="External"/><Relationship Id="rId514" Type="http://schemas.openxmlformats.org/officeDocument/2006/relationships/hyperlink" Target="https://www.fr.capfriendly.com/waivers_calculator/kyle-keyser#results" TargetMode="External"/><Relationship Id="rId556" Type="http://schemas.openxmlformats.org/officeDocument/2006/relationships/hyperlink" Target="https://www.fr.capfriendly.com/arbitration-calculator/2020/all/all/all/patrick-sieloff" TargetMode="External"/><Relationship Id="rId721" Type="http://schemas.openxmlformats.org/officeDocument/2006/relationships/hyperlink" Target="https://www.fr.capfriendly.com/waivers_calculator/thomas-chabot#results" TargetMode="External"/><Relationship Id="rId763" Type="http://schemas.openxmlformats.org/officeDocument/2006/relationships/hyperlink" Target="https://www.fr.capfriendly.com/waivers_calculator/andrew-peeke#results" TargetMode="External"/><Relationship Id="rId88" Type="http://schemas.openxmlformats.org/officeDocument/2006/relationships/hyperlink" Target="https://www.capfriendly.com/waivers_calculator/dylan-cozens#results" TargetMode="External"/><Relationship Id="rId111" Type="http://schemas.openxmlformats.org/officeDocument/2006/relationships/hyperlink" Target="https://www.capfriendly.com/arbitration-calculator/2020/all/all/all/matt-murray1" TargetMode="External"/><Relationship Id="rId153" Type="http://schemas.openxmlformats.org/officeDocument/2006/relationships/hyperlink" Target="https://www.capfriendly.com/waivers_calculator/cam-dineen#results" TargetMode="External"/><Relationship Id="rId195" Type="http://schemas.openxmlformats.org/officeDocument/2006/relationships/hyperlink" Target="https://www.capfriendly.com/waivers_calculator/adam-fox#results" TargetMode="External"/><Relationship Id="rId209" Type="http://schemas.openxmlformats.org/officeDocument/2006/relationships/hyperlink" Target="https://www.capfriendly.com/arbitration-calculator/2020/all/all/all/vinni-lettieri" TargetMode="External"/><Relationship Id="rId360" Type="http://schemas.openxmlformats.org/officeDocument/2006/relationships/hyperlink" Target="https://www.fr.capfriendly.com/waivers_calculator/brandon-hagel#results" TargetMode="External"/><Relationship Id="rId416" Type="http://schemas.openxmlformats.org/officeDocument/2006/relationships/hyperlink" Target="https://www.fr.capfriendly.com/waivers_calculator/ryan-kuffner#results" TargetMode="External"/><Relationship Id="rId598" Type="http://schemas.openxmlformats.org/officeDocument/2006/relationships/hyperlink" Target="https://www.fr.capfriendly.com/waivers_calculator/brandon-gignac#results" TargetMode="External"/><Relationship Id="rId220" Type="http://schemas.openxmlformats.org/officeDocument/2006/relationships/hyperlink" Target="https://www.capfriendly.com/arbitration-calculator/2020/all/all/all/william-carrier" TargetMode="External"/><Relationship Id="rId458" Type="http://schemas.openxmlformats.org/officeDocument/2006/relationships/hyperlink" Target="https://www.fr.capfriendly.com/waivers_calculator/nick-desimone#results" TargetMode="External"/><Relationship Id="rId623" Type="http://schemas.openxmlformats.org/officeDocument/2006/relationships/hyperlink" Target="https://www.fr.capfriendly.com/waivers_calculator/brad-morrison#results" TargetMode="External"/><Relationship Id="rId665" Type="http://schemas.openxmlformats.org/officeDocument/2006/relationships/hyperlink" Target="https://www.fr.capfriendly.com/arbitration-calculator/2021/all/all/all/ryan-hartman" TargetMode="External"/><Relationship Id="rId15" Type="http://schemas.openxmlformats.org/officeDocument/2006/relationships/hyperlink" Target="https://www.capfriendly.com/waivers_calculator/cameron-hughes#results" TargetMode="External"/><Relationship Id="rId57" Type="http://schemas.openxmlformats.org/officeDocument/2006/relationships/hyperlink" Target="https://www.capfriendly.com/waivers_calculator/joe-snively#results" TargetMode="External"/><Relationship Id="rId262" Type="http://schemas.openxmlformats.org/officeDocument/2006/relationships/hyperlink" Target="https://www.capfriendly.com/waivers_calculator/erik-foley#results" TargetMode="External"/><Relationship Id="rId318" Type="http://schemas.openxmlformats.org/officeDocument/2006/relationships/hyperlink" Target="https://www.fr.capfriendly.com/waivers_calculator/ostap-safin#results" TargetMode="External"/><Relationship Id="rId525" Type="http://schemas.openxmlformats.org/officeDocument/2006/relationships/hyperlink" Target="https://www.fr.capfriendly.com/waivers_calculator/dmitri-zavgorodny#results" TargetMode="External"/><Relationship Id="rId567" Type="http://schemas.openxmlformats.org/officeDocument/2006/relationships/hyperlink" Target="https://www.fr.capfriendly.com/waivers_calculator/mason-jobst#results" TargetMode="External"/><Relationship Id="rId732" Type="http://schemas.openxmlformats.org/officeDocument/2006/relationships/hyperlink" Target="https://www.fr.capfriendly.com/waivers_calculator/filip-chlapik#results" TargetMode="External"/><Relationship Id="rId99" Type="http://schemas.openxmlformats.org/officeDocument/2006/relationships/hyperlink" Target="https://www.capfriendly.com/waivers_calculator/brandon-hickey#results" TargetMode="External"/><Relationship Id="rId122" Type="http://schemas.openxmlformats.org/officeDocument/2006/relationships/hyperlink" Target="https://www.capfriendly.com/waivers_calculator/sam-miletic#results" TargetMode="External"/><Relationship Id="rId164" Type="http://schemas.openxmlformats.org/officeDocument/2006/relationships/hyperlink" Target="https://www.capfriendly.com/waivers_calculator/rhett-gardner#results" TargetMode="External"/><Relationship Id="rId371" Type="http://schemas.openxmlformats.org/officeDocument/2006/relationships/hyperlink" Target="https://www.fr.capfriendly.com/waivers_calculator/graham-knott#results" TargetMode="External"/><Relationship Id="rId774" Type="http://schemas.openxmlformats.org/officeDocument/2006/relationships/hyperlink" Target="https://www.fr.capfriendly.com/arbitration-calculator/2020/all/all/all/nikita-zadorov" TargetMode="External"/><Relationship Id="rId427" Type="http://schemas.openxmlformats.org/officeDocument/2006/relationships/hyperlink" Target="https://www.fr.capfriendly.com/waivers_calculator/gustav-lindstrom#results" TargetMode="External"/><Relationship Id="rId469" Type="http://schemas.openxmlformats.org/officeDocument/2006/relationships/hyperlink" Target="https://www.fr.capfriendly.com/waivers_calculator/quintin-hughes#results" TargetMode="External"/><Relationship Id="rId634" Type="http://schemas.openxmlformats.org/officeDocument/2006/relationships/hyperlink" Target="https://www.fr.capfriendly.com/waivers_calculator/chaz-reddekopp#results" TargetMode="External"/><Relationship Id="rId676" Type="http://schemas.openxmlformats.org/officeDocument/2006/relationships/hyperlink" Target="https://www.fr.capfriendly.com/waivers_calculator/dmitry-sokolov#results" TargetMode="External"/><Relationship Id="rId26" Type="http://schemas.openxmlformats.org/officeDocument/2006/relationships/hyperlink" Target="https://www.capfriendly.com/waivers_calculator/martin-bakos#results" TargetMode="External"/><Relationship Id="rId231" Type="http://schemas.openxmlformats.org/officeDocument/2006/relationships/hyperlink" Target="https://www.capfriendly.com/waivers_calculator/nicolas-roy#results" TargetMode="External"/><Relationship Id="rId273" Type="http://schemas.openxmlformats.org/officeDocument/2006/relationships/hyperlink" Target="https://www.capfriendly.com/waivers_calculator/jake-walman#results" TargetMode="External"/><Relationship Id="rId329" Type="http://schemas.openxmlformats.org/officeDocument/2006/relationships/hyperlink" Target="https://www.fr.capfriendly.com/waivers_calculator/stuart-skinner#results" TargetMode="External"/><Relationship Id="rId480" Type="http://schemas.openxmlformats.org/officeDocument/2006/relationships/hyperlink" Target="https://www.fr.capfriendly.com/waivers_calculator/olli-juolevi#results" TargetMode="External"/><Relationship Id="rId536" Type="http://schemas.openxmlformats.org/officeDocument/2006/relationships/hyperlink" Target="https://www.fr.capfriendly.com/arbitration-calculator/2021/all/all/all/ondrej-kase" TargetMode="External"/><Relationship Id="rId701" Type="http://schemas.openxmlformats.org/officeDocument/2006/relationships/hyperlink" Target="https://www.fr.capfriendly.com/waivers_calculator/carsen-twarynski#results" TargetMode="External"/><Relationship Id="rId68" Type="http://schemas.openxmlformats.org/officeDocument/2006/relationships/hyperlink" Target="https://www.capfriendly.com/waivers_calculator/shane-gersich#results" TargetMode="External"/><Relationship Id="rId133" Type="http://schemas.openxmlformats.org/officeDocument/2006/relationships/hyperlink" Target="https://www.capfriendly.com/arbitration-calculator/2020/all/all/all/tristan-jarry" TargetMode="External"/><Relationship Id="rId175" Type="http://schemas.openxmlformats.org/officeDocument/2006/relationships/hyperlink" Target="https://www.capfriendly.com/waivers_calculator/joel-lesperance#results" TargetMode="External"/><Relationship Id="rId340" Type="http://schemas.openxmlformats.org/officeDocument/2006/relationships/hyperlink" Target="https://www.fr.capfriendly.com/waivers_calculator/stelio-mattheos#results" TargetMode="External"/><Relationship Id="rId578" Type="http://schemas.openxmlformats.org/officeDocument/2006/relationships/hyperlink" Target="https://www.fr.capfriendly.com/arbitration-calculator/2020/all/all/all/kyle-burroughs" TargetMode="External"/><Relationship Id="rId743" Type="http://schemas.openxmlformats.org/officeDocument/2006/relationships/hyperlink" Target="https://www.fr.capfriendly.com/waivers_calculator/marcus-hogberg#results" TargetMode="External"/><Relationship Id="rId785" Type="http://schemas.openxmlformats.org/officeDocument/2006/relationships/hyperlink" Target="https://www.fr.capfriendly.com/arbitration-calculator/2020/all/all/all/sheldon-dries" TargetMode="External"/><Relationship Id="rId200" Type="http://schemas.openxmlformats.org/officeDocument/2006/relationships/hyperlink" Target="https://www.capfriendly.com/waivers_calculator/jacob-elmer#results" TargetMode="External"/><Relationship Id="rId382" Type="http://schemas.openxmlformats.org/officeDocument/2006/relationships/hyperlink" Target="https://www.fr.capfriendly.com/arbitration-calculator/2020/all/all/all/max-domi" TargetMode="External"/><Relationship Id="rId438" Type="http://schemas.openxmlformats.org/officeDocument/2006/relationships/hyperlink" Target="https://www.fr.capfriendly.com/waivers_calculator/jeffrey-truchon-viel#results" TargetMode="External"/><Relationship Id="rId603" Type="http://schemas.openxmlformats.org/officeDocument/2006/relationships/hyperlink" Target="https://www.fr.capfriendly.com/arbitration-calculator/2020/all/all/all/dakota-mermis" TargetMode="External"/><Relationship Id="rId645" Type="http://schemas.openxmlformats.org/officeDocument/2006/relationships/hyperlink" Target="https://www.fr.capfriendly.com/waivers_calculator/nolan-foote#results" TargetMode="External"/><Relationship Id="rId687" Type="http://schemas.openxmlformats.org/officeDocument/2006/relationships/hyperlink" Target="https://www.fr.capfriendly.com/arbitration-calculator/all/all/all/louis-belpedio" TargetMode="External"/><Relationship Id="rId810" Type="http://schemas.openxmlformats.org/officeDocument/2006/relationships/hyperlink" Target="https://www.fr.capfriendly.com/arbitration-calculator/2020/all/all/all/jc-lipon1" TargetMode="External"/><Relationship Id="rId242" Type="http://schemas.openxmlformats.org/officeDocument/2006/relationships/hyperlink" Target="https://www.capfriendly.com/waivers_calculator/dante-fabbro#results" TargetMode="External"/><Relationship Id="rId284" Type="http://schemas.openxmlformats.org/officeDocument/2006/relationships/hyperlink" Target="https://www.capfriendly.com/arbitration-calculator/2020/all/all/all/mackenzie-weegar" TargetMode="External"/><Relationship Id="rId491" Type="http://schemas.openxmlformats.org/officeDocument/2006/relationships/hyperlink" Target="https://www.fr.capfriendly.com/waivers_calculator/pavel-shen#results" TargetMode="External"/><Relationship Id="rId505" Type="http://schemas.openxmlformats.org/officeDocument/2006/relationships/hyperlink" Target="https://www.fr.capfriendly.com/arbitration-calculator/2020/all/all/all/ryan-fitzgerald" TargetMode="External"/><Relationship Id="rId712" Type="http://schemas.openxmlformats.org/officeDocument/2006/relationships/hyperlink" Target="https://www.fr.capfriendly.com/arbitration-calculator/2020/all/all/all/chris-tierney" TargetMode="External"/><Relationship Id="rId37" Type="http://schemas.openxmlformats.org/officeDocument/2006/relationships/hyperlink" Target="https://www.capfriendly.com/waivers_calculator/jeremy-bracco#results" TargetMode="External"/><Relationship Id="rId79" Type="http://schemas.openxmlformats.org/officeDocument/2006/relationships/hyperlink" Target="https://www.capfriendly.com/waivers_calculator/ilya-samsonov#results" TargetMode="External"/><Relationship Id="rId102" Type="http://schemas.openxmlformats.org/officeDocument/2006/relationships/hyperlink" Target="https://www.capfriendly.com/waivers_calculator/casey-fitzgerald#results" TargetMode="External"/><Relationship Id="rId144" Type="http://schemas.openxmlformats.org/officeDocument/2006/relationships/hyperlink" Target="https://www.capfriendly.com/arbitration-calculator/2021/all/all/all/hudson-fasching" TargetMode="External"/><Relationship Id="rId547" Type="http://schemas.openxmlformats.org/officeDocument/2006/relationships/hyperlink" Target="https://www.fr.capfriendly.com/waivers_calculator/alex-dostie#results" TargetMode="External"/><Relationship Id="rId589" Type="http://schemas.openxmlformats.org/officeDocument/2006/relationships/hyperlink" Target="https://www.fr.capfriendly.com/waivers_calculator/jesper-boqvist#results" TargetMode="External"/><Relationship Id="rId754" Type="http://schemas.openxmlformats.org/officeDocument/2006/relationships/hyperlink" Target="https://www.fr.capfriendly.com/waivers_calculator/kevin-stenlund#results" TargetMode="External"/><Relationship Id="rId796" Type="http://schemas.openxmlformats.org/officeDocument/2006/relationships/hyperlink" Target="https://www.fr.capfriendly.com/arbitration-calculator/2020/all/all/all/joshua-morrissey" TargetMode="External"/><Relationship Id="rId90" Type="http://schemas.openxmlformats.org/officeDocument/2006/relationships/hyperlink" Target="https://www.capfriendly.com/waivers_calculator/tage-thompson#results" TargetMode="External"/><Relationship Id="rId186" Type="http://schemas.openxmlformats.org/officeDocument/2006/relationships/hyperlink" Target="https://www.capfriendly.com/waivers_calculator/landon-bow#results" TargetMode="External"/><Relationship Id="rId351" Type="http://schemas.openxmlformats.org/officeDocument/2006/relationships/hyperlink" Target="https://www.fr.capfriendly.com/waivers_calculator/alex-nedeljkovic#results" TargetMode="External"/><Relationship Id="rId393" Type="http://schemas.openxmlformats.org/officeDocument/2006/relationships/hyperlink" Target="https://www.fr.capfriendly.com/waivers_calculator/hayden-verbeek#results" TargetMode="External"/><Relationship Id="rId407" Type="http://schemas.openxmlformats.org/officeDocument/2006/relationships/hyperlink" Target="https://www.fr.capfriendly.com/waivers_calculator/michael-mcniven#results" TargetMode="External"/><Relationship Id="rId449" Type="http://schemas.openxmlformats.org/officeDocument/2006/relationships/hyperlink" Target="https://www.fr.capfriendly.com/waivers_calculator/antti-suomela#results" TargetMode="External"/><Relationship Id="rId614" Type="http://schemas.openxmlformats.org/officeDocument/2006/relationships/hyperlink" Target="https://www.fr.capfriendly.com/waivers_calculator/nikolai-prokhorkin#results" TargetMode="External"/><Relationship Id="rId656" Type="http://schemas.openxmlformats.org/officeDocument/2006/relationships/hyperlink" Target="https://www.fr.capfriendly.com/waivers_calculator/alexey-lipanov#results" TargetMode="External"/><Relationship Id="rId211" Type="http://schemas.openxmlformats.org/officeDocument/2006/relationships/hyperlink" Target="https://www.capfriendly.com/waivers_calculator/yegor-rykov#results" TargetMode="External"/><Relationship Id="rId253" Type="http://schemas.openxmlformats.org/officeDocument/2006/relationships/hyperlink" Target="https://www.capfriendly.com/waivers_calculator/jeremy-davies#results" TargetMode="External"/><Relationship Id="rId295" Type="http://schemas.openxmlformats.org/officeDocument/2006/relationships/hyperlink" Target="https://www.capfriendly.com/waivers_calculator/jonathan-ang#results" TargetMode="External"/><Relationship Id="rId309" Type="http://schemas.openxmlformats.org/officeDocument/2006/relationships/hyperlink" Target="https://www.fr.capfriendly.com/waivers_calculator/joel-persson#results" TargetMode="External"/><Relationship Id="rId460" Type="http://schemas.openxmlformats.org/officeDocument/2006/relationships/hyperlink" Target="https://www.fr.capfriendly.com/waivers_calculator/andrew-shortridge#results" TargetMode="External"/><Relationship Id="rId516" Type="http://schemas.openxmlformats.org/officeDocument/2006/relationships/hyperlink" Target="https://www.fr.capfriendly.com/arbitration-calculator/2021/all/all/all/sam-bennett" TargetMode="External"/><Relationship Id="rId698" Type="http://schemas.openxmlformats.org/officeDocument/2006/relationships/hyperlink" Target="https://www.fr.capfriendly.com/waivers_calculator/mikhail-vorobyov#results" TargetMode="External"/><Relationship Id="rId48" Type="http://schemas.openxmlformats.org/officeDocument/2006/relationships/hyperlink" Target="https://www.capfriendly.com/waivers_calculator/ian-scott#results" TargetMode="External"/><Relationship Id="rId113" Type="http://schemas.openxmlformats.org/officeDocument/2006/relationships/hyperlink" Target="https://www.capfriendly.com/waivers_calculator/jan-drozg#results" TargetMode="External"/><Relationship Id="rId320" Type="http://schemas.openxmlformats.org/officeDocument/2006/relationships/hyperlink" Target="https://www.fr.capfriendly.com/waivers_calculator/philip-broberg#results" TargetMode="External"/><Relationship Id="rId558" Type="http://schemas.openxmlformats.org/officeDocument/2006/relationships/hyperlink" Target="https://www.fr.capfriendly.com/waivers_calculator/lukas-dostal#results" TargetMode="External"/><Relationship Id="rId723" Type="http://schemas.openxmlformats.org/officeDocument/2006/relationships/hyperlink" Target="https://www.fr.capfriendly.com/waivers_calculator/joshua-norris#results" TargetMode="External"/><Relationship Id="rId765" Type="http://schemas.openxmlformats.org/officeDocument/2006/relationships/hyperlink" Target="https://www.fr.capfriendly.com/waivers_calculator/ryan-collins#results" TargetMode="External"/><Relationship Id="rId155" Type="http://schemas.openxmlformats.org/officeDocument/2006/relationships/hyperlink" Target="https://www.capfriendly.com/waivers_calculator/erik-kallgren#results" TargetMode="External"/><Relationship Id="rId197" Type="http://schemas.openxmlformats.org/officeDocument/2006/relationships/hyperlink" Target="https://www.capfriendly.com/waivers_calculator/alexandar-georgiev#results" TargetMode="External"/><Relationship Id="rId362" Type="http://schemas.openxmlformats.org/officeDocument/2006/relationships/hyperlink" Target="https://www.fr.capfriendly.com/waivers_calculator/alexander-nylander#results" TargetMode="External"/><Relationship Id="rId418" Type="http://schemas.openxmlformats.org/officeDocument/2006/relationships/hyperlink" Target="https://www.fr.capfriendly.com/waivers_calculator/joseph-veleno#results" TargetMode="External"/><Relationship Id="rId625" Type="http://schemas.openxmlformats.org/officeDocument/2006/relationships/hyperlink" Target="https://www.fr.capfriendly.com/waivers_calculator/bokondji-imama#results" TargetMode="External"/><Relationship Id="rId222" Type="http://schemas.openxmlformats.org/officeDocument/2006/relationships/hyperlink" Target="https://www.capfriendly.com/arbitration-calculator/2020/all/all/all/malcolm-subban" TargetMode="External"/><Relationship Id="rId264" Type="http://schemas.openxmlformats.org/officeDocument/2006/relationships/hyperlink" Target="https://www.capfriendly.com/waivers_calculator/klim-kostin#results" TargetMode="External"/><Relationship Id="rId471" Type="http://schemas.openxmlformats.org/officeDocument/2006/relationships/hyperlink" Target="https://www.fr.capfriendly.com/waivers_calculator/adam-gaudette#results" TargetMode="External"/><Relationship Id="rId667" Type="http://schemas.openxmlformats.org/officeDocument/2006/relationships/hyperlink" Target="https://www.fr.capfriendly.com/arbitration-calculator/2021/all/all/all/ryan-donato" TargetMode="External"/><Relationship Id="rId17" Type="http://schemas.openxmlformats.org/officeDocument/2006/relationships/hyperlink" Target="https://www.capfriendly.com/waivers_calculator/wiley-sherman#results" TargetMode="External"/><Relationship Id="rId59" Type="http://schemas.openxmlformats.org/officeDocument/2006/relationships/hyperlink" Target="https://www.capfriendly.com/waivers_calculator/brett-leason#results" TargetMode="External"/><Relationship Id="rId124" Type="http://schemas.openxmlformats.org/officeDocument/2006/relationships/hyperlink" Target="https://www.capfriendly.com/waivers_calculator/adam-johnson#results" TargetMode="External"/><Relationship Id="rId527" Type="http://schemas.openxmlformats.org/officeDocument/2006/relationships/hyperlink" Target="https://www.fr.capfriendly.com/waivers_calculator/matthew-phillips#results" TargetMode="External"/><Relationship Id="rId569" Type="http://schemas.openxmlformats.org/officeDocument/2006/relationships/hyperlink" Target="https://www.fr.capfriendly.com/waivers_calculator/arnaud-durandeau#results" TargetMode="External"/><Relationship Id="rId734" Type="http://schemas.openxmlformats.org/officeDocument/2006/relationships/hyperlink" Target="https://www.fr.capfriendly.com/waivers_calculator/jack-rodewald#results" TargetMode="External"/><Relationship Id="rId776" Type="http://schemas.openxmlformats.org/officeDocument/2006/relationships/hyperlink" Target="https://www.fr.capfriendly.com/arbitration-calculator/2020/all/all/all/ryan-graves" TargetMode="External"/><Relationship Id="rId70" Type="http://schemas.openxmlformats.org/officeDocument/2006/relationships/hyperlink" Target="https://www.capfriendly.com/waivers_calculator/lucas-johansen#results" TargetMode="External"/><Relationship Id="rId166" Type="http://schemas.openxmlformats.org/officeDocument/2006/relationships/hyperlink" Target="https://www.capfriendly.com/waivers_calculator/riley-tufte#results" TargetMode="External"/><Relationship Id="rId331" Type="http://schemas.openxmlformats.org/officeDocument/2006/relationships/hyperlink" Target="https://www.fr.capfriendly.com/waivers_calculator/shane-starrett#results" TargetMode="External"/><Relationship Id="rId373" Type="http://schemas.openxmlformats.org/officeDocument/2006/relationships/hyperlink" Target="https://www.fr.capfriendly.com/arbitration-calculator/2020/all/all/all/jacob-nilsson" TargetMode="External"/><Relationship Id="rId429" Type="http://schemas.openxmlformats.org/officeDocument/2006/relationships/hyperlink" Target="https://www.fr.capfriendly.com/waivers_calculator/filip-larsson#results" TargetMode="External"/><Relationship Id="rId580" Type="http://schemas.openxmlformats.org/officeDocument/2006/relationships/hyperlink" Target="https://www.fr.capfriendly.com/waivers_calculator/jakub-skarek#results" TargetMode="External"/><Relationship Id="rId636" Type="http://schemas.openxmlformats.org/officeDocument/2006/relationships/hyperlink" Target="https://www.fr.capfriendly.com/waivers_calculator/daniel-brickley#results" TargetMode="External"/><Relationship Id="rId801" Type="http://schemas.openxmlformats.org/officeDocument/2006/relationships/hyperlink" Target="https://www.fr.capfriendly.com/waivers_calculator/david-gustafsson#results" TargetMode="External"/><Relationship Id="rId1" Type="http://schemas.openxmlformats.org/officeDocument/2006/relationships/hyperlink" Target="https://www.capfriendly.com/waivers_calculator/anders-bjork#results" TargetMode="External"/><Relationship Id="rId233" Type="http://schemas.openxmlformats.org/officeDocument/2006/relationships/hyperlink" Target="https://www.capfriendly.com/waivers_calculator/keegan-kolesar#results" TargetMode="External"/><Relationship Id="rId440" Type="http://schemas.openxmlformats.org/officeDocument/2006/relationships/hyperlink" Target="https://www.fr.capfriendly.com/waivers_calculator/ivan-chekhovich#results" TargetMode="External"/><Relationship Id="rId678" Type="http://schemas.openxmlformats.org/officeDocument/2006/relationships/hyperlink" Target="https://www.fr.capfriendly.com/waivers_calculator/gerald-mayhew#results" TargetMode="External"/><Relationship Id="rId28" Type="http://schemas.openxmlformats.org/officeDocument/2006/relationships/hyperlink" Target="https://www.capfriendly.com/arbitration-calculator/2021/all/all/all/trevor-moore" TargetMode="External"/><Relationship Id="rId275" Type="http://schemas.openxmlformats.org/officeDocument/2006/relationships/hyperlink" Target="https://www.capfriendly.com/waivers_calculator/mitch-reinke#results" TargetMode="External"/><Relationship Id="rId300" Type="http://schemas.openxmlformats.org/officeDocument/2006/relationships/hyperlink" Target="https://www.capfriendly.com/waivers_calculator/riley-stillman#results" TargetMode="External"/><Relationship Id="rId482" Type="http://schemas.openxmlformats.org/officeDocument/2006/relationships/hyperlink" Target="https://www.fr.capfriendly.com/waivers_calculator/jalen-chatfield#results" TargetMode="External"/><Relationship Id="rId538" Type="http://schemas.openxmlformats.org/officeDocument/2006/relationships/hyperlink" Target="https://www.fr.capfriendly.com/arbitration-calculator/2021/all/all/all/nick-ritchie" TargetMode="External"/><Relationship Id="rId703" Type="http://schemas.openxmlformats.org/officeDocument/2006/relationships/hyperlink" Target="https://www.fr.capfriendly.com/waivers_calculator/matthew-strome#results" TargetMode="External"/><Relationship Id="rId745" Type="http://schemas.openxmlformats.org/officeDocument/2006/relationships/hyperlink" Target="https://www.fr.capfriendly.com/arbitration-calculator/2021/all/all/all/oliver-bjorkstrand" TargetMode="External"/><Relationship Id="rId81" Type="http://schemas.openxmlformats.org/officeDocument/2006/relationships/hyperlink" Target="https://www.capfriendly.com/arbitration-calculator/2020/all/all/all/sam-reinhart" TargetMode="External"/><Relationship Id="rId135" Type="http://schemas.openxmlformats.org/officeDocument/2006/relationships/hyperlink" Target="https://www.capfriendly.com/waivers_calculator/christian-fischer#results" TargetMode="External"/><Relationship Id="rId177" Type="http://schemas.openxmlformats.org/officeDocument/2006/relationships/hyperlink" Target="https://www.capfriendly.com/waivers_calculator/emil-djuse#results" TargetMode="External"/><Relationship Id="rId342" Type="http://schemas.openxmlformats.org/officeDocument/2006/relationships/hyperlink" Target="https://www.fr.capfriendly.com/waivers_calculator/spencer-smallman#results" TargetMode="External"/><Relationship Id="rId384" Type="http://schemas.openxmlformats.org/officeDocument/2006/relationships/hyperlink" Target="https://www.fr.capfriendly.com/arbitration-calculator/2020/all/all/all/nick-cousins" TargetMode="External"/><Relationship Id="rId591" Type="http://schemas.openxmlformats.org/officeDocument/2006/relationships/hyperlink" Target="https://www.fr.capfriendly.com/waivers_calculator/fabian-zetterlund#results" TargetMode="External"/><Relationship Id="rId605" Type="http://schemas.openxmlformats.org/officeDocument/2006/relationships/hyperlink" Target="https://www.fr.capfriendly.com/waivers_calculator/gilles-senn#results" TargetMode="External"/><Relationship Id="rId787" Type="http://schemas.openxmlformats.org/officeDocument/2006/relationships/hyperlink" Target="https://www.fr.capfriendly.com/waivers_calculator/conor-timmins#results" TargetMode="External"/><Relationship Id="rId812" Type="http://schemas.openxmlformats.org/officeDocument/2006/relationships/hyperlink" Target="https://www.fr.capfriendly.com/waivers_calculator/logan-stanley#results" TargetMode="External"/><Relationship Id="rId202" Type="http://schemas.openxmlformats.org/officeDocument/2006/relationships/hyperlink" Target="https://www.capfriendly.com/waivers_calculator/patrick-newell#results" TargetMode="External"/><Relationship Id="rId244" Type="http://schemas.openxmlformats.org/officeDocument/2006/relationships/hyperlink" Target="https://www.capfriendly.com/waivers_calculator/rem-pitlick#results" TargetMode="External"/><Relationship Id="rId647" Type="http://schemas.openxmlformats.org/officeDocument/2006/relationships/hyperlink" Target="https://www.fr.capfriendly.com/waivers_calculator/mitchell-stephens#results" TargetMode="External"/><Relationship Id="rId689" Type="http://schemas.openxmlformats.org/officeDocument/2006/relationships/hyperlink" Target="https://www.fr.capfriendly.com/waivers_calculator/kaapo-kahkonen#results" TargetMode="External"/><Relationship Id="rId39" Type="http://schemas.openxmlformats.org/officeDocument/2006/relationships/hyperlink" Target="https://www.capfriendly.com/waivers_calculator/mason-marchment#results" TargetMode="External"/><Relationship Id="rId286" Type="http://schemas.openxmlformats.org/officeDocument/2006/relationships/hyperlink" Target="https://www.capfriendly.com/arbitration-calculator/2020/all/all/all/joshua-brown" TargetMode="External"/><Relationship Id="rId451" Type="http://schemas.openxmlformats.org/officeDocument/2006/relationships/hyperlink" Target="https://www.fr.capfriendly.com/waivers_calculator/mario-ferraro#results" TargetMode="External"/><Relationship Id="rId493" Type="http://schemas.openxmlformats.org/officeDocument/2006/relationships/hyperlink" Target="https://www.fr.capfriendly.com/waivers_calculator/connor-clifton#results" TargetMode="External"/><Relationship Id="rId507" Type="http://schemas.openxmlformats.org/officeDocument/2006/relationships/hyperlink" Target="https://www.fr.capfriendly.com/arbitration-calculator/2021/all/all/all/anton-blidh" TargetMode="External"/><Relationship Id="rId549" Type="http://schemas.openxmlformats.org/officeDocument/2006/relationships/hyperlink" Target="https://www.fr.capfriendly.com/waivers_calculator/jack-kopacka#results" TargetMode="External"/><Relationship Id="rId714" Type="http://schemas.openxmlformats.org/officeDocument/2006/relationships/hyperlink" Target="https://www.fr.capfriendly.com/arbitration-calculator/2020/all/all/all/anthony-duclair" TargetMode="External"/><Relationship Id="rId756" Type="http://schemas.openxmlformats.org/officeDocument/2006/relationships/hyperlink" Target="https://www.fr.capfriendly.com/arbitration-calculator/2020/all/all/all/marko-dano" TargetMode="External"/><Relationship Id="rId50" Type="http://schemas.openxmlformats.org/officeDocument/2006/relationships/hyperlink" Target="https://www.capfriendly.com/arbitration-calculator/2020/all/all/all/kasimir-kaskisuo" TargetMode="External"/><Relationship Id="rId104" Type="http://schemas.openxmlformats.org/officeDocument/2006/relationships/hyperlink" Target="https://www.capfriendly.com/waivers_calculator/ukko-pekka-luukkonen#results" TargetMode="External"/><Relationship Id="rId146" Type="http://schemas.openxmlformats.org/officeDocument/2006/relationships/hyperlink" Target="https://www.capfriendly.com/waivers_calculator/giovanni-fiore#results" TargetMode="External"/><Relationship Id="rId188" Type="http://schemas.openxmlformats.org/officeDocument/2006/relationships/hyperlink" Target="https://www.capfriendly.com/arbitration-calculator/2021/all/all/all/pavel-buchnevich" TargetMode="External"/><Relationship Id="rId311" Type="http://schemas.openxmlformats.org/officeDocument/2006/relationships/hyperlink" Target="https://www.fr.capfriendly.com/waivers_calculator/gaetan-haas#results" TargetMode="External"/><Relationship Id="rId353" Type="http://schemas.openxmlformats.org/officeDocument/2006/relationships/hyperlink" Target="https://www.fr.capfriendly.com/arbitration-calculator/2021/all/all/all/david-kampf" TargetMode="External"/><Relationship Id="rId395" Type="http://schemas.openxmlformats.org/officeDocument/2006/relationships/hyperlink" Target="https://www.fr.capfriendly.com/waivers_calculator/michael-pezzetta#results" TargetMode="External"/><Relationship Id="rId409" Type="http://schemas.openxmlformats.org/officeDocument/2006/relationships/hyperlink" Target="https://www.fr.capfriendly.com/arbitration-calculator/2020/all/all/all/andreas-athanasiou" TargetMode="External"/><Relationship Id="rId560" Type="http://schemas.openxmlformats.org/officeDocument/2006/relationships/hyperlink" Target="https://www.fr.capfriendly.com/arbitration-calculator/2020/all/all/all/ryan-pulock" TargetMode="External"/><Relationship Id="rId798" Type="http://schemas.openxmlformats.org/officeDocument/2006/relationships/hyperlink" Target="https://www.fr.capfriendly.com/waivers_calculator/sami-niku#results" TargetMode="External"/><Relationship Id="rId92" Type="http://schemas.openxmlformats.org/officeDocument/2006/relationships/hyperlink" Target="https://www.capfriendly.com/waivers_calculator/matej-pekar#results" TargetMode="External"/><Relationship Id="rId213" Type="http://schemas.openxmlformats.org/officeDocument/2006/relationships/hyperlink" Target="https://www.capfriendly.com/waivers_calculator/tarmo-reunanen#results" TargetMode="External"/><Relationship Id="rId420" Type="http://schemas.openxmlformats.org/officeDocument/2006/relationships/hyperlink" Target="https://www.fr.capfriendly.com/waivers_calculator/chase-pearson#results" TargetMode="External"/><Relationship Id="rId616" Type="http://schemas.openxmlformats.org/officeDocument/2006/relationships/hyperlink" Target="https://www.fr.capfriendly.com/waivers_calculator/gabriel-vilardi#results" TargetMode="External"/><Relationship Id="rId658" Type="http://schemas.openxmlformats.org/officeDocument/2006/relationships/hyperlink" Target="https://www.fr.capfriendly.com/arbitration-calculator/2020/all/all/all/gemel-smith" TargetMode="External"/><Relationship Id="rId255" Type="http://schemas.openxmlformats.org/officeDocument/2006/relationships/hyperlink" Target="https://www.capfriendly.com/waivers_calculator/frederic-allard#results" TargetMode="External"/><Relationship Id="rId297" Type="http://schemas.openxmlformats.org/officeDocument/2006/relationships/hyperlink" Target="https://www.capfriendly.com/waivers_calculator/sebastian-repo#results" TargetMode="External"/><Relationship Id="rId462" Type="http://schemas.openxmlformats.org/officeDocument/2006/relationships/hyperlink" Target="https://www.fr.capfriendly.com/waivers_calculator/josef-korenar#results" TargetMode="External"/><Relationship Id="rId518" Type="http://schemas.openxmlformats.org/officeDocument/2006/relationships/hyperlink" Target="https://www.fr.capfriendly.com/waivers_calculator/dillon-dube#results" TargetMode="External"/><Relationship Id="rId725" Type="http://schemas.openxmlformats.org/officeDocument/2006/relationships/hyperlink" Target="https://www.fr.capfriendly.com/waivers_calculator/jonathan-davidsson#results" TargetMode="External"/><Relationship Id="rId115" Type="http://schemas.openxmlformats.org/officeDocument/2006/relationships/hyperlink" Target="https://www.capfriendly.com/waivers_calculator/kasper-bjorkqvist#results" TargetMode="External"/><Relationship Id="rId157" Type="http://schemas.openxmlformats.org/officeDocument/2006/relationships/hyperlink" Target="https://www.capfriendly.com/waivers_calculator/merrick-madsen#results" TargetMode="External"/><Relationship Id="rId322" Type="http://schemas.openxmlformats.org/officeDocument/2006/relationships/hyperlink" Target="https://www.fr.capfriendly.com/waivers_calculator/ryan-mantha#results" TargetMode="External"/><Relationship Id="rId364" Type="http://schemas.openxmlformats.org/officeDocument/2006/relationships/hyperlink" Target="https://www.fr.capfriendly.com/waivers_calculator/tim-soderlund1#results" TargetMode="External"/><Relationship Id="rId767" Type="http://schemas.openxmlformats.org/officeDocument/2006/relationships/hyperlink" Target="https://www.fr.capfriendly.com/waivers_calculator/doyle-somerby#results" TargetMode="External"/><Relationship Id="rId61" Type="http://schemas.openxmlformats.org/officeDocument/2006/relationships/hyperlink" Target="https://www.capfriendly.com/waivers_calculator/alexei-protas#results" TargetMode="External"/><Relationship Id="rId199" Type="http://schemas.openxmlformats.org/officeDocument/2006/relationships/hyperlink" Target="https://www.capfriendly.com/waivers_calculator/vitali-kravtsov#results" TargetMode="External"/><Relationship Id="rId571" Type="http://schemas.openxmlformats.org/officeDocument/2006/relationships/hyperlink" Target="https://www.fr.capfriendly.com/waivers_calculator/grant-hutton#results" TargetMode="External"/><Relationship Id="rId627" Type="http://schemas.openxmlformats.org/officeDocument/2006/relationships/hyperlink" Target="https://www.fr.capfriendly.com/waivers_calculator/matt-luff#results" TargetMode="External"/><Relationship Id="rId669" Type="http://schemas.openxmlformats.org/officeDocument/2006/relationships/hyperlink" Target="https://www.fr.capfriendly.com/waivers_calculator/luke-kunin#results" TargetMode="External"/><Relationship Id="rId19" Type="http://schemas.openxmlformats.org/officeDocument/2006/relationships/hyperlink" Target="https://www.capfriendly.com/waivers_calculator/karson-kuhlman#results" TargetMode="External"/><Relationship Id="rId224" Type="http://schemas.openxmlformats.org/officeDocument/2006/relationships/hyperlink" Target="https://www.capfriendly.com/waivers_calculator/jonas-rondbjerg#results" TargetMode="External"/><Relationship Id="rId266" Type="http://schemas.openxmlformats.org/officeDocument/2006/relationships/hyperlink" Target="https://www.capfriendly.com/waivers_calculator/dakota-joshua#results" TargetMode="External"/><Relationship Id="rId431" Type="http://schemas.openxmlformats.org/officeDocument/2006/relationships/hyperlink" Target="https://www.fr.capfriendly.com/waivers_calculator/dylan-gambrell#results" TargetMode="External"/><Relationship Id="rId473" Type="http://schemas.openxmlformats.org/officeDocument/2006/relationships/hyperlink" Target="https://www.fr.capfriendly.com/waivers_calculator/lukas-jasek#results" TargetMode="External"/><Relationship Id="rId529" Type="http://schemas.openxmlformats.org/officeDocument/2006/relationships/hyperlink" Target="https://www.fr.capfriendly.com/arbitration-calculator/2020/all/all/all/ryan-lomberg" TargetMode="External"/><Relationship Id="rId680" Type="http://schemas.openxmlformats.org/officeDocument/2006/relationships/hyperlink" Target="https://www.fr.capfriendly.com/waivers_calculator/fedor-gordeev#results" TargetMode="External"/><Relationship Id="rId736" Type="http://schemas.openxmlformats.org/officeDocument/2006/relationships/hyperlink" Target="https://www.fr.capfriendly.com/arbitration-calculator/2020/all/all/all/morgan-klimchuk" TargetMode="External"/><Relationship Id="rId30" Type="http://schemas.openxmlformats.org/officeDocument/2006/relationships/hyperlink" Target="https://www.capfriendly.com/arbitration-calculator/2020/all/all/all/pontus-aberg" TargetMode="External"/><Relationship Id="rId126" Type="http://schemas.openxmlformats.org/officeDocument/2006/relationships/hyperlink" Target="https://www.capfriendly.com/arbitration-calculator/2020/all/all/all/thomas-dipauli" TargetMode="External"/><Relationship Id="rId168" Type="http://schemas.openxmlformats.org/officeDocument/2006/relationships/hyperlink" Target="https://www.capfriendly.com/waivers_calculator/ty-dellandrea#results" TargetMode="External"/><Relationship Id="rId333" Type="http://schemas.openxmlformats.org/officeDocument/2006/relationships/hyperlink" Target="https://www.fr.capfriendly.com/waivers_calculator/andrei-svechnikov#results" TargetMode="External"/><Relationship Id="rId540" Type="http://schemas.openxmlformats.org/officeDocument/2006/relationships/hyperlink" Target="https://www.fr.capfriendly.com/waivers_calculator/brendan-guhle#results" TargetMode="External"/><Relationship Id="rId778" Type="http://schemas.openxmlformats.org/officeDocument/2006/relationships/hyperlink" Target="https://www.fr.capfriendly.com/waivers_calculator/shane-bowers#results" TargetMode="External"/><Relationship Id="rId72" Type="http://schemas.openxmlformats.org/officeDocument/2006/relationships/hyperlink" Target="https://www.capfriendly.com/waivers_calculator/martin-fehervary#results" TargetMode="External"/><Relationship Id="rId375" Type="http://schemas.openxmlformats.org/officeDocument/2006/relationships/hyperlink" Target="https://www.fr.capfriendly.com/waivers_calculator/nicolas-beaudin#results" TargetMode="External"/><Relationship Id="rId582" Type="http://schemas.openxmlformats.org/officeDocument/2006/relationships/hyperlink" Target="https://www.fr.capfriendly.com/waivers_calculator/jack-hughes#results" TargetMode="External"/><Relationship Id="rId638" Type="http://schemas.openxmlformats.org/officeDocument/2006/relationships/hyperlink" Target="https://www.fr.capfriendly.com/waivers_calculator/matt-villalta#results" TargetMode="External"/><Relationship Id="rId803" Type="http://schemas.openxmlformats.org/officeDocument/2006/relationships/hyperlink" Target="https://www.fr.capfriendly.com/waivers_calculator/jansen-harkins#results" TargetMode="External"/><Relationship Id="rId3" Type="http://schemas.openxmlformats.org/officeDocument/2006/relationships/hyperlink" Target="https://www.capfriendly.com/waivers_calculator/jake-debrusk#results" TargetMode="External"/><Relationship Id="rId235" Type="http://schemas.openxmlformats.org/officeDocument/2006/relationships/hyperlink" Target="https://www.capfriendly.com/waivers_calculator/nicolas-hague#results" TargetMode="External"/><Relationship Id="rId277" Type="http://schemas.openxmlformats.org/officeDocument/2006/relationships/hyperlink" Target="https://www.capfriendly.com/waivers_calculator/andreas-borgman#results" TargetMode="External"/><Relationship Id="rId400" Type="http://schemas.openxmlformats.org/officeDocument/2006/relationships/hyperlink" Target="https://www.fr.capfriendly.com/waivers_calculator/david-sklenicka1#results" TargetMode="External"/><Relationship Id="rId442" Type="http://schemas.openxmlformats.org/officeDocument/2006/relationships/hyperlink" Target="https://www.fr.capfriendly.com/waivers_calculator/vladislav-kotkov#results" TargetMode="External"/><Relationship Id="rId484" Type="http://schemas.openxmlformats.org/officeDocument/2006/relationships/hyperlink" Target="https://www.fr.capfriendly.com/waivers_calculator/brogan-rafferty#results" TargetMode="External"/><Relationship Id="rId705" Type="http://schemas.openxmlformats.org/officeDocument/2006/relationships/hyperlink" Target="https://www.fr.capfriendly.com/waivers_calculator/connor-bunnaman#results" TargetMode="External"/><Relationship Id="rId137" Type="http://schemas.openxmlformats.org/officeDocument/2006/relationships/hyperlink" Target="https://www.capfriendly.com/arbitration-calculator/2020/all/all/all/ilya-lyubushkin" TargetMode="External"/><Relationship Id="rId302" Type="http://schemas.openxmlformats.org/officeDocument/2006/relationships/hyperlink" Target="https://www.capfriendly.com/waivers_calculator/ryan-bednard#results" TargetMode="External"/><Relationship Id="rId344" Type="http://schemas.openxmlformats.org/officeDocument/2006/relationships/hyperlink" Target="https://www.fr.capfriendly.com/waivers_calculator/saku-maenalanen#results" TargetMode="External"/><Relationship Id="rId691" Type="http://schemas.openxmlformats.org/officeDocument/2006/relationships/hyperlink" Target="https://www.fr.capfriendly.com/waivers_calculator/nolan-patrick#results" TargetMode="External"/><Relationship Id="rId747" Type="http://schemas.openxmlformats.org/officeDocument/2006/relationships/hyperlink" Target="https://www.fr.capfriendly.com/waivers_calculator/eric-robinson1#results" TargetMode="External"/><Relationship Id="rId789" Type="http://schemas.openxmlformats.org/officeDocument/2006/relationships/hyperlink" Target="https://www.fr.capfriendly.com/waivers_calculator/nicolas-meloche#results" TargetMode="External"/><Relationship Id="rId41" Type="http://schemas.openxmlformats.org/officeDocument/2006/relationships/hyperlink" Target="https://www.capfriendly.com/waivers_calculator/aaron-luchuk#results" TargetMode="External"/><Relationship Id="rId83" Type="http://schemas.openxmlformats.org/officeDocument/2006/relationships/hyperlink" Target="https://www.capfriendly.com/waivers_calculator/casey-mittelstadt#results" TargetMode="External"/><Relationship Id="rId179" Type="http://schemas.openxmlformats.org/officeDocument/2006/relationships/hyperlink" Target="https://www.capfriendly.com/waivers_calculator/john-nyberg#results" TargetMode="External"/><Relationship Id="rId386" Type="http://schemas.openxmlformats.org/officeDocument/2006/relationships/hyperlink" Target="https://www.fr.capfriendly.com/arbitration-calculator/2020/all/all/all/charles-hudon" TargetMode="External"/><Relationship Id="rId551" Type="http://schemas.openxmlformats.org/officeDocument/2006/relationships/hyperlink" Target="https://www.fr.capfriendly.com/arbitration-calculator/2020/all/all/all/andrew-poturalski" TargetMode="External"/><Relationship Id="rId593" Type="http://schemas.openxmlformats.org/officeDocument/2006/relationships/hyperlink" Target="https://www.fr.capfriendly.com/waivers_calculator/yegor-sharangovich#results" TargetMode="External"/><Relationship Id="rId607" Type="http://schemas.openxmlformats.org/officeDocument/2006/relationships/hyperlink" Target="https://www.fr.capfriendly.com/waivers_calculator/blake-lizotte#results" TargetMode="External"/><Relationship Id="rId649" Type="http://schemas.openxmlformats.org/officeDocument/2006/relationships/hyperlink" Target="https://www.fr.capfriendly.com/waivers_calculator/taylor-raddysh#results" TargetMode="External"/><Relationship Id="rId814" Type="http://schemas.openxmlformats.org/officeDocument/2006/relationships/hyperlink" Target="https://www.fr.capfriendly.com/waivers_calculator/johnny-kovacevic#results" TargetMode="External"/><Relationship Id="rId190" Type="http://schemas.openxmlformats.org/officeDocument/2006/relationships/hyperlink" Target="https://www.capfriendly.com/waivers_calculator/kaapo-kakko#results" TargetMode="External"/><Relationship Id="rId204" Type="http://schemas.openxmlformats.org/officeDocument/2006/relationships/hyperlink" Target="https://www.capfriendly.com/waivers_calculator/dawson-leedahl#results" TargetMode="External"/><Relationship Id="rId246" Type="http://schemas.openxmlformats.org/officeDocument/2006/relationships/hyperlink" Target="https://www.capfriendly.com/waivers_calculator/josh-wilkins#results" TargetMode="External"/><Relationship Id="rId288" Type="http://schemas.openxmlformats.org/officeDocument/2006/relationships/hyperlink" Target="https://www.capfriendly.com/waivers_calculator/aleksi-heponiemi#results" TargetMode="External"/><Relationship Id="rId411" Type="http://schemas.openxmlformats.org/officeDocument/2006/relationships/hyperlink" Target="https://www.fr.capfriendly.com/arbitration-calculator/2020/all/all/all/jacob-de-la-rose" TargetMode="External"/><Relationship Id="rId453" Type="http://schemas.openxmlformats.org/officeDocument/2006/relationships/hyperlink" Target="https://www.fr.capfriendly.com/waivers_calculator/tony-sund#results" TargetMode="External"/><Relationship Id="rId509" Type="http://schemas.openxmlformats.org/officeDocument/2006/relationships/hyperlink" Target="https://www.fr.capfriendly.com/waivers_calculator/urho-vaakanainen#results" TargetMode="External"/><Relationship Id="rId660" Type="http://schemas.openxmlformats.org/officeDocument/2006/relationships/hyperlink" Target="https://www.fr.capfriendly.com/waivers_calculator/cal-foote#results" TargetMode="External"/><Relationship Id="rId106" Type="http://schemas.openxmlformats.org/officeDocument/2006/relationships/hyperlink" Target="https://www.capfriendly.com/arbitration-calculator/2020/all/all/all/jared-mccann" TargetMode="External"/><Relationship Id="rId313" Type="http://schemas.openxmlformats.org/officeDocument/2006/relationships/hyperlink" Target="https://www.fr.capfriendly.com/waivers_calculator/kailer-yamamoto#results" TargetMode="External"/><Relationship Id="rId495" Type="http://schemas.openxmlformats.org/officeDocument/2006/relationships/hyperlink" Target="https://www.fr.capfriendly.com/waivers_calculator/trent-frederic#results" TargetMode="External"/><Relationship Id="rId716" Type="http://schemas.openxmlformats.org/officeDocument/2006/relationships/hyperlink" Target="https://www.fr.capfriendly.com/waivers_calculator/brady-tkachuk#results" TargetMode="External"/><Relationship Id="rId758" Type="http://schemas.openxmlformats.org/officeDocument/2006/relationships/hyperlink" Target="https://www.fr.capfriendly.com/waivers_calculator/maxime-fortier#results" TargetMode="External"/><Relationship Id="rId10" Type="http://schemas.openxmlformats.org/officeDocument/2006/relationships/hyperlink" Target="https://www.capfriendly.com/waivers_calculator/zach-senyshyn#results" TargetMode="External"/><Relationship Id="rId52" Type="http://schemas.openxmlformats.org/officeDocument/2006/relationships/hyperlink" Target="https://www.capfriendly.com/arbitration-calculator/2020/all/all/all/travis-boyd" TargetMode="External"/><Relationship Id="rId94" Type="http://schemas.openxmlformats.org/officeDocument/2006/relationships/hyperlink" Target="https://www.capfriendly.com/arbitration-calculator/2020/all/all/all/curtis-lazar" TargetMode="External"/><Relationship Id="rId148" Type="http://schemas.openxmlformats.org/officeDocument/2006/relationships/hyperlink" Target="https://www.capfriendly.com/waivers_calculator/jordan-gross#results" TargetMode="External"/><Relationship Id="rId355" Type="http://schemas.openxmlformats.org/officeDocument/2006/relationships/hyperlink" Target="https://www.fr.capfriendly.com/arbitration-calculator/2020/all/all/all/slater-koekkoek" TargetMode="External"/><Relationship Id="rId397" Type="http://schemas.openxmlformats.org/officeDocument/2006/relationships/hyperlink" Target="https://www.fr.capfriendly.com/waivers_calculator/alex-belzile#results" TargetMode="External"/><Relationship Id="rId520" Type="http://schemas.openxmlformats.org/officeDocument/2006/relationships/hyperlink" Target="https://www.fr.capfriendly.com/waivers_calculator/juuso-valimaki#results" TargetMode="External"/><Relationship Id="rId562" Type="http://schemas.openxmlformats.org/officeDocument/2006/relationships/hyperlink" Target="https://www.fr.capfriendly.com/arbitration-calculator/2020/all/all/all/devon-toews" TargetMode="External"/><Relationship Id="rId618" Type="http://schemas.openxmlformats.org/officeDocument/2006/relationships/hyperlink" Target="https://www.fr.capfriendly.com/waivers_calculator/michael-eyssimont#results" TargetMode="External"/><Relationship Id="rId215" Type="http://schemas.openxmlformats.org/officeDocument/2006/relationships/hyperlink" Target="https://www.capfriendly.com/waivers_calculator/brandon-crawley#results" TargetMode="External"/><Relationship Id="rId257" Type="http://schemas.openxmlformats.org/officeDocument/2006/relationships/hyperlink" Target="https://www.capfriendly.com/waivers_calculator/connor-ingram#results" TargetMode="External"/><Relationship Id="rId422" Type="http://schemas.openxmlformats.org/officeDocument/2006/relationships/hyperlink" Target="https://www.fr.capfriendly.com/waivers_calculator/givani-smith#results" TargetMode="External"/><Relationship Id="rId464" Type="http://schemas.openxmlformats.org/officeDocument/2006/relationships/hyperlink" Target="https://www.fr.capfriendly.com/arbitration-calculator/2020/all/all/all/jake-virtanen" TargetMode="External"/><Relationship Id="rId299" Type="http://schemas.openxmlformats.org/officeDocument/2006/relationships/hyperlink" Target="https://www.capfriendly.com/waivers_calculator/brady-keeper#results" TargetMode="External"/><Relationship Id="rId727" Type="http://schemas.openxmlformats.org/officeDocument/2006/relationships/hyperlink" Target="https://www.fr.capfriendly.com/waivers_calculator/jc-beaudin#results" TargetMode="External"/><Relationship Id="rId63" Type="http://schemas.openxmlformats.org/officeDocument/2006/relationships/hyperlink" Target="https://www.capfriendly.com/waivers_calculator/garrett-pilon#results" TargetMode="External"/><Relationship Id="rId159" Type="http://schemas.openxmlformats.org/officeDocument/2006/relationships/hyperlink" Target="https://www.capfriendly.com/arbitration-calculator/2020/all/all/all/radek-faksa" TargetMode="External"/><Relationship Id="rId366" Type="http://schemas.openxmlformats.org/officeDocument/2006/relationships/hyperlink" Target="https://www.fr.capfriendly.com/waivers_calculator/mackenzie-entwistle#results" TargetMode="External"/><Relationship Id="rId573" Type="http://schemas.openxmlformats.org/officeDocument/2006/relationships/hyperlink" Target="https://www.fr.capfriendly.com/waivers_calculator/bode-wilde#results" TargetMode="External"/><Relationship Id="rId780" Type="http://schemas.openxmlformats.org/officeDocument/2006/relationships/hyperlink" Target="https://www.fr.capfriendly.com/waivers_calculator/martin-kaut#results" TargetMode="External"/><Relationship Id="rId226" Type="http://schemas.openxmlformats.org/officeDocument/2006/relationships/hyperlink" Target="https://www.capfriendly.com/waivers_calculator/jake-leschyshyn#results" TargetMode="External"/><Relationship Id="rId433" Type="http://schemas.openxmlformats.org/officeDocument/2006/relationships/hyperlink" Target="https://www.fr.capfriendly.com/waivers_calculator/danil-yurtaykin#results" TargetMode="External"/><Relationship Id="rId640" Type="http://schemas.openxmlformats.org/officeDocument/2006/relationships/hyperlink" Target="https://www.fr.capfriendly.com/waivers_calculator/anthony-cirelli#results" TargetMode="External"/><Relationship Id="rId738" Type="http://schemas.openxmlformats.org/officeDocument/2006/relationships/hyperlink" Target="https://www.fr.capfriendly.com/waivers_calculator/erik-brannstrom#results" TargetMode="External"/><Relationship Id="rId74" Type="http://schemas.openxmlformats.org/officeDocument/2006/relationships/hyperlink" Target="https://www.capfriendly.com/waivers_calculator/tobias-geisser#results" TargetMode="External"/><Relationship Id="rId377" Type="http://schemas.openxmlformats.org/officeDocument/2006/relationships/hyperlink" Target="https://www.fr.capfriendly.com/waivers_calculator/chad-krys#results" TargetMode="External"/><Relationship Id="rId500" Type="http://schemas.openxmlformats.org/officeDocument/2006/relationships/hyperlink" Target="https://www.fr.capfriendly.com/waivers_calculator/jakub-lauko1#results" TargetMode="External"/><Relationship Id="rId584" Type="http://schemas.openxmlformats.org/officeDocument/2006/relationships/hyperlink" Target="https://www.fr.capfriendly.com/arbitration-calculator/2020/all/all/all/john-hayden" TargetMode="External"/><Relationship Id="rId805" Type="http://schemas.openxmlformats.org/officeDocument/2006/relationships/hyperlink" Target="https://www.fr.capfriendly.com/waivers_calculator/joona-luoto#results" TargetMode="External"/><Relationship Id="rId5" Type="http://schemas.openxmlformats.org/officeDocument/2006/relationships/hyperlink" Target="https://www.capfriendly.com/waivers_calculator/charlie-mcavoy#results" TargetMode="External"/><Relationship Id="rId237" Type="http://schemas.openxmlformats.org/officeDocument/2006/relationships/hyperlink" Target="https://www.capfriendly.com/waivers_calculator/dylan-coghlan#results" TargetMode="External"/><Relationship Id="rId791" Type="http://schemas.openxmlformats.org/officeDocument/2006/relationships/hyperlink" Target="https://www.fr.capfriendly.com/waivers_calculator/calle-rosen#results" TargetMode="External"/><Relationship Id="rId444" Type="http://schemas.openxmlformats.org/officeDocument/2006/relationships/hyperlink" Target="https://www.fr.capfriendly.com/waivers_calculator/alex-true#results" TargetMode="External"/><Relationship Id="rId651" Type="http://schemas.openxmlformats.org/officeDocument/2006/relationships/hyperlink" Target="https://www.fr.capfriendly.com/waivers_calculator/gabriel-fortier#results" TargetMode="External"/><Relationship Id="rId749" Type="http://schemas.openxmlformats.org/officeDocument/2006/relationships/hyperlink" Target="https://www.fr.capfriendly.com/arbitration-calculator/2020/all/all/all/joonas-korpisalo" TargetMode="External"/><Relationship Id="rId290" Type="http://schemas.openxmlformats.org/officeDocument/2006/relationships/hyperlink" Target="https://www.capfriendly.com/waivers_calculator/owen-tippett#results" TargetMode="External"/><Relationship Id="rId304" Type="http://schemas.openxmlformats.org/officeDocument/2006/relationships/hyperlink" Target="https://www.fr.capfriendly.com/arbitration-calculator/2021/all/all/all/jujhar-khaira" TargetMode="External"/><Relationship Id="rId388" Type="http://schemas.openxmlformats.org/officeDocument/2006/relationships/hyperlink" Target="https://www.fr.capfriendly.com/waivers_calculator/ryan-poehling#results" TargetMode="External"/><Relationship Id="rId511" Type="http://schemas.openxmlformats.org/officeDocument/2006/relationships/hyperlink" Target="https://www.fr.capfriendly.com/waivers_calculator/axel-andersson#results" TargetMode="External"/><Relationship Id="rId609" Type="http://schemas.openxmlformats.org/officeDocument/2006/relationships/hyperlink" Target="https://www.fr.capfriendly.com/waivers_calculator/austin-wagner#results" TargetMode="External"/></Relationships>
</file>

<file path=xl/drawings/drawing1.xml><?xml version="1.0" encoding="utf-8"?>
<xdr:wsDr xmlns:xdr="http://schemas.openxmlformats.org/drawingml/2006/spreadsheetDrawing" xmlns:a="http://schemas.openxmlformats.org/drawingml/2006/main">
  <xdr:twoCellAnchor>
    <xdr:from>
      <xdr:col>2</xdr:col>
      <xdr:colOff>85725</xdr:colOff>
      <xdr:row>14</xdr:row>
      <xdr:rowOff>95250</xdr:rowOff>
    </xdr:from>
    <xdr:to>
      <xdr:col>3</xdr:col>
      <xdr:colOff>742950</xdr:colOff>
      <xdr:row>14</xdr:row>
      <xdr:rowOff>104775</xdr:rowOff>
    </xdr:to>
    <xdr:cxnSp macro="">
      <xdr:nvCxnSpPr>
        <xdr:cNvPr id="3" name="Connecteur droit avec flèche 2">
          <a:extLst>
            <a:ext uri="{FF2B5EF4-FFF2-40B4-BE49-F238E27FC236}">
              <a16:creationId xmlns:a16="http://schemas.microsoft.com/office/drawing/2014/main" xmlns="" id="{C0822805-60F4-4074-A29F-E2F4EAED4D69}"/>
            </a:ext>
          </a:extLst>
        </xdr:cNvPr>
        <xdr:cNvCxnSpPr/>
      </xdr:nvCxnSpPr>
      <xdr:spPr>
        <a:xfrm flipH="1">
          <a:off x="6381750" y="2724150"/>
          <a:ext cx="1419225" cy="952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2</xdr:row>
          <xdr:rowOff>0</xdr:rowOff>
        </xdr:from>
        <xdr:to>
          <xdr:col>2</xdr:col>
          <xdr:colOff>0</xdr:colOff>
          <xdr:row>2</xdr:row>
          <xdr:rowOff>190500</xdr:rowOff>
        </xdr:to>
        <xdr:sp macro="" textlink="">
          <xdr:nvSpPr>
            <xdr:cNvPr id="4098" name="Drop Down 2" hidden="1">
              <a:extLst>
                <a:ext uri="{63B3BB69-23CF-44E3-9099-C40C66FF867C}">
                  <a14:compatExt spid="_x0000_s40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xdr:row>
          <xdr:rowOff>0</xdr:rowOff>
        </xdr:from>
        <xdr:to>
          <xdr:col>2</xdr:col>
          <xdr:colOff>0</xdr:colOff>
          <xdr:row>3</xdr:row>
          <xdr:rowOff>190500</xdr:rowOff>
        </xdr:to>
        <xdr:sp macro="" textlink="">
          <xdr:nvSpPr>
            <xdr:cNvPr id="4129" name="Drop Down 33" hidden="1">
              <a:extLst>
                <a:ext uri="{63B3BB69-23CF-44E3-9099-C40C66FF867C}">
                  <a14:compatExt spid="_x0000_s41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0</xdr:rowOff>
        </xdr:from>
        <xdr:to>
          <xdr:col>2</xdr:col>
          <xdr:colOff>0</xdr:colOff>
          <xdr:row>4</xdr:row>
          <xdr:rowOff>190500</xdr:rowOff>
        </xdr:to>
        <xdr:sp macro="" textlink="">
          <xdr:nvSpPr>
            <xdr:cNvPr id="4130" name="Drop Down 34" hidden="1">
              <a:extLst>
                <a:ext uri="{63B3BB69-23CF-44E3-9099-C40C66FF867C}">
                  <a14:compatExt spid="_x0000_s41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0</xdr:rowOff>
        </xdr:from>
        <xdr:to>
          <xdr:col>2</xdr:col>
          <xdr:colOff>0</xdr:colOff>
          <xdr:row>5</xdr:row>
          <xdr:rowOff>190500</xdr:rowOff>
        </xdr:to>
        <xdr:sp macro="" textlink="">
          <xdr:nvSpPr>
            <xdr:cNvPr id="4131" name="Drop Down 35" hidden="1">
              <a:extLst>
                <a:ext uri="{63B3BB69-23CF-44E3-9099-C40C66FF867C}">
                  <a14:compatExt spid="_x0000_s41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0</xdr:rowOff>
        </xdr:from>
        <xdr:to>
          <xdr:col>2</xdr:col>
          <xdr:colOff>0</xdr:colOff>
          <xdr:row>6</xdr:row>
          <xdr:rowOff>190500</xdr:rowOff>
        </xdr:to>
        <xdr:sp macro="" textlink="">
          <xdr:nvSpPr>
            <xdr:cNvPr id="4132" name="Drop Down 36" hidden="1">
              <a:extLst>
                <a:ext uri="{63B3BB69-23CF-44E3-9099-C40C66FF867C}">
                  <a14:compatExt spid="_x0000_s41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0</xdr:rowOff>
        </xdr:from>
        <xdr:to>
          <xdr:col>2</xdr:col>
          <xdr:colOff>0</xdr:colOff>
          <xdr:row>7</xdr:row>
          <xdr:rowOff>190500</xdr:rowOff>
        </xdr:to>
        <xdr:sp macro="" textlink="">
          <xdr:nvSpPr>
            <xdr:cNvPr id="4133" name="Drop Down 37" hidden="1">
              <a:extLst>
                <a:ext uri="{63B3BB69-23CF-44E3-9099-C40C66FF867C}">
                  <a14:compatExt spid="_x0000_s41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0</xdr:rowOff>
        </xdr:from>
        <xdr:to>
          <xdr:col>2</xdr:col>
          <xdr:colOff>0</xdr:colOff>
          <xdr:row>8</xdr:row>
          <xdr:rowOff>190500</xdr:rowOff>
        </xdr:to>
        <xdr:sp macro="" textlink="">
          <xdr:nvSpPr>
            <xdr:cNvPr id="4134" name="Drop Down 38" hidden="1">
              <a:extLst>
                <a:ext uri="{63B3BB69-23CF-44E3-9099-C40C66FF867C}">
                  <a14:compatExt spid="_x0000_s41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0</xdr:rowOff>
        </xdr:from>
        <xdr:to>
          <xdr:col>2</xdr:col>
          <xdr:colOff>0</xdr:colOff>
          <xdr:row>9</xdr:row>
          <xdr:rowOff>190500</xdr:rowOff>
        </xdr:to>
        <xdr:sp macro="" textlink="">
          <xdr:nvSpPr>
            <xdr:cNvPr id="4135" name="Drop Down 39" hidden="1">
              <a:extLst>
                <a:ext uri="{63B3BB69-23CF-44E3-9099-C40C66FF867C}">
                  <a14:compatExt spid="_x0000_s41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0</xdr:rowOff>
        </xdr:from>
        <xdr:to>
          <xdr:col>2</xdr:col>
          <xdr:colOff>0</xdr:colOff>
          <xdr:row>10</xdr:row>
          <xdr:rowOff>190500</xdr:rowOff>
        </xdr:to>
        <xdr:sp macro="" textlink="">
          <xdr:nvSpPr>
            <xdr:cNvPr id="4136" name="Drop Down 40" hidden="1">
              <a:extLst>
                <a:ext uri="{63B3BB69-23CF-44E3-9099-C40C66FF867C}">
                  <a14:compatExt spid="_x0000_s41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0</xdr:rowOff>
        </xdr:from>
        <xdr:to>
          <xdr:col>2</xdr:col>
          <xdr:colOff>0</xdr:colOff>
          <xdr:row>11</xdr:row>
          <xdr:rowOff>190500</xdr:rowOff>
        </xdr:to>
        <xdr:sp macro="" textlink="">
          <xdr:nvSpPr>
            <xdr:cNvPr id="4137" name="Drop Down 41" hidden="1">
              <a:extLst>
                <a:ext uri="{63B3BB69-23CF-44E3-9099-C40C66FF867C}">
                  <a14:compatExt spid="_x0000_s41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0</xdr:rowOff>
        </xdr:from>
        <xdr:to>
          <xdr:col>2</xdr:col>
          <xdr:colOff>0</xdr:colOff>
          <xdr:row>12</xdr:row>
          <xdr:rowOff>190500</xdr:rowOff>
        </xdr:to>
        <xdr:sp macro="" textlink="">
          <xdr:nvSpPr>
            <xdr:cNvPr id="4138" name="Drop Down 42" hidden="1">
              <a:extLst>
                <a:ext uri="{63B3BB69-23CF-44E3-9099-C40C66FF867C}">
                  <a14:compatExt spid="_x0000_s41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0</xdr:rowOff>
        </xdr:from>
        <xdr:to>
          <xdr:col>2</xdr:col>
          <xdr:colOff>0</xdr:colOff>
          <xdr:row>13</xdr:row>
          <xdr:rowOff>190500</xdr:rowOff>
        </xdr:to>
        <xdr:sp macro="" textlink="">
          <xdr:nvSpPr>
            <xdr:cNvPr id="4139" name="Drop Down 43" hidden="1">
              <a:extLst>
                <a:ext uri="{63B3BB69-23CF-44E3-9099-C40C66FF867C}">
                  <a14:compatExt spid="_x0000_s41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0</xdr:rowOff>
        </xdr:from>
        <xdr:to>
          <xdr:col>2</xdr:col>
          <xdr:colOff>0</xdr:colOff>
          <xdr:row>14</xdr:row>
          <xdr:rowOff>190500</xdr:rowOff>
        </xdr:to>
        <xdr:sp macro="" textlink="">
          <xdr:nvSpPr>
            <xdr:cNvPr id="4140" name="Drop Down 44" hidden="1">
              <a:extLst>
                <a:ext uri="{63B3BB69-23CF-44E3-9099-C40C66FF867C}">
                  <a14:compatExt spid="_x0000_s41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0</xdr:rowOff>
        </xdr:from>
        <xdr:to>
          <xdr:col>2</xdr:col>
          <xdr:colOff>0</xdr:colOff>
          <xdr:row>15</xdr:row>
          <xdr:rowOff>190500</xdr:rowOff>
        </xdr:to>
        <xdr:sp macro="" textlink="">
          <xdr:nvSpPr>
            <xdr:cNvPr id="4141" name="Drop Down 45" hidden="1">
              <a:extLst>
                <a:ext uri="{63B3BB69-23CF-44E3-9099-C40C66FF867C}">
                  <a14:compatExt spid="_x0000_s41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0</xdr:rowOff>
        </xdr:from>
        <xdr:to>
          <xdr:col>2</xdr:col>
          <xdr:colOff>0</xdr:colOff>
          <xdr:row>16</xdr:row>
          <xdr:rowOff>190500</xdr:rowOff>
        </xdr:to>
        <xdr:sp macro="" textlink="">
          <xdr:nvSpPr>
            <xdr:cNvPr id="4142" name="Drop Down 46" hidden="1">
              <a:extLst>
                <a:ext uri="{63B3BB69-23CF-44E3-9099-C40C66FF867C}">
                  <a14:compatExt spid="_x0000_s41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0</xdr:rowOff>
        </xdr:from>
        <xdr:to>
          <xdr:col>2</xdr:col>
          <xdr:colOff>0</xdr:colOff>
          <xdr:row>17</xdr:row>
          <xdr:rowOff>190500</xdr:rowOff>
        </xdr:to>
        <xdr:sp macro="" textlink="">
          <xdr:nvSpPr>
            <xdr:cNvPr id="4143" name="Drop Down 47" hidden="1">
              <a:extLst>
                <a:ext uri="{63B3BB69-23CF-44E3-9099-C40C66FF867C}">
                  <a14:compatExt spid="_x0000_s41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0</xdr:rowOff>
        </xdr:from>
        <xdr:to>
          <xdr:col>2</xdr:col>
          <xdr:colOff>0</xdr:colOff>
          <xdr:row>18</xdr:row>
          <xdr:rowOff>190500</xdr:rowOff>
        </xdr:to>
        <xdr:sp macro="" textlink="">
          <xdr:nvSpPr>
            <xdr:cNvPr id="4144" name="Drop Down 48" hidden="1">
              <a:extLst>
                <a:ext uri="{63B3BB69-23CF-44E3-9099-C40C66FF867C}">
                  <a14:compatExt spid="_x0000_s41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0</xdr:rowOff>
        </xdr:from>
        <xdr:to>
          <xdr:col>2</xdr:col>
          <xdr:colOff>0</xdr:colOff>
          <xdr:row>19</xdr:row>
          <xdr:rowOff>190500</xdr:rowOff>
        </xdr:to>
        <xdr:sp macro="" textlink="">
          <xdr:nvSpPr>
            <xdr:cNvPr id="4145" name="Drop Down 49" hidden="1">
              <a:extLst>
                <a:ext uri="{63B3BB69-23CF-44E3-9099-C40C66FF867C}">
                  <a14:compatExt spid="_x0000_s41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0</xdr:rowOff>
        </xdr:from>
        <xdr:to>
          <xdr:col>2</xdr:col>
          <xdr:colOff>0</xdr:colOff>
          <xdr:row>20</xdr:row>
          <xdr:rowOff>190500</xdr:rowOff>
        </xdr:to>
        <xdr:sp macro="" textlink="">
          <xdr:nvSpPr>
            <xdr:cNvPr id="4146" name="Drop Down 50" hidden="1">
              <a:extLst>
                <a:ext uri="{63B3BB69-23CF-44E3-9099-C40C66FF867C}">
                  <a14:compatExt spid="_x0000_s41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0</xdr:rowOff>
        </xdr:from>
        <xdr:to>
          <xdr:col>2</xdr:col>
          <xdr:colOff>0</xdr:colOff>
          <xdr:row>21</xdr:row>
          <xdr:rowOff>190500</xdr:rowOff>
        </xdr:to>
        <xdr:sp macro="" textlink="">
          <xdr:nvSpPr>
            <xdr:cNvPr id="4147" name="Drop Down 51" hidden="1">
              <a:extLst>
                <a:ext uri="{63B3BB69-23CF-44E3-9099-C40C66FF867C}">
                  <a14:compatExt spid="_x0000_s41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22</xdr:row>
          <xdr:rowOff>0</xdr:rowOff>
        </xdr:from>
        <xdr:to>
          <xdr:col>2</xdr:col>
          <xdr:colOff>0</xdr:colOff>
          <xdr:row>22</xdr:row>
          <xdr:rowOff>190500</xdr:rowOff>
        </xdr:to>
        <xdr:sp macro="" textlink="">
          <xdr:nvSpPr>
            <xdr:cNvPr id="4148" name="Drop Down 52" hidden="1">
              <a:extLst>
                <a:ext uri="{63B3BB69-23CF-44E3-9099-C40C66FF867C}">
                  <a14:compatExt spid="_x0000_s41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23</xdr:row>
          <xdr:rowOff>0</xdr:rowOff>
        </xdr:from>
        <xdr:to>
          <xdr:col>2</xdr:col>
          <xdr:colOff>0</xdr:colOff>
          <xdr:row>23</xdr:row>
          <xdr:rowOff>190500</xdr:rowOff>
        </xdr:to>
        <xdr:sp macro="" textlink="">
          <xdr:nvSpPr>
            <xdr:cNvPr id="4149" name="Drop Down 53" hidden="1">
              <a:extLst>
                <a:ext uri="{63B3BB69-23CF-44E3-9099-C40C66FF867C}">
                  <a14:compatExt spid="_x0000_s41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24</xdr:row>
          <xdr:rowOff>0</xdr:rowOff>
        </xdr:from>
        <xdr:to>
          <xdr:col>2</xdr:col>
          <xdr:colOff>0</xdr:colOff>
          <xdr:row>24</xdr:row>
          <xdr:rowOff>190500</xdr:rowOff>
        </xdr:to>
        <xdr:sp macro="" textlink="">
          <xdr:nvSpPr>
            <xdr:cNvPr id="4150" name="Drop Down 54" hidden="1">
              <a:extLst>
                <a:ext uri="{63B3BB69-23CF-44E3-9099-C40C66FF867C}">
                  <a14:compatExt spid="_x0000_s41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25</xdr:row>
          <xdr:rowOff>0</xdr:rowOff>
        </xdr:from>
        <xdr:to>
          <xdr:col>2</xdr:col>
          <xdr:colOff>0</xdr:colOff>
          <xdr:row>25</xdr:row>
          <xdr:rowOff>190500</xdr:rowOff>
        </xdr:to>
        <xdr:sp macro="" textlink="">
          <xdr:nvSpPr>
            <xdr:cNvPr id="4151" name="Drop Down 55" hidden="1">
              <a:extLst>
                <a:ext uri="{63B3BB69-23CF-44E3-9099-C40C66FF867C}">
                  <a14:compatExt spid="_x0000_s41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26</xdr:row>
          <xdr:rowOff>0</xdr:rowOff>
        </xdr:from>
        <xdr:to>
          <xdr:col>2</xdr:col>
          <xdr:colOff>0</xdr:colOff>
          <xdr:row>26</xdr:row>
          <xdr:rowOff>190500</xdr:rowOff>
        </xdr:to>
        <xdr:sp macro="" textlink="">
          <xdr:nvSpPr>
            <xdr:cNvPr id="4152" name="Drop Down 56" hidden="1">
              <a:extLst>
                <a:ext uri="{63B3BB69-23CF-44E3-9099-C40C66FF867C}">
                  <a14:compatExt spid="_x0000_s41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27</xdr:row>
          <xdr:rowOff>0</xdr:rowOff>
        </xdr:from>
        <xdr:to>
          <xdr:col>2</xdr:col>
          <xdr:colOff>0</xdr:colOff>
          <xdr:row>27</xdr:row>
          <xdr:rowOff>190500</xdr:rowOff>
        </xdr:to>
        <xdr:sp macro="" textlink="">
          <xdr:nvSpPr>
            <xdr:cNvPr id="4153" name="Drop Down 57" hidden="1">
              <a:extLst>
                <a:ext uri="{63B3BB69-23CF-44E3-9099-C40C66FF867C}">
                  <a14:compatExt spid="_x0000_s41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28</xdr:row>
          <xdr:rowOff>0</xdr:rowOff>
        </xdr:from>
        <xdr:to>
          <xdr:col>2</xdr:col>
          <xdr:colOff>0</xdr:colOff>
          <xdr:row>28</xdr:row>
          <xdr:rowOff>190500</xdr:rowOff>
        </xdr:to>
        <xdr:sp macro="" textlink="">
          <xdr:nvSpPr>
            <xdr:cNvPr id="4154" name="Drop Down 58" hidden="1">
              <a:extLst>
                <a:ext uri="{63B3BB69-23CF-44E3-9099-C40C66FF867C}">
                  <a14:compatExt spid="_x0000_s41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29</xdr:row>
          <xdr:rowOff>0</xdr:rowOff>
        </xdr:from>
        <xdr:to>
          <xdr:col>2</xdr:col>
          <xdr:colOff>0</xdr:colOff>
          <xdr:row>29</xdr:row>
          <xdr:rowOff>190500</xdr:rowOff>
        </xdr:to>
        <xdr:sp macro="" textlink="">
          <xdr:nvSpPr>
            <xdr:cNvPr id="4155" name="Drop Down 59" hidden="1">
              <a:extLst>
                <a:ext uri="{63B3BB69-23CF-44E3-9099-C40C66FF867C}">
                  <a14:compatExt spid="_x0000_s41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1050</xdr:row>
      <xdr:rowOff>0</xdr:rowOff>
    </xdr:from>
    <xdr:to>
      <xdr:col>0</xdr:col>
      <xdr:colOff>123825</xdr:colOff>
      <xdr:row>1050</xdr:row>
      <xdr:rowOff>123825</xdr:rowOff>
    </xdr:to>
    <xdr:sp macro="" textlink="">
      <xdr:nvSpPr>
        <xdr:cNvPr id="4097" name="AutoShape 1" descr="Waivers Exempt">
          <a:hlinkClick xmlns:r="http://schemas.openxmlformats.org/officeDocument/2006/relationships" r:id="rId1"/>
          <a:extLst>
            <a:ext uri="{FF2B5EF4-FFF2-40B4-BE49-F238E27FC236}">
              <a16:creationId xmlns:a16="http://schemas.microsoft.com/office/drawing/2014/main" xmlns="" id="{09B169FC-E405-47A5-8C4D-2900F90B8D7F}"/>
            </a:ext>
          </a:extLst>
        </xdr:cNvPr>
        <xdr:cNvSpPr>
          <a:spLocks noChangeAspect="1" noChangeArrowheads="1"/>
        </xdr:cNvSpPr>
      </xdr:nvSpPr>
      <xdr:spPr bwMode="auto">
        <a:xfrm>
          <a:off x="1524000" y="1714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123825</xdr:colOff>
      <xdr:row>7</xdr:row>
      <xdr:rowOff>123825</xdr:rowOff>
    </xdr:to>
    <xdr:sp macro="" textlink="">
      <xdr:nvSpPr>
        <xdr:cNvPr id="4098" name="AutoShape 2" descr="Performance Bonuses">
          <a:extLst>
            <a:ext uri="{FF2B5EF4-FFF2-40B4-BE49-F238E27FC236}">
              <a16:creationId xmlns:a16="http://schemas.microsoft.com/office/drawing/2014/main" xmlns="" id="{6BF9B0D4-F2E0-4C56-99EA-D9AD4B9E65D8}"/>
            </a:ext>
          </a:extLst>
        </xdr:cNvPr>
        <xdr:cNvSpPr>
          <a:spLocks noChangeAspect="1" noChangeArrowheads="1"/>
        </xdr:cNvSpPr>
      </xdr:nvSpPr>
      <xdr:spPr bwMode="auto">
        <a:xfrm>
          <a:off x="1524000" y="1905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123825</xdr:colOff>
      <xdr:row>7</xdr:row>
      <xdr:rowOff>123825</xdr:rowOff>
    </xdr:to>
    <xdr:sp macro="" textlink="">
      <xdr:nvSpPr>
        <xdr:cNvPr id="4099" name="AutoShape 3" descr="Waivers Exempt">
          <a:hlinkClick xmlns:r="http://schemas.openxmlformats.org/officeDocument/2006/relationships" r:id="rId2"/>
          <a:extLst>
            <a:ext uri="{FF2B5EF4-FFF2-40B4-BE49-F238E27FC236}">
              <a16:creationId xmlns:a16="http://schemas.microsoft.com/office/drawing/2014/main" xmlns="" id="{79590A2E-7CAB-46D1-AC72-479398128F53}"/>
            </a:ext>
          </a:extLst>
        </xdr:cNvPr>
        <xdr:cNvSpPr>
          <a:spLocks noChangeAspect="1" noChangeArrowheads="1"/>
        </xdr:cNvSpPr>
      </xdr:nvSpPr>
      <xdr:spPr bwMode="auto">
        <a:xfrm>
          <a:off x="1657350" y="1905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1447</xdr:row>
      <xdr:rowOff>0</xdr:rowOff>
    </xdr:from>
    <xdr:to>
      <xdr:col>0</xdr:col>
      <xdr:colOff>123825</xdr:colOff>
      <xdr:row>1447</xdr:row>
      <xdr:rowOff>123825</xdr:rowOff>
    </xdr:to>
    <xdr:sp macro="" textlink="">
      <xdr:nvSpPr>
        <xdr:cNvPr id="4100" name="AutoShape 4" descr="Performance Bonuses">
          <a:extLst>
            <a:ext uri="{FF2B5EF4-FFF2-40B4-BE49-F238E27FC236}">
              <a16:creationId xmlns:a16="http://schemas.microsoft.com/office/drawing/2014/main" xmlns="" id="{4875AE08-A2EF-4A41-AB48-1C19603274FC}"/>
            </a:ext>
          </a:extLst>
        </xdr:cNvPr>
        <xdr:cNvSpPr>
          <a:spLocks noChangeAspect="1" noChangeArrowheads="1"/>
        </xdr:cNvSpPr>
      </xdr:nvSpPr>
      <xdr:spPr bwMode="auto">
        <a:xfrm>
          <a:off x="1524000" y="2095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1276</xdr:row>
      <xdr:rowOff>0</xdr:rowOff>
    </xdr:from>
    <xdr:to>
      <xdr:col>0</xdr:col>
      <xdr:colOff>123825</xdr:colOff>
      <xdr:row>1276</xdr:row>
      <xdr:rowOff>123825</xdr:rowOff>
    </xdr:to>
    <xdr:sp macro="" textlink="">
      <xdr:nvSpPr>
        <xdr:cNvPr id="4101" name="AutoShape 5" descr="Performance Bonuses">
          <a:extLst>
            <a:ext uri="{FF2B5EF4-FFF2-40B4-BE49-F238E27FC236}">
              <a16:creationId xmlns:a16="http://schemas.microsoft.com/office/drawing/2014/main" xmlns="" id="{8D065551-CE28-4804-979D-9F909B3C3FBC}"/>
            </a:ext>
          </a:extLst>
        </xdr:cNvPr>
        <xdr:cNvSpPr>
          <a:spLocks noChangeAspect="1" noChangeArrowheads="1"/>
        </xdr:cNvSpPr>
      </xdr:nvSpPr>
      <xdr:spPr bwMode="auto">
        <a:xfrm>
          <a:off x="1524000" y="2286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1276</xdr:row>
      <xdr:rowOff>0</xdr:rowOff>
    </xdr:from>
    <xdr:to>
      <xdr:col>0</xdr:col>
      <xdr:colOff>123825</xdr:colOff>
      <xdr:row>1276</xdr:row>
      <xdr:rowOff>123825</xdr:rowOff>
    </xdr:to>
    <xdr:sp macro="" textlink="">
      <xdr:nvSpPr>
        <xdr:cNvPr id="4102" name="AutoShape 6" descr="Waivers Exempt">
          <a:hlinkClick xmlns:r="http://schemas.openxmlformats.org/officeDocument/2006/relationships" r:id="rId3"/>
          <a:extLst>
            <a:ext uri="{FF2B5EF4-FFF2-40B4-BE49-F238E27FC236}">
              <a16:creationId xmlns:a16="http://schemas.microsoft.com/office/drawing/2014/main" xmlns="" id="{970955B1-D3B3-4BD1-8A95-BF9E781F495E}"/>
            </a:ext>
          </a:extLst>
        </xdr:cNvPr>
        <xdr:cNvSpPr>
          <a:spLocks noChangeAspect="1" noChangeArrowheads="1"/>
        </xdr:cNvSpPr>
      </xdr:nvSpPr>
      <xdr:spPr bwMode="auto">
        <a:xfrm>
          <a:off x="1657350" y="2286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881</xdr:row>
      <xdr:rowOff>0</xdr:rowOff>
    </xdr:from>
    <xdr:to>
      <xdr:col>0</xdr:col>
      <xdr:colOff>123825</xdr:colOff>
      <xdr:row>881</xdr:row>
      <xdr:rowOff>123825</xdr:rowOff>
    </xdr:to>
    <xdr:sp macro="" textlink="">
      <xdr:nvSpPr>
        <xdr:cNvPr id="4103" name="AutoShape 7" descr="Performance Bonuses">
          <a:extLst>
            <a:ext uri="{FF2B5EF4-FFF2-40B4-BE49-F238E27FC236}">
              <a16:creationId xmlns:a16="http://schemas.microsoft.com/office/drawing/2014/main" xmlns="" id="{14B95305-D8FB-409C-9B2C-F23D5E946748}"/>
            </a:ext>
          </a:extLst>
        </xdr:cNvPr>
        <xdr:cNvSpPr>
          <a:spLocks noChangeAspect="1" noChangeArrowheads="1"/>
        </xdr:cNvSpPr>
      </xdr:nvSpPr>
      <xdr:spPr bwMode="auto">
        <a:xfrm>
          <a:off x="1524000" y="3609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104775</xdr:rowOff>
    </xdr:to>
    <xdr:sp macro="" textlink="">
      <xdr:nvSpPr>
        <xdr:cNvPr id="4104" name="AutoShape 8" descr="Arbitration Eligible">
          <a:hlinkClick xmlns:r="http://schemas.openxmlformats.org/officeDocument/2006/relationships" r:id="rId4"/>
          <a:extLst>
            <a:ext uri="{FF2B5EF4-FFF2-40B4-BE49-F238E27FC236}">
              <a16:creationId xmlns:a16="http://schemas.microsoft.com/office/drawing/2014/main" xmlns="" id="{ABB2D0C4-0A97-4E44-9744-5E9779C8B2B5}"/>
            </a:ext>
          </a:extLst>
        </xdr:cNvPr>
        <xdr:cNvSpPr>
          <a:spLocks noChangeAspect="1" noChangeArrowheads="1"/>
        </xdr:cNvSpPr>
      </xdr:nvSpPr>
      <xdr:spPr bwMode="auto">
        <a:xfrm>
          <a:off x="6096000" y="41814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05" name="AutoShape 9" descr="Performance Bonuses">
          <a:extLst>
            <a:ext uri="{FF2B5EF4-FFF2-40B4-BE49-F238E27FC236}">
              <a16:creationId xmlns:a16="http://schemas.microsoft.com/office/drawing/2014/main" xmlns="" id="{11837B33-4989-4E4F-AE7A-6AD8A2E9B57E}"/>
            </a:ext>
          </a:extLst>
        </xdr:cNvPr>
        <xdr:cNvSpPr>
          <a:spLocks noChangeAspect="1" noChangeArrowheads="1"/>
        </xdr:cNvSpPr>
      </xdr:nvSpPr>
      <xdr:spPr bwMode="auto">
        <a:xfrm>
          <a:off x="1524000" y="4371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06" name="AutoShape 10" descr="Waivers Exempt">
          <a:hlinkClick xmlns:r="http://schemas.openxmlformats.org/officeDocument/2006/relationships" r:id="rId5"/>
          <a:extLst>
            <a:ext uri="{FF2B5EF4-FFF2-40B4-BE49-F238E27FC236}">
              <a16:creationId xmlns:a16="http://schemas.microsoft.com/office/drawing/2014/main" xmlns="" id="{93F5B8DD-DB3E-4B9E-AC2F-4A470E143BD9}"/>
            </a:ext>
          </a:extLst>
        </xdr:cNvPr>
        <xdr:cNvSpPr>
          <a:spLocks noChangeAspect="1" noChangeArrowheads="1"/>
        </xdr:cNvSpPr>
      </xdr:nvSpPr>
      <xdr:spPr bwMode="auto">
        <a:xfrm>
          <a:off x="1657350" y="4371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07" name="AutoShape 11" descr="Waivers Exempt">
          <a:hlinkClick xmlns:r="http://schemas.openxmlformats.org/officeDocument/2006/relationships" r:id="rId6"/>
          <a:extLst>
            <a:ext uri="{FF2B5EF4-FFF2-40B4-BE49-F238E27FC236}">
              <a16:creationId xmlns:a16="http://schemas.microsoft.com/office/drawing/2014/main" xmlns="" id="{AD51CB72-BF16-4A33-8E02-3D10F41F4874}"/>
            </a:ext>
          </a:extLst>
        </xdr:cNvPr>
        <xdr:cNvSpPr>
          <a:spLocks noChangeAspect="1" noChangeArrowheads="1"/>
        </xdr:cNvSpPr>
      </xdr:nvSpPr>
      <xdr:spPr bwMode="auto">
        <a:xfrm>
          <a:off x="1524000" y="4562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08" name="AutoShape 12" descr="https://capfriendly-wlb8ng5.stackpathdns.com/assets/images/icons/general/q.svg">
          <a:extLst>
            <a:ext uri="{FF2B5EF4-FFF2-40B4-BE49-F238E27FC236}">
              <a16:creationId xmlns:a16="http://schemas.microsoft.com/office/drawing/2014/main" xmlns="" id="{F244C45F-EFAE-4648-B200-F21FBC659DBF}"/>
            </a:ext>
          </a:extLst>
        </xdr:cNvPr>
        <xdr:cNvSpPr>
          <a:spLocks noChangeAspect="1" noChangeArrowheads="1"/>
        </xdr:cNvSpPr>
      </xdr:nvSpPr>
      <xdr:spPr bwMode="auto">
        <a:xfrm>
          <a:off x="1524000" y="8372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09" name="AutoShape 13" descr="https://capfriendly-wlb8ng5.stackpathdns.com/assets/images/icons/general/q.svg">
          <a:extLst>
            <a:ext uri="{FF2B5EF4-FFF2-40B4-BE49-F238E27FC236}">
              <a16:creationId xmlns:a16="http://schemas.microsoft.com/office/drawing/2014/main" xmlns="" id="{D108043C-27E8-48C4-8428-D4445B015D4D}"/>
            </a:ext>
          </a:extLst>
        </xdr:cNvPr>
        <xdr:cNvSpPr>
          <a:spLocks noChangeAspect="1" noChangeArrowheads="1"/>
        </xdr:cNvSpPr>
      </xdr:nvSpPr>
      <xdr:spPr bwMode="auto">
        <a:xfrm>
          <a:off x="1524000" y="8562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0" name="AutoShape 14" descr="https://capfriendly-wlb8ng5.stackpathdns.com/assets/images/icons/general/q.svg">
          <a:extLst>
            <a:ext uri="{FF2B5EF4-FFF2-40B4-BE49-F238E27FC236}">
              <a16:creationId xmlns:a16="http://schemas.microsoft.com/office/drawing/2014/main" xmlns="" id="{B894D038-7D24-4B88-80B6-BC4B2E4C0006}"/>
            </a:ext>
          </a:extLst>
        </xdr:cNvPr>
        <xdr:cNvSpPr>
          <a:spLocks noChangeAspect="1" noChangeArrowheads="1"/>
        </xdr:cNvSpPr>
      </xdr:nvSpPr>
      <xdr:spPr bwMode="auto">
        <a:xfrm>
          <a:off x="1524000" y="875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1" name="AutoShape 15" descr="https://capfriendly-wlb8ng5.stackpathdns.com/assets/images/icons/general/q.svg">
          <a:extLst>
            <a:ext uri="{FF2B5EF4-FFF2-40B4-BE49-F238E27FC236}">
              <a16:creationId xmlns:a16="http://schemas.microsoft.com/office/drawing/2014/main" xmlns="" id="{FFC2403D-5EFE-437D-899F-F176FEECCB76}"/>
            </a:ext>
          </a:extLst>
        </xdr:cNvPr>
        <xdr:cNvSpPr>
          <a:spLocks noChangeAspect="1" noChangeArrowheads="1"/>
        </xdr:cNvSpPr>
      </xdr:nvSpPr>
      <xdr:spPr bwMode="auto">
        <a:xfrm>
          <a:off x="1524000" y="894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2" name="AutoShape 16" descr="https://capfriendly-wlb8ng5.stackpathdns.com/assets/images/icons/general/q.svg">
          <a:extLst>
            <a:ext uri="{FF2B5EF4-FFF2-40B4-BE49-F238E27FC236}">
              <a16:creationId xmlns:a16="http://schemas.microsoft.com/office/drawing/2014/main" xmlns="" id="{A06939E7-9D88-4936-B31D-A3C591803941}"/>
            </a:ext>
          </a:extLst>
        </xdr:cNvPr>
        <xdr:cNvSpPr>
          <a:spLocks noChangeAspect="1" noChangeArrowheads="1"/>
        </xdr:cNvSpPr>
      </xdr:nvSpPr>
      <xdr:spPr bwMode="auto">
        <a:xfrm>
          <a:off x="1524000" y="913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3" name="AutoShape 17" descr="https://capfriendly-wlb8ng5.stackpathdns.com/assets/images/icons/general/q.svg">
          <a:extLst>
            <a:ext uri="{FF2B5EF4-FFF2-40B4-BE49-F238E27FC236}">
              <a16:creationId xmlns:a16="http://schemas.microsoft.com/office/drawing/2014/main" xmlns="" id="{DE419EDF-43AC-45E3-B91E-555078EFFA2F}"/>
            </a:ext>
          </a:extLst>
        </xdr:cNvPr>
        <xdr:cNvSpPr>
          <a:spLocks noChangeAspect="1" noChangeArrowheads="1"/>
        </xdr:cNvSpPr>
      </xdr:nvSpPr>
      <xdr:spPr bwMode="auto">
        <a:xfrm>
          <a:off x="1524000" y="9324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4" name="AutoShape 18" descr="https://capfriendly-wlb8ng5.stackpathdns.com/assets/images/icons/general/q.svg">
          <a:extLst>
            <a:ext uri="{FF2B5EF4-FFF2-40B4-BE49-F238E27FC236}">
              <a16:creationId xmlns:a16="http://schemas.microsoft.com/office/drawing/2014/main" xmlns="" id="{7066B122-F9FE-4222-8FEA-7ED0DAE3AA54}"/>
            </a:ext>
          </a:extLst>
        </xdr:cNvPr>
        <xdr:cNvSpPr>
          <a:spLocks noChangeAspect="1" noChangeArrowheads="1"/>
        </xdr:cNvSpPr>
      </xdr:nvSpPr>
      <xdr:spPr bwMode="auto">
        <a:xfrm>
          <a:off x="1524000" y="9515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5" name="AutoShape 19" descr="https://capfriendly-wlb8ng5.stackpathdns.com/assets/images/icons/general/q.svg">
          <a:extLst>
            <a:ext uri="{FF2B5EF4-FFF2-40B4-BE49-F238E27FC236}">
              <a16:creationId xmlns:a16="http://schemas.microsoft.com/office/drawing/2014/main" xmlns="" id="{350F1860-0418-4DEB-A771-2B21376C25EC}"/>
            </a:ext>
          </a:extLst>
        </xdr:cNvPr>
        <xdr:cNvSpPr>
          <a:spLocks noChangeAspect="1" noChangeArrowheads="1"/>
        </xdr:cNvSpPr>
      </xdr:nvSpPr>
      <xdr:spPr bwMode="auto">
        <a:xfrm>
          <a:off x="1524000" y="9705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6" name="AutoShape 20" descr="https://capfriendly-wlb8ng5.stackpathdns.com/assets/images/icons/general/q.svg">
          <a:extLst>
            <a:ext uri="{FF2B5EF4-FFF2-40B4-BE49-F238E27FC236}">
              <a16:creationId xmlns:a16="http://schemas.microsoft.com/office/drawing/2014/main" xmlns="" id="{DF734B0B-0311-4E08-B4EC-01CB079693F3}"/>
            </a:ext>
          </a:extLst>
        </xdr:cNvPr>
        <xdr:cNvSpPr>
          <a:spLocks noChangeAspect="1" noChangeArrowheads="1"/>
        </xdr:cNvSpPr>
      </xdr:nvSpPr>
      <xdr:spPr bwMode="auto">
        <a:xfrm>
          <a:off x="1524000" y="9896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7" name="AutoShape 21" descr="https://capfriendly-wlb8ng5.stackpathdns.com/assets/images/icons/general/q.svg">
          <a:extLst>
            <a:ext uri="{FF2B5EF4-FFF2-40B4-BE49-F238E27FC236}">
              <a16:creationId xmlns:a16="http://schemas.microsoft.com/office/drawing/2014/main" xmlns="" id="{509B9A57-EB8B-46AC-84C4-E7F88F41A9F3}"/>
            </a:ext>
          </a:extLst>
        </xdr:cNvPr>
        <xdr:cNvSpPr>
          <a:spLocks noChangeAspect="1" noChangeArrowheads="1"/>
        </xdr:cNvSpPr>
      </xdr:nvSpPr>
      <xdr:spPr bwMode="auto">
        <a:xfrm>
          <a:off x="1524000" y="10086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8" name="AutoShape 22" descr="https://capfriendly-wlb8ng5.stackpathdns.com/assets/images/icons/general/q.svg">
          <a:extLst>
            <a:ext uri="{FF2B5EF4-FFF2-40B4-BE49-F238E27FC236}">
              <a16:creationId xmlns:a16="http://schemas.microsoft.com/office/drawing/2014/main" xmlns="" id="{C2E0A520-5615-40FA-8F74-3BD9160EE34A}"/>
            </a:ext>
          </a:extLst>
        </xdr:cNvPr>
        <xdr:cNvSpPr>
          <a:spLocks noChangeAspect="1" noChangeArrowheads="1"/>
        </xdr:cNvSpPr>
      </xdr:nvSpPr>
      <xdr:spPr bwMode="auto">
        <a:xfrm>
          <a:off x="1524000" y="10277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19" name="AutoShape 23" descr="https://capfriendly-wlb8ng5.stackpathdns.com/assets/images/icons/general/q.svg">
          <a:extLst>
            <a:ext uri="{FF2B5EF4-FFF2-40B4-BE49-F238E27FC236}">
              <a16:creationId xmlns:a16="http://schemas.microsoft.com/office/drawing/2014/main" xmlns="" id="{123F3BD3-7CBA-420F-802A-AF9AE787DED5}"/>
            </a:ext>
          </a:extLst>
        </xdr:cNvPr>
        <xdr:cNvSpPr>
          <a:spLocks noChangeAspect="1" noChangeArrowheads="1"/>
        </xdr:cNvSpPr>
      </xdr:nvSpPr>
      <xdr:spPr bwMode="auto">
        <a:xfrm>
          <a:off x="1524000" y="10467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20" name="AutoShape 24" descr="Performance Bonuses">
          <a:extLst>
            <a:ext uri="{FF2B5EF4-FFF2-40B4-BE49-F238E27FC236}">
              <a16:creationId xmlns:a16="http://schemas.microsoft.com/office/drawing/2014/main" xmlns="" id="{7296FADB-3C87-429B-96C6-EE65E6F5963B}"/>
            </a:ext>
          </a:extLst>
        </xdr:cNvPr>
        <xdr:cNvSpPr>
          <a:spLocks noChangeAspect="1" noChangeArrowheads="1"/>
        </xdr:cNvSpPr>
      </xdr:nvSpPr>
      <xdr:spPr bwMode="auto">
        <a:xfrm>
          <a:off x="1524000" y="11020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21" name="AutoShape 25" descr="Retained Salary Transaction">
          <a:extLst>
            <a:ext uri="{FF2B5EF4-FFF2-40B4-BE49-F238E27FC236}">
              <a16:creationId xmlns:a16="http://schemas.microsoft.com/office/drawing/2014/main" xmlns="" id="{8F2E9E23-3DBE-4397-AB4F-4D1C0A967AED}"/>
            </a:ext>
          </a:extLst>
        </xdr:cNvPr>
        <xdr:cNvSpPr>
          <a:spLocks noChangeAspect="1" noChangeArrowheads="1"/>
        </xdr:cNvSpPr>
      </xdr:nvSpPr>
      <xdr:spPr bwMode="auto">
        <a:xfrm>
          <a:off x="1657350" y="11020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123825</xdr:rowOff>
    </xdr:to>
    <xdr:sp macro="" textlink="">
      <xdr:nvSpPr>
        <xdr:cNvPr id="4122" name="AutoShape 26" descr="Waivers Exempt">
          <a:hlinkClick xmlns:r="http://schemas.openxmlformats.org/officeDocument/2006/relationships" r:id="rId7"/>
          <a:extLst>
            <a:ext uri="{FF2B5EF4-FFF2-40B4-BE49-F238E27FC236}">
              <a16:creationId xmlns:a16="http://schemas.microsoft.com/office/drawing/2014/main" xmlns="" id="{6A7B829C-3B6E-4049-922A-B5A4570A0F39}"/>
            </a:ext>
          </a:extLst>
        </xdr:cNvPr>
        <xdr:cNvSpPr>
          <a:spLocks noChangeAspect="1" noChangeArrowheads="1"/>
        </xdr:cNvSpPr>
      </xdr:nvSpPr>
      <xdr:spPr bwMode="auto">
        <a:xfrm>
          <a:off x="1790700" y="11020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123825</xdr:colOff>
      <xdr:row>207</xdr:row>
      <xdr:rowOff>123825</xdr:rowOff>
    </xdr:to>
    <xdr:sp macro="" textlink="">
      <xdr:nvSpPr>
        <xdr:cNvPr id="4123" name="AutoShape 27" descr="Performance Bonuses">
          <a:extLst>
            <a:ext uri="{FF2B5EF4-FFF2-40B4-BE49-F238E27FC236}">
              <a16:creationId xmlns:a16="http://schemas.microsoft.com/office/drawing/2014/main" xmlns="" id="{2029644F-CA01-475E-98EF-11F45A646159}"/>
            </a:ext>
          </a:extLst>
        </xdr:cNvPr>
        <xdr:cNvSpPr>
          <a:spLocks noChangeAspect="1" noChangeArrowheads="1"/>
        </xdr:cNvSpPr>
      </xdr:nvSpPr>
      <xdr:spPr bwMode="auto">
        <a:xfrm>
          <a:off x="1524000" y="11210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123825</xdr:colOff>
      <xdr:row>207</xdr:row>
      <xdr:rowOff>123825</xdr:rowOff>
    </xdr:to>
    <xdr:sp macro="" textlink="">
      <xdr:nvSpPr>
        <xdr:cNvPr id="4124" name="AutoShape 28" descr="Waivers Exempt">
          <a:hlinkClick xmlns:r="http://schemas.openxmlformats.org/officeDocument/2006/relationships" r:id="rId8"/>
          <a:extLst>
            <a:ext uri="{FF2B5EF4-FFF2-40B4-BE49-F238E27FC236}">
              <a16:creationId xmlns:a16="http://schemas.microsoft.com/office/drawing/2014/main" xmlns="" id="{C96358AE-3370-4372-A9B6-A1C1A4345D45}"/>
            </a:ext>
          </a:extLst>
        </xdr:cNvPr>
        <xdr:cNvSpPr>
          <a:spLocks noChangeAspect="1" noChangeArrowheads="1"/>
        </xdr:cNvSpPr>
      </xdr:nvSpPr>
      <xdr:spPr bwMode="auto">
        <a:xfrm>
          <a:off x="1657350" y="11210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963</xdr:row>
      <xdr:rowOff>0</xdr:rowOff>
    </xdr:from>
    <xdr:to>
      <xdr:col>0</xdr:col>
      <xdr:colOff>123825</xdr:colOff>
      <xdr:row>963</xdr:row>
      <xdr:rowOff>123825</xdr:rowOff>
    </xdr:to>
    <xdr:sp macro="" textlink="">
      <xdr:nvSpPr>
        <xdr:cNvPr id="4125" name="AutoShape 29" descr="Waivers Exempt">
          <a:hlinkClick xmlns:r="http://schemas.openxmlformats.org/officeDocument/2006/relationships" r:id="rId9"/>
          <a:extLst>
            <a:ext uri="{FF2B5EF4-FFF2-40B4-BE49-F238E27FC236}">
              <a16:creationId xmlns:a16="http://schemas.microsoft.com/office/drawing/2014/main" xmlns="" id="{71076201-F9A0-4F84-9AB9-CEF5BC2F02A8}"/>
            </a:ext>
          </a:extLst>
        </xdr:cNvPr>
        <xdr:cNvSpPr>
          <a:spLocks noChangeAspect="1" noChangeArrowheads="1"/>
        </xdr:cNvSpPr>
      </xdr:nvSpPr>
      <xdr:spPr bwMode="auto">
        <a:xfrm>
          <a:off x="1524000" y="11401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123825</xdr:colOff>
      <xdr:row>64</xdr:row>
      <xdr:rowOff>123825</xdr:rowOff>
    </xdr:to>
    <xdr:sp macro="" textlink="">
      <xdr:nvSpPr>
        <xdr:cNvPr id="4126" name="AutoShape 30" descr="Performance Bonuses">
          <a:extLst>
            <a:ext uri="{FF2B5EF4-FFF2-40B4-BE49-F238E27FC236}">
              <a16:creationId xmlns:a16="http://schemas.microsoft.com/office/drawing/2014/main" xmlns="" id="{25037758-769B-4333-BDF6-7C5A1A928DCB}"/>
            </a:ext>
          </a:extLst>
        </xdr:cNvPr>
        <xdr:cNvSpPr>
          <a:spLocks noChangeAspect="1" noChangeArrowheads="1"/>
        </xdr:cNvSpPr>
      </xdr:nvSpPr>
      <xdr:spPr bwMode="auto">
        <a:xfrm>
          <a:off x="1524000" y="11782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123825</xdr:colOff>
      <xdr:row>64</xdr:row>
      <xdr:rowOff>123825</xdr:rowOff>
    </xdr:to>
    <xdr:sp macro="" textlink="">
      <xdr:nvSpPr>
        <xdr:cNvPr id="4127" name="AutoShape 31" descr="Waivers Exempt">
          <a:hlinkClick xmlns:r="http://schemas.openxmlformats.org/officeDocument/2006/relationships" r:id="rId10"/>
          <a:extLst>
            <a:ext uri="{FF2B5EF4-FFF2-40B4-BE49-F238E27FC236}">
              <a16:creationId xmlns:a16="http://schemas.microsoft.com/office/drawing/2014/main" xmlns="" id="{9ED911BA-54CE-403D-A35C-90CCBCADF31D}"/>
            </a:ext>
          </a:extLst>
        </xdr:cNvPr>
        <xdr:cNvSpPr>
          <a:spLocks noChangeAspect="1" noChangeArrowheads="1"/>
        </xdr:cNvSpPr>
      </xdr:nvSpPr>
      <xdr:spPr bwMode="auto">
        <a:xfrm>
          <a:off x="1657350" y="11782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123825</xdr:colOff>
      <xdr:row>64</xdr:row>
      <xdr:rowOff>123825</xdr:rowOff>
    </xdr:to>
    <xdr:sp macro="" textlink="">
      <xdr:nvSpPr>
        <xdr:cNvPr id="4128" name="AutoShape 32" descr="Performance Bonuses">
          <a:extLst>
            <a:ext uri="{FF2B5EF4-FFF2-40B4-BE49-F238E27FC236}">
              <a16:creationId xmlns:a16="http://schemas.microsoft.com/office/drawing/2014/main" xmlns="" id="{B1B562C8-0480-43EA-AAFB-927374358539}"/>
            </a:ext>
          </a:extLst>
        </xdr:cNvPr>
        <xdr:cNvSpPr>
          <a:spLocks noChangeAspect="1" noChangeArrowheads="1"/>
        </xdr:cNvSpPr>
      </xdr:nvSpPr>
      <xdr:spPr bwMode="auto">
        <a:xfrm>
          <a:off x="1524000" y="11972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123825</xdr:colOff>
      <xdr:row>64</xdr:row>
      <xdr:rowOff>123825</xdr:rowOff>
    </xdr:to>
    <xdr:sp macro="" textlink="">
      <xdr:nvSpPr>
        <xdr:cNvPr id="4129" name="AutoShape 33" descr="Waivers Exempt">
          <a:hlinkClick xmlns:r="http://schemas.openxmlformats.org/officeDocument/2006/relationships" r:id="rId11"/>
          <a:extLst>
            <a:ext uri="{FF2B5EF4-FFF2-40B4-BE49-F238E27FC236}">
              <a16:creationId xmlns:a16="http://schemas.microsoft.com/office/drawing/2014/main" xmlns="" id="{2C4662B7-E107-43C6-80FB-1FC76273597D}"/>
            </a:ext>
          </a:extLst>
        </xdr:cNvPr>
        <xdr:cNvSpPr>
          <a:spLocks noChangeAspect="1" noChangeArrowheads="1"/>
        </xdr:cNvSpPr>
      </xdr:nvSpPr>
      <xdr:spPr bwMode="auto">
        <a:xfrm>
          <a:off x="1657350" y="11972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123825</xdr:colOff>
      <xdr:row>64</xdr:row>
      <xdr:rowOff>123825</xdr:rowOff>
    </xdr:to>
    <xdr:sp macro="" textlink="">
      <xdr:nvSpPr>
        <xdr:cNvPr id="4130" name="AutoShape 34" descr="Performance Bonuses">
          <a:extLst>
            <a:ext uri="{FF2B5EF4-FFF2-40B4-BE49-F238E27FC236}">
              <a16:creationId xmlns:a16="http://schemas.microsoft.com/office/drawing/2014/main" xmlns="" id="{9A7E092A-88B0-47D9-B58A-3B88BD049644}"/>
            </a:ext>
          </a:extLst>
        </xdr:cNvPr>
        <xdr:cNvSpPr>
          <a:spLocks noChangeAspect="1" noChangeArrowheads="1"/>
        </xdr:cNvSpPr>
      </xdr:nvSpPr>
      <xdr:spPr bwMode="auto">
        <a:xfrm>
          <a:off x="1524000" y="12163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123825</xdr:colOff>
      <xdr:row>64</xdr:row>
      <xdr:rowOff>123825</xdr:rowOff>
    </xdr:to>
    <xdr:sp macro="" textlink="">
      <xdr:nvSpPr>
        <xdr:cNvPr id="4131" name="AutoShape 35" descr="Retained Salary Transaction">
          <a:extLst>
            <a:ext uri="{FF2B5EF4-FFF2-40B4-BE49-F238E27FC236}">
              <a16:creationId xmlns:a16="http://schemas.microsoft.com/office/drawing/2014/main" xmlns="" id="{B4DC05D9-C80E-4344-9E89-97C6CDC22138}"/>
            </a:ext>
          </a:extLst>
        </xdr:cNvPr>
        <xdr:cNvSpPr>
          <a:spLocks noChangeAspect="1" noChangeArrowheads="1"/>
        </xdr:cNvSpPr>
      </xdr:nvSpPr>
      <xdr:spPr bwMode="auto">
        <a:xfrm>
          <a:off x="1657350" y="12163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123825</xdr:colOff>
      <xdr:row>64</xdr:row>
      <xdr:rowOff>123825</xdr:rowOff>
    </xdr:to>
    <xdr:sp macro="" textlink="">
      <xdr:nvSpPr>
        <xdr:cNvPr id="4132" name="AutoShape 36" descr="Waivers Exempt">
          <a:hlinkClick xmlns:r="http://schemas.openxmlformats.org/officeDocument/2006/relationships" r:id="rId12"/>
          <a:extLst>
            <a:ext uri="{FF2B5EF4-FFF2-40B4-BE49-F238E27FC236}">
              <a16:creationId xmlns:a16="http://schemas.microsoft.com/office/drawing/2014/main" xmlns="" id="{4A4C9EE5-B120-4413-A79B-C8552743BFAC}"/>
            </a:ext>
          </a:extLst>
        </xdr:cNvPr>
        <xdr:cNvSpPr>
          <a:spLocks noChangeAspect="1" noChangeArrowheads="1"/>
        </xdr:cNvSpPr>
      </xdr:nvSpPr>
      <xdr:spPr bwMode="auto">
        <a:xfrm>
          <a:off x="1790700" y="12163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xdr:row>
      <xdr:rowOff>0</xdr:rowOff>
    </xdr:from>
    <xdr:to>
      <xdr:col>0</xdr:col>
      <xdr:colOff>123825</xdr:colOff>
      <xdr:row>558</xdr:row>
      <xdr:rowOff>123825</xdr:rowOff>
    </xdr:to>
    <xdr:sp macro="" textlink="">
      <xdr:nvSpPr>
        <xdr:cNvPr id="4133" name="AutoShape 37" descr="Performance Bonuses">
          <a:extLst>
            <a:ext uri="{FF2B5EF4-FFF2-40B4-BE49-F238E27FC236}">
              <a16:creationId xmlns:a16="http://schemas.microsoft.com/office/drawing/2014/main" xmlns="" id="{49177F74-7396-480D-B554-89C65A56E346}"/>
            </a:ext>
          </a:extLst>
        </xdr:cNvPr>
        <xdr:cNvSpPr>
          <a:spLocks noChangeAspect="1" noChangeArrowheads="1"/>
        </xdr:cNvSpPr>
      </xdr:nvSpPr>
      <xdr:spPr bwMode="auto">
        <a:xfrm>
          <a:off x="1524000" y="12353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xdr:row>
      <xdr:rowOff>0</xdr:rowOff>
    </xdr:from>
    <xdr:to>
      <xdr:col>0</xdr:col>
      <xdr:colOff>123825</xdr:colOff>
      <xdr:row>558</xdr:row>
      <xdr:rowOff>123825</xdr:rowOff>
    </xdr:to>
    <xdr:sp macro="" textlink="">
      <xdr:nvSpPr>
        <xdr:cNvPr id="4134" name="AutoShape 38" descr="Retained Salary Transaction">
          <a:extLst>
            <a:ext uri="{FF2B5EF4-FFF2-40B4-BE49-F238E27FC236}">
              <a16:creationId xmlns:a16="http://schemas.microsoft.com/office/drawing/2014/main" xmlns="" id="{4C00F1CD-7AC4-44B8-B509-1AEFC5AAD862}"/>
            </a:ext>
          </a:extLst>
        </xdr:cNvPr>
        <xdr:cNvSpPr>
          <a:spLocks noChangeAspect="1" noChangeArrowheads="1"/>
        </xdr:cNvSpPr>
      </xdr:nvSpPr>
      <xdr:spPr bwMode="auto">
        <a:xfrm>
          <a:off x="1657350" y="12353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xdr:row>
      <xdr:rowOff>0</xdr:rowOff>
    </xdr:from>
    <xdr:to>
      <xdr:col>0</xdr:col>
      <xdr:colOff>123825</xdr:colOff>
      <xdr:row>558</xdr:row>
      <xdr:rowOff>123825</xdr:rowOff>
    </xdr:to>
    <xdr:sp macro="" textlink="">
      <xdr:nvSpPr>
        <xdr:cNvPr id="4135" name="AutoShape 39" descr="Waivers Exempt">
          <a:hlinkClick xmlns:r="http://schemas.openxmlformats.org/officeDocument/2006/relationships" r:id="rId13"/>
          <a:extLst>
            <a:ext uri="{FF2B5EF4-FFF2-40B4-BE49-F238E27FC236}">
              <a16:creationId xmlns:a16="http://schemas.microsoft.com/office/drawing/2014/main" xmlns="" id="{930909EF-E97A-48C3-82B7-84B3325E2952}"/>
            </a:ext>
          </a:extLst>
        </xdr:cNvPr>
        <xdr:cNvSpPr>
          <a:spLocks noChangeAspect="1" noChangeArrowheads="1"/>
        </xdr:cNvSpPr>
      </xdr:nvSpPr>
      <xdr:spPr bwMode="auto">
        <a:xfrm>
          <a:off x="1790700" y="12353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xdr:row>
      <xdr:rowOff>0</xdr:rowOff>
    </xdr:from>
    <xdr:to>
      <xdr:col>0</xdr:col>
      <xdr:colOff>123825</xdr:colOff>
      <xdr:row>558</xdr:row>
      <xdr:rowOff>123825</xdr:rowOff>
    </xdr:to>
    <xdr:sp macro="" textlink="">
      <xdr:nvSpPr>
        <xdr:cNvPr id="4136" name="AutoShape 40" descr="Exempt from the 50 Contract Limit">
          <a:extLst>
            <a:ext uri="{FF2B5EF4-FFF2-40B4-BE49-F238E27FC236}">
              <a16:creationId xmlns:a16="http://schemas.microsoft.com/office/drawing/2014/main" xmlns="" id="{150A3271-ED64-4197-9C6A-56B3B1376797}"/>
            </a:ext>
          </a:extLst>
        </xdr:cNvPr>
        <xdr:cNvSpPr>
          <a:spLocks noChangeAspect="1" noChangeArrowheads="1"/>
        </xdr:cNvSpPr>
      </xdr:nvSpPr>
      <xdr:spPr bwMode="auto">
        <a:xfrm>
          <a:off x="1924050" y="12353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37" name="AutoShape 41" descr="Performance Bonuses">
          <a:extLst>
            <a:ext uri="{FF2B5EF4-FFF2-40B4-BE49-F238E27FC236}">
              <a16:creationId xmlns:a16="http://schemas.microsoft.com/office/drawing/2014/main" xmlns="" id="{F7B3404F-7A8F-4BED-87B1-07E2A25E374A}"/>
            </a:ext>
          </a:extLst>
        </xdr:cNvPr>
        <xdr:cNvSpPr>
          <a:spLocks noChangeAspect="1" noChangeArrowheads="1"/>
        </xdr:cNvSpPr>
      </xdr:nvSpPr>
      <xdr:spPr bwMode="auto">
        <a:xfrm>
          <a:off x="1524000" y="12544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38" name="AutoShape 42" descr="Waivers Exempt">
          <a:hlinkClick xmlns:r="http://schemas.openxmlformats.org/officeDocument/2006/relationships" r:id="rId14"/>
          <a:extLst>
            <a:ext uri="{FF2B5EF4-FFF2-40B4-BE49-F238E27FC236}">
              <a16:creationId xmlns:a16="http://schemas.microsoft.com/office/drawing/2014/main" xmlns="" id="{FA45C912-93E9-444C-9BB2-D275385B98B0}"/>
            </a:ext>
          </a:extLst>
        </xdr:cNvPr>
        <xdr:cNvSpPr>
          <a:spLocks noChangeAspect="1" noChangeArrowheads="1"/>
        </xdr:cNvSpPr>
      </xdr:nvSpPr>
      <xdr:spPr bwMode="auto">
        <a:xfrm>
          <a:off x="1657350" y="12544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39" name="AutoShape 43" descr="Performance Bonuses">
          <a:extLst>
            <a:ext uri="{FF2B5EF4-FFF2-40B4-BE49-F238E27FC236}">
              <a16:creationId xmlns:a16="http://schemas.microsoft.com/office/drawing/2014/main" xmlns="" id="{6076C910-9833-4EE1-A757-E0FDA759D2AE}"/>
            </a:ext>
          </a:extLst>
        </xdr:cNvPr>
        <xdr:cNvSpPr>
          <a:spLocks noChangeAspect="1" noChangeArrowheads="1"/>
        </xdr:cNvSpPr>
      </xdr:nvSpPr>
      <xdr:spPr bwMode="auto">
        <a:xfrm>
          <a:off x="1524000" y="12734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40" name="AutoShape 44" descr="Waivers Exempt">
          <a:hlinkClick xmlns:r="http://schemas.openxmlformats.org/officeDocument/2006/relationships" r:id="rId15"/>
          <a:extLst>
            <a:ext uri="{FF2B5EF4-FFF2-40B4-BE49-F238E27FC236}">
              <a16:creationId xmlns:a16="http://schemas.microsoft.com/office/drawing/2014/main" xmlns="" id="{6E70EF33-C91E-47D5-9276-2889B3CC1F59}"/>
            </a:ext>
          </a:extLst>
        </xdr:cNvPr>
        <xdr:cNvSpPr>
          <a:spLocks noChangeAspect="1" noChangeArrowheads="1"/>
        </xdr:cNvSpPr>
      </xdr:nvSpPr>
      <xdr:spPr bwMode="auto">
        <a:xfrm>
          <a:off x="1657350" y="12734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41" name="AutoShape 45" descr="Performance Bonuses">
          <a:extLst>
            <a:ext uri="{FF2B5EF4-FFF2-40B4-BE49-F238E27FC236}">
              <a16:creationId xmlns:a16="http://schemas.microsoft.com/office/drawing/2014/main" xmlns="" id="{8BBCACE7-EEED-45A4-A327-46C256840521}"/>
            </a:ext>
          </a:extLst>
        </xdr:cNvPr>
        <xdr:cNvSpPr>
          <a:spLocks noChangeAspect="1" noChangeArrowheads="1"/>
        </xdr:cNvSpPr>
      </xdr:nvSpPr>
      <xdr:spPr bwMode="auto">
        <a:xfrm>
          <a:off x="1524000" y="12925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42" name="AutoShape 46" descr="Waivers Exempt">
          <a:hlinkClick xmlns:r="http://schemas.openxmlformats.org/officeDocument/2006/relationships" r:id="rId16"/>
          <a:extLst>
            <a:ext uri="{FF2B5EF4-FFF2-40B4-BE49-F238E27FC236}">
              <a16:creationId xmlns:a16="http://schemas.microsoft.com/office/drawing/2014/main" xmlns="" id="{4475F1BE-45B3-4842-A5EF-0F61F73A8C27}"/>
            </a:ext>
          </a:extLst>
        </xdr:cNvPr>
        <xdr:cNvSpPr>
          <a:spLocks noChangeAspect="1" noChangeArrowheads="1"/>
        </xdr:cNvSpPr>
      </xdr:nvSpPr>
      <xdr:spPr bwMode="auto">
        <a:xfrm>
          <a:off x="1657350" y="12925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43" name="AutoShape 47" descr="Performance Bonuses">
          <a:extLst>
            <a:ext uri="{FF2B5EF4-FFF2-40B4-BE49-F238E27FC236}">
              <a16:creationId xmlns:a16="http://schemas.microsoft.com/office/drawing/2014/main" xmlns="" id="{237AF541-5F81-4710-9861-7B16038694D3}"/>
            </a:ext>
          </a:extLst>
        </xdr:cNvPr>
        <xdr:cNvSpPr>
          <a:spLocks noChangeAspect="1" noChangeArrowheads="1"/>
        </xdr:cNvSpPr>
      </xdr:nvSpPr>
      <xdr:spPr bwMode="auto">
        <a:xfrm>
          <a:off x="1524000" y="13115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123825</xdr:colOff>
      <xdr:row>1192</xdr:row>
      <xdr:rowOff>123825</xdr:rowOff>
    </xdr:to>
    <xdr:sp macro="" textlink="">
      <xdr:nvSpPr>
        <xdr:cNvPr id="4144" name="AutoShape 48" descr="Waivers Exempt">
          <a:hlinkClick xmlns:r="http://schemas.openxmlformats.org/officeDocument/2006/relationships" r:id="rId17"/>
          <a:extLst>
            <a:ext uri="{FF2B5EF4-FFF2-40B4-BE49-F238E27FC236}">
              <a16:creationId xmlns:a16="http://schemas.microsoft.com/office/drawing/2014/main" xmlns="" id="{80C186E2-CB78-4927-9C23-DFF8A90F1E07}"/>
            </a:ext>
          </a:extLst>
        </xdr:cNvPr>
        <xdr:cNvSpPr>
          <a:spLocks noChangeAspect="1" noChangeArrowheads="1"/>
        </xdr:cNvSpPr>
      </xdr:nvSpPr>
      <xdr:spPr bwMode="auto">
        <a:xfrm>
          <a:off x="1657350" y="13115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877</xdr:row>
      <xdr:rowOff>0</xdr:rowOff>
    </xdr:from>
    <xdr:to>
      <xdr:col>0</xdr:col>
      <xdr:colOff>123825</xdr:colOff>
      <xdr:row>877</xdr:row>
      <xdr:rowOff>123825</xdr:rowOff>
    </xdr:to>
    <xdr:sp macro="" textlink="">
      <xdr:nvSpPr>
        <xdr:cNvPr id="4145" name="AutoShape 49" descr="Performance Bonuses">
          <a:extLst>
            <a:ext uri="{FF2B5EF4-FFF2-40B4-BE49-F238E27FC236}">
              <a16:creationId xmlns:a16="http://schemas.microsoft.com/office/drawing/2014/main" xmlns="" id="{FE4F4B82-1F9F-41FF-900F-4D79EB2A9ACA}"/>
            </a:ext>
          </a:extLst>
        </xdr:cNvPr>
        <xdr:cNvSpPr>
          <a:spLocks noChangeAspect="1" noChangeArrowheads="1"/>
        </xdr:cNvSpPr>
      </xdr:nvSpPr>
      <xdr:spPr bwMode="auto">
        <a:xfrm>
          <a:off x="1524000" y="13306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877</xdr:row>
      <xdr:rowOff>0</xdr:rowOff>
    </xdr:from>
    <xdr:to>
      <xdr:col>0</xdr:col>
      <xdr:colOff>123825</xdr:colOff>
      <xdr:row>877</xdr:row>
      <xdr:rowOff>123825</xdr:rowOff>
    </xdr:to>
    <xdr:sp macro="" textlink="">
      <xdr:nvSpPr>
        <xdr:cNvPr id="4146" name="AutoShape 50" descr="Waivers Exempt">
          <a:hlinkClick xmlns:r="http://schemas.openxmlformats.org/officeDocument/2006/relationships" r:id="rId18"/>
          <a:extLst>
            <a:ext uri="{FF2B5EF4-FFF2-40B4-BE49-F238E27FC236}">
              <a16:creationId xmlns:a16="http://schemas.microsoft.com/office/drawing/2014/main" xmlns="" id="{5C9FD60E-F90E-4166-B9E0-ABA3CF8B5FEF}"/>
            </a:ext>
          </a:extLst>
        </xdr:cNvPr>
        <xdr:cNvSpPr>
          <a:spLocks noChangeAspect="1" noChangeArrowheads="1"/>
        </xdr:cNvSpPr>
      </xdr:nvSpPr>
      <xdr:spPr bwMode="auto">
        <a:xfrm>
          <a:off x="1657350" y="13306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xdr:row>
      <xdr:rowOff>0</xdr:rowOff>
    </xdr:from>
    <xdr:to>
      <xdr:col>0</xdr:col>
      <xdr:colOff>123825</xdr:colOff>
      <xdr:row>598</xdr:row>
      <xdr:rowOff>123825</xdr:rowOff>
    </xdr:to>
    <xdr:sp macro="" textlink="">
      <xdr:nvSpPr>
        <xdr:cNvPr id="4147" name="AutoShape 51" descr="Performance Bonuses">
          <a:extLst>
            <a:ext uri="{FF2B5EF4-FFF2-40B4-BE49-F238E27FC236}">
              <a16:creationId xmlns:a16="http://schemas.microsoft.com/office/drawing/2014/main" xmlns="" id="{C307E8E5-C34B-4561-85AD-B9BB49E86557}"/>
            </a:ext>
          </a:extLst>
        </xdr:cNvPr>
        <xdr:cNvSpPr>
          <a:spLocks noChangeAspect="1" noChangeArrowheads="1"/>
        </xdr:cNvSpPr>
      </xdr:nvSpPr>
      <xdr:spPr bwMode="auto">
        <a:xfrm>
          <a:off x="1524000" y="13496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xdr:row>
      <xdr:rowOff>0</xdr:rowOff>
    </xdr:from>
    <xdr:to>
      <xdr:col>0</xdr:col>
      <xdr:colOff>123825</xdr:colOff>
      <xdr:row>598</xdr:row>
      <xdr:rowOff>123825</xdr:rowOff>
    </xdr:to>
    <xdr:sp macro="" textlink="">
      <xdr:nvSpPr>
        <xdr:cNvPr id="4148" name="AutoShape 52" descr="Waivers Exempt">
          <a:hlinkClick xmlns:r="http://schemas.openxmlformats.org/officeDocument/2006/relationships" r:id="rId19"/>
          <a:extLst>
            <a:ext uri="{FF2B5EF4-FFF2-40B4-BE49-F238E27FC236}">
              <a16:creationId xmlns:a16="http://schemas.microsoft.com/office/drawing/2014/main" xmlns="" id="{70B6071F-7D95-4A52-8E83-2C717A683863}"/>
            </a:ext>
          </a:extLst>
        </xdr:cNvPr>
        <xdr:cNvSpPr>
          <a:spLocks noChangeAspect="1" noChangeArrowheads="1"/>
        </xdr:cNvSpPr>
      </xdr:nvSpPr>
      <xdr:spPr bwMode="auto">
        <a:xfrm>
          <a:off x="1657350" y="13496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49" name="AutoShape 53" descr="Performance Bonuses">
          <a:extLst>
            <a:ext uri="{FF2B5EF4-FFF2-40B4-BE49-F238E27FC236}">
              <a16:creationId xmlns:a16="http://schemas.microsoft.com/office/drawing/2014/main" xmlns="" id="{8355087C-3B61-44EA-BD8E-D56387DA6C22}"/>
            </a:ext>
          </a:extLst>
        </xdr:cNvPr>
        <xdr:cNvSpPr>
          <a:spLocks noChangeAspect="1" noChangeArrowheads="1"/>
        </xdr:cNvSpPr>
      </xdr:nvSpPr>
      <xdr:spPr bwMode="auto">
        <a:xfrm>
          <a:off x="1524000" y="13687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0" name="AutoShape 54" descr="Waivers Exempt">
          <a:hlinkClick xmlns:r="http://schemas.openxmlformats.org/officeDocument/2006/relationships" r:id="rId20"/>
          <a:extLst>
            <a:ext uri="{FF2B5EF4-FFF2-40B4-BE49-F238E27FC236}">
              <a16:creationId xmlns:a16="http://schemas.microsoft.com/office/drawing/2014/main" xmlns="" id="{4B6A4490-2D80-4F08-AB3D-092794887FC7}"/>
            </a:ext>
          </a:extLst>
        </xdr:cNvPr>
        <xdr:cNvSpPr>
          <a:spLocks noChangeAspect="1" noChangeArrowheads="1"/>
        </xdr:cNvSpPr>
      </xdr:nvSpPr>
      <xdr:spPr bwMode="auto">
        <a:xfrm>
          <a:off x="1657350" y="13687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1" name="AutoShape 55" descr="Performance Bonuses">
          <a:extLst>
            <a:ext uri="{FF2B5EF4-FFF2-40B4-BE49-F238E27FC236}">
              <a16:creationId xmlns:a16="http://schemas.microsoft.com/office/drawing/2014/main" xmlns="" id="{5BC84FF5-18AF-4C55-B432-C16F7E370E64}"/>
            </a:ext>
          </a:extLst>
        </xdr:cNvPr>
        <xdr:cNvSpPr>
          <a:spLocks noChangeAspect="1" noChangeArrowheads="1"/>
        </xdr:cNvSpPr>
      </xdr:nvSpPr>
      <xdr:spPr bwMode="auto">
        <a:xfrm>
          <a:off x="1524000" y="13877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2" name="AutoShape 56" descr="Waivers Exempt">
          <a:hlinkClick xmlns:r="http://schemas.openxmlformats.org/officeDocument/2006/relationships" r:id="rId21"/>
          <a:extLst>
            <a:ext uri="{FF2B5EF4-FFF2-40B4-BE49-F238E27FC236}">
              <a16:creationId xmlns:a16="http://schemas.microsoft.com/office/drawing/2014/main" xmlns="" id="{88B92941-1ECA-4DFA-9DA0-D1FF83DE226B}"/>
            </a:ext>
          </a:extLst>
        </xdr:cNvPr>
        <xdr:cNvSpPr>
          <a:spLocks noChangeAspect="1" noChangeArrowheads="1"/>
        </xdr:cNvSpPr>
      </xdr:nvSpPr>
      <xdr:spPr bwMode="auto">
        <a:xfrm>
          <a:off x="1657350" y="13877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3" name="AutoShape 57" descr="Performance Bonuses">
          <a:extLst>
            <a:ext uri="{FF2B5EF4-FFF2-40B4-BE49-F238E27FC236}">
              <a16:creationId xmlns:a16="http://schemas.microsoft.com/office/drawing/2014/main" xmlns="" id="{7A800950-3762-4266-8BFF-E02F830F3337}"/>
            </a:ext>
          </a:extLst>
        </xdr:cNvPr>
        <xdr:cNvSpPr>
          <a:spLocks noChangeAspect="1" noChangeArrowheads="1"/>
        </xdr:cNvSpPr>
      </xdr:nvSpPr>
      <xdr:spPr bwMode="auto">
        <a:xfrm>
          <a:off x="1524000" y="14068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4" name="AutoShape 58" descr="Waivers Exempt">
          <a:hlinkClick xmlns:r="http://schemas.openxmlformats.org/officeDocument/2006/relationships" r:id="rId22"/>
          <a:extLst>
            <a:ext uri="{FF2B5EF4-FFF2-40B4-BE49-F238E27FC236}">
              <a16:creationId xmlns:a16="http://schemas.microsoft.com/office/drawing/2014/main" xmlns="" id="{F49D8510-0CC7-470C-92CE-6A80D636599E}"/>
            </a:ext>
          </a:extLst>
        </xdr:cNvPr>
        <xdr:cNvSpPr>
          <a:spLocks noChangeAspect="1" noChangeArrowheads="1"/>
        </xdr:cNvSpPr>
      </xdr:nvSpPr>
      <xdr:spPr bwMode="auto">
        <a:xfrm>
          <a:off x="1657350" y="14068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5" name="AutoShape 59" descr="Performance Bonuses">
          <a:extLst>
            <a:ext uri="{FF2B5EF4-FFF2-40B4-BE49-F238E27FC236}">
              <a16:creationId xmlns:a16="http://schemas.microsoft.com/office/drawing/2014/main" xmlns="" id="{07930ECF-8183-4ABF-98F6-8DEC6B840441}"/>
            </a:ext>
          </a:extLst>
        </xdr:cNvPr>
        <xdr:cNvSpPr>
          <a:spLocks noChangeAspect="1" noChangeArrowheads="1"/>
        </xdr:cNvSpPr>
      </xdr:nvSpPr>
      <xdr:spPr bwMode="auto">
        <a:xfrm>
          <a:off x="1524000" y="14258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6" name="AutoShape 60" descr="Waivers Exempt">
          <a:hlinkClick xmlns:r="http://schemas.openxmlformats.org/officeDocument/2006/relationships" r:id="rId23"/>
          <a:extLst>
            <a:ext uri="{FF2B5EF4-FFF2-40B4-BE49-F238E27FC236}">
              <a16:creationId xmlns:a16="http://schemas.microsoft.com/office/drawing/2014/main" xmlns="" id="{51C30A9D-506A-47B4-9FAF-BFE23E642A04}"/>
            </a:ext>
          </a:extLst>
        </xdr:cNvPr>
        <xdr:cNvSpPr>
          <a:spLocks noChangeAspect="1" noChangeArrowheads="1"/>
        </xdr:cNvSpPr>
      </xdr:nvSpPr>
      <xdr:spPr bwMode="auto">
        <a:xfrm>
          <a:off x="1657350" y="14258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7" name="AutoShape 61" descr="Waivers Exempt">
          <a:hlinkClick xmlns:r="http://schemas.openxmlformats.org/officeDocument/2006/relationships" r:id="rId24"/>
          <a:extLst>
            <a:ext uri="{FF2B5EF4-FFF2-40B4-BE49-F238E27FC236}">
              <a16:creationId xmlns:a16="http://schemas.microsoft.com/office/drawing/2014/main" xmlns="" id="{2E529846-A33D-4F46-A493-A0ED22E96220}"/>
            </a:ext>
          </a:extLst>
        </xdr:cNvPr>
        <xdr:cNvSpPr>
          <a:spLocks noChangeAspect="1" noChangeArrowheads="1"/>
        </xdr:cNvSpPr>
      </xdr:nvSpPr>
      <xdr:spPr bwMode="auto">
        <a:xfrm>
          <a:off x="1524000" y="14449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8" name="AutoShape 62" descr="Retained Salary Transaction">
          <a:extLst>
            <a:ext uri="{FF2B5EF4-FFF2-40B4-BE49-F238E27FC236}">
              <a16:creationId xmlns:a16="http://schemas.microsoft.com/office/drawing/2014/main" xmlns="" id="{0187A37C-CAD4-40F5-BDB6-3359F64C7002}"/>
            </a:ext>
          </a:extLst>
        </xdr:cNvPr>
        <xdr:cNvSpPr>
          <a:spLocks noChangeAspect="1" noChangeArrowheads="1"/>
        </xdr:cNvSpPr>
      </xdr:nvSpPr>
      <xdr:spPr bwMode="auto">
        <a:xfrm>
          <a:off x="1524000" y="14639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59" name="AutoShape 63" descr="Waivers Exempt">
          <a:hlinkClick xmlns:r="http://schemas.openxmlformats.org/officeDocument/2006/relationships" r:id="rId25"/>
          <a:extLst>
            <a:ext uri="{FF2B5EF4-FFF2-40B4-BE49-F238E27FC236}">
              <a16:creationId xmlns:a16="http://schemas.microsoft.com/office/drawing/2014/main" xmlns="" id="{EC2F8A82-E8B9-4DE1-AEB5-31754F375EF5}"/>
            </a:ext>
          </a:extLst>
        </xdr:cNvPr>
        <xdr:cNvSpPr>
          <a:spLocks noChangeAspect="1" noChangeArrowheads="1"/>
        </xdr:cNvSpPr>
      </xdr:nvSpPr>
      <xdr:spPr bwMode="auto">
        <a:xfrm>
          <a:off x="1657350" y="14639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60" name="AutoShape 64" descr="Exempt from the 50 Contract Limit">
          <a:extLst>
            <a:ext uri="{FF2B5EF4-FFF2-40B4-BE49-F238E27FC236}">
              <a16:creationId xmlns:a16="http://schemas.microsoft.com/office/drawing/2014/main" xmlns="" id="{50F3A7EF-D2FF-4566-82F2-E76F268EFA66}"/>
            </a:ext>
          </a:extLst>
        </xdr:cNvPr>
        <xdr:cNvSpPr>
          <a:spLocks noChangeAspect="1" noChangeArrowheads="1"/>
        </xdr:cNvSpPr>
      </xdr:nvSpPr>
      <xdr:spPr bwMode="auto">
        <a:xfrm>
          <a:off x="1790700" y="14639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4161" name="AutoShape 65" descr="Waivers Exempt">
          <a:hlinkClick xmlns:r="http://schemas.openxmlformats.org/officeDocument/2006/relationships" r:id="rId26"/>
          <a:extLst>
            <a:ext uri="{FF2B5EF4-FFF2-40B4-BE49-F238E27FC236}">
              <a16:creationId xmlns:a16="http://schemas.microsoft.com/office/drawing/2014/main" xmlns="" id="{D2B266FA-DB1B-4675-9617-BAF92A82894E}"/>
            </a:ext>
          </a:extLst>
        </xdr:cNvPr>
        <xdr:cNvSpPr>
          <a:spLocks noChangeAspect="1" noChangeArrowheads="1"/>
        </xdr:cNvSpPr>
      </xdr:nvSpPr>
      <xdr:spPr bwMode="auto">
        <a:xfrm>
          <a:off x="1524000" y="14830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104775</xdr:rowOff>
    </xdr:to>
    <xdr:sp macro="" textlink="">
      <xdr:nvSpPr>
        <xdr:cNvPr id="4162" name="AutoShape 66" descr="Arbitration Eligible">
          <a:hlinkClick xmlns:r="http://schemas.openxmlformats.org/officeDocument/2006/relationships" r:id="rId27"/>
          <a:extLst>
            <a:ext uri="{FF2B5EF4-FFF2-40B4-BE49-F238E27FC236}">
              <a16:creationId xmlns:a16="http://schemas.microsoft.com/office/drawing/2014/main" xmlns="" id="{00590724-5705-46C5-94C4-368A88B4FCCB}"/>
            </a:ext>
          </a:extLst>
        </xdr:cNvPr>
        <xdr:cNvSpPr>
          <a:spLocks noChangeAspect="1" noChangeArrowheads="1"/>
        </xdr:cNvSpPr>
      </xdr:nvSpPr>
      <xdr:spPr bwMode="auto">
        <a:xfrm>
          <a:off x="5334000" y="152114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681</xdr:row>
      <xdr:rowOff>0</xdr:rowOff>
    </xdr:from>
    <xdr:to>
      <xdr:col>0</xdr:col>
      <xdr:colOff>123825</xdr:colOff>
      <xdr:row>681</xdr:row>
      <xdr:rowOff>104775</xdr:rowOff>
    </xdr:to>
    <xdr:sp macro="" textlink="">
      <xdr:nvSpPr>
        <xdr:cNvPr id="2049" name="AutoShape 1" descr="Arbitration Eligible">
          <a:hlinkClick xmlns:r="http://schemas.openxmlformats.org/officeDocument/2006/relationships" r:id="rId28"/>
        </xdr:cNvPr>
        <xdr:cNvSpPr>
          <a:spLocks noChangeAspect="1" noChangeArrowheads="1"/>
        </xdr:cNvSpPr>
      </xdr:nvSpPr>
      <xdr:spPr bwMode="auto">
        <a:xfrm>
          <a:off x="6324600" y="13335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950</xdr:row>
      <xdr:rowOff>0</xdr:rowOff>
    </xdr:from>
    <xdr:to>
      <xdr:col>0</xdr:col>
      <xdr:colOff>123825</xdr:colOff>
      <xdr:row>950</xdr:row>
      <xdr:rowOff>104775</xdr:rowOff>
    </xdr:to>
    <xdr:sp macro="" textlink="">
      <xdr:nvSpPr>
        <xdr:cNvPr id="2050" name="AutoShape 2" descr="Arbitration Eligible">
          <a:hlinkClick xmlns:r="http://schemas.openxmlformats.org/officeDocument/2006/relationships" r:id="rId29"/>
        </xdr:cNvPr>
        <xdr:cNvSpPr>
          <a:spLocks noChangeAspect="1" noChangeArrowheads="1"/>
        </xdr:cNvSpPr>
      </xdr:nvSpPr>
      <xdr:spPr bwMode="auto">
        <a:xfrm>
          <a:off x="6324600" y="1524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1276</xdr:row>
      <xdr:rowOff>0</xdr:rowOff>
    </xdr:from>
    <xdr:to>
      <xdr:col>0</xdr:col>
      <xdr:colOff>123825</xdr:colOff>
      <xdr:row>1276</xdr:row>
      <xdr:rowOff>104775</xdr:rowOff>
    </xdr:to>
    <xdr:sp macro="" textlink="">
      <xdr:nvSpPr>
        <xdr:cNvPr id="2051" name="AutoShape 3" descr="Arbitration Eligible">
          <a:hlinkClick xmlns:r="http://schemas.openxmlformats.org/officeDocument/2006/relationships" r:id="rId30"/>
        </xdr:cNvPr>
        <xdr:cNvSpPr>
          <a:spLocks noChangeAspect="1" noChangeArrowheads="1"/>
        </xdr:cNvSpPr>
      </xdr:nvSpPr>
      <xdr:spPr bwMode="auto">
        <a:xfrm>
          <a:off x="5305425" y="2286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123825</xdr:colOff>
      <xdr:row>2</xdr:row>
      <xdr:rowOff>104775</xdr:rowOff>
    </xdr:to>
    <xdr:sp macro="" textlink="">
      <xdr:nvSpPr>
        <xdr:cNvPr id="2052" name="AutoShape 4" descr="Arbitration Eligible">
          <a:hlinkClick xmlns:r="http://schemas.openxmlformats.org/officeDocument/2006/relationships" r:id="rId31"/>
        </xdr:cNvPr>
        <xdr:cNvSpPr>
          <a:spLocks noChangeAspect="1" noChangeArrowheads="1"/>
        </xdr:cNvSpPr>
      </xdr:nvSpPr>
      <xdr:spPr bwMode="auto">
        <a:xfrm>
          <a:off x="5305425" y="24765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104775</xdr:rowOff>
    </xdr:to>
    <xdr:sp macro="" textlink="">
      <xdr:nvSpPr>
        <xdr:cNvPr id="2053" name="AutoShape 5" descr="Arbitration Eligible">
          <a:hlinkClick xmlns:r="http://schemas.openxmlformats.org/officeDocument/2006/relationships" r:id="rId32"/>
        </xdr:cNvPr>
        <xdr:cNvSpPr>
          <a:spLocks noChangeAspect="1" noChangeArrowheads="1"/>
        </xdr:cNvSpPr>
      </xdr:nvSpPr>
      <xdr:spPr bwMode="auto">
        <a:xfrm>
          <a:off x="5305425" y="4191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1129</xdr:row>
      <xdr:rowOff>0</xdr:rowOff>
    </xdr:from>
    <xdr:to>
      <xdr:col>0</xdr:col>
      <xdr:colOff>123825</xdr:colOff>
      <xdr:row>1129</xdr:row>
      <xdr:rowOff>104775</xdr:rowOff>
    </xdr:to>
    <xdr:sp macro="" textlink="">
      <xdr:nvSpPr>
        <xdr:cNvPr id="2054" name="AutoShape 6" descr="Arbitration Eligible">
          <a:hlinkClick xmlns:r="http://schemas.openxmlformats.org/officeDocument/2006/relationships" r:id="rId33"/>
        </xdr:cNvPr>
        <xdr:cNvSpPr>
          <a:spLocks noChangeAspect="1" noChangeArrowheads="1"/>
        </xdr:cNvSpPr>
      </xdr:nvSpPr>
      <xdr:spPr bwMode="auto">
        <a:xfrm>
          <a:off x="5305425" y="43910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1192</xdr:row>
      <xdr:rowOff>0</xdr:rowOff>
    </xdr:from>
    <xdr:to>
      <xdr:col>0</xdr:col>
      <xdr:colOff>114300</xdr:colOff>
      <xdr:row>1192</xdr:row>
      <xdr:rowOff>114300</xdr:rowOff>
    </xdr:to>
    <xdr:sp macro="" textlink="">
      <xdr:nvSpPr>
        <xdr:cNvPr id="2055" name="AutoShape 7" descr="https://capfriendly-wlb8ng5.stackpathdns.com/assets/images/icons/players/injury.svg"/>
        <xdr:cNvSpPr>
          <a:spLocks noChangeAspect="1" noChangeArrowheads="1"/>
        </xdr:cNvSpPr>
      </xdr:nvSpPr>
      <xdr:spPr bwMode="auto">
        <a:xfrm>
          <a:off x="3409950" y="66579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877</xdr:row>
      <xdr:rowOff>0</xdr:rowOff>
    </xdr:from>
    <xdr:to>
      <xdr:col>0</xdr:col>
      <xdr:colOff>114300</xdr:colOff>
      <xdr:row>877</xdr:row>
      <xdr:rowOff>114300</xdr:rowOff>
    </xdr:to>
    <xdr:sp macro="" textlink="">
      <xdr:nvSpPr>
        <xdr:cNvPr id="2056" name="AutoShape 8" descr="https://capfriendly-wlb8ng5.stackpathdns.com/assets/images/icons/players/injury.svg"/>
        <xdr:cNvSpPr>
          <a:spLocks noChangeAspect="1" noChangeArrowheads="1"/>
        </xdr:cNvSpPr>
      </xdr:nvSpPr>
      <xdr:spPr bwMode="auto">
        <a:xfrm>
          <a:off x="3409950" y="68484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xdr:row>
      <xdr:rowOff>0</xdr:rowOff>
    </xdr:from>
    <xdr:to>
      <xdr:col>0</xdr:col>
      <xdr:colOff>114300</xdr:colOff>
      <xdr:row>598</xdr:row>
      <xdr:rowOff>114300</xdr:rowOff>
    </xdr:to>
    <xdr:sp macro="" textlink="">
      <xdr:nvSpPr>
        <xdr:cNvPr id="2057" name="AutoShape 9" descr="https://capfriendly-wlb8ng5.stackpathdns.com/assets/images/icons/players/injury.svg"/>
        <xdr:cNvSpPr>
          <a:spLocks noChangeAspect="1" noChangeArrowheads="1"/>
        </xdr:cNvSpPr>
      </xdr:nvSpPr>
      <xdr:spPr bwMode="auto">
        <a:xfrm>
          <a:off x="3409950" y="70389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114300</xdr:colOff>
      <xdr:row>23</xdr:row>
      <xdr:rowOff>114300</xdr:rowOff>
    </xdr:to>
    <xdr:sp macro="" textlink="">
      <xdr:nvSpPr>
        <xdr:cNvPr id="2058" name="AutoShape 10" descr="https://capfriendly-wlb8ng5.stackpathdns.com/assets/images/icons/players/injury.svg"/>
        <xdr:cNvSpPr>
          <a:spLocks noChangeAspect="1" noChangeArrowheads="1"/>
        </xdr:cNvSpPr>
      </xdr:nvSpPr>
      <xdr:spPr bwMode="auto">
        <a:xfrm>
          <a:off x="3409950" y="72294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59" name="AutoShape 11" descr="https://capfriendly-wlb8ng5.stackpathdns.com/assets/images/icons/general/q.svg"/>
        <xdr:cNvSpPr>
          <a:spLocks noChangeAspect="1" noChangeArrowheads="1"/>
        </xdr:cNvSpPr>
      </xdr:nvSpPr>
      <xdr:spPr bwMode="auto">
        <a:xfrm>
          <a:off x="1885950" y="9496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0" name="AutoShape 12" descr="https://capfriendly-wlb8ng5.stackpathdns.com/assets/images/icons/general/q.svg"/>
        <xdr:cNvSpPr>
          <a:spLocks noChangeAspect="1" noChangeArrowheads="1"/>
        </xdr:cNvSpPr>
      </xdr:nvSpPr>
      <xdr:spPr bwMode="auto">
        <a:xfrm>
          <a:off x="1885950" y="9686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1" name="AutoShape 13" descr="https://capfriendly-wlb8ng5.stackpathdns.com/assets/images/icons/general/q.svg"/>
        <xdr:cNvSpPr>
          <a:spLocks noChangeAspect="1" noChangeArrowheads="1"/>
        </xdr:cNvSpPr>
      </xdr:nvSpPr>
      <xdr:spPr bwMode="auto">
        <a:xfrm>
          <a:off x="1885950" y="9877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2" name="AutoShape 14" descr="https://capfriendly-wlb8ng5.stackpathdns.com/assets/images/icons/general/q.svg"/>
        <xdr:cNvSpPr>
          <a:spLocks noChangeAspect="1" noChangeArrowheads="1"/>
        </xdr:cNvSpPr>
      </xdr:nvSpPr>
      <xdr:spPr bwMode="auto">
        <a:xfrm>
          <a:off x="1885950" y="10067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3" name="AutoShape 15" descr="https://capfriendly-wlb8ng5.stackpathdns.com/assets/images/icons/general/q.svg"/>
        <xdr:cNvSpPr>
          <a:spLocks noChangeAspect="1" noChangeArrowheads="1"/>
        </xdr:cNvSpPr>
      </xdr:nvSpPr>
      <xdr:spPr bwMode="auto">
        <a:xfrm>
          <a:off x="1885950" y="10258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4" name="AutoShape 16" descr="https://capfriendly-wlb8ng5.stackpathdns.com/assets/images/icons/general/q.svg"/>
        <xdr:cNvSpPr>
          <a:spLocks noChangeAspect="1" noChangeArrowheads="1"/>
        </xdr:cNvSpPr>
      </xdr:nvSpPr>
      <xdr:spPr bwMode="auto">
        <a:xfrm>
          <a:off x="1885950" y="10448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5" name="AutoShape 17" descr="https://capfriendly-wlb8ng5.stackpathdns.com/assets/images/icons/general/q.svg"/>
        <xdr:cNvSpPr>
          <a:spLocks noChangeAspect="1" noChangeArrowheads="1"/>
        </xdr:cNvSpPr>
      </xdr:nvSpPr>
      <xdr:spPr bwMode="auto">
        <a:xfrm>
          <a:off x="1885950" y="10639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6" name="AutoShape 18" descr="https://capfriendly-wlb8ng5.stackpathdns.com/assets/images/icons/general/q.svg"/>
        <xdr:cNvSpPr>
          <a:spLocks noChangeAspect="1" noChangeArrowheads="1"/>
        </xdr:cNvSpPr>
      </xdr:nvSpPr>
      <xdr:spPr bwMode="auto">
        <a:xfrm>
          <a:off x="1885950" y="10829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7" name="AutoShape 19" descr="https://capfriendly-wlb8ng5.stackpathdns.com/assets/images/icons/general/q.svg"/>
        <xdr:cNvSpPr>
          <a:spLocks noChangeAspect="1" noChangeArrowheads="1"/>
        </xdr:cNvSpPr>
      </xdr:nvSpPr>
      <xdr:spPr bwMode="auto">
        <a:xfrm>
          <a:off x="1885950" y="11020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8" name="AutoShape 20" descr="https://capfriendly-wlb8ng5.stackpathdns.com/assets/images/icons/general/q.svg"/>
        <xdr:cNvSpPr>
          <a:spLocks noChangeAspect="1" noChangeArrowheads="1"/>
        </xdr:cNvSpPr>
      </xdr:nvSpPr>
      <xdr:spPr bwMode="auto">
        <a:xfrm>
          <a:off x="1885950" y="112109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69" name="AutoShape 21" descr="https://capfriendly-wlb8ng5.stackpathdns.com/assets/images/icons/general/q.svg"/>
        <xdr:cNvSpPr>
          <a:spLocks noChangeAspect="1" noChangeArrowheads="1"/>
        </xdr:cNvSpPr>
      </xdr:nvSpPr>
      <xdr:spPr bwMode="auto">
        <a:xfrm>
          <a:off x="1885950" y="114014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70" name="AutoShape 22" descr="Waivers Exempt">
          <a:hlinkClick xmlns:r="http://schemas.openxmlformats.org/officeDocument/2006/relationships" r:id="rId34"/>
        </xdr:cNvPr>
        <xdr:cNvSpPr>
          <a:spLocks noChangeAspect="1" noChangeArrowheads="1"/>
        </xdr:cNvSpPr>
      </xdr:nvSpPr>
      <xdr:spPr bwMode="auto">
        <a:xfrm>
          <a:off x="1885950" y="1195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123825</xdr:colOff>
      <xdr:row>23</xdr:row>
      <xdr:rowOff>123825</xdr:rowOff>
    </xdr:to>
    <xdr:sp macro="" textlink="">
      <xdr:nvSpPr>
        <xdr:cNvPr id="2071" name="AutoShape 23" descr="Waivers Exempt">
          <a:hlinkClick xmlns:r="http://schemas.openxmlformats.org/officeDocument/2006/relationships" r:id="rId35"/>
        </xdr:cNvPr>
        <xdr:cNvSpPr>
          <a:spLocks noChangeAspect="1" noChangeArrowheads="1"/>
        </xdr:cNvSpPr>
      </xdr:nvSpPr>
      <xdr:spPr bwMode="auto">
        <a:xfrm>
          <a:off x="1885950" y="12144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xdr:row>
      <xdr:rowOff>0</xdr:rowOff>
    </xdr:from>
    <xdr:to>
      <xdr:col>0</xdr:col>
      <xdr:colOff>123825</xdr:colOff>
      <xdr:row>622</xdr:row>
      <xdr:rowOff>123825</xdr:rowOff>
    </xdr:to>
    <xdr:sp macro="" textlink="">
      <xdr:nvSpPr>
        <xdr:cNvPr id="2072" name="AutoShape 24" descr="Waivers Exempt">
          <a:hlinkClick xmlns:r="http://schemas.openxmlformats.org/officeDocument/2006/relationships" r:id="rId36"/>
        </xdr:cNvPr>
        <xdr:cNvSpPr>
          <a:spLocks noChangeAspect="1" noChangeArrowheads="1"/>
        </xdr:cNvSpPr>
      </xdr:nvSpPr>
      <xdr:spPr bwMode="auto">
        <a:xfrm>
          <a:off x="1885950" y="1233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73" name="AutoShape 25" descr="Performance Bonuses"/>
        <xdr:cNvSpPr>
          <a:spLocks noChangeAspect="1" noChangeArrowheads="1"/>
        </xdr:cNvSpPr>
      </xdr:nvSpPr>
      <xdr:spPr bwMode="auto">
        <a:xfrm>
          <a:off x="1885950" y="1252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74" name="AutoShape 26" descr="Waivers Exempt">
          <a:hlinkClick xmlns:r="http://schemas.openxmlformats.org/officeDocument/2006/relationships" r:id="rId37"/>
        </xdr:cNvPr>
        <xdr:cNvSpPr>
          <a:spLocks noChangeAspect="1" noChangeArrowheads="1"/>
        </xdr:cNvSpPr>
      </xdr:nvSpPr>
      <xdr:spPr bwMode="auto">
        <a:xfrm>
          <a:off x="2019300" y="1252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75" name="AutoShape 27" descr="Retained Salary Transaction"/>
        <xdr:cNvSpPr>
          <a:spLocks noChangeAspect="1" noChangeArrowheads="1"/>
        </xdr:cNvSpPr>
      </xdr:nvSpPr>
      <xdr:spPr bwMode="auto">
        <a:xfrm>
          <a:off x="1885950" y="1271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76" name="AutoShape 28" descr="Waivers Exempt">
          <a:hlinkClick xmlns:r="http://schemas.openxmlformats.org/officeDocument/2006/relationships" r:id="rId38"/>
        </xdr:cNvPr>
        <xdr:cNvSpPr>
          <a:spLocks noChangeAspect="1" noChangeArrowheads="1"/>
        </xdr:cNvSpPr>
      </xdr:nvSpPr>
      <xdr:spPr bwMode="auto">
        <a:xfrm>
          <a:off x="2019300" y="1271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77" name="AutoShape 29" descr="Exempt from the 50 Contract Limit"/>
        <xdr:cNvSpPr>
          <a:spLocks noChangeAspect="1" noChangeArrowheads="1"/>
        </xdr:cNvSpPr>
      </xdr:nvSpPr>
      <xdr:spPr bwMode="auto">
        <a:xfrm>
          <a:off x="2152650" y="1271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78" name="AutoShape 30" descr="Performance Bonuses"/>
        <xdr:cNvSpPr>
          <a:spLocks noChangeAspect="1" noChangeArrowheads="1"/>
        </xdr:cNvSpPr>
      </xdr:nvSpPr>
      <xdr:spPr bwMode="auto">
        <a:xfrm>
          <a:off x="1885950" y="1290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79" name="AutoShape 31" descr="Waivers Exempt">
          <a:hlinkClick xmlns:r="http://schemas.openxmlformats.org/officeDocument/2006/relationships" r:id="rId39"/>
        </xdr:cNvPr>
        <xdr:cNvSpPr>
          <a:spLocks noChangeAspect="1" noChangeArrowheads="1"/>
        </xdr:cNvSpPr>
      </xdr:nvSpPr>
      <xdr:spPr bwMode="auto">
        <a:xfrm>
          <a:off x="2019300" y="1290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80" name="AutoShape 32" descr="Performance Bonuses"/>
        <xdr:cNvSpPr>
          <a:spLocks noChangeAspect="1" noChangeArrowheads="1"/>
        </xdr:cNvSpPr>
      </xdr:nvSpPr>
      <xdr:spPr bwMode="auto">
        <a:xfrm>
          <a:off x="1885950" y="1309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123825</xdr:colOff>
      <xdr:row>605</xdr:row>
      <xdr:rowOff>123825</xdr:rowOff>
    </xdr:to>
    <xdr:sp macro="" textlink="">
      <xdr:nvSpPr>
        <xdr:cNvPr id="2081" name="AutoShape 33" descr="Waivers Exempt">
          <a:hlinkClick xmlns:r="http://schemas.openxmlformats.org/officeDocument/2006/relationships" r:id="rId40"/>
        </xdr:cNvPr>
        <xdr:cNvSpPr>
          <a:spLocks noChangeAspect="1" noChangeArrowheads="1"/>
        </xdr:cNvSpPr>
      </xdr:nvSpPr>
      <xdr:spPr bwMode="auto">
        <a:xfrm>
          <a:off x="2019300" y="1309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123825</xdr:colOff>
      <xdr:row>227</xdr:row>
      <xdr:rowOff>123825</xdr:rowOff>
    </xdr:to>
    <xdr:sp macro="" textlink="">
      <xdr:nvSpPr>
        <xdr:cNvPr id="2082" name="AutoShape 34" descr="Performance Bonuses"/>
        <xdr:cNvSpPr>
          <a:spLocks noChangeAspect="1" noChangeArrowheads="1"/>
        </xdr:cNvSpPr>
      </xdr:nvSpPr>
      <xdr:spPr bwMode="auto">
        <a:xfrm>
          <a:off x="1885950" y="1328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123825</xdr:colOff>
      <xdr:row>227</xdr:row>
      <xdr:rowOff>123825</xdr:rowOff>
    </xdr:to>
    <xdr:sp macro="" textlink="">
      <xdr:nvSpPr>
        <xdr:cNvPr id="2083" name="AutoShape 35" descr="Waivers Exempt">
          <a:hlinkClick xmlns:r="http://schemas.openxmlformats.org/officeDocument/2006/relationships" r:id="rId41"/>
        </xdr:cNvPr>
        <xdr:cNvSpPr>
          <a:spLocks noChangeAspect="1" noChangeArrowheads="1"/>
        </xdr:cNvSpPr>
      </xdr:nvSpPr>
      <xdr:spPr bwMode="auto">
        <a:xfrm>
          <a:off x="2019300" y="1328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xdr:row>
      <xdr:rowOff>0</xdr:rowOff>
    </xdr:from>
    <xdr:to>
      <xdr:col>0</xdr:col>
      <xdr:colOff>123825</xdr:colOff>
      <xdr:row>706</xdr:row>
      <xdr:rowOff>123825</xdr:rowOff>
    </xdr:to>
    <xdr:sp macro="" textlink="">
      <xdr:nvSpPr>
        <xdr:cNvPr id="2084" name="AutoShape 36" descr="Performance Bonuses"/>
        <xdr:cNvSpPr>
          <a:spLocks noChangeAspect="1" noChangeArrowheads="1"/>
        </xdr:cNvSpPr>
      </xdr:nvSpPr>
      <xdr:spPr bwMode="auto">
        <a:xfrm>
          <a:off x="1885950" y="14049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xdr:row>
      <xdr:rowOff>0</xdr:rowOff>
    </xdr:from>
    <xdr:to>
      <xdr:col>0</xdr:col>
      <xdr:colOff>123825</xdr:colOff>
      <xdr:row>706</xdr:row>
      <xdr:rowOff>123825</xdr:rowOff>
    </xdr:to>
    <xdr:sp macro="" textlink="">
      <xdr:nvSpPr>
        <xdr:cNvPr id="2085" name="AutoShape 37" descr="Retained Salary Transaction"/>
        <xdr:cNvSpPr>
          <a:spLocks noChangeAspect="1" noChangeArrowheads="1"/>
        </xdr:cNvSpPr>
      </xdr:nvSpPr>
      <xdr:spPr bwMode="auto">
        <a:xfrm>
          <a:off x="1885950" y="14992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xdr:row>
      <xdr:rowOff>0</xdr:rowOff>
    </xdr:from>
    <xdr:to>
      <xdr:col>0</xdr:col>
      <xdr:colOff>123825</xdr:colOff>
      <xdr:row>706</xdr:row>
      <xdr:rowOff>123825</xdr:rowOff>
    </xdr:to>
    <xdr:sp macro="" textlink="">
      <xdr:nvSpPr>
        <xdr:cNvPr id="2086" name="AutoShape 38" descr="Waivers Exempt">
          <a:hlinkClick xmlns:r="http://schemas.openxmlformats.org/officeDocument/2006/relationships" r:id="rId42"/>
        </xdr:cNvPr>
        <xdr:cNvSpPr>
          <a:spLocks noChangeAspect="1" noChangeArrowheads="1"/>
        </xdr:cNvSpPr>
      </xdr:nvSpPr>
      <xdr:spPr bwMode="auto">
        <a:xfrm>
          <a:off x="2019300" y="14992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xdr:row>
      <xdr:rowOff>0</xdr:rowOff>
    </xdr:from>
    <xdr:to>
      <xdr:col>0</xdr:col>
      <xdr:colOff>123825</xdr:colOff>
      <xdr:row>706</xdr:row>
      <xdr:rowOff>123825</xdr:rowOff>
    </xdr:to>
    <xdr:sp macro="" textlink="">
      <xdr:nvSpPr>
        <xdr:cNvPr id="2087" name="AutoShape 39" descr="Performance Bonuses"/>
        <xdr:cNvSpPr>
          <a:spLocks noChangeAspect="1" noChangeArrowheads="1"/>
        </xdr:cNvSpPr>
      </xdr:nvSpPr>
      <xdr:spPr bwMode="auto">
        <a:xfrm>
          <a:off x="1885950" y="15182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xdr:row>
      <xdr:rowOff>0</xdr:rowOff>
    </xdr:from>
    <xdr:to>
      <xdr:col>0</xdr:col>
      <xdr:colOff>123825</xdr:colOff>
      <xdr:row>706</xdr:row>
      <xdr:rowOff>123825</xdr:rowOff>
    </xdr:to>
    <xdr:sp macro="" textlink="">
      <xdr:nvSpPr>
        <xdr:cNvPr id="2088" name="AutoShape 40" descr="Waivers Exempt">
          <a:hlinkClick xmlns:r="http://schemas.openxmlformats.org/officeDocument/2006/relationships" r:id="rId43"/>
        </xdr:cNvPr>
        <xdr:cNvSpPr>
          <a:spLocks noChangeAspect="1" noChangeArrowheads="1"/>
        </xdr:cNvSpPr>
      </xdr:nvSpPr>
      <xdr:spPr bwMode="auto">
        <a:xfrm>
          <a:off x="2019300" y="15182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123825</xdr:colOff>
      <xdr:row>500</xdr:row>
      <xdr:rowOff>123825</xdr:rowOff>
    </xdr:to>
    <xdr:sp macro="" textlink="">
      <xdr:nvSpPr>
        <xdr:cNvPr id="2089" name="AutoShape 41" descr="Waivers Exempt">
          <a:hlinkClick xmlns:r="http://schemas.openxmlformats.org/officeDocument/2006/relationships" r:id="rId44"/>
        </xdr:cNvPr>
        <xdr:cNvSpPr>
          <a:spLocks noChangeAspect="1" noChangeArrowheads="1"/>
        </xdr:cNvSpPr>
      </xdr:nvSpPr>
      <xdr:spPr bwMode="auto">
        <a:xfrm>
          <a:off x="1885950" y="15373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123825</xdr:colOff>
      <xdr:row>500</xdr:row>
      <xdr:rowOff>123825</xdr:rowOff>
    </xdr:to>
    <xdr:sp macro="" textlink="">
      <xdr:nvSpPr>
        <xdr:cNvPr id="2090" name="AutoShape 42" descr="Waivers Exempt">
          <a:hlinkClick xmlns:r="http://schemas.openxmlformats.org/officeDocument/2006/relationships" r:id="rId45"/>
        </xdr:cNvPr>
        <xdr:cNvSpPr>
          <a:spLocks noChangeAspect="1" noChangeArrowheads="1"/>
        </xdr:cNvSpPr>
      </xdr:nvSpPr>
      <xdr:spPr bwMode="auto">
        <a:xfrm>
          <a:off x="1885950" y="15563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123825</xdr:colOff>
      <xdr:row>500</xdr:row>
      <xdr:rowOff>123825</xdr:rowOff>
    </xdr:to>
    <xdr:sp macro="" textlink="">
      <xdr:nvSpPr>
        <xdr:cNvPr id="2091" name="AutoShape 43" descr="Performance Bonuses"/>
        <xdr:cNvSpPr>
          <a:spLocks noChangeAspect="1" noChangeArrowheads="1"/>
        </xdr:cNvSpPr>
      </xdr:nvSpPr>
      <xdr:spPr bwMode="auto">
        <a:xfrm>
          <a:off x="1885950" y="15754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123825</xdr:colOff>
      <xdr:row>500</xdr:row>
      <xdr:rowOff>123825</xdr:rowOff>
    </xdr:to>
    <xdr:sp macro="" textlink="">
      <xdr:nvSpPr>
        <xdr:cNvPr id="2092" name="AutoShape 44" descr="Waivers Exempt">
          <a:hlinkClick xmlns:r="http://schemas.openxmlformats.org/officeDocument/2006/relationships" r:id="rId46"/>
        </xdr:cNvPr>
        <xdr:cNvSpPr>
          <a:spLocks noChangeAspect="1" noChangeArrowheads="1"/>
        </xdr:cNvSpPr>
      </xdr:nvSpPr>
      <xdr:spPr bwMode="auto">
        <a:xfrm>
          <a:off x="2019300" y="15754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123825</xdr:colOff>
      <xdr:row>500</xdr:row>
      <xdr:rowOff>123825</xdr:rowOff>
    </xdr:to>
    <xdr:sp macro="" textlink="">
      <xdr:nvSpPr>
        <xdr:cNvPr id="2093" name="AutoShape 45" descr="Performance Bonuses"/>
        <xdr:cNvSpPr>
          <a:spLocks noChangeAspect="1" noChangeArrowheads="1"/>
        </xdr:cNvSpPr>
      </xdr:nvSpPr>
      <xdr:spPr bwMode="auto">
        <a:xfrm>
          <a:off x="1885950" y="15944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123825</xdr:colOff>
      <xdr:row>500</xdr:row>
      <xdr:rowOff>123825</xdr:rowOff>
    </xdr:to>
    <xdr:sp macro="" textlink="">
      <xdr:nvSpPr>
        <xdr:cNvPr id="2094" name="AutoShape 46" descr="Waivers Exempt">
          <a:hlinkClick xmlns:r="http://schemas.openxmlformats.org/officeDocument/2006/relationships" r:id="rId47"/>
        </xdr:cNvPr>
        <xdr:cNvSpPr>
          <a:spLocks noChangeAspect="1" noChangeArrowheads="1"/>
        </xdr:cNvSpPr>
      </xdr:nvSpPr>
      <xdr:spPr bwMode="auto">
        <a:xfrm>
          <a:off x="2019300" y="15944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095" name="AutoShape 47" descr="Performance Bonuses"/>
        <xdr:cNvSpPr>
          <a:spLocks noChangeAspect="1" noChangeArrowheads="1"/>
        </xdr:cNvSpPr>
      </xdr:nvSpPr>
      <xdr:spPr bwMode="auto">
        <a:xfrm>
          <a:off x="1885950" y="17078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096" name="AutoShape 48" descr="Waivers Exempt">
          <a:hlinkClick xmlns:r="http://schemas.openxmlformats.org/officeDocument/2006/relationships" r:id="rId48"/>
        </xdr:cNvPr>
        <xdr:cNvSpPr>
          <a:spLocks noChangeAspect="1" noChangeArrowheads="1"/>
        </xdr:cNvSpPr>
      </xdr:nvSpPr>
      <xdr:spPr bwMode="auto">
        <a:xfrm>
          <a:off x="2019300" y="17078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097" name="AutoShape 49" descr="Waivers Exempt">
          <a:hlinkClick xmlns:r="http://schemas.openxmlformats.org/officeDocument/2006/relationships" r:id="rId49"/>
        </xdr:cNvPr>
        <xdr:cNvSpPr>
          <a:spLocks noChangeAspect="1" noChangeArrowheads="1"/>
        </xdr:cNvSpPr>
      </xdr:nvSpPr>
      <xdr:spPr bwMode="auto">
        <a:xfrm>
          <a:off x="1885950" y="1726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104775</xdr:colOff>
      <xdr:row>937</xdr:row>
      <xdr:rowOff>104775</xdr:rowOff>
    </xdr:to>
    <xdr:sp macro="" textlink="">
      <xdr:nvSpPr>
        <xdr:cNvPr id="2098" name="AutoShape 50" descr="https://capfriendly-wlb8ng5.stackpathdns.com/assets/images/icons/general/q2.svg"/>
        <xdr:cNvSpPr>
          <a:spLocks noChangeAspect="1" noChangeArrowheads="1"/>
        </xdr:cNvSpPr>
      </xdr:nvSpPr>
      <xdr:spPr bwMode="auto">
        <a:xfrm>
          <a:off x="6324600" y="1745932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104775</xdr:rowOff>
    </xdr:to>
    <xdr:sp macro="" textlink="">
      <xdr:nvSpPr>
        <xdr:cNvPr id="2099" name="AutoShape 51" descr="Arbitration Eligible">
          <a:hlinkClick xmlns:r="http://schemas.openxmlformats.org/officeDocument/2006/relationships" r:id="rId50"/>
        </xdr:cNvPr>
        <xdr:cNvSpPr>
          <a:spLocks noChangeAspect="1" noChangeArrowheads="1"/>
        </xdr:cNvSpPr>
      </xdr:nvSpPr>
      <xdr:spPr bwMode="auto">
        <a:xfrm>
          <a:off x="5305425" y="176498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950</xdr:row>
      <xdr:rowOff>0</xdr:rowOff>
    </xdr:from>
    <xdr:to>
      <xdr:col>0</xdr:col>
      <xdr:colOff>123825</xdr:colOff>
      <xdr:row>950</xdr:row>
      <xdr:rowOff>104775</xdr:rowOff>
    </xdr:to>
    <xdr:sp macro="" textlink="">
      <xdr:nvSpPr>
        <xdr:cNvPr id="2100" name="AutoShape 52" descr="Arbitration Eligible">
          <a:hlinkClick xmlns:r="http://schemas.openxmlformats.org/officeDocument/2006/relationships" r:id="rId28"/>
        </xdr:cNvPr>
        <xdr:cNvSpPr>
          <a:spLocks noChangeAspect="1" noChangeArrowheads="1"/>
        </xdr:cNvSpPr>
      </xdr:nvSpPr>
      <xdr:spPr bwMode="auto">
        <a:xfrm>
          <a:off x="6096000" y="13335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1050</xdr:row>
      <xdr:rowOff>0</xdr:rowOff>
    </xdr:from>
    <xdr:to>
      <xdr:col>0</xdr:col>
      <xdr:colOff>123825</xdr:colOff>
      <xdr:row>1050</xdr:row>
      <xdr:rowOff>104775</xdr:rowOff>
    </xdr:to>
    <xdr:sp macro="" textlink="">
      <xdr:nvSpPr>
        <xdr:cNvPr id="2101" name="AutoShape 53" descr="Arbitration Eligible">
          <a:hlinkClick xmlns:r="http://schemas.openxmlformats.org/officeDocument/2006/relationships" r:id="rId29"/>
        </xdr:cNvPr>
        <xdr:cNvSpPr>
          <a:spLocks noChangeAspect="1" noChangeArrowheads="1"/>
        </xdr:cNvSpPr>
      </xdr:nvSpPr>
      <xdr:spPr bwMode="auto">
        <a:xfrm>
          <a:off x="6096000" y="1524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123825</xdr:colOff>
      <xdr:row>2</xdr:row>
      <xdr:rowOff>104775</xdr:rowOff>
    </xdr:to>
    <xdr:sp macro="" textlink="">
      <xdr:nvSpPr>
        <xdr:cNvPr id="2102" name="AutoShape 54" descr="Arbitration Eligible">
          <a:hlinkClick xmlns:r="http://schemas.openxmlformats.org/officeDocument/2006/relationships" r:id="rId30"/>
        </xdr:cNvPr>
        <xdr:cNvSpPr>
          <a:spLocks noChangeAspect="1" noChangeArrowheads="1"/>
        </xdr:cNvSpPr>
      </xdr:nvSpPr>
      <xdr:spPr bwMode="auto">
        <a:xfrm>
          <a:off x="5334000" y="2286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465</xdr:row>
      <xdr:rowOff>0</xdr:rowOff>
    </xdr:from>
    <xdr:to>
      <xdr:col>0</xdr:col>
      <xdr:colOff>123825</xdr:colOff>
      <xdr:row>465</xdr:row>
      <xdr:rowOff>104775</xdr:rowOff>
    </xdr:to>
    <xdr:sp macro="" textlink="">
      <xdr:nvSpPr>
        <xdr:cNvPr id="2103" name="AutoShape 55" descr="Arbitration Eligible">
          <a:hlinkClick xmlns:r="http://schemas.openxmlformats.org/officeDocument/2006/relationships" r:id="rId31"/>
        </xdr:cNvPr>
        <xdr:cNvSpPr>
          <a:spLocks noChangeAspect="1" noChangeArrowheads="1"/>
        </xdr:cNvSpPr>
      </xdr:nvSpPr>
      <xdr:spPr bwMode="auto">
        <a:xfrm>
          <a:off x="5334000" y="24765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123825</xdr:colOff>
      <xdr:row>207</xdr:row>
      <xdr:rowOff>104775</xdr:rowOff>
    </xdr:to>
    <xdr:sp macro="" textlink="">
      <xdr:nvSpPr>
        <xdr:cNvPr id="2104" name="AutoShape 56" descr="Arbitration Eligible">
          <a:hlinkClick xmlns:r="http://schemas.openxmlformats.org/officeDocument/2006/relationships" r:id="rId32"/>
        </xdr:cNvPr>
        <xdr:cNvSpPr>
          <a:spLocks noChangeAspect="1" noChangeArrowheads="1"/>
        </xdr:cNvSpPr>
      </xdr:nvSpPr>
      <xdr:spPr bwMode="auto">
        <a:xfrm>
          <a:off x="5334000" y="43719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963</xdr:row>
      <xdr:rowOff>0</xdr:rowOff>
    </xdr:from>
    <xdr:to>
      <xdr:col>0</xdr:col>
      <xdr:colOff>123825</xdr:colOff>
      <xdr:row>963</xdr:row>
      <xdr:rowOff>104775</xdr:rowOff>
    </xdr:to>
    <xdr:sp macro="" textlink="">
      <xdr:nvSpPr>
        <xdr:cNvPr id="2105" name="AutoShape 57" descr="Arbitration Eligible">
          <a:hlinkClick xmlns:r="http://schemas.openxmlformats.org/officeDocument/2006/relationships" r:id="rId33"/>
        </xdr:cNvPr>
        <xdr:cNvSpPr>
          <a:spLocks noChangeAspect="1" noChangeArrowheads="1"/>
        </xdr:cNvSpPr>
      </xdr:nvSpPr>
      <xdr:spPr bwMode="auto">
        <a:xfrm>
          <a:off x="5334000" y="45624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114300</xdr:colOff>
      <xdr:row>605</xdr:row>
      <xdr:rowOff>114300</xdr:rowOff>
    </xdr:to>
    <xdr:sp macro="" textlink="">
      <xdr:nvSpPr>
        <xdr:cNvPr id="2106" name="AutoShape 58" descr="https://capfriendly-wlb8ng5.stackpathdns.com/assets/images/icons/players/injury.svg"/>
        <xdr:cNvSpPr>
          <a:spLocks noChangeAspect="1" noChangeArrowheads="1"/>
        </xdr:cNvSpPr>
      </xdr:nvSpPr>
      <xdr:spPr bwMode="auto">
        <a:xfrm>
          <a:off x="3048000" y="70008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114300</xdr:colOff>
      <xdr:row>605</xdr:row>
      <xdr:rowOff>114300</xdr:rowOff>
    </xdr:to>
    <xdr:sp macro="" textlink="">
      <xdr:nvSpPr>
        <xdr:cNvPr id="2107" name="AutoShape 59" descr="https://capfriendly-wlb8ng5.stackpathdns.com/assets/images/icons/players/injury.svg"/>
        <xdr:cNvSpPr>
          <a:spLocks noChangeAspect="1" noChangeArrowheads="1"/>
        </xdr:cNvSpPr>
      </xdr:nvSpPr>
      <xdr:spPr bwMode="auto">
        <a:xfrm>
          <a:off x="3048000" y="71913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114300</xdr:colOff>
      <xdr:row>605</xdr:row>
      <xdr:rowOff>114300</xdr:rowOff>
    </xdr:to>
    <xdr:sp macro="" textlink="">
      <xdr:nvSpPr>
        <xdr:cNvPr id="2108" name="AutoShape 60" descr="https://capfriendly-wlb8ng5.stackpathdns.com/assets/images/icons/players/injury.svg"/>
        <xdr:cNvSpPr>
          <a:spLocks noChangeAspect="1" noChangeArrowheads="1"/>
        </xdr:cNvSpPr>
      </xdr:nvSpPr>
      <xdr:spPr bwMode="auto">
        <a:xfrm>
          <a:off x="3048000" y="73818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114300</xdr:colOff>
      <xdr:row>605</xdr:row>
      <xdr:rowOff>114300</xdr:rowOff>
    </xdr:to>
    <xdr:sp macro="" textlink="">
      <xdr:nvSpPr>
        <xdr:cNvPr id="2109" name="AutoShape 61" descr="https://capfriendly-wlb8ng5.stackpathdns.com/assets/images/icons/players/injury.svg"/>
        <xdr:cNvSpPr>
          <a:spLocks noChangeAspect="1" noChangeArrowheads="1"/>
        </xdr:cNvSpPr>
      </xdr:nvSpPr>
      <xdr:spPr bwMode="auto">
        <a:xfrm>
          <a:off x="3048000" y="75723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123825</xdr:colOff>
      <xdr:row>500</xdr:row>
      <xdr:rowOff>123825</xdr:rowOff>
    </xdr:to>
    <xdr:sp macro="" textlink="">
      <xdr:nvSpPr>
        <xdr:cNvPr id="2110" name="AutoShape 62" descr="https://capfriendly-wlb8ng5.stackpathdns.com/assets/images/icons/general/q.svg"/>
        <xdr:cNvSpPr>
          <a:spLocks noChangeAspect="1" noChangeArrowheads="1"/>
        </xdr:cNvSpPr>
      </xdr:nvSpPr>
      <xdr:spPr bwMode="auto">
        <a:xfrm>
          <a:off x="1524000" y="983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1" name="AutoShape 63" descr="https://capfriendly-wlb8ng5.stackpathdns.com/assets/images/icons/general/q.svg"/>
        <xdr:cNvSpPr>
          <a:spLocks noChangeAspect="1" noChangeArrowheads="1"/>
        </xdr:cNvSpPr>
      </xdr:nvSpPr>
      <xdr:spPr bwMode="auto">
        <a:xfrm>
          <a:off x="1524000" y="1002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2" name="AutoShape 64" descr="https://capfriendly-wlb8ng5.stackpathdns.com/assets/images/icons/general/q.svg"/>
        <xdr:cNvSpPr>
          <a:spLocks noChangeAspect="1" noChangeArrowheads="1"/>
        </xdr:cNvSpPr>
      </xdr:nvSpPr>
      <xdr:spPr bwMode="auto">
        <a:xfrm>
          <a:off x="1524000" y="1022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3" name="AutoShape 65" descr="https://capfriendly-wlb8ng5.stackpathdns.com/assets/images/icons/general/q.svg"/>
        <xdr:cNvSpPr>
          <a:spLocks noChangeAspect="1" noChangeArrowheads="1"/>
        </xdr:cNvSpPr>
      </xdr:nvSpPr>
      <xdr:spPr bwMode="auto">
        <a:xfrm>
          <a:off x="1524000" y="1041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4" name="AutoShape 66" descr="https://capfriendly-wlb8ng5.stackpathdns.com/assets/images/icons/general/q.svg"/>
        <xdr:cNvSpPr>
          <a:spLocks noChangeAspect="1" noChangeArrowheads="1"/>
        </xdr:cNvSpPr>
      </xdr:nvSpPr>
      <xdr:spPr bwMode="auto">
        <a:xfrm>
          <a:off x="1524000" y="1060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5" name="AutoShape 67" descr="https://capfriendly-wlb8ng5.stackpathdns.com/assets/images/icons/general/q.svg"/>
        <xdr:cNvSpPr>
          <a:spLocks noChangeAspect="1" noChangeArrowheads="1"/>
        </xdr:cNvSpPr>
      </xdr:nvSpPr>
      <xdr:spPr bwMode="auto">
        <a:xfrm>
          <a:off x="1524000" y="1079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6" name="AutoShape 68" descr="https://capfriendly-wlb8ng5.stackpathdns.com/assets/images/icons/general/q.svg"/>
        <xdr:cNvSpPr>
          <a:spLocks noChangeAspect="1" noChangeArrowheads="1"/>
        </xdr:cNvSpPr>
      </xdr:nvSpPr>
      <xdr:spPr bwMode="auto">
        <a:xfrm>
          <a:off x="1524000" y="1098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7" name="AutoShape 69" descr="https://capfriendly-wlb8ng5.stackpathdns.com/assets/images/icons/general/q.svg"/>
        <xdr:cNvSpPr>
          <a:spLocks noChangeAspect="1" noChangeArrowheads="1"/>
        </xdr:cNvSpPr>
      </xdr:nvSpPr>
      <xdr:spPr bwMode="auto">
        <a:xfrm>
          <a:off x="1524000" y="1117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8" name="AutoShape 70" descr="https://capfriendly-wlb8ng5.stackpathdns.com/assets/images/icons/general/q.svg"/>
        <xdr:cNvSpPr>
          <a:spLocks noChangeAspect="1" noChangeArrowheads="1"/>
        </xdr:cNvSpPr>
      </xdr:nvSpPr>
      <xdr:spPr bwMode="auto">
        <a:xfrm>
          <a:off x="1524000" y="1136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19" name="AutoShape 71" descr="https://capfriendly-wlb8ng5.stackpathdns.com/assets/images/icons/general/q.svg"/>
        <xdr:cNvSpPr>
          <a:spLocks noChangeAspect="1" noChangeArrowheads="1"/>
        </xdr:cNvSpPr>
      </xdr:nvSpPr>
      <xdr:spPr bwMode="auto">
        <a:xfrm>
          <a:off x="1524000" y="1155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20" name="AutoShape 72" descr="https://capfriendly-wlb8ng5.stackpathdns.com/assets/images/icons/general/q.svg"/>
        <xdr:cNvSpPr>
          <a:spLocks noChangeAspect="1" noChangeArrowheads="1"/>
        </xdr:cNvSpPr>
      </xdr:nvSpPr>
      <xdr:spPr bwMode="auto">
        <a:xfrm>
          <a:off x="1524000" y="1174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21" name="AutoShape 73" descr="Waivers Exempt">
          <a:hlinkClick xmlns:r="http://schemas.openxmlformats.org/officeDocument/2006/relationships" r:id="rId34"/>
        </xdr:cNvPr>
        <xdr:cNvSpPr>
          <a:spLocks noChangeAspect="1" noChangeArrowheads="1"/>
        </xdr:cNvSpPr>
      </xdr:nvSpPr>
      <xdr:spPr bwMode="auto">
        <a:xfrm>
          <a:off x="1524000" y="12296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22" name="AutoShape 74" descr="Waivers Exempt">
          <a:hlinkClick xmlns:r="http://schemas.openxmlformats.org/officeDocument/2006/relationships" r:id="rId35"/>
        </xdr:cNvPr>
        <xdr:cNvSpPr>
          <a:spLocks noChangeAspect="1" noChangeArrowheads="1"/>
        </xdr:cNvSpPr>
      </xdr:nvSpPr>
      <xdr:spPr bwMode="auto">
        <a:xfrm>
          <a:off x="1524000" y="12487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23" name="AutoShape 75" descr="Waivers Exempt">
          <a:hlinkClick xmlns:r="http://schemas.openxmlformats.org/officeDocument/2006/relationships" r:id="rId36"/>
        </xdr:cNvPr>
        <xdr:cNvSpPr>
          <a:spLocks noChangeAspect="1" noChangeArrowheads="1"/>
        </xdr:cNvSpPr>
      </xdr:nvSpPr>
      <xdr:spPr bwMode="auto">
        <a:xfrm>
          <a:off x="1524000" y="12677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24" name="AutoShape 76" descr="Performance Bonuses"/>
        <xdr:cNvSpPr>
          <a:spLocks noChangeAspect="1" noChangeArrowheads="1"/>
        </xdr:cNvSpPr>
      </xdr:nvSpPr>
      <xdr:spPr bwMode="auto">
        <a:xfrm>
          <a:off x="1524000" y="12868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937</xdr:row>
      <xdr:rowOff>0</xdr:rowOff>
    </xdr:from>
    <xdr:to>
      <xdr:col>0</xdr:col>
      <xdr:colOff>123825</xdr:colOff>
      <xdr:row>937</xdr:row>
      <xdr:rowOff>123825</xdr:rowOff>
    </xdr:to>
    <xdr:sp macro="" textlink="">
      <xdr:nvSpPr>
        <xdr:cNvPr id="2125" name="AutoShape 77" descr="Waivers Exempt">
          <a:hlinkClick xmlns:r="http://schemas.openxmlformats.org/officeDocument/2006/relationships" r:id="rId37"/>
        </xdr:cNvPr>
        <xdr:cNvSpPr>
          <a:spLocks noChangeAspect="1" noChangeArrowheads="1"/>
        </xdr:cNvSpPr>
      </xdr:nvSpPr>
      <xdr:spPr bwMode="auto">
        <a:xfrm>
          <a:off x="1657350" y="12868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736</xdr:row>
      <xdr:rowOff>0</xdr:rowOff>
    </xdr:from>
    <xdr:to>
      <xdr:col>0</xdr:col>
      <xdr:colOff>123825</xdr:colOff>
      <xdr:row>736</xdr:row>
      <xdr:rowOff>123825</xdr:rowOff>
    </xdr:to>
    <xdr:sp macro="" textlink="">
      <xdr:nvSpPr>
        <xdr:cNvPr id="2126" name="AutoShape 78" descr="Retained Salary Transaction"/>
        <xdr:cNvSpPr>
          <a:spLocks noChangeAspect="1" noChangeArrowheads="1"/>
        </xdr:cNvSpPr>
      </xdr:nvSpPr>
      <xdr:spPr bwMode="auto">
        <a:xfrm>
          <a:off x="1524000" y="13058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736</xdr:row>
      <xdr:rowOff>0</xdr:rowOff>
    </xdr:from>
    <xdr:to>
      <xdr:col>0</xdr:col>
      <xdr:colOff>123825</xdr:colOff>
      <xdr:row>736</xdr:row>
      <xdr:rowOff>123825</xdr:rowOff>
    </xdr:to>
    <xdr:sp macro="" textlink="">
      <xdr:nvSpPr>
        <xdr:cNvPr id="2127" name="AutoShape 79" descr="Waivers Exempt">
          <a:hlinkClick xmlns:r="http://schemas.openxmlformats.org/officeDocument/2006/relationships" r:id="rId38"/>
        </xdr:cNvPr>
        <xdr:cNvSpPr>
          <a:spLocks noChangeAspect="1" noChangeArrowheads="1"/>
        </xdr:cNvSpPr>
      </xdr:nvSpPr>
      <xdr:spPr bwMode="auto">
        <a:xfrm>
          <a:off x="1657350" y="13058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736</xdr:row>
      <xdr:rowOff>0</xdr:rowOff>
    </xdr:from>
    <xdr:to>
      <xdr:col>0</xdr:col>
      <xdr:colOff>123825</xdr:colOff>
      <xdr:row>736</xdr:row>
      <xdr:rowOff>123825</xdr:rowOff>
    </xdr:to>
    <xdr:sp macro="" textlink="">
      <xdr:nvSpPr>
        <xdr:cNvPr id="2128" name="AutoShape 80" descr="Exempt from the 50 Contract Limit"/>
        <xdr:cNvSpPr>
          <a:spLocks noChangeAspect="1" noChangeArrowheads="1"/>
        </xdr:cNvSpPr>
      </xdr:nvSpPr>
      <xdr:spPr bwMode="auto">
        <a:xfrm>
          <a:off x="1790700" y="13058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xdr:row>
      <xdr:rowOff>0</xdr:rowOff>
    </xdr:from>
    <xdr:to>
      <xdr:col>0</xdr:col>
      <xdr:colOff>123825</xdr:colOff>
      <xdr:row>380</xdr:row>
      <xdr:rowOff>123825</xdr:rowOff>
    </xdr:to>
    <xdr:sp macro="" textlink="">
      <xdr:nvSpPr>
        <xdr:cNvPr id="2129" name="AutoShape 81" descr="Performance Bonuses"/>
        <xdr:cNvSpPr>
          <a:spLocks noChangeAspect="1" noChangeArrowheads="1"/>
        </xdr:cNvSpPr>
      </xdr:nvSpPr>
      <xdr:spPr bwMode="auto">
        <a:xfrm>
          <a:off x="1524000" y="13439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xdr:row>
      <xdr:rowOff>0</xdr:rowOff>
    </xdr:from>
    <xdr:to>
      <xdr:col>0</xdr:col>
      <xdr:colOff>123825</xdr:colOff>
      <xdr:row>380</xdr:row>
      <xdr:rowOff>123825</xdr:rowOff>
    </xdr:to>
    <xdr:sp macro="" textlink="">
      <xdr:nvSpPr>
        <xdr:cNvPr id="2130" name="AutoShape 82" descr="Waivers Exempt">
          <a:hlinkClick xmlns:r="http://schemas.openxmlformats.org/officeDocument/2006/relationships" r:id="rId39"/>
        </xdr:cNvPr>
        <xdr:cNvSpPr>
          <a:spLocks noChangeAspect="1" noChangeArrowheads="1"/>
        </xdr:cNvSpPr>
      </xdr:nvSpPr>
      <xdr:spPr bwMode="auto">
        <a:xfrm>
          <a:off x="1657350" y="13439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123825</xdr:colOff>
      <xdr:row>149</xdr:row>
      <xdr:rowOff>123825</xdr:rowOff>
    </xdr:to>
    <xdr:sp macro="" textlink="">
      <xdr:nvSpPr>
        <xdr:cNvPr id="2131" name="AutoShape 83" descr="Performance Bonuses"/>
        <xdr:cNvSpPr>
          <a:spLocks noChangeAspect="1" noChangeArrowheads="1"/>
        </xdr:cNvSpPr>
      </xdr:nvSpPr>
      <xdr:spPr bwMode="auto">
        <a:xfrm>
          <a:off x="1524000" y="13630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123825</xdr:colOff>
      <xdr:row>149</xdr:row>
      <xdr:rowOff>123825</xdr:rowOff>
    </xdr:to>
    <xdr:sp macro="" textlink="">
      <xdr:nvSpPr>
        <xdr:cNvPr id="2132" name="AutoShape 84" descr="Waivers Exempt">
          <a:hlinkClick xmlns:r="http://schemas.openxmlformats.org/officeDocument/2006/relationships" r:id="rId40"/>
        </xdr:cNvPr>
        <xdr:cNvSpPr>
          <a:spLocks noChangeAspect="1" noChangeArrowheads="1"/>
        </xdr:cNvSpPr>
      </xdr:nvSpPr>
      <xdr:spPr bwMode="auto">
        <a:xfrm>
          <a:off x="1657350" y="13630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123825</xdr:colOff>
      <xdr:row>303</xdr:row>
      <xdr:rowOff>123825</xdr:rowOff>
    </xdr:to>
    <xdr:sp macro="" textlink="">
      <xdr:nvSpPr>
        <xdr:cNvPr id="2133" name="AutoShape 85" descr="Performance Bonuses"/>
        <xdr:cNvSpPr>
          <a:spLocks noChangeAspect="1" noChangeArrowheads="1"/>
        </xdr:cNvSpPr>
      </xdr:nvSpPr>
      <xdr:spPr bwMode="auto">
        <a:xfrm>
          <a:off x="1524000" y="13820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123825</xdr:colOff>
      <xdr:row>303</xdr:row>
      <xdr:rowOff>123825</xdr:rowOff>
    </xdr:to>
    <xdr:sp macro="" textlink="">
      <xdr:nvSpPr>
        <xdr:cNvPr id="2134" name="AutoShape 86" descr="Waivers Exempt">
          <a:hlinkClick xmlns:r="http://schemas.openxmlformats.org/officeDocument/2006/relationships" r:id="rId41"/>
        </xdr:cNvPr>
        <xdr:cNvSpPr>
          <a:spLocks noChangeAspect="1" noChangeArrowheads="1"/>
        </xdr:cNvSpPr>
      </xdr:nvSpPr>
      <xdr:spPr bwMode="auto">
        <a:xfrm>
          <a:off x="1657350" y="13820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1228</xdr:row>
      <xdr:rowOff>0</xdr:rowOff>
    </xdr:from>
    <xdr:to>
      <xdr:col>0</xdr:col>
      <xdr:colOff>123825</xdr:colOff>
      <xdr:row>1228</xdr:row>
      <xdr:rowOff>123825</xdr:rowOff>
    </xdr:to>
    <xdr:sp macro="" textlink="">
      <xdr:nvSpPr>
        <xdr:cNvPr id="2135" name="AutoShape 87" descr="Performance Bonuses"/>
        <xdr:cNvSpPr>
          <a:spLocks noChangeAspect="1" noChangeArrowheads="1"/>
        </xdr:cNvSpPr>
      </xdr:nvSpPr>
      <xdr:spPr bwMode="auto">
        <a:xfrm>
          <a:off x="1524000" y="1458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123825</xdr:colOff>
      <xdr:row>1175</xdr:row>
      <xdr:rowOff>123825</xdr:rowOff>
    </xdr:to>
    <xdr:sp macro="" textlink="">
      <xdr:nvSpPr>
        <xdr:cNvPr id="2136" name="AutoShape 88" descr="Retained Salary Transaction"/>
        <xdr:cNvSpPr>
          <a:spLocks noChangeAspect="1" noChangeArrowheads="1"/>
        </xdr:cNvSpPr>
      </xdr:nvSpPr>
      <xdr:spPr bwMode="auto">
        <a:xfrm>
          <a:off x="1524000" y="15525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123825</xdr:colOff>
      <xdr:row>1175</xdr:row>
      <xdr:rowOff>123825</xdr:rowOff>
    </xdr:to>
    <xdr:sp macro="" textlink="">
      <xdr:nvSpPr>
        <xdr:cNvPr id="2137" name="AutoShape 89" descr="Waivers Exempt">
          <a:hlinkClick xmlns:r="http://schemas.openxmlformats.org/officeDocument/2006/relationships" r:id="rId42"/>
        </xdr:cNvPr>
        <xdr:cNvSpPr>
          <a:spLocks noChangeAspect="1" noChangeArrowheads="1"/>
        </xdr:cNvSpPr>
      </xdr:nvSpPr>
      <xdr:spPr bwMode="auto">
        <a:xfrm>
          <a:off x="1657350" y="15525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123825</xdr:colOff>
      <xdr:row>1175</xdr:row>
      <xdr:rowOff>123825</xdr:rowOff>
    </xdr:to>
    <xdr:sp macro="" textlink="">
      <xdr:nvSpPr>
        <xdr:cNvPr id="2138" name="AutoShape 90" descr="Performance Bonuses"/>
        <xdr:cNvSpPr>
          <a:spLocks noChangeAspect="1" noChangeArrowheads="1"/>
        </xdr:cNvSpPr>
      </xdr:nvSpPr>
      <xdr:spPr bwMode="auto">
        <a:xfrm>
          <a:off x="1524000" y="15716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123825</xdr:colOff>
      <xdr:row>1175</xdr:row>
      <xdr:rowOff>123825</xdr:rowOff>
    </xdr:to>
    <xdr:sp macro="" textlink="">
      <xdr:nvSpPr>
        <xdr:cNvPr id="2139" name="AutoShape 91" descr="Waivers Exempt">
          <a:hlinkClick xmlns:r="http://schemas.openxmlformats.org/officeDocument/2006/relationships" r:id="rId43"/>
        </xdr:cNvPr>
        <xdr:cNvSpPr>
          <a:spLocks noChangeAspect="1" noChangeArrowheads="1"/>
        </xdr:cNvSpPr>
      </xdr:nvSpPr>
      <xdr:spPr bwMode="auto">
        <a:xfrm>
          <a:off x="1657350" y="15716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123825</xdr:colOff>
      <xdr:row>1175</xdr:row>
      <xdr:rowOff>123825</xdr:rowOff>
    </xdr:to>
    <xdr:sp macro="" textlink="">
      <xdr:nvSpPr>
        <xdr:cNvPr id="2140" name="AutoShape 92" descr="Waivers Exempt">
          <a:hlinkClick xmlns:r="http://schemas.openxmlformats.org/officeDocument/2006/relationships" r:id="rId44"/>
        </xdr:cNvPr>
        <xdr:cNvSpPr>
          <a:spLocks noChangeAspect="1" noChangeArrowheads="1"/>
        </xdr:cNvSpPr>
      </xdr:nvSpPr>
      <xdr:spPr bwMode="auto">
        <a:xfrm>
          <a:off x="1524000" y="15906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123825</xdr:colOff>
      <xdr:row>1175</xdr:row>
      <xdr:rowOff>123825</xdr:rowOff>
    </xdr:to>
    <xdr:sp macro="" textlink="">
      <xdr:nvSpPr>
        <xdr:cNvPr id="2141" name="AutoShape 93" descr="Waivers Exempt">
          <a:hlinkClick xmlns:r="http://schemas.openxmlformats.org/officeDocument/2006/relationships" r:id="rId45"/>
        </xdr:cNvPr>
        <xdr:cNvSpPr>
          <a:spLocks noChangeAspect="1" noChangeArrowheads="1"/>
        </xdr:cNvSpPr>
      </xdr:nvSpPr>
      <xdr:spPr bwMode="auto">
        <a:xfrm>
          <a:off x="1524000" y="16097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xdr:row>
      <xdr:rowOff>0</xdr:rowOff>
    </xdr:from>
    <xdr:to>
      <xdr:col>0</xdr:col>
      <xdr:colOff>123825</xdr:colOff>
      <xdr:row>813</xdr:row>
      <xdr:rowOff>123825</xdr:rowOff>
    </xdr:to>
    <xdr:sp macro="" textlink="">
      <xdr:nvSpPr>
        <xdr:cNvPr id="2142" name="AutoShape 94" descr="Performance Bonuses"/>
        <xdr:cNvSpPr>
          <a:spLocks noChangeAspect="1" noChangeArrowheads="1"/>
        </xdr:cNvSpPr>
      </xdr:nvSpPr>
      <xdr:spPr bwMode="auto">
        <a:xfrm>
          <a:off x="1524000" y="16287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xdr:row>
      <xdr:rowOff>0</xdr:rowOff>
    </xdr:from>
    <xdr:to>
      <xdr:col>0</xdr:col>
      <xdr:colOff>123825</xdr:colOff>
      <xdr:row>813</xdr:row>
      <xdr:rowOff>123825</xdr:rowOff>
    </xdr:to>
    <xdr:sp macro="" textlink="">
      <xdr:nvSpPr>
        <xdr:cNvPr id="2143" name="AutoShape 95" descr="Waivers Exempt">
          <a:hlinkClick xmlns:r="http://schemas.openxmlformats.org/officeDocument/2006/relationships" r:id="rId46"/>
        </xdr:cNvPr>
        <xdr:cNvSpPr>
          <a:spLocks noChangeAspect="1" noChangeArrowheads="1"/>
        </xdr:cNvSpPr>
      </xdr:nvSpPr>
      <xdr:spPr bwMode="auto">
        <a:xfrm>
          <a:off x="1657350" y="16287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123825</xdr:colOff>
      <xdr:row>353</xdr:row>
      <xdr:rowOff>123825</xdr:rowOff>
    </xdr:to>
    <xdr:sp macro="" textlink="">
      <xdr:nvSpPr>
        <xdr:cNvPr id="2144" name="AutoShape 96" descr="Performance Bonuses"/>
        <xdr:cNvSpPr>
          <a:spLocks noChangeAspect="1" noChangeArrowheads="1"/>
        </xdr:cNvSpPr>
      </xdr:nvSpPr>
      <xdr:spPr bwMode="auto">
        <a:xfrm>
          <a:off x="1524000" y="16478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123825</xdr:colOff>
      <xdr:row>353</xdr:row>
      <xdr:rowOff>123825</xdr:rowOff>
    </xdr:to>
    <xdr:sp macro="" textlink="">
      <xdr:nvSpPr>
        <xdr:cNvPr id="2145" name="AutoShape 97" descr="Waivers Exempt">
          <a:hlinkClick xmlns:r="http://schemas.openxmlformats.org/officeDocument/2006/relationships" r:id="rId47"/>
        </xdr:cNvPr>
        <xdr:cNvSpPr>
          <a:spLocks noChangeAspect="1" noChangeArrowheads="1"/>
        </xdr:cNvSpPr>
      </xdr:nvSpPr>
      <xdr:spPr bwMode="auto">
        <a:xfrm>
          <a:off x="1657350" y="16478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xdr:row>
      <xdr:rowOff>0</xdr:rowOff>
    </xdr:from>
    <xdr:to>
      <xdr:col>0</xdr:col>
      <xdr:colOff>123825</xdr:colOff>
      <xdr:row>1201</xdr:row>
      <xdr:rowOff>123825</xdr:rowOff>
    </xdr:to>
    <xdr:sp macro="" textlink="">
      <xdr:nvSpPr>
        <xdr:cNvPr id="2146" name="AutoShape 98" descr="Performance Bonuses"/>
        <xdr:cNvSpPr>
          <a:spLocks noChangeAspect="1" noChangeArrowheads="1"/>
        </xdr:cNvSpPr>
      </xdr:nvSpPr>
      <xdr:spPr bwMode="auto">
        <a:xfrm>
          <a:off x="1524000" y="176117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xdr:row>
      <xdr:rowOff>0</xdr:rowOff>
    </xdr:from>
    <xdr:to>
      <xdr:col>0</xdr:col>
      <xdr:colOff>123825</xdr:colOff>
      <xdr:row>1201</xdr:row>
      <xdr:rowOff>123825</xdr:rowOff>
    </xdr:to>
    <xdr:sp macro="" textlink="">
      <xdr:nvSpPr>
        <xdr:cNvPr id="2147" name="AutoShape 99" descr="Waivers Exempt">
          <a:hlinkClick xmlns:r="http://schemas.openxmlformats.org/officeDocument/2006/relationships" r:id="rId48"/>
        </xdr:cNvPr>
        <xdr:cNvSpPr>
          <a:spLocks noChangeAspect="1" noChangeArrowheads="1"/>
        </xdr:cNvSpPr>
      </xdr:nvSpPr>
      <xdr:spPr bwMode="auto">
        <a:xfrm>
          <a:off x="1657350" y="176117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xdr:row>
      <xdr:rowOff>0</xdr:rowOff>
    </xdr:from>
    <xdr:to>
      <xdr:col>0</xdr:col>
      <xdr:colOff>123825</xdr:colOff>
      <xdr:row>1201</xdr:row>
      <xdr:rowOff>123825</xdr:rowOff>
    </xdr:to>
    <xdr:sp macro="" textlink="">
      <xdr:nvSpPr>
        <xdr:cNvPr id="2148" name="AutoShape 100" descr="Waivers Exempt">
          <a:hlinkClick xmlns:r="http://schemas.openxmlformats.org/officeDocument/2006/relationships" r:id="rId49"/>
        </xdr:cNvPr>
        <xdr:cNvSpPr>
          <a:spLocks noChangeAspect="1" noChangeArrowheads="1"/>
        </xdr:cNvSpPr>
      </xdr:nvSpPr>
      <xdr:spPr bwMode="auto">
        <a:xfrm>
          <a:off x="1524000" y="178022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xdr:row>
      <xdr:rowOff>0</xdr:rowOff>
    </xdr:from>
    <xdr:to>
      <xdr:col>0</xdr:col>
      <xdr:colOff>104775</xdr:colOff>
      <xdr:row>1201</xdr:row>
      <xdr:rowOff>104775</xdr:rowOff>
    </xdr:to>
    <xdr:sp macro="" textlink="">
      <xdr:nvSpPr>
        <xdr:cNvPr id="2149" name="AutoShape 101" descr="https://capfriendly-wlb8ng5.stackpathdns.com/assets/images/icons/general/q2.svg"/>
        <xdr:cNvSpPr>
          <a:spLocks noChangeAspect="1" noChangeArrowheads="1"/>
        </xdr:cNvSpPr>
      </xdr:nvSpPr>
      <xdr:spPr bwMode="auto">
        <a:xfrm>
          <a:off x="6096000" y="1799272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1201</xdr:row>
      <xdr:rowOff>0</xdr:rowOff>
    </xdr:from>
    <xdr:to>
      <xdr:col>0</xdr:col>
      <xdr:colOff>123825</xdr:colOff>
      <xdr:row>1201</xdr:row>
      <xdr:rowOff>104775</xdr:rowOff>
    </xdr:to>
    <xdr:sp macro="" textlink="">
      <xdr:nvSpPr>
        <xdr:cNvPr id="2150" name="AutoShape 102" descr="Arbitration Eligible">
          <a:hlinkClick xmlns:r="http://schemas.openxmlformats.org/officeDocument/2006/relationships" r:id="rId50"/>
        </xdr:cNvPr>
        <xdr:cNvSpPr>
          <a:spLocks noChangeAspect="1" noChangeArrowheads="1"/>
        </xdr:cNvSpPr>
      </xdr:nvSpPr>
      <xdr:spPr bwMode="auto">
        <a:xfrm>
          <a:off x="5334000" y="181832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950</xdr:row>
      <xdr:rowOff>0</xdr:rowOff>
    </xdr:from>
    <xdr:to>
      <xdr:col>8</xdr:col>
      <xdr:colOff>123825</xdr:colOff>
      <xdr:row>950</xdr:row>
      <xdr:rowOff>104775</xdr:rowOff>
    </xdr:to>
    <xdr:sp macro="" textlink="">
      <xdr:nvSpPr>
        <xdr:cNvPr id="2151" name="AutoShape 103" descr="Arbitration Eligible">
          <a:hlinkClick xmlns:r="http://schemas.openxmlformats.org/officeDocument/2006/relationships" r:id="rId28"/>
        </xdr:cNvPr>
        <xdr:cNvSpPr>
          <a:spLocks noChangeAspect="1" noChangeArrowheads="1"/>
        </xdr:cNvSpPr>
      </xdr:nvSpPr>
      <xdr:spPr bwMode="auto">
        <a:xfrm>
          <a:off x="6096000" y="13335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1050</xdr:row>
      <xdr:rowOff>0</xdr:rowOff>
    </xdr:from>
    <xdr:to>
      <xdr:col>8</xdr:col>
      <xdr:colOff>123825</xdr:colOff>
      <xdr:row>1050</xdr:row>
      <xdr:rowOff>104775</xdr:rowOff>
    </xdr:to>
    <xdr:sp macro="" textlink="">
      <xdr:nvSpPr>
        <xdr:cNvPr id="2152" name="AutoShape 104" descr="Arbitration Eligible">
          <a:hlinkClick xmlns:r="http://schemas.openxmlformats.org/officeDocument/2006/relationships" r:id="rId29"/>
        </xdr:cNvPr>
        <xdr:cNvSpPr>
          <a:spLocks noChangeAspect="1" noChangeArrowheads="1"/>
        </xdr:cNvSpPr>
      </xdr:nvSpPr>
      <xdr:spPr bwMode="auto">
        <a:xfrm>
          <a:off x="6096000" y="1524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xdr:row>
      <xdr:rowOff>0</xdr:rowOff>
    </xdr:from>
    <xdr:to>
      <xdr:col>7</xdr:col>
      <xdr:colOff>123825</xdr:colOff>
      <xdr:row>2</xdr:row>
      <xdr:rowOff>104775</xdr:rowOff>
    </xdr:to>
    <xdr:sp macro="" textlink="">
      <xdr:nvSpPr>
        <xdr:cNvPr id="2153" name="AutoShape 105" descr="Arbitration Eligible">
          <a:hlinkClick xmlns:r="http://schemas.openxmlformats.org/officeDocument/2006/relationships" r:id="rId30"/>
        </xdr:cNvPr>
        <xdr:cNvSpPr>
          <a:spLocks noChangeAspect="1" noChangeArrowheads="1"/>
        </xdr:cNvSpPr>
      </xdr:nvSpPr>
      <xdr:spPr bwMode="auto">
        <a:xfrm>
          <a:off x="5334000" y="2286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465</xdr:row>
      <xdr:rowOff>0</xdr:rowOff>
    </xdr:from>
    <xdr:to>
      <xdr:col>7</xdr:col>
      <xdr:colOff>123825</xdr:colOff>
      <xdr:row>465</xdr:row>
      <xdr:rowOff>104775</xdr:rowOff>
    </xdr:to>
    <xdr:sp macro="" textlink="">
      <xdr:nvSpPr>
        <xdr:cNvPr id="2154" name="AutoShape 106" descr="Arbitration Eligible">
          <a:hlinkClick xmlns:r="http://schemas.openxmlformats.org/officeDocument/2006/relationships" r:id="rId31"/>
        </xdr:cNvPr>
        <xdr:cNvSpPr>
          <a:spLocks noChangeAspect="1" noChangeArrowheads="1"/>
        </xdr:cNvSpPr>
      </xdr:nvSpPr>
      <xdr:spPr bwMode="auto">
        <a:xfrm>
          <a:off x="5334000" y="24765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558</xdr:row>
      <xdr:rowOff>0</xdr:rowOff>
    </xdr:from>
    <xdr:to>
      <xdr:col>7</xdr:col>
      <xdr:colOff>123825</xdr:colOff>
      <xdr:row>558</xdr:row>
      <xdr:rowOff>104775</xdr:rowOff>
    </xdr:to>
    <xdr:sp macro="" textlink="">
      <xdr:nvSpPr>
        <xdr:cNvPr id="2155" name="AutoShape 107" descr="Arbitration Eligible">
          <a:hlinkClick xmlns:r="http://schemas.openxmlformats.org/officeDocument/2006/relationships" r:id="rId32"/>
        </xdr:cNvPr>
        <xdr:cNvSpPr>
          <a:spLocks noChangeAspect="1" noChangeArrowheads="1"/>
        </xdr:cNvSpPr>
      </xdr:nvSpPr>
      <xdr:spPr bwMode="auto">
        <a:xfrm>
          <a:off x="5334000" y="43719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1192</xdr:row>
      <xdr:rowOff>0</xdr:rowOff>
    </xdr:from>
    <xdr:to>
      <xdr:col>7</xdr:col>
      <xdr:colOff>123825</xdr:colOff>
      <xdr:row>1192</xdr:row>
      <xdr:rowOff>104775</xdr:rowOff>
    </xdr:to>
    <xdr:sp macro="" textlink="">
      <xdr:nvSpPr>
        <xdr:cNvPr id="2156" name="AutoShape 108" descr="Arbitration Eligible">
          <a:hlinkClick xmlns:r="http://schemas.openxmlformats.org/officeDocument/2006/relationships" r:id="rId33"/>
        </xdr:cNvPr>
        <xdr:cNvSpPr>
          <a:spLocks noChangeAspect="1" noChangeArrowheads="1"/>
        </xdr:cNvSpPr>
      </xdr:nvSpPr>
      <xdr:spPr bwMode="auto">
        <a:xfrm>
          <a:off x="5334000" y="45624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605</xdr:row>
      <xdr:rowOff>0</xdr:rowOff>
    </xdr:from>
    <xdr:to>
      <xdr:col>4</xdr:col>
      <xdr:colOff>114300</xdr:colOff>
      <xdr:row>605</xdr:row>
      <xdr:rowOff>114300</xdr:rowOff>
    </xdr:to>
    <xdr:sp macro="" textlink="">
      <xdr:nvSpPr>
        <xdr:cNvPr id="2157" name="AutoShape 109" descr="https://capfriendly-wlb8ng5.stackpathdns.com/assets/images/icons/players/injury.svg"/>
        <xdr:cNvSpPr>
          <a:spLocks noChangeAspect="1" noChangeArrowheads="1"/>
        </xdr:cNvSpPr>
      </xdr:nvSpPr>
      <xdr:spPr bwMode="auto">
        <a:xfrm>
          <a:off x="3048000" y="73437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227</xdr:row>
      <xdr:rowOff>0</xdr:rowOff>
    </xdr:from>
    <xdr:to>
      <xdr:col>4</xdr:col>
      <xdr:colOff>114300</xdr:colOff>
      <xdr:row>227</xdr:row>
      <xdr:rowOff>114300</xdr:rowOff>
    </xdr:to>
    <xdr:sp macro="" textlink="">
      <xdr:nvSpPr>
        <xdr:cNvPr id="2158" name="AutoShape 110" descr="https://capfriendly-wlb8ng5.stackpathdns.com/assets/images/icons/players/injury.svg"/>
        <xdr:cNvSpPr>
          <a:spLocks noChangeAspect="1" noChangeArrowheads="1"/>
        </xdr:cNvSpPr>
      </xdr:nvSpPr>
      <xdr:spPr bwMode="auto">
        <a:xfrm>
          <a:off x="3048000" y="75342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625</xdr:row>
      <xdr:rowOff>0</xdr:rowOff>
    </xdr:from>
    <xdr:to>
      <xdr:col>4</xdr:col>
      <xdr:colOff>114300</xdr:colOff>
      <xdr:row>625</xdr:row>
      <xdr:rowOff>114300</xdr:rowOff>
    </xdr:to>
    <xdr:sp macro="" textlink="">
      <xdr:nvSpPr>
        <xdr:cNvPr id="2159" name="AutoShape 111" descr="https://capfriendly-wlb8ng5.stackpathdns.com/assets/images/icons/players/injury.svg"/>
        <xdr:cNvSpPr>
          <a:spLocks noChangeAspect="1" noChangeArrowheads="1"/>
        </xdr:cNvSpPr>
      </xdr:nvSpPr>
      <xdr:spPr bwMode="auto">
        <a:xfrm>
          <a:off x="3048000" y="77247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304</xdr:row>
      <xdr:rowOff>0</xdr:rowOff>
    </xdr:from>
    <xdr:to>
      <xdr:col>4</xdr:col>
      <xdr:colOff>114300</xdr:colOff>
      <xdr:row>304</xdr:row>
      <xdr:rowOff>114300</xdr:rowOff>
    </xdr:to>
    <xdr:sp macro="" textlink="">
      <xdr:nvSpPr>
        <xdr:cNvPr id="2160" name="AutoShape 112" descr="https://capfriendly-wlb8ng5.stackpathdns.com/assets/images/icons/players/injury.svg"/>
        <xdr:cNvSpPr>
          <a:spLocks noChangeAspect="1" noChangeArrowheads="1"/>
        </xdr:cNvSpPr>
      </xdr:nvSpPr>
      <xdr:spPr bwMode="auto">
        <a:xfrm>
          <a:off x="3048000" y="791527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1" name="AutoShape 113" descr="https://capfriendly-wlb8ng5.stackpathdns.com/assets/images/icons/general/q.svg"/>
        <xdr:cNvSpPr>
          <a:spLocks noChangeAspect="1" noChangeArrowheads="1"/>
        </xdr:cNvSpPr>
      </xdr:nvSpPr>
      <xdr:spPr bwMode="auto">
        <a:xfrm>
          <a:off x="1524000" y="103536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2" name="AutoShape 114" descr="https://capfriendly-wlb8ng5.stackpathdns.com/assets/images/icons/general/q.svg"/>
        <xdr:cNvSpPr>
          <a:spLocks noChangeAspect="1" noChangeArrowheads="1"/>
        </xdr:cNvSpPr>
      </xdr:nvSpPr>
      <xdr:spPr bwMode="auto">
        <a:xfrm>
          <a:off x="1524000" y="105441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3" name="AutoShape 115" descr="https://capfriendly-wlb8ng5.stackpathdns.com/assets/images/icons/general/q.svg"/>
        <xdr:cNvSpPr>
          <a:spLocks noChangeAspect="1" noChangeArrowheads="1"/>
        </xdr:cNvSpPr>
      </xdr:nvSpPr>
      <xdr:spPr bwMode="auto">
        <a:xfrm>
          <a:off x="1524000" y="107346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4" name="AutoShape 116" descr="https://capfriendly-wlb8ng5.stackpathdns.com/assets/images/icons/general/q.svg"/>
        <xdr:cNvSpPr>
          <a:spLocks noChangeAspect="1" noChangeArrowheads="1"/>
        </xdr:cNvSpPr>
      </xdr:nvSpPr>
      <xdr:spPr bwMode="auto">
        <a:xfrm>
          <a:off x="1524000" y="109251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5" name="AutoShape 117" descr="https://capfriendly-wlb8ng5.stackpathdns.com/assets/images/icons/general/q.svg"/>
        <xdr:cNvSpPr>
          <a:spLocks noChangeAspect="1" noChangeArrowheads="1"/>
        </xdr:cNvSpPr>
      </xdr:nvSpPr>
      <xdr:spPr bwMode="auto">
        <a:xfrm>
          <a:off x="1524000" y="111156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6" name="AutoShape 118" descr="https://capfriendly-wlb8ng5.stackpathdns.com/assets/images/icons/general/q.svg"/>
        <xdr:cNvSpPr>
          <a:spLocks noChangeAspect="1" noChangeArrowheads="1"/>
        </xdr:cNvSpPr>
      </xdr:nvSpPr>
      <xdr:spPr bwMode="auto">
        <a:xfrm>
          <a:off x="1524000" y="113061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7" name="AutoShape 119" descr="https://capfriendly-wlb8ng5.stackpathdns.com/assets/images/icons/general/q.svg"/>
        <xdr:cNvSpPr>
          <a:spLocks noChangeAspect="1" noChangeArrowheads="1"/>
        </xdr:cNvSpPr>
      </xdr:nvSpPr>
      <xdr:spPr bwMode="auto">
        <a:xfrm>
          <a:off x="1524000" y="114966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8" name="AutoShape 120" descr="https://capfriendly-wlb8ng5.stackpathdns.com/assets/images/icons/general/q.svg"/>
        <xdr:cNvSpPr>
          <a:spLocks noChangeAspect="1" noChangeArrowheads="1"/>
        </xdr:cNvSpPr>
      </xdr:nvSpPr>
      <xdr:spPr bwMode="auto">
        <a:xfrm>
          <a:off x="1524000" y="116871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69" name="AutoShape 121" descr="https://capfriendly-wlb8ng5.stackpathdns.com/assets/images/icons/general/q.svg"/>
        <xdr:cNvSpPr>
          <a:spLocks noChangeAspect="1" noChangeArrowheads="1"/>
        </xdr:cNvSpPr>
      </xdr:nvSpPr>
      <xdr:spPr bwMode="auto">
        <a:xfrm>
          <a:off x="1524000" y="118776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70" name="AutoShape 122" descr="https://capfriendly-wlb8ng5.stackpathdns.com/assets/images/icons/general/q.svg"/>
        <xdr:cNvSpPr>
          <a:spLocks noChangeAspect="1" noChangeArrowheads="1"/>
        </xdr:cNvSpPr>
      </xdr:nvSpPr>
      <xdr:spPr bwMode="auto">
        <a:xfrm>
          <a:off x="1524000" y="122396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71" name="AutoShape 123" descr="https://capfriendly-wlb8ng5.stackpathdns.com/assets/images/icons/general/q.svg"/>
        <xdr:cNvSpPr>
          <a:spLocks noChangeAspect="1" noChangeArrowheads="1"/>
        </xdr:cNvSpPr>
      </xdr:nvSpPr>
      <xdr:spPr bwMode="auto">
        <a:xfrm>
          <a:off x="1524000" y="124301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937</xdr:row>
      <xdr:rowOff>0</xdr:rowOff>
    </xdr:from>
    <xdr:to>
      <xdr:col>2</xdr:col>
      <xdr:colOff>123825</xdr:colOff>
      <xdr:row>937</xdr:row>
      <xdr:rowOff>123825</xdr:rowOff>
    </xdr:to>
    <xdr:sp macro="" textlink="">
      <xdr:nvSpPr>
        <xdr:cNvPr id="2172" name="AutoShape 124" descr="Waivers Exempt">
          <a:hlinkClick xmlns:r="http://schemas.openxmlformats.org/officeDocument/2006/relationships" r:id="rId34"/>
        </xdr:cNvPr>
        <xdr:cNvSpPr>
          <a:spLocks noChangeAspect="1" noChangeArrowheads="1"/>
        </xdr:cNvSpPr>
      </xdr:nvSpPr>
      <xdr:spPr bwMode="auto">
        <a:xfrm>
          <a:off x="1524000" y="12982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736</xdr:row>
      <xdr:rowOff>0</xdr:rowOff>
    </xdr:from>
    <xdr:to>
      <xdr:col>2</xdr:col>
      <xdr:colOff>123825</xdr:colOff>
      <xdr:row>736</xdr:row>
      <xdr:rowOff>123825</xdr:rowOff>
    </xdr:to>
    <xdr:sp macro="" textlink="">
      <xdr:nvSpPr>
        <xdr:cNvPr id="2173" name="AutoShape 125" descr="Waivers Exempt">
          <a:hlinkClick xmlns:r="http://schemas.openxmlformats.org/officeDocument/2006/relationships" r:id="rId35"/>
        </xdr:cNvPr>
        <xdr:cNvSpPr>
          <a:spLocks noChangeAspect="1" noChangeArrowheads="1"/>
        </xdr:cNvSpPr>
      </xdr:nvSpPr>
      <xdr:spPr bwMode="auto">
        <a:xfrm>
          <a:off x="1524000" y="13173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380</xdr:row>
      <xdr:rowOff>0</xdr:rowOff>
    </xdr:from>
    <xdr:to>
      <xdr:col>2</xdr:col>
      <xdr:colOff>123825</xdr:colOff>
      <xdr:row>380</xdr:row>
      <xdr:rowOff>123825</xdr:rowOff>
    </xdr:to>
    <xdr:sp macro="" textlink="">
      <xdr:nvSpPr>
        <xdr:cNvPr id="2174" name="AutoShape 126" descr="Waivers Exempt">
          <a:hlinkClick xmlns:r="http://schemas.openxmlformats.org/officeDocument/2006/relationships" r:id="rId36"/>
        </xdr:cNvPr>
        <xdr:cNvSpPr>
          <a:spLocks noChangeAspect="1" noChangeArrowheads="1"/>
        </xdr:cNvSpPr>
      </xdr:nvSpPr>
      <xdr:spPr bwMode="auto">
        <a:xfrm>
          <a:off x="1524000" y="13554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123825</xdr:colOff>
      <xdr:row>149</xdr:row>
      <xdr:rowOff>123825</xdr:rowOff>
    </xdr:to>
    <xdr:sp macro="" textlink="">
      <xdr:nvSpPr>
        <xdr:cNvPr id="2175" name="AutoShape 127" descr="Performance Bonuses"/>
        <xdr:cNvSpPr>
          <a:spLocks noChangeAspect="1" noChangeArrowheads="1"/>
        </xdr:cNvSpPr>
      </xdr:nvSpPr>
      <xdr:spPr bwMode="auto">
        <a:xfrm>
          <a:off x="1524000" y="13744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149</xdr:row>
      <xdr:rowOff>0</xdr:rowOff>
    </xdr:from>
    <xdr:to>
      <xdr:col>2</xdr:col>
      <xdr:colOff>257175</xdr:colOff>
      <xdr:row>149</xdr:row>
      <xdr:rowOff>123825</xdr:rowOff>
    </xdr:to>
    <xdr:sp macro="" textlink="">
      <xdr:nvSpPr>
        <xdr:cNvPr id="2176" name="AutoShape 128" descr="Waivers Exempt">
          <a:hlinkClick xmlns:r="http://schemas.openxmlformats.org/officeDocument/2006/relationships" r:id="rId37"/>
        </xdr:cNvPr>
        <xdr:cNvSpPr>
          <a:spLocks noChangeAspect="1" noChangeArrowheads="1"/>
        </xdr:cNvSpPr>
      </xdr:nvSpPr>
      <xdr:spPr bwMode="auto">
        <a:xfrm>
          <a:off x="1657350" y="13744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303</xdr:row>
      <xdr:rowOff>0</xdr:rowOff>
    </xdr:from>
    <xdr:to>
      <xdr:col>2</xdr:col>
      <xdr:colOff>123825</xdr:colOff>
      <xdr:row>303</xdr:row>
      <xdr:rowOff>123825</xdr:rowOff>
    </xdr:to>
    <xdr:sp macro="" textlink="">
      <xdr:nvSpPr>
        <xdr:cNvPr id="2177" name="AutoShape 129" descr="Retained Salary Transaction"/>
        <xdr:cNvSpPr>
          <a:spLocks noChangeAspect="1" noChangeArrowheads="1"/>
        </xdr:cNvSpPr>
      </xdr:nvSpPr>
      <xdr:spPr bwMode="auto">
        <a:xfrm>
          <a:off x="1524000" y="1393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303</xdr:row>
      <xdr:rowOff>0</xdr:rowOff>
    </xdr:from>
    <xdr:to>
      <xdr:col>2</xdr:col>
      <xdr:colOff>257175</xdr:colOff>
      <xdr:row>303</xdr:row>
      <xdr:rowOff>123825</xdr:rowOff>
    </xdr:to>
    <xdr:sp macro="" textlink="">
      <xdr:nvSpPr>
        <xdr:cNvPr id="2178" name="AutoShape 130" descr="Waivers Exempt">
          <a:hlinkClick xmlns:r="http://schemas.openxmlformats.org/officeDocument/2006/relationships" r:id="rId38"/>
        </xdr:cNvPr>
        <xdr:cNvSpPr>
          <a:spLocks noChangeAspect="1" noChangeArrowheads="1"/>
        </xdr:cNvSpPr>
      </xdr:nvSpPr>
      <xdr:spPr bwMode="auto">
        <a:xfrm>
          <a:off x="1657350" y="1393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303</xdr:row>
      <xdr:rowOff>0</xdr:rowOff>
    </xdr:from>
    <xdr:to>
      <xdr:col>2</xdr:col>
      <xdr:colOff>390525</xdr:colOff>
      <xdr:row>303</xdr:row>
      <xdr:rowOff>123825</xdr:rowOff>
    </xdr:to>
    <xdr:sp macro="" textlink="">
      <xdr:nvSpPr>
        <xdr:cNvPr id="2179" name="AutoShape 131" descr="Exempt from the 50 Contract Limit"/>
        <xdr:cNvSpPr>
          <a:spLocks noChangeAspect="1" noChangeArrowheads="1"/>
        </xdr:cNvSpPr>
      </xdr:nvSpPr>
      <xdr:spPr bwMode="auto">
        <a:xfrm>
          <a:off x="1790700" y="1393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876</xdr:row>
      <xdr:rowOff>0</xdr:rowOff>
    </xdr:from>
    <xdr:to>
      <xdr:col>2</xdr:col>
      <xdr:colOff>123825</xdr:colOff>
      <xdr:row>876</xdr:row>
      <xdr:rowOff>123825</xdr:rowOff>
    </xdr:to>
    <xdr:sp macro="" textlink="">
      <xdr:nvSpPr>
        <xdr:cNvPr id="2180" name="AutoShape 132" descr="Performance Bonuses"/>
        <xdr:cNvSpPr>
          <a:spLocks noChangeAspect="1" noChangeArrowheads="1"/>
        </xdr:cNvSpPr>
      </xdr:nvSpPr>
      <xdr:spPr bwMode="auto">
        <a:xfrm>
          <a:off x="1524000" y="1431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876</xdr:row>
      <xdr:rowOff>0</xdr:rowOff>
    </xdr:from>
    <xdr:to>
      <xdr:col>2</xdr:col>
      <xdr:colOff>257175</xdr:colOff>
      <xdr:row>876</xdr:row>
      <xdr:rowOff>123825</xdr:rowOff>
    </xdr:to>
    <xdr:sp macro="" textlink="">
      <xdr:nvSpPr>
        <xdr:cNvPr id="2181" name="AutoShape 133" descr="Waivers Exempt">
          <a:hlinkClick xmlns:r="http://schemas.openxmlformats.org/officeDocument/2006/relationships" r:id="rId39"/>
        </xdr:cNvPr>
        <xdr:cNvSpPr>
          <a:spLocks noChangeAspect="1" noChangeArrowheads="1"/>
        </xdr:cNvSpPr>
      </xdr:nvSpPr>
      <xdr:spPr bwMode="auto">
        <a:xfrm>
          <a:off x="1657350" y="1431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162</xdr:row>
      <xdr:rowOff>0</xdr:rowOff>
    </xdr:from>
    <xdr:to>
      <xdr:col>2</xdr:col>
      <xdr:colOff>123825</xdr:colOff>
      <xdr:row>162</xdr:row>
      <xdr:rowOff>123825</xdr:rowOff>
    </xdr:to>
    <xdr:sp macro="" textlink="">
      <xdr:nvSpPr>
        <xdr:cNvPr id="2182" name="AutoShape 134" descr="Performance Bonuses"/>
        <xdr:cNvSpPr>
          <a:spLocks noChangeAspect="1" noChangeArrowheads="1"/>
        </xdr:cNvSpPr>
      </xdr:nvSpPr>
      <xdr:spPr bwMode="auto">
        <a:xfrm>
          <a:off x="1524000" y="1450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162</xdr:row>
      <xdr:rowOff>0</xdr:rowOff>
    </xdr:from>
    <xdr:to>
      <xdr:col>2</xdr:col>
      <xdr:colOff>257175</xdr:colOff>
      <xdr:row>162</xdr:row>
      <xdr:rowOff>123825</xdr:rowOff>
    </xdr:to>
    <xdr:sp macro="" textlink="">
      <xdr:nvSpPr>
        <xdr:cNvPr id="2183" name="AutoShape 135" descr="Waivers Exempt">
          <a:hlinkClick xmlns:r="http://schemas.openxmlformats.org/officeDocument/2006/relationships" r:id="rId40"/>
        </xdr:cNvPr>
        <xdr:cNvSpPr>
          <a:spLocks noChangeAspect="1" noChangeArrowheads="1"/>
        </xdr:cNvSpPr>
      </xdr:nvSpPr>
      <xdr:spPr bwMode="auto">
        <a:xfrm>
          <a:off x="1657350" y="1450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839</xdr:row>
      <xdr:rowOff>0</xdr:rowOff>
    </xdr:from>
    <xdr:to>
      <xdr:col>2</xdr:col>
      <xdr:colOff>123825</xdr:colOff>
      <xdr:row>839</xdr:row>
      <xdr:rowOff>123825</xdr:rowOff>
    </xdr:to>
    <xdr:sp macro="" textlink="">
      <xdr:nvSpPr>
        <xdr:cNvPr id="2184" name="AutoShape 136" descr="Performance Bonuses"/>
        <xdr:cNvSpPr>
          <a:spLocks noChangeAspect="1" noChangeArrowheads="1"/>
        </xdr:cNvSpPr>
      </xdr:nvSpPr>
      <xdr:spPr bwMode="auto">
        <a:xfrm>
          <a:off x="1524000" y="1469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839</xdr:row>
      <xdr:rowOff>0</xdr:rowOff>
    </xdr:from>
    <xdr:to>
      <xdr:col>2</xdr:col>
      <xdr:colOff>257175</xdr:colOff>
      <xdr:row>839</xdr:row>
      <xdr:rowOff>123825</xdr:rowOff>
    </xdr:to>
    <xdr:sp macro="" textlink="">
      <xdr:nvSpPr>
        <xdr:cNvPr id="2185" name="AutoShape 137" descr="Waivers Exempt">
          <a:hlinkClick xmlns:r="http://schemas.openxmlformats.org/officeDocument/2006/relationships" r:id="rId41"/>
        </xdr:cNvPr>
        <xdr:cNvSpPr>
          <a:spLocks noChangeAspect="1" noChangeArrowheads="1"/>
        </xdr:cNvSpPr>
      </xdr:nvSpPr>
      <xdr:spPr bwMode="auto">
        <a:xfrm>
          <a:off x="1657350" y="1469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1351</xdr:row>
      <xdr:rowOff>0</xdr:rowOff>
    </xdr:from>
    <xdr:to>
      <xdr:col>2</xdr:col>
      <xdr:colOff>123825</xdr:colOff>
      <xdr:row>1351</xdr:row>
      <xdr:rowOff>123825</xdr:rowOff>
    </xdr:to>
    <xdr:sp macro="" textlink="">
      <xdr:nvSpPr>
        <xdr:cNvPr id="2186" name="AutoShape 138" descr="Performance Bonuses"/>
        <xdr:cNvSpPr>
          <a:spLocks noChangeAspect="1" noChangeArrowheads="1"/>
        </xdr:cNvSpPr>
      </xdr:nvSpPr>
      <xdr:spPr bwMode="auto">
        <a:xfrm>
          <a:off x="1524000" y="15459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1175</xdr:row>
      <xdr:rowOff>0</xdr:rowOff>
    </xdr:from>
    <xdr:to>
      <xdr:col>2</xdr:col>
      <xdr:colOff>123825</xdr:colOff>
      <xdr:row>1175</xdr:row>
      <xdr:rowOff>123825</xdr:rowOff>
    </xdr:to>
    <xdr:sp macro="" textlink="">
      <xdr:nvSpPr>
        <xdr:cNvPr id="2187" name="AutoShape 139" descr="Retained Salary Transaction"/>
        <xdr:cNvSpPr>
          <a:spLocks noChangeAspect="1" noChangeArrowheads="1"/>
        </xdr:cNvSpPr>
      </xdr:nvSpPr>
      <xdr:spPr bwMode="auto">
        <a:xfrm>
          <a:off x="1524000" y="1656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1175</xdr:row>
      <xdr:rowOff>0</xdr:rowOff>
    </xdr:from>
    <xdr:to>
      <xdr:col>2</xdr:col>
      <xdr:colOff>257175</xdr:colOff>
      <xdr:row>1175</xdr:row>
      <xdr:rowOff>123825</xdr:rowOff>
    </xdr:to>
    <xdr:sp macro="" textlink="">
      <xdr:nvSpPr>
        <xdr:cNvPr id="2188" name="AutoShape 140" descr="Waivers Exempt">
          <a:hlinkClick xmlns:r="http://schemas.openxmlformats.org/officeDocument/2006/relationships" r:id="rId42"/>
        </xdr:cNvPr>
        <xdr:cNvSpPr>
          <a:spLocks noChangeAspect="1" noChangeArrowheads="1"/>
        </xdr:cNvSpPr>
      </xdr:nvSpPr>
      <xdr:spPr bwMode="auto">
        <a:xfrm>
          <a:off x="1657350" y="1656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813</xdr:row>
      <xdr:rowOff>0</xdr:rowOff>
    </xdr:from>
    <xdr:to>
      <xdr:col>2</xdr:col>
      <xdr:colOff>123825</xdr:colOff>
      <xdr:row>813</xdr:row>
      <xdr:rowOff>123825</xdr:rowOff>
    </xdr:to>
    <xdr:sp macro="" textlink="">
      <xdr:nvSpPr>
        <xdr:cNvPr id="2189" name="AutoShape 141" descr="Performance Bonuses"/>
        <xdr:cNvSpPr>
          <a:spLocks noChangeAspect="1" noChangeArrowheads="1"/>
        </xdr:cNvSpPr>
      </xdr:nvSpPr>
      <xdr:spPr bwMode="auto">
        <a:xfrm>
          <a:off x="1524000" y="1675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813</xdr:row>
      <xdr:rowOff>0</xdr:rowOff>
    </xdr:from>
    <xdr:to>
      <xdr:col>2</xdr:col>
      <xdr:colOff>257175</xdr:colOff>
      <xdr:row>813</xdr:row>
      <xdr:rowOff>123825</xdr:rowOff>
    </xdr:to>
    <xdr:sp macro="" textlink="">
      <xdr:nvSpPr>
        <xdr:cNvPr id="2190" name="AutoShape 142" descr="Waivers Exempt">
          <a:hlinkClick xmlns:r="http://schemas.openxmlformats.org/officeDocument/2006/relationships" r:id="rId43"/>
        </xdr:cNvPr>
        <xdr:cNvSpPr>
          <a:spLocks noChangeAspect="1" noChangeArrowheads="1"/>
        </xdr:cNvSpPr>
      </xdr:nvSpPr>
      <xdr:spPr bwMode="auto">
        <a:xfrm>
          <a:off x="1657350" y="1675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353</xdr:row>
      <xdr:rowOff>0</xdr:rowOff>
    </xdr:from>
    <xdr:to>
      <xdr:col>2</xdr:col>
      <xdr:colOff>123825</xdr:colOff>
      <xdr:row>353</xdr:row>
      <xdr:rowOff>123825</xdr:rowOff>
    </xdr:to>
    <xdr:sp macro="" textlink="">
      <xdr:nvSpPr>
        <xdr:cNvPr id="2191" name="AutoShape 143" descr="Waivers Exempt">
          <a:hlinkClick xmlns:r="http://schemas.openxmlformats.org/officeDocument/2006/relationships" r:id="rId44"/>
        </xdr:cNvPr>
        <xdr:cNvSpPr>
          <a:spLocks noChangeAspect="1" noChangeArrowheads="1"/>
        </xdr:cNvSpPr>
      </xdr:nvSpPr>
      <xdr:spPr bwMode="auto">
        <a:xfrm>
          <a:off x="1524000" y="16944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599</xdr:row>
      <xdr:rowOff>0</xdr:rowOff>
    </xdr:from>
    <xdr:to>
      <xdr:col>2</xdr:col>
      <xdr:colOff>123825</xdr:colOff>
      <xdr:row>599</xdr:row>
      <xdr:rowOff>123825</xdr:rowOff>
    </xdr:to>
    <xdr:sp macro="" textlink="">
      <xdr:nvSpPr>
        <xdr:cNvPr id="2192" name="AutoShape 144" descr="Waivers Exempt">
          <a:hlinkClick xmlns:r="http://schemas.openxmlformats.org/officeDocument/2006/relationships" r:id="rId45"/>
        </xdr:cNvPr>
        <xdr:cNvSpPr>
          <a:spLocks noChangeAspect="1" noChangeArrowheads="1"/>
        </xdr:cNvSpPr>
      </xdr:nvSpPr>
      <xdr:spPr bwMode="auto">
        <a:xfrm>
          <a:off x="1524000" y="17135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715</xdr:row>
      <xdr:rowOff>0</xdr:rowOff>
    </xdr:from>
    <xdr:to>
      <xdr:col>2</xdr:col>
      <xdr:colOff>123825</xdr:colOff>
      <xdr:row>715</xdr:row>
      <xdr:rowOff>123825</xdr:rowOff>
    </xdr:to>
    <xdr:sp macro="" textlink="">
      <xdr:nvSpPr>
        <xdr:cNvPr id="2193" name="AutoShape 145" descr="Performance Bonuses"/>
        <xdr:cNvSpPr>
          <a:spLocks noChangeAspect="1" noChangeArrowheads="1"/>
        </xdr:cNvSpPr>
      </xdr:nvSpPr>
      <xdr:spPr bwMode="auto">
        <a:xfrm>
          <a:off x="1524000" y="17325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715</xdr:row>
      <xdr:rowOff>0</xdr:rowOff>
    </xdr:from>
    <xdr:to>
      <xdr:col>2</xdr:col>
      <xdr:colOff>257175</xdr:colOff>
      <xdr:row>715</xdr:row>
      <xdr:rowOff>123825</xdr:rowOff>
    </xdr:to>
    <xdr:sp macro="" textlink="">
      <xdr:nvSpPr>
        <xdr:cNvPr id="2194" name="AutoShape 146" descr="Waivers Exempt">
          <a:hlinkClick xmlns:r="http://schemas.openxmlformats.org/officeDocument/2006/relationships" r:id="rId46"/>
        </xdr:cNvPr>
        <xdr:cNvSpPr>
          <a:spLocks noChangeAspect="1" noChangeArrowheads="1"/>
        </xdr:cNvSpPr>
      </xdr:nvSpPr>
      <xdr:spPr bwMode="auto">
        <a:xfrm>
          <a:off x="1657350" y="17325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818</xdr:row>
      <xdr:rowOff>0</xdr:rowOff>
    </xdr:from>
    <xdr:to>
      <xdr:col>2</xdr:col>
      <xdr:colOff>123825</xdr:colOff>
      <xdr:row>818</xdr:row>
      <xdr:rowOff>123825</xdr:rowOff>
    </xdr:to>
    <xdr:sp macro="" textlink="">
      <xdr:nvSpPr>
        <xdr:cNvPr id="2195" name="AutoShape 147" descr="Performance Bonuses"/>
        <xdr:cNvSpPr>
          <a:spLocks noChangeAspect="1" noChangeArrowheads="1"/>
        </xdr:cNvSpPr>
      </xdr:nvSpPr>
      <xdr:spPr bwMode="auto">
        <a:xfrm>
          <a:off x="1524000" y="17516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818</xdr:row>
      <xdr:rowOff>0</xdr:rowOff>
    </xdr:from>
    <xdr:to>
      <xdr:col>2</xdr:col>
      <xdr:colOff>257175</xdr:colOff>
      <xdr:row>818</xdr:row>
      <xdr:rowOff>123825</xdr:rowOff>
    </xdr:to>
    <xdr:sp macro="" textlink="">
      <xdr:nvSpPr>
        <xdr:cNvPr id="2196" name="AutoShape 148" descr="Waivers Exempt">
          <a:hlinkClick xmlns:r="http://schemas.openxmlformats.org/officeDocument/2006/relationships" r:id="rId47"/>
        </xdr:cNvPr>
        <xdr:cNvSpPr>
          <a:spLocks noChangeAspect="1" noChangeArrowheads="1"/>
        </xdr:cNvSpPr>
      </xdr:nvSpPr>
      <xdr:spPr bwMode="auto">
        <a:xfrm>
          <a:off x="1657350" y="17516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1201</xdr:row>
      <xdr:rowOff>0</xdr:rowOff>
    </xdr:from>
    <xdr:to>
      <xdr:col>2</xdr:col>
      <xdr:colOff>123825</xdr:colOff>
      <xdr:row>1201</xdr:row>
      <xdr:rowOff>123825</xdr:rowOff>
    </xdr:to>
    <xdr:sp macro="" textlink="">
      <xdr:nvSpPr>
        <xdr:cNvPr id="2197" name="AutoShape 149" descr="Performance Bonuses"/>
        <xdr:cNvSpPr>
          <a:spLocks noChangeAspect="1" noChangeArrowheads="1"/>
        </xdr:cNvSpPr>
      </xdr:nvSpPr>
      <xdr:spPr bwMode="auto">
        <a:xfrm>
          <a:off x="1524000" y="1881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1201</xdr:row>
      <xdr:rowOff>0</xdr:rowOff>
    </xdr:from>
    <xdr:to>
      <xdr:col>2</xdr:col>
      <xdr:colOff>257175</xdr:colOff>
      <xdr:row>1201</xdr:row>
      <xdr:rowOff>123825</xdr:rowOff>
    </xdr:to>
    <xdr:sp macro="" textlink="">
      <xdr:nvSpPr>
        <xdr:cNvPr id="2198" name="AutoShape 150" descr="Waivers Exempt">
          <a:hlinkClick xmlns:r="http://schemas.openxmlformats.org/officeDocument/2006/relationships" r:id="rId48"/>
        </xdr:cNvPr>
        <xdr:cNvSpPr>
          <a:spLocks noChangeAspect="1" noChangeArrowheads="1"/>
        </xdr:cNvSpPr>
      </xdr:nvSpPr>
      <xdr:spPr bwMode="auto">
        <a:xfrm>
          <a:off x="1657350" y="1881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1452</xdr:row>
      <xdr:rowOff>0</xdr:rowOff>
    </xdr:from>
    <xdr:to>
      <xdr:col>2</xdr:col>
      <xdr:colOff>123825</xdr:colOff>
      <xdr:row>1452</xdr:row>
      <xdr:rowOff>123825</xdr:rowOff>
    </xdr:to>
    <xdr:sp macro="" textlink="">
      <xdr:nvSpPr>
        <xdr:cNvPr id="2199" name="AutoShape 151" descr="Waivers Exempt">
          <a:hlinkClick xmlns:r="http://schemas.openxmlformats.org/officeDocument/2006/relationships" r:id="rId49"/>
        </xdr:cNvPr>
        <xdr:cNvSpPr>
          <a:spLocks noChangeAspect="1" noChangeArrowheads="1"/>
        </xdr:cNvSpPr>
      </xdr:nvSpPr>
      <xdr:spPr bwMode="auto">
        <a:xfrm>
          <a:off x="1524000" y="1900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104775</xdr:colOff>
      <xdr:row>1</xdr:row>
      <xdr:rowOff>104775</xdr:rowOff>
    </xdr:to>
    <xdr:sp macro="" textlink="">
      <xdr:nvSpPr>
        <xdr:cNvPr id="2200" name="AutoShape 152" descr="https://capfriendly-wlb8ng5.stackpathdns.com/assets/images/icons/general/q2.svg"/>
        <xdr:cNvSpPr>
          <a:spLocks noChangeAspect="1" noChangeArrowheads="1"/>
        </xdr:cNvSpPr>
      </xdr:nvSpPr>
      <xdr:spPr bwMode="auto">
        <a:xfrm>
          <a:off x="6096000" y="191928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688</xdr:row>
      <xdr:rowOff>0</xdr:rowOff>
    </xdr:from>
    <xdr:to>
      <xdr:col>7</xdr:col>
      <xdr:colOff>123825</xdr:colOff>
      <xdr:row>688</xdr:row>
      <xdr:rowOff>104775</xdr:rowOff>
    </xdr:to>
    <xdr:sp macro="" textlink="">
      <xdr:nvSpPr>
        <xdr:cNvPr id="2201" name="AutoShape 153" descr="Arbitration Eligible">
          <a:hlinkClick xmlns:r="http://schemas.openxmlformats.org/officeDocument/2006/relationships" r:id="rId50"/>
        </xdr:cNvPr>
        <xdr:cNvSpPr>
          <a:spLocks noChangeAspect="1" noChangeArrowheads="1"/>
        </xdr:cNvSpPr>
      </xdr:nvSpPr>
      <xdr:spPr bwMode="auto">
        <a:xfrm>
          <a:off x="5334000" y="19383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1297</xdr:row>
      <xdr:rowOff>0</xdr:rowOff>
    </xdr:from>
    <xdr:to>
      <xdr:col>7</xdr:col>
      <xdr:colOff>123825</xdr:colOff>
      <xdr:row>1297</xdr:row>
      <xdr:rowOff>104775</xdr:rowOff>
    </xdr:to>
    <xdr:sp macro="" textlink="">
      <xdr:nvSpPr>
        <xdr:cNvPr id="2202" name="AutoShape 154" descr="Arbitration Eligible">
          <a:hlinkClick xmlns:r="http://schemas.openxmlformats.org/officeDocument/2006/relationships" r:id="rId51"/>
        </xdr:cNvPr>
        <xdr:cNvSpPr>
          <a:spLocks noChangeAspect="1" noChangeArrowheads="1"/>
        </xdr:cNvSpPr>
      </xdr:nvSpPr>
      <xdr:spPr bwMode="auto">
        <a:xfrm>
          <a:off x="5334000" y="14249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146</xdr:row>
      <xdr:rowOff>0</xdr:rowOff>
    </xdr:from>
    <xdr:to>
      <xdr:col>7</xdr:col>
      <xdr:colOff>123825</xdr:colOff>
      <xdr:row>146</xdr:row>
      <xdr:rowOff>104775</xdr:rowOff>
    </xdr:to>
    <xdr:sp macro="" textlink="">
      <xdr:nvSpPr>
        <xdr:cNvPr id="2203" name="AutoShape 155" descr="Arbitration Eligible">
          <a:hlinkClick xmlns:r="http://schemas.openxmlformats.org/officeDocument/2006/relationships" r:id="rId52"/>
        </xdr:cNvPr>
        <xdr:cNvSpPr>
          <a:spLocks noChangeAspect="1" noChangeArrowheads="1"/>
        </xdr:cNvSpPr>
      </xdr:nvSpPr>
      <xdr:spPr bwMode="auto">
        <a:xfrm>
          <a:off x="5334000" y="14439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796</xdr:row>
      <xdr:rowOff>0</xdr:rowOff>
    </xdr:from>
    <xdr:to>
      <xdr:col>7</xdr:col>
      <xdr:colOff>123825</xdr:colOff>
      <xdr:row>796</xdr:row>
      <xdr:rowOff>104775</xdr:rowOff>
    </xdr:to>
    <xdr:sp macro="" textlink="">
      <xdr:nvSpPr>
        <xdr:cNvPr id="2204" name="AutoShape 156" descr="Arbitration Eligible">
          <a:hlinkClick xmlns:r="http://schemas.openxmlformats.org/officeDocument/2006/relationships" r:id="rId53"/>
        </xdr:cNvPr>
        <xdr:cNvSpPr>
          <a:spLocks noChangeAspect="1" noChangeArrowheads="1"/>
        </xdr:cNvSpPr>
      </xdr:nvSpPr>
      <xdr:spPr bwMode="auto">
        <a:xfrm>
          <a:off x="5334000" y="14820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318</xdr:row>
      <xdr:rowOff>0</xdr:rowOff>
    </xdr:from>
    <xdr:to>
      <xdr:col>7</xdr:col>
      <xdr:colOff>123825</xdr:colOff>
      <xdr:row>318</xdr:row>
      <xdr:rowOff>104775</xdr:rowOff>
    </xdr:to>
    <xdr:sp macro="" textlink="">
      <xdr:nvSpPr>
        <xdr:cNvPr id="2205" name="AutoShape 157" descr="Arbitration Eligible">
          <a:hlinkClick xmlns:r="http://schemas.openxmlformats.org/officeDocument/2006/relationships" r:id="rId54"/>
        </xdr:cNvPr>
        <xdr:cNvSpPr>
          <a:spLocks noChangeAspect="1" noChangeArrowheads="1"/>
        </xdr:cNvSpPr>
      </xdr:nvSpPr>
      <xdr:spPr bwMode="auto">
        <a:xfrm>
          <a:off x="5334000" y="16716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1232</xdr:row>
      <xdr:rowOff>0</xdr:rowOff>
    </xdr:from>
    <xdr:to>
      <xdr:col>2</xdr:col>
      <xdr:colOff>123825</xdr:colOff>
      <xdr:row>1232</xdr:row>
      <xdr:rowOff>123825</xdr:rowOff>
    </xdr:to>
    <xdr:sp macro="" textlink="">
      <xdr:nvSpPr>
        <xdr:cNvPr id="2206" name="AutoShape 158" descr="Performance Bonuses"/>
        <xdr:cNvSpPr>
          <a:spLocks noChangeAspect="1" noChangeArrowheads="1"/>
        </xdr:cNvSpPr>
      </xdr:nvSpPr>
      <xdr:spPr bwMode="auto">
        <a:xfrm>
          <a:off x="1524000" y="1690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1232</xdr:row>
      <xdr:rowOff>0</xdr:rowOff>
    </xdr:from>
    <xdr:to>
      <xdr:col>2</xdr:col>
      <xdr:colOff>257175</xdr:colOff>
      <xdr:row>1232</xdr:row>
      <xdr:rowOff>123825</xdr:rowOff>
    </xdr:to>
    <xdr:sp macro="" textlink="">
      <xdr:nvSpPr>
        <xdr:cNvPr id="2207" name="AutoShape 159" descr="Waivers Exempt">
          <a:hlinkClick xmlns:r="http://schemas.openxmlformats.org/officeDocument/2006/relationships" r:id="rId55"/>
        </xdr:cNvPr>
        <xdr:cNvSpPr>
          <a:spLocks noChangeAspect="1" noChangeArrowheads="1"/>
        </xdr:cNvSpPr>
      </xdr:nvSpPr>
      <xdr:spPr bwMode="auto">
        <a:xfrm>
          <a:off x="1657350" y="1690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08" name="AutoShape 160" descr="https://capfriendly-wlb8ng5.stackpathdns.com/assets/images/icons/general/q.svg"/>
        <xdr:cNvSpPr>
          <a:spLocks noChangeAspect="1" noChangeArrowheads="1"/>
        </xdr:cNvSpPr>
      </xdr:nvSpPr>
      <xdr:spPr bwMode="auto">
        <a:xfrm>
          <a:off x="1524000" y="1862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09" name="AutoShape 161" descr="https://capfriendly-wlb8ng5.stackpathdns.com/assets/images/icons/general/q.svg"/>
        <xdr:cNvSpPr>
          <a:spLocks noChangeAspect="1" noChangeArrowheads="1"/>
        </xdr:cNvSpPr>
      </xdr:nvSpPr>
      <xdr:spPr bwMode="auto">
        <a:xfrm>
          <a:off x="1524000" y="1881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0" name="AutoShape 162" descr="https://capfriendly-wlb8ng5.stackpathdns.com/assets/images/icons/general/q.svg"/>
        <xdr:cNvSpPr>
          <a:spLocks noChangeAspect="1" noChangeArrowheads="1"/>
        </xdr:cNvSpPr>
      </xdr:nvSpPr>
      <xdr:spPr bwMode="auto">
        <a:xfrm>
          <a:off x="1524000" y="1900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1" name="AutoShape 163" descr="https://capfriendly-wlb8ng5.stackpathdns.com/assets/images/icons/general/q.svg"/>
        <xdr:cNvSpPr>
          <a:spLocks noChangeAspect="1" noChangeArrowheads="1"/>
        </xdr:cNvSpPr>
      </xdr:nvSpPr>
      <xdr:spPr bwMode="auto">
        <a:xfrm>
          <a:off x="1524000" y="19192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2" name="AutoShape 164" descr="https://capfriendly-wlb8ng5.stackpathdns.com/assets/images/icons/general/q.svg"/>
        <xdr:cNvSpPr>
          <a:spLocks noChangeAspect="1" noChangeArrowheads="1"/>
        </xdr:cNvSpPr>
      </xdr:nvSpPr>
      <xdr:spPr bwMode="auto">
        <a:xfrm>
          <a:off x="1524000" y="19383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3" name="AutoShape 165" descr="https://capfriendly-wlb8ng5.stackpathdns.com/assets/images/icons/general/q.svg"/>
        <xdr:cNvSpPr>
          <a:spLocks noChangeAspect="1" noChangeArrowheads="1"/>
        </xdr:cNvSpPr>
      </xdr:nvSpPr>
      <xdr:spPr bwMode="auto">
        <a:xfrm>
          <a:off x="1524000" y="1957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4" name="AutoShape 166" descr="https://capfriendly-wlb8ng5.stackpathdns.com/assets/images/icons/general/q.svg"/>
        <xdr:cNvSpPr>
          <a:spLocks noChangeAspect="1" noChangeArrowheads="1"/>
        </xdr:cNvSpPr>
      </xdr:nvSpPr>
      <xdr:spPr bwMode="auto">
        <a:xfrm>
          <a:off x="1524000" y="19764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5" name="AutoShape 167" descr="https://capfriendly-wlb8ng5.stackpathdns.com/assets/images/icons/general/q.svg"/>
        <xdr:cNvSpPr>
          <a:spLocks noChangeAspect="1" noChangeArrowheads="1"/>
        </xdr:cNvSpPr>
      </xdr:nvSpPr>
      <xdr:spPr bwMode="auto">
        <a:xfrm>
          <a:off x="1524000" y="1995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6" name="AutoShape 168" descr="https://capfriendly-wlb8ng5.stackpathdns.com/assets/images/icons/general/q.svg"/>
        <xdr:cNvSpPr>
          <a:spLocks noChangeAspect="1" noChangeArrowheads="1"/>
        </xdr:cNvSpPr>
      </xdr:nvSpPr>
      <xdr:spPr bwMode="auto">
        <a:xfrm>
          <a:off x="1524000" y="2014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7" name="AutoShape 169" descr="https://capfriendly-wlb8ng5.stackpathdns.com/assets/images/icons/general/q.svg"/>
        <xdr:cNvSpPr>
          <a:spLocks noChangeAspect="1" noChangeArrowheads="1"/>
        </xdr:cNvSpPr>
      </xdr:nvSpPr>
      <xdr:spPr bwMode="auto">
        <a:xfrm>
          <a:off x="1524000" y="2033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8" name="AutoShape 170" descr="https://capfriendly-wlb8ng5.stackpathdns.com/assets/images/icons/general/q.svg"/>
        <xdr:cNvSpPr>
          <a:spLocks noChangeAspect="1" noChangeArrowheads="1"/>
        </xdr:cNvSpPr>
      </xdr:nvSpPr>
      <xdr:spPr bwMode="auto">
        <a:xfrm>
          <a:off x="1524000" y="2052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918</xdr:row>
      <xdr:rowOff>0</xdr:rowOff>
    </xdr:from>
    <xdr:to>
      <xdr:col>2</xdr:col>
      <xdr:colOff>123825</xdr:colOff>
      <xdr:row>918</xdr:row>
      <xdr:rowOff>123825</xdr:rowOff>
    </xdr:to>
    <xdr:sp macro="" textlink="">
      <xdr:nvSpPr>
        <xdr:cNvPr id="2219" name="AutoShape 171" descr="Retained Salary Transaction"/>
        <xdr:cNvSpPr>
          <a:spLocks noChangeAspect="1" noChangeArrowheads="1"/>
        </xdr:cNvSpPr>
      </xdr:nvSpPr>
      <xdr:spPr bwMode="auto">
        <a:xfrm>
          <a:off x="1524000" y="2107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918</xdr:row>
      <xdr:rowOff>0</xdr:rowOff>
    </xdr:from>
    <xdr:to>
      <xdr:col>2</xdr:col>
      <xdr:colOff>257175</xdr:colOff>
      <xdr:row>918</xdr:row>
      <xdr:rowOff>123825</xdr:rowOff>
    </xdr:to>
    <xdr:sp macro="" textlink="">
      <xdr:nvSpPr>
        <xdr:cNvPr id="2220" name="AutoShape 172" descr="Waivers Exempt">
          <a:hlinkClick xmlns:r="http://schemas.openxmlformats.org/officeDocument/2006/relationships" r:id="rId56"/>
        </xdr:cNvPr>
        <xdr:cNvSpPr>
          <a:spLocks noChangeAspect="1" noChangeArrowheads="1"/>
        </xdr:cNvSpPr>
      </xdr:nvSpPr>
      <xdr:spPr bwMode="auto">
        <a:xfrm>
          <a:off x="1657350" y="2107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1259</xdr:row>
      <xdr:rowOff>0</xdr:rowOff>
    </xdr:from>
    <xdr:to>
      <xdr:col>2</xdr:col>
      <xdr:colOff>123825</xdr:colOff>
      <xdr:row>1259</xdr:row>
      <xdr:rowOff>123825</xdr:rowOff>
    </xdr:to>
    <xdr:sp macro="" textlink="">
      <xdr:nvSpPr>
        <xdr:cNvPr id="2221" name="AutoShape 173" descr="Waivers Exempt">
          <a:hlinkClick xmlns:r="http://schemas.openxmlformats.org/officeDocument/2006/relationships" r:id="rId57"/>
        </xdr:cNvPr>
        <xdr:cNvSpPr>
          <a:spLocks noChangeAspect="1" noChangeArrowheads="1"/>
        </xdr:cNvSpPr>
      </xdr:nvSpPr>
      <xdr:spPr bwMode="auto">
        <a:xfrm>
          <a:off x="1524000" y="2126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661</xdr:row>
      <xdr:rowOff>0</xdr:rowOff>
    </xdr:from>
    <xdr:to>
      <xdr:col>2</xdr:col>
      <xdr:colOff>123825</xdr:colOff>
      <xdr:row>661</xdr:row>
      <xdr:rowOff>123825</xdr:rowOff>
    </xdr:to>
    <xdr:sp macro="" textlink="">
      <xdr:nvSpPr>
        <xdr:cNvPr id="2222" name="AutoShape 174" descr="Waivers Exempt">
          <a:hlinkClick xmlns:r="http://schemas.openxmlformats.org/officeDocument/2006/relationships" r:id="rId58"/>
        </xdr:cNvPr>
        <xdr:cNvSpPr>
          <a:spLocks noChangeAspect="1" noChangeArrowheads="1"/>
        </xdr:cNvSpPr>
      </xdr:nvSpPr>
      <xdr:spPr bwMode="auto">
        <a:xfrm>
          <a:off x="1524000" y="2145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790</xdr:row>
      <xdr:rowOff>0</xdr:rowOff>
    </xdr:from>
    <xdr:to>
      <xdr:col>2</xdr:col>
      <xdr:colOff>123825</xdr:colOff>
      <xdr:row>790</xdr:row>
      <xdr:rowOff>123825</xdr:rowOff>
    </xdr:to>
    <xdr:sp macro="" textlink="">
      <xdr:nvSpPr>
        <xdr:cNvPr id="2223" name="AutoShape 175" descr="Performance Bonuses"/>
        <xdr:cNvSpPr>
          <a:spLocks noChangeAspect="1" noChangeArrowheads="1"/>
        </xdr:cNvSpPr>
      </xdr:nvSpPr>
      <xdr:spPr bwMode="auto">
        <a:xfrm>
          <a:off x="1524000" y="2165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790</xdr:row>
      <xdr:rowOff>0</xdr:rowOff>
    </xdr:from>
    <xdr:to>
      <xdr:col>2</xdr:col>
      <xdr:colOff>257175</xdr:colOff>
      <xdr:row>790</xdr:row>
      <xdr:rowOff>123825</xdr:rowOff>
    </xdr:to>
    <xdr:sp macro="" textlink="">
      <xdr:nvSpPr>
        <xdr:cNvPr id="2224" name="AutoShape 176" descr="Waivers Exempt">
          <a:hlinkClick xmlns:r="http://schemas.openxmlformats.org/officeDocument/2006/relationships" r:id="rId59"/>
        </xdr:cNvPr>
        <xdr:cNvSpPr>
          <a:spLocks noChangeAspect="1" noChangeArrowheads="1"/>
        </xdr:cNvSpPr>
      </xdr:nvSpPr>
      <xdr:spPr bwMode="auto">
        <a:xfrm>
          <a:off x="1657350" y="2165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226</xdr:row>
      <xdr:rowOff>0</xdr:rowOff>
    </xdr:from>
    <xdr:to>
      <xdr:col>2</xdr:col>
      <xdr:colOff>123825</xdr:colOff>
      <xdr:row>226</xdr:row>
      <xdr:rowOff>123825</xdr:rowOff>
    </xdr:to>
    <xdr:sp macro="" textlink="">
      <xdr:nvSpPr>
        <xdr:cNvPr id="2225" name="AutoShape 177" descr="Performance Bonuses"/>
        <xdr:cNvSpPr>
          <a:spLocks noChangeAspect="1" noChangeArrowheads="1"/>
        </xdr:cNvSpPr>
      </xdr:nvSpPr>
      <xdr:spPr bwMode="auto">
        <a:xfrm>
          <a:off x="1524000" y="2184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226</xdr:row>
      <xdr:rowOff>0</xdr:rowOff>
    </xdr:from>
    <xdr:to>
      <xdr:col>2</xdr:col>
      <xdr:colOff>257175</xdr:colOff>
      <xdr:row>226</xdr:row>
      <xdr:rowOff>123825</xdr:rowOff>
    </xdr:to>
    <xdr:sp macro="" textlink="">
      <xdr:nvSpPr>
        <xdr:cNvPr id="2226" name="AutoShape 178" descr="Retained Salary Transaction"/>
        <xdr:cNvSpPr>
          <a:spLocks noChangeAspect="1" noChangeArrowheads="1"/>
        </xdr:cNvSpPr>
      </xdr:nvSpPr>
      <xdr:spPr bwMode="auto">
        <a:xfrm>
          <a:off x="1657350" y="2184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226</xdr:row>
      <xdr:rowOff>0</xdr:rowOff>
    </xdr:from>
    <xdr:to>
      <xdr:col>2</xdr:col>
      <xdr:colOff>390525</xdr:colOff>
      <xdr:row>226</xdr:row>
      <xdr:rowOff>123825</xdr:rowOff>
    </xdr:to>
    <xdr:sp macro="" textlink="">
      <xdr:nvSpPr>
        <xdr:cNvPr id="2227" name="AutoShape 179" descr="Waivers Exempt">
          <a:hlinkClick xmlns:r="http://schemas.openxmlformats.org/officeDocument/2006/relationships" r:id="rId60"/>
        </xdr:cNvPr>
        <xdr:cNvSpPr>
          <a:spLocks noChangeAspect="1" noChangeArrowheads="1"/>
        </xdr:cNvSpPr>
      </xdr:nvSpPr>
      <xdr:spPr bwMode="auto">
        <a:xfrm>
          <a:off x="1790700" y="2184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226</xdr:row>
      <xdr:rowOff>0</xdr:rowOff>
    </xdr:from>
    <xdr:to>
      <xdr:col>2</xdr:col>
      <xdr:colOff>523875</xdr:colOff>
      <xdr:row>226</xdr:row>
      <xdr:rowOff>123825</xdr:rowOff>
    </xdr:to>
    <xdr:sp macro="" textlink="">
      <xdr:nvSpPr>
        <xdr:cNvPr id="2228" name="AutoShape 180" descr="Exempt from the 50 Contract Limit"/>
        <xdr:cNvSpPr>
          <a:spLocks noChangeAspect="1" noChangeArrowheads="1"/>
        </xdr:cNvSpPr>
      </xdr:nvSpPr>
      <xdr:spPr bwMode="auto">
        <a:xfrm>
          <a:off x="1924050" y="2184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1087</xdr:row>
      <xdr:rowOff>0</xdr:rowOff>
    </xdr:from>
    <xdr:to>
      <xdr:col>2</xdr:col>
      <xdr:colOff>123825</xdr:colOff>
      <xdr:row>1087</xdr:row>
      <xdr:rowOff>123825</xdr:rowOff>
    </xdr:to>
    <xdr:sp macro="" textlink="">
      <xdr:nvSpPr>
        <xdr:cNvPr id="2229" name="AutoShape 181" descr="Performance Bonuses"/>
        <xdr:cNvSpPr>
          <a:spLocks noChangeAspect="1" noChangeArrowheads="1"/>
        </xdr:cNvSpPr>
      </xdr:nvSpPr>
      <xdr:spPr bwMode="auto">
        <a:xfrm>
          <a:off x="1524000" y="2203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1087</xdr:row>
      <xdr:rowOff>0</xdr:rowOff>
    </xdr:from>
    <xdr:to>
      <xdr:col>2</xdr:col>
      <xdr:colOff>257175</xdr:colOff>
      <xdr:row>1087</xdr:row>
      <xdr:rowOff>123825</xdr:rowOff>
    </xdr:to>
    <xdr:sp macro="" textlink="">
      <xdr:nvSpPr>
        <xdr:cNvPr id="2230" name="AutoShape 182" descr="Retained Salary Transaction"/>
        <xdr:cNvSpPr>
          <a:spLocks noChangeAspect="1" noChangeArrowheads="1"/>
        </xdr:cNvSpPr>
      </xdr:nvSpPr>
      <xdr:spPr bwMode="auto">
        <a:xfrm>
          <a:off x="1657350" y="2203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1087</xdr:row>
      <xdr:rowOff>0</xdr:rowOff>
    </xdr:from>
    <xdr:to>
      <xdr:col>2</xdr:col>
      <xdr:colOff>390525</xdr:colOff>
      <xdr:row>1087</xdr:row>
      <xdr:rowOff>123825</xdr:rowOff>
    </xdr:to>
    <xdr:sp macro="" textlink="">
      <xdr:nvSpPr>
        <xdr:cNvPr id="2231" name="AutoShape 183" descr="Waivers Exempt">
          <a:hlinkClick xmlns:r="http://schemas.openxmlformats.org/officeDocument/2006/relationships" r:id="rId61"/>
        </xdr:cNvPr>
        <xdr:cNvSpPr>
          <a:spLocks noChangeAspect="1" noChangeArrowheads="1"/>
        </xdr:cNvSpPr>
      </xdr:nvSpPr>
      <xdr:spPr bwMode="auto">
        <a:xfrm>
          <a:off x="1790700" y="2203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1322</xdr:row>
      <xdr:rowOff>0</xdr:rowOff>
    </xdr:from>
    <xdr:to>
      <xdr:col>2</xdr:col>
      <xdr:colOff>123825</xdr:colOff>
      <xdr:row>1322</xdr:row>
      <xdr:rowOff>123825</xdr:rowOff>
    </xdr:to>
    <xdr:sp macro="" textlink="">
      <xdr:nvSpPr>
        <xdr:cNvPr id="2232" name="AutoShape 184" descr="Performance Bonuses"/>
        <xdr:cNvSpPr>
          <a:spLocks noChangeAspect="1" noChangeArrowheads="1"/>
        </xdr:cNvSpPr>
      </xdr:nvSpPr>
      <xdr:spPr bwMode="auto">
        <a:xfrm>
          <a:off x="1524000" y="2222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1322</xdr:row>
      <xdr:rowOff>0</xdr:rowOff>
    </xdr:from>
    <xdr:to>
      <xdr:col>2</xdr:col>
      <xdr:colOff>257175</xdr:colOff>
      <xdr:row>1322</xdr:row>
      <xdr:rowOff>123825</xdr:rowOff>
    </xdr:to>
    <xdr:sp macro="" textlink="">
      <xdr:nvSpPr>
        <xdr:cNvPr id="2233" name="AutoShape 185" descr="Retained Salary Transaction"/>
        <xdr:cNvSpPr>
          <a:spLocks noChangeAspect="1" noChangeArrowheads="1"/>
        </xdr:cNvSpPr>
      </xdr:nvSpPr>
      <xdr:spPr bwMode="auto">
        <a:xfrm>
          <a:off x="1657350" y="2222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1322</xdr:row>
      <xdr:rowOff>0</xdr:rowOff>
    </xdr:from>
    <xdr:to>
      <xdr:col>2</xdr:col>
      <xdr:colOff>390525</xdr:colOff>
      <xdr:row>1322</xdr:row>
      <xdr:rowOff>123825</xdr:rowOff>
    </xdr:to>
    <xdr:sp macro="" textlink="">
      <xdr:nvSpPr>
        <xdr:cNvPr id="2234" name="AutoShape 186" descr="Waivers Exempt">
          <a:hlinkClick xmlns:r="http://schemas.openxmlformats.org/officeDocument/2006/relationships" r:id="rId62"/>
        </xdr:cNvPr>
        <xdr:cNvSpPr>
          <a:spLocks noChangeAspect="1" noChangeArrowheads="1"/>
        </xdr:cNvSpPr>
      </xdr:nvSpPr>
      <xdr:spPr bwMode="auto">
        <a:xfrm>
          <a:off x="1790700" y="2222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1062</xdr:row>
      <xdr:rowOff>0</xdr:rowOff>
    </xdr:from>
    <xdr:to>
      <xdr:col>2</xdr:col>
      <xdr:colOff>123825</xdr:colOff>
      <xdr:row>1062</xdr:row>
      <xdr:rowOff>123825</xdr:rowOff>
    </xdr:to>
    <xdr:sp macro="" textlink="">
      <xdr:nvSpPr>
        <xdr:cNvPr id="2235" name="AutoShape 187" descr="Performance Bonuses"/>
        <xdr:cNvSpPr>
          <a:spLocks noChangeAspect="1" noChangeArrowheads="1"/>
        </xdr:cNvSpPr>
      </xdr:nvSpPr>
      <xdr:spPr bwMode="auto">
        <a:xfrm>
          <a:off x="1524000" y="2241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1062</xdr:row>
      <xdr:rowOff>0</xdr:rowOff>
    </xdr:from>
    <xdr:to>
      <xdr:col>2</xdr:col>
      <xdr:colOff>257175</xdr:colOff>
      <xdr:row>1062</xdr:row>
      <xdr:rowOff>123825</xdr:rowOff>
    </xdr:to>
    <xdr:sp macro="" textlink="">
      <xdr:nvSpPr>
        <xdr:cNvPr id="2236" name="AutoShape 188" descr="Waivers Exempt">
          <a:hlinkClick xmlns:r="http://schemas.openxmlformats.org/officeDocument/2006/relationships" r:id="rId63"/>
        </xdr:cNvPr>
        <xdr:cNvSpPr>
          <a:spLocks noChangeAspect="1" noChangeArrowheads="1"/>
        </xdr:cNvSpPr>
      </xdr:nvSpPr>
      <xdr:spPr bwMode="auto">
        <a:xfrm>
          <a:off x="1657350" y="2241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864</xdr:row>
      <xdr:rowOff>0</xdr:rowOff>
    </xdr:from>
    <xdr:to>
      <xdr:col>2</xdr:col>
      <xdr:colOff>123825</xdr:colOff>
      <xdr:row>864</xdr:row>
      <xdr:rowOff>123825</xdr:rowOff>
    </xdr:to>
    <xdr:sp macro="" textlink="">
      <xdr:nvSpPr>
        <xdr:cNvPr id="2237" name="AutoShape 189" descr="Performance Bonuses"/>
        <xdr:cNvSpPr>
          <a:spLocks noChangeAspect="1" noChangeArrowheads="1"/>
        </xdr:cNvSpPr>
      </xdr:nvSpPr>
      <xdr:spPr bwMode="auto">
        <a:xfrm>
          <a:off x="1524000" y="2260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864</xdr:row>
      <xdr:rowOff>0</xdr:rowOff>
    </xdr:from>
    <xdr:to>
      <xdr:col>2</xdr:col>
      <xdr:colOff>257175</xdr:colOff>
      <xdr:row>864</xdr:row>
      <xdr:rowOff>123825</xdr:rowOff>
    </xdr:to>
    <xdr:sp macro="" textlink="">
      <xdr:nvSpPr>
        <xdr:cNvPr id="2238" name="AutoShape 190" descr="Waivers Exempt">
          <a:hlinkClick xmlns:r="http://schemas.openxmlformats.org/officeDocument/2006/relationships" r:id="rId64"/>
        </xdr:cNvPr>
        <xdr:cNvSpPr>
          <a:spLocks noChangeAspect="1" noChangeArrowheads="1"/>
        </xdr:cNvSpPr>
      </xdr:nvSpPr>
      <xdr:spPr bwMode="auto">
        <a:xfrm>
          <a:off x="1657350" y="2260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1064</xdr:row>
      <xdr:rowOff>0</xdr:rowOff>
    </xdr:from>
    <xdr:to>
      <xdr:col>2</xdr:col>
      <xdr:colOff>123825</xdr:colOff>
      <xdr:row>1064</xdr:row>
      <xdr:rowOff>123825</xdr:rowOff>
    </xdr:to>
    <xdr:sp macro="" textlink="">
      <xdr:nvSpPr>
        <xdr:cNvPr id="2239" name="AutoShape 191" descr="Waivers Exempt">
          <a:hlinkClick xmlns:r="http://schemas.openxmlformats.org/officeDocument/2006/relationships" r:id="rId65"/>
        </xdr:cNvPr>
        <xdr:cNvSpPr>
          <a:spLocks noChangeAspect="1" noChangeArrowheads="1"/>
        </xdr:cNvSpPr>
      </xdr:nvSpPr>
      <xdr:spPr bwMode="auto">
        <a:xfrm>
          <a:off x="1524000" y="2279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861</xdr:row>
      <xdr:rowOff>0</xdr:rowOff>
    </xdr:from>
    <xdr:to>
      <xdr:col>2</xdr:col>
      <xdr:colOff>123825</xdr:colOff>
      <xdr:row>861</xdr:row>
      <xdr:rowOff>123825</xdr:rowOff>
    </xdr:to>
    <xdr:sp macro="" textlink="">
      <xdr:nvSpPr>
        <xdr:cNvPr id="2240" name="AutoShape 192" descr="Waivers Exempt">
          <a:hlinkClick xmlns:r="http://schemas.openxmlformats.org/officeDocument/2006/relationships" r:id="rId66"/>
        </xdr:cNvPr>
        <xdr:cNvSpPr>
          <a:spLocks noChangeAspect="1" noChangeArrowheads="1"/>
        </xdr:cNvSpPr>
      </xdr:nvSpPr>
      <xdr:spPr bwMode="auto">
        <a:xfrm>
          <a:off x="1524000" y="2317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1002</xdr:row>
      <xdr:rowOff>0</xdr:rowOff>
    </xdr:from>
    <xdr:to>
      <xdr:col>7</xdr:col>
      <xdr:colOff>123825</xdr:colOff>
      <xdr:row>1002</xdr:row>
      <xdr:rowOff>104775</xdr:rowOff>
    </xdr:to>
    <xdr:sp macro="" textlink="">
      <xdr:nvSpPr>
        <xdr:cNvPr id="2241" name="AutoShape 193" descr="Arbitration Eligible">
          <a:hlinkClick xmlns:r="http://schemas.openxmlformats.org/officeDocument/2006/relationships" r:id="rId67"/>
        </xdr:cNvPr>
        <xdr:cNvSpPr>
          <a:spLocks noChangeAspect="1" noChangeArrowheads="1"/>
        </xdr:cNvSpPr>
      </xdr:nvSpPr>
      <xdr:spPr bwMode="auto">
        <a:xfrm>
          <a:off x="5334000" y="233648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474</xdr:row>
      <xdr:rowOff>0</xdr:rowOff>
    </xdr:from>
    <xdr:to>
      <xdr:col>2</xdr:col>
      <xdr:colOff>123825</xdr:colOff>
      <xdr:row>474</xdr:row>
      <xdr:rowOff>123825</xdr:rowOff>
    </xdr:to>
    <xdr:sp macro="" textlink="">
      <xdr:nvSpPr>
        <xdr:cNvPr id="2242" name="AutoShape 194" descr="Waivers Exempt">
          <a:hlinkClick xmlns:r="http://schemas.openxmlformats.org/officeDocument/2006/relationships" r:id="rId68"/>
        </xdr:cNvPr>
        <xdr:cNvSpPr>
          <a:spLocks noChangeAspect="1" noChangeArrowheads="1"/>
        </xdr:cNvSpPr>
      </xdr:nvSpPr>
      <xdr:spPr bwMode="auto">
        <a:xfrm>
          <a:off x="1524000" y="2355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967</xdr:row>
      <xdr:rowOff>0</xdr:rowOff>
    </xdr:from>
    <xdr:to>
      <xdr:col>2</xdr:col>
      <xdr:colOff>123825</xdr:colOff>
      <xdr:row>967</xdr:row>
      <xdr:rowOff>123825</xdr:rowOff>
    </xdr:to>
    <xdr:sp macro="" textlink="">
      <xdr:nvSpPr>
        <xdr:cNvPr id="2243" name="AutoShape 195" descr="Waivers Exempt">
          <a:hlinkClick xmlns:r="http://schemas.openxmlformats.org/officeDocument/2006/relationships" r:id="rId69"/>
        </xdr:cNvPr>
        <xdr:cNvSpPr>
          <a:spLocks noChangeAspect="1" noChangeArrowheads="1"/>
        </xdr:cNvSpPr>
      </xdr:nvSpPr>
      <xdr:spPr bwMode="auto">
        <a:xfrm>
          <a:off x="1524000" y="2449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642</xdr:row>
      <xdr:rowOff>0</xdr:rowOff>
    </xdr:from>
    <xdr:to>
      <xdr:col>2</xdr:col>
      <xdr:colOff>123825</xdr:colOff>
      <xdr:row>642</xdr:row>
      <xdr:rowOff>123825</xdr:rowOff>
    </xdr:to>
    <xdr:sp macro="" textlink="">
      <xdr:nvSpPr>
        <xdr:cNvPr id="2244" name="AutoShape 196" descr="Waivers Exempt">
          <a:hlinkClick xmlns:r="http://schemas.openxmlformats.org/officeDocument/2006/relationships" r:id="rId70"/>
        </xdr:cNvPr>
        <xdr:cNvSpPr>
          <a:spLocks noChangeAspect="1" noChangeArrowheads="1"/>
        </xdr:cNvSpPr>
      </xdr:nvSpPr>
      <xdr:spPr bwMode="auto">
        <a:xfrm>
          <a:off x="1524000" y="2468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123825</xdr:colOff>
      <xdr:row>13</xdr:row>
      <xdr:rowOff>123825</xdr:rowOff>
    </xdr:to>
    <xdr:sp macro="" textlink="">
      <xdr:nvSpPr>
        <xdr:cNvPr id="2245" name="AutoShape 197" descr="Retained Salary Transaction"/>
        <xdr:cNvSpPr>
          <a:spLocks noChangeAspect="1" noChangeArrowheads="1"/>
        </xdr:cNvSpPr>
      </xdr:nvSpPr>
      <xdr:spPr bwMode="auto">
        <a:xfrm>
          <a:off x="1524000" y="24879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xdr:row>
      <xdr:rowOff>0</xdr:rowOff>
    </xdr:from>
    <xdr:to>
      <xdr:col>2</xdr:col>
      <xdr:colOff>257175</xdr:colOff>
      <xdr:row>13</xdr:row>
      <xdr:rowOff>123825</xdr:rowOff>
    </xdr:to>
    <xdr:sp macro="" textlink="">
      <xdr:nvSpPr>
        <xdr:cNvPr id="2246" name="AutoShape 198" descr="Waivers Exempt">
          <a:hlinkClick xmlns:r="http://schemas.openxmlformats.org/officeDocument/2006/relationships" r:id="rId71"/>
        </xdr:cNvPr>
        <xdr:cNvSpPr>
          <a:spLocks noChangeAspect="1" noChangeArrowheads="1"/>
        </xdr:cNvSpPr>
      </xdr:nvSpPr>
      <xdr:spPr bwMode="auto">
        <a:xfrm>
          <a:off x="1657350" y="24879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401</xdr:row>
      <xdr:rowOff>0</xdr:rowOff>
    </xdr:from>
    <xdr:to>
      <xdr:col>2</xdr:col>
      <xdr:colOff>123825</xdr:colOff>
      <xdr:row>401</xdr:row>
      <xdr:rowOff>123825</xdr:rowOff>
    </xdr:to>
    <xdr:sp macro="" textlink="">
      <xdr:nvSpPr>
        <xdr:cNvPr id="2247" name="AutoShape 199" descr="Performance Bonuses"/>
        <xdr:cNvSpPr>
          <a:spLocks noChangeAspect="1" noChangeArrowheads="1"/>
        </xdr:cNvSpPr>
      </xdr:nvSpPr>
      <xdr:spPr bwMode="auto">
        <a:xfrm>
          <a:off x="1524000" y="2506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401</xdr:row>
      <xdr:rowOff>0</xdr:rowOff>
    </xdr:from>
    <xdr:to>
      <xdr:col>2</xdr:col>
      <xdr:colOff>257175</xdr:colOff>
      <xdr:row>401</xdr:row>
      <xdr:rowOff>123825</xdr:rowOff>
    </xdr:to>
    <xdr:sp macro="" textlink="">
      <xdr:nvSpPr>
        <xdr:cNvPr id="2248" name="AutoShape 200" descr="Retained Salary Transaction"/>
        <xdr:cNvSpPr>
          <a:spLocks noChangeAspect="1" noChangeArrowheads="1"/>
        </xdr:cNvSpPr>
      </xdr:nvSpPr>
      <xdr:spPr bwMode="auto">
        <a:xfrm>
          <a:off x="1657350" y="2506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401</xdr:row>
      <xdr:rowOff>0</xdr:rowOff>
    </xdr:from>
    <xdr:to>
      <xdr:col>2</xdr:col>
      <xdr:colOff>390525</xdr:colOff>
      <xdr:row>401</xdr:row>
      <xdr:rowOff>123825</xdr:rowOff>
    </xdr:to>
    <xdr:sp macro="" textlink="">
      <xdr:nvSpPr>
        <xdr:cNvPr id="2249" name="AutoShape 201" descr="Waivers Exempt">
          <a:hlinkClick xmlns:r="http://schemas.openxmlformats.org/officeDocument/2006/relationships" r:id="rId72"/>
        </xdr:cNvPr>
        <xdr:cNvSpPr>
          <a:spLocks noChangeAspect="1" noChangeArrowheads="1"/>
        </xdr:cNvSpPr>
      </xdr:nvSpPr>
      <xdr:spPr bwMode="auto">
        <a:xfrm>
          <a:off x="1790700" y="2506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xdr:row>
      <xdr:rowOff>0</xdr:rowOff>
    </xdr:from>
    <xdr:to>
      <xdr:col>2</xdr:col>
      <xdr:colOff>123825</xdr:colOff>
      <xdr:row>103</xdr:row>
      <xdr:rowOff>123825</xdr:rowOff>
    </xdr:to>
    <xdr:sp macro="" textlink="">
      <xdr:nvSpPr>
        <xdr:cNvPr id="2250" name="AutoShape 202" descr="Performance Bonuses"/>
        <xdr:cNvSpPr>
          <a:spLocks noChangeAspect="1" noChangeArrowheads="1"/>
        </xdr:cNvSpPr>
      </xdr:nvSpPr>
      <xdr:spPr bwMode="auto">
        <a:xfrm>
          <a:off x="1524000" y="25260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103</xdr:row>
      <xdr:rowOff>0</xdr:rowOff>
    </xdr:from>
    <xdr:to>
      <xdr:col>2</xdr:col>
      <xdr:colOff>257175</xdr:colOff>
      <xdr:row>103</xdr:row>
      <xdr:rowOff>123825</xdr:rowOff>
    </xdr:to>
    <xdr:sp macro="" textlink="">
      <xdr:nvSpPr>
        <xdr:cNvPr id="2251" name="AutoShape 203" descr="Waivers Exempt">
          <a:hlinkClick xmlns:r="http://schemas.openxmlformats.org/officeDocument/2006/relationships" r:id="rId73"/>
        </xdr:cNvPr>
        <xdr:cNvSpPr>
          <a:spLocks noChangeAspect="1" noChangeArrowheads="1"/>
        </xdr:cNvSpPr>
      </xdr:nvSpPr>
      <xdr:spPr bwMode="auto">
        <a:xfrm>
          <a:off x="1657350" y="25260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471</xdr:row>
      <xdr:rowOff>0</xdr:rowOff>
    </xdr:from>
    <xdr:to>
      <xdr:col>2</xdr:col>
      <xdr:colOff>123825</xdr:colOff>
      <xdr:row>471</xdr:row>
      <xdr:rowOff>123825</xdr:rowOff>
    </xdr:to>
    <xdr:sp macro="" textlink="">
      <xdr:nvSpPr>
        <xdr:cNvPr id="2252" name="AutoShape 204" descr="Performance Bonuses"/>
        <xdr:cNvSpPr>
          <a:spLocks noChangeAspect="1" noChangeArrowheads="1"/>
        </xdr:cNvSpPr>
      </xdr:nvSpPr>
      <xdr:spPr bwMode="auto">
        <a:xfrm>
          <a:off x="1524000" y="2545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471</xdr:row>
      <xdr:rowOff>0</xdr:rowOff>
    </xdr:from>
    <xdr:to>
      <xdr:col>2</xdr:col>
      <xdr:colOff>257175</xdr:colOff>
      <xdr:row>471</xdr:row>
      <xdr:rowOff>123825</xdr:rowOff>
    </xdr:to>
    <xdr:sp macro="" textlink="">
      <xdr:nvSpPr>
        <xdr:cNvPr id="2253" name="AutoShape 205" descr="Waivers Exempt">
          <a:hlinkClick xmlns:r="http://schemas.openxmlformats.org/officeDocument/2006/relationships" r:id="rId74"/>
        </xdr:cNvPr>
        <xdr:cNvSpPr>
          <a:spLocks noChangeAspect="1" noChangeArrowheads="1"/>
        </xdr:cNvSpPr>
      </xdr:nvSpPr>
      <xdr:spPr bwMode="auto">
        <a:xfrm>
          <a:off x="1657350" y="2545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593</xdr:row>
      <xdr:rowOff>0</xdr:rowOff>
    </xdr:from>
    <xdr:to>
      <xdr:col>2</xdr:col>
      <xdr:colOff>123825</xdr:colOff>
      <xdr:row>593</xdr:row>
      <xdr:rowOff>123825</xdr:rowOff>
    </xdr:to>
    <xdr:sp macro="" textlink="">
      <xdr:nvSpPr>
        <xdr:cNvPr id="2254" name="AutoShape 206" descr="Performance Bonuses"/>
        <xdr:cNvSpPr>
          <a:spLocks noChangeAspect="1" noChangeArrowheads="1"/>
        </xdr:cNvSpPr>
      </xdr:nvSpPr>
      <xdr:spPr bwMode="auto">
        <a:xfrm>
          <a:off x="1524000" y="2564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593</xdr:row>
      <xdr:rowOff>0</xdr:rowOff>
    </xdr:from>
    <xdr:to>
      <xdr:col>2</xdr:col>
      <xdr:colOff>257175</xdr:colOff>
      <xdr:row>593</xdr:row>
      <xdr:rowOff>123825</xdr:rowOff>
    </xdr:to>
    <xdr:sp macro="" textlink="">
      <xdr:nvSpPr>
        <xdr:cNvPr id="2255" name="AutoShape 207" descr="Waivers Exempt">
          <a:hlinkClick xmlns:r="http://schemas.openxmlformats.org/officeDocument/2006/relationships" r:id="rId75"/>
        </xdr:cNvPr>
        <xdr:cNvSpPr>
          <a:spLocks noChangeAspect="1" noChangeArrowheads="1"/>
        </xdr:cNvSpPr>
      </xdr:nvSpPr>
      <xdr:spPr bwMode="auto">
        <a:xfrm>
          <a:off x="1657350" y="2564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1445</xdr:row>
      <xdr:rowOff>0</xdr:rowOff>
    </xdr:from>
    <xdr:to>
      <xdr:col>2</xdr:col>
      <xdr:colOff>123825</xdr:colOff>
      <xdr:row>1445</xdr:row>
      <xdr:rowOff>123825</xdr:rowOff>
    </xdr:to>
    <xdr:sp macro="" textlink="">
      <xdr:nvSpPr>
        <xdr:cNvPr id="2256" name="AutoShape 208" descr="Waivers Exempt">
          <a:hlinkClick xmlns:r="http://schemas.openxmlformats.org/officeDocument/2006/relationships" r:id="rId76"/>
        </xdr:cNvPr>
        <xdr:cNvSpPr>
          <a:spLocks noChangeAspect="1" noChangeArrowheads="1"/>
        </xdr:cNvSpPr>
      </xdr:nvSpPr>
      <xdr:spPr bwMode="auto">
        <a:xfrm>
          <a:off x="1524000" y="25831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1445</xdr:row>
      <xdr:rowOff>0</xdr:rowOff>
    </xdr:from>
    <xdr:to>
      <xdr:col>7</xdr:col>
      <xdr:colOff>123825</xdr:colOff>
      <xdr:row>1445</xdr:row>
      <xdr:rowOff>104775</xdr:rowOff>
    </xdr:to>
    <xdr:sp macro="" textlink="">
      <xdr:nvSpPr>
        <xdr:cNvPr id="2257" name="AutoShape 209" descr="Arbitration Eligible">
          <a:hlinkClick xmlns:r="http://schemas.openxmlformats.org/officeDocument/2006/relationships" r:id="rId77"/>
        </xdr:cNvPr>
        <xdr:cNvSpPr>
          <a:spLocks noChangeAspect="1" noChangeArrowheads="1"/>
        </xdr:cNvSpPr>
      </xdr:nvSpPr>
      <xdr:spPr bwMode="auto">
        <a:xfrm>
          <a:off x="5334000" y="258318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808</xdr:row>
      <xdr:rowOff>0</xdr:rowOff>
    </xdr:from>
    <xdr:to>
      <xdr:col>7</xdr:col>
      <xdr:colOff>123825</xdr:colOff>
      <xdr:row>808</xdr:row>
      <xdr:rowOff>104775</xdr:rowOff>
    </xdr:to>
    <xdr:sp macro="" textlink="">
      <xdr:nvSpPr>
        <xdr:cNvPr id="2258" name="AutoShape 210" descr="Arbitration Eligible">
          <a:hlinkClick xmlns:r="http://schemas.openxmlformats.org/officeDocument/2006/relationships" r:id="rId78"/>
        </xdr:cNvPr>
        <xdr:cNvSpPr>
          <a:spLocks noChangeAspect="1" noChangeArrowheads="1"/>
        </xdr:cNvSpPr>
      </xdr:nvSpPr>
      <xdr:spPr bwMode="auto">
        <a:xfrm>
          <a:off x="5334000" y="260223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1174</xdr:row>
      <xdr:rowOff>0</xdr:rowOff>
    </xdr:from>
    <xdr:to>
      <xdr:col>2</xdr:col>
      <xdr:colOff>123825</xdr:colOff>
      <xdr:row>1174</xdr:row>
      <xdr:rowOff>123825</xdr:rowOff>
    </xdr:to>
    <xdr:sp macro="" textlink="">
      <xdr:nvSpPr>
        <xdr:cNvPr id="2259" name="AutoShape 211" descr="Performance Bonuses"/>
        <xdr:cNvSpPr>
          <a:spLocks noChangeAspect="1" noChangeArrowheads="1"/>
        </xdr:cNvSpPr>
      </xdr:nvSpPr>
      <xdr:spPr bwMode="auto">
        <a:xfrm>
          <a:off x="1524000" y="26965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1174</xdr:row>
      <xdr:rowOff>0</xdr:rowOff>
    </xdr:from>
    <xdr:to>
      <xdr:col>2</xdr:col>
      <xdr:colOff>257175</xdr:colOff>
      <xdr:row>1174</xdr:row>
      <xdr:rowOff>123825</xdr:rowOff>
    </xdr:to>
    <xdr:sp macro="" textlink="">
      <xdr:nvSpPr>
        <xdr:cNvPr id="2260" name="AutoShape 212" descr="Waivers Exempt">
          <a:hlinkClick xmlns:r="http://schemas.openxmlformats.org/officeDocument/2006/relationships" r:id="rId79"/>
        </xdr:cNvPr>
        <xdr:cNvSpPr>
          <a:spLocks noChangeAspect="1" noChangeArrowheads="1"/>
        </xdr:cNvSpPr>
      </xdr:nvSpPr>
      <xdr:spPr bwMode="auto">
        <a:xfrm>
          <a:off x="1657350" y="26965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1386</xdr:row>
      <xdr:rowOff>0</xdr:rowOff>
    </xdr:from>
    <xdr:to>
      <xdr:col>2</xdr:col>
      <xdr:colOff>123825</xdr:colOff>
      <xdr:row>1386</xdr:row>
      <xdr:rowOff>123825</xdr:rowOff>
    </xdr:to>
    <xdr:sp macro="" textlink="">
      <xdr:nvSpPr>
        <xdr:cNvPr id="2261" name="AutoShape 213" descr="Waivers Exempt">
          <a:hlinkClick xmlns:r="http://schemas.openxmlformats.org/officeDocument/2006/relationships" r:id="rId80"/>
        </xdr:cNvPr>
        <xdr:cNvSpPr>
          <a:spLocks noChangeAspect="1" noChangeArrowheads="1"/>
        </xdr:cNvSpPr>
      </xdr:nvSpPr>
      <xdr:spPr bwMode="auto">
        <a:xfrm>
          <a:off x="1524000" y="27155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1121</xdr:row>
      <xdr:rowOff>0</xdr:rowOff>
    </xdr:from>
    <xdr:to>
      <xdr:col>7</xdr:col>
      <xdr:colOff>123825</xdr:colOff>
      <xdr:row>1121</xdr:row>
      <xdr:rowOff>104775</xdr:rowOff>
    </xdr:to>
    <xdr:sp macro="" textlink="">
      <xdr:nvSpPr>
        <xdr:cNvPr id="2262" name="AutoShape 214" descr="Arbitration Eligible">
          <a:hlinkClick xmlns:r="http://schemas.openxmlformats.org/officeDocument/2006/relationships" r:id="rId81"/>
        </xdr:cNvPr>
        <xdr:cNvSpPr>
          <a:spLocks noChangeAspect="1" noChangeArrowheads="1"/>
        </xdr:cNvSpPr>
      </xdr:nvSpPr>
      <xdr:spPr bwMode="auto">
        <a:xfrm>
          <a:off x="5334000" y="22250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1142</xdr:row>
      <xdr:rowOff>0</xdr:rowOff>
    </xdr:from>
    <xdr:to>
      <xdr:col>7</xdr:col>
      <xdr:colOff>123825</xdr:colOff>
      <xdr:row>1142</xdr:row>
      <xdr:rowOff>104775</xdr:rowOff>
    </xdr:to>
    <xdr:sp macro="" textlink="">
      <xdr:nvSpPr>
        <xdr:cNvPr id="2263" name="AutoShape 215" descr="Arbitration Eligible">
          <a:hlinkClick xmlns:r="http://schemas.openxmlformats.org/officeDocument/2006/relationships" r:id="rId82"/>
        </xdr:cNvPr>
        <xdr:cNvSpPr>
          <a:spLocks noChangeAspect="1" noChangeArrowheads="1"/>
        </xdr:cNvSpPr>
      </xdr:nvSpPr>
      <xdr:spPr bwMode="auto">
        <a:xfrm>
          <a:off x="5334000" y="23012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945</xdr:row>
      <xdr:rowOff>0</xdr:rowOff>
    </xdr:from>
    <xdr:to>
      <xdr:col>2</xdr:col>
      <xdr:colOff>123825</xdr:colOff>
      <xdr:row>945</xdr:row>
      <xdr:rowOff>123825</xdr:rowOff>
    </xdr:to>
    <xdr:sp macro="" textlink="">
      <xdr:nvSpPr>
        <xdr:cNvPr id="2264" name="AutoShape 216" descr="Performance Bonuses"/>
        <xdr:cNvSpPr>
          <a:spLocks noChangeAspect="1" noChangeArrowheads="1"/>
        </xdr:cNvSpPr>
      </xdr:nvSpPr>
      <xdr:spPr bwMode="auto">
        <a:xfrm>
          <a:off x="1524000" y="2377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945</xdr:row>
      <xdr:rowOff>0</xdr:rowOff>
    </xdr:from>
    <xdr:to>
      <xdr:col>2</xdr:col>
      <xdr:colOff>257175</xdr:colOff>
      <xdr:row>945</xdr:row>
      <xdr:rowOff>123825</xdr:rowOff>
    </xdr:to>
    <xdr:sp macro="" textlink="">
      <xdr:nvSpPr>
        <xdr:cNvPr id="2265" name="AutoShape 217" descr="Waivers Exempt">
          <a:hlinkClick xmlns:r="http://schemas.openxmlformats.org/officeDocument/2006/relationships" r:id="rId83"/>
        </xdr:cNvPr>
        <xdr:cNvSpPr>
          <a:spLocks noChangeAspect="1" noChangeArrowheads="1"/>
        </xdr:cNvSpPr>
      </xdr:nvSpPr>
      <xdr:spPr bwMode="auto">
        <a:xfrm>
          <a:off x="1657350" y="2377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1132</xdr:row>
      <xdr:rowOff>0</xdr:rowOff>
    </xdr:from>
    <xdr:to>
      <xdr:col>7</xdr:col>
      <xdr:colOff>104775</xdr:colOff>
      <xdr:row>1132</xdr:row>
      <xdr:rowOff>104775</xdr:rowOff>
    </xdr:to>
    <xdr:sp macro="" textlink="">
      <xdr:nvSpPr>
        <xdr:cNvPr id="2266" name="AutoShape 218" descr="https://capfriendly-wlb8ng5.stackpathdns.com/assets/images/icons/general/q2.svg"/>
        <xdr:cNvSpPr>
          <a:spLocks noChangeAspect="1" noChangeArrowheads="1"/>
        </xdr:cNvSpPr>
      </xdr:nvSpPr>
      <xdr:spPr bwMode="auto">
        <a:xfrm>
          <a:off x="5334000" y="239649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948</xdr:row>
      <xdr:rowOff>0</xdr:rowOff>
    </xdr:from>
    <xdr:to>
      <xdr:col>7</xdr:col>
      <xdr:colOff>123825</xdr:colOff>
      <xdr:row>948</xdr:row>
      <xdr:rowOff>104775</xdr:rowOff>
    </xdr:to>
    <xdr:sp macro="" textlink="">
      <xdr:nvSpPr>
        <xdr:cNvPr id="2267" name="AutoShape 219" descr="Arbitration Eligible">
          <a:hlinkClick xmlns:r="http://schemas.openxmlformats.org/officeDocument/2006/relationships" r:id="rId84"/>
        </xdr:cNvPr>
        <xdr:cNvSpPr>
          <a:spLocks noChangeAspect="1" noChangeArrowheads="1"/>
        </xdr:cNvSpPr>
      </xdr:nvSpPr>
      <xdr:spPr bwMode="auto">
        <a:xfrm>
          <a:off x="5334000" y="25669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273</xdr:row>
      <xdr:rowOff>0</xdr:rowOff>
    </xdr:from>
    <xdr:to>
      <xdr:col>2</xdr:col>
      <xdr:colOff>123825</xdr:colOff>
      <xdr:row>273</xdr:row>
      <xdr:rowOff>123825</xdr:rowOff>
    </xdr:to>
    <xdr:sp macro="" textlink="">
      <xdr:nvSpPr>
        <xdr:cNvPr id="2268" name="AutoShape 220" descr="Performance Bonuses"/>
        <xdr:cNvSpPr>
          <a:spLocks noChangeAspect="1" noChangeArrowheads="1"/>
        </xdr:cNvSpPr>
      </xdr:nvSpPr>
      <xdr:spPr bwMode="auto">
        <a:xfrm>
          <a:off x="1524000" y="2624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273</xdr:row>
      <xdr:rowOff>0</xdr:rowOff>
    </xdr:from>
    <xdr:to>
      <xdr:col>2</xdr:col>
      <xdr:colOff>257175</xdr:colOff>
      <xdr:row>273</xdr:row>
      <xdr:rowOff>123825</xdr:rowOff>
    </xdr:to>
    <xdr:sp macro="" textlink="">
      <xdr:nvSpPr>
        <xdr:cNvPr id="2269" name="AutoShape 221" descr="Waivers Exempt">
          <a:hlinkClick xmlns:r="http://schemas.openxmlformats.org/officeDocument/2006/relationships" r:id="rId85"/>
        </xdr:cNvPr>
        <xdr:cNvSpPr>
          <a:spLocks noChangeAspect="1" noChangeArrowheads="1"/>
        </xdr:cNvSpPr>
      </xdr:nvSpPr>
      <xdr:spPr bwMode="auto">
        <a:xfrm>
          <a:off x="1657350" y="2624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1377</xdr:row>
      <xdr:rowOff>0</xdr:rowOff>
    </xdr:from>
    <xdr:to>
      <xdr:col>7</xdr:col>
      <xdr:colOff>123825</xdr:colOff>
      <xdr:row>1377</xdr:row>
      <xdr:rowOff>104775</xdr:rowOff>
    </xdr:to>
    <xdr:sp macro="" textlink="">
      <xdr:nvSpPr>
        <xdr:cNvPr id="2270" name="AutoShape 222" descr="Arbitration Eligible">
          <a:hlinkClick xmlns:r="http://schemas.openxmlformats.org/officeDocument/2006/relationships" r:id="rId86"/>
        </xdr:cNvPr>
        <xdr:cNvSpPr>
          <a:spLocks noChangeAspect="1" noChangeArrowheads="1"/>
        </xdr:cNvSpPr>
      </xdr:nvSpPr>
      <xdr:spPr bwMode="auto">
        <a:xfrm>
          <a:off x="5334000" y="275653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1" name="AutoShape 223" descr="https://capfriendly-wlb8ng5.stackpathdns.com/assets/images/icons/general/q.svg"/>
        <xdr:cNvSpPr>
          <a:spLocks noChangeAspect="1" noChangeArrowheads="1"/>
        </xdr:cNvSpPr>
      </xdr:nvSpPr>
      <xdr:spPr bwMode="auto">
        <a:xfrm>
          <a:off x="1524000" y="29298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2" name="AutoShape 224" descr="https://capfriendly-wlb8ng5.stackpathdns.com/assets/images/icons/general/q.svg"/>
        <xdr:cNvSpPr>
          <a:spLocks noChangeAspect="1" noChangeArrowheads="1"/>
        </xdr:cNvSpPr>
      </xdr:nvSpPr>
      <xdr:spPr bwMode="auto">
        <a:xfrm>
          <a:off x="1524000" y="29489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3" name="AutoShape 225" descr="https://capfriendly-wlb8ng5.stackpathdns.com/assets/images/icons/general/q.svg"/>
        <xdr:cNvSpPr>
          <a:spLocks noChangeAspect="1" noChangeArrowheads="1"/>
        </xdr:cNvSpPr>
      </xdr:nvSpPr>
      <xdr:spPr bwMode="auto">
        <a:xfrm>
          <a:off x="1524000" y="2967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4" name="AutoShape 226" descr="https://capfriendly-wlb8ng5.stackpathdns.com/assets/images/icons/general/q.svg"/>
        <xdr:cNvSpPr>
          <a:spLocks noChangeAspect="1" noChangeArrowheads="1"/>
        </xdr:cNvSpPr>
      </xdr:nvSpPr>
      <xdr:spPr bwMode="auto">
        <a:xfrm>
          <a:off x="1524000" y="2987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5" name="AutoShape 227" descr="https://capfriendly-wlb8ng5.stackpathdns.com/assets/images/icons/general/q.svg"/>
        <xdr:cNvSpPr>
          <a:spLocks noChangeAspect="1" noChangeArrowheads="1"/>
        </xdr:cNvSpPr>
      </xdr:nvSpPr>
      <xdr:spPr bwMode="auto">
        <a:xfrm>
          <a:off x="1524000" y="3006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6" name="AutoShape 228" descr="https://capfriendly-wlb8ng5.stackpathdns.com/assets/images/icons/general/q.svg"/>
        <xdr:cNvSpPr>
          <a:spLocks noChangeAspect="1" noChangeArrowheads="1"/>
        </xdr:cNvSpPr>
      </xdr:nvSpPr>
      <xdr:spPr bwMode="auto">
        <a:xfrm>
          <a:off x="1524000" y="30251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7" name="AutoShape 229" descr="https://capfriendly-wlb8ng5.stackpathdns.com/assets/images/icons/general/q.svg"/>
        <xdr:cNvSpPr>
          <a:spLocks noChangeAspect="1" noChangeArrowheads="1"/>
        </xdr:cNvSpPr>
      </xdr:nvSpPr>
      <xdr:spPr bwMode="auto">
        <a:xfrm>
          <a:off x="1524000" y="30441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8" name="AutoShape 230" descr="https://capfriendly-wlb8ng5.stackpathdns.com/assets/images/icons/general/q.svg"/>
        <xdr:cNvSpPr>
          <a:spLocks noChangeAspect="1" noChangeArrowheads="1"/>
        </xdr:cNvSpPr>
      </xdr:nvSpPr>
      <xdr:spPr bwMode="auto">
        <a:xfrm>
          <a:off x="1524000" y="30632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79" name="AutoShape 231" descr="https://capfriendly-wlb8ng5.stackpathdns.com/assets/images/icons/general/q.svg"/>
        <xdr:cNvSpPr>
          <a:spLocks noChangeAspect="1" noChangeArrowheads="1"/>
        </xdr:cNvSpPr>
      </xdr:nvSpPr>
      <xdr:spPr bwMode="auto">
        <a:xfrm>
          <a:off x="1524000" y="30822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80" name="AutoShape 232" descr="https://capfriendly-wlb8ng5.stackpathdns.com/assets/images/icons/general/q.svg"/>
        <xdr:cNvSpPr>
          <a:spLocks noChangeAspect="1" noChangeArrowheads="1"/>
        </xdr:cNvSpPr>
      </xdr:nvSpPr>
      <xdr:spPr bwMode="auto">
        <a:xfrm>
          <a:off x="1524000" y="31013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81" name="AutoShape 233" descr="https://capfriendly-wlb8ng5.stackpathdns.com/assets/images/icons/general/q.svg"/>
        <xdr:cNvSpPr>
          <a:spLocks noChangeAspect="1" noChangeArrowheads="1"/>
        </xdr:cNvSpPr>
      </xdr:nvSpPr>
      <xdr:spPr bwMode="auto">
        <a:xfrm>
          <a:off x="1524000" y="31203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1006</xdr:row>
      <xdr:rowOff>0</xdr:rowOff>
    </xdr:from>
    <xdr:to>
      <xdr:col>2</xdr:col>
      <xdr:colOff>123825</xdr:colOff>
      <xdr:row>1006</xdr:row>
      <xdr:rowOff>123825</xdr:rowOff>
    </xdr:to>
    <xdr:sp macro="" textlink="">
      <xdr:nvSpPr>
        <xdr:cNvPr id="2282" name="AutoShape 234" descr="Waivers Exempt">
          <a:hlinkClick xmlns:r="http://schemas.openxmlformats.org/officeDocument/2006/relationships" r:id="rId87"/>
        </xdr:cNvPr>
        <xdr:cNvSpPr>
          <a:spLocks noChangeAspect="1" noChangeArrowheads="1"/>
        </xdr:cNvSpPr>
      </xdr:nvSpPr>
      <xdr:spPr bwMode="auto">
        <a:xfrm>
          <a:off x="1524000" y="31756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257</xdr:row>
      <xdr:rowOff>0</xdr:rowOff>
    </xdr:from>
    <xdr:to>
      <xdr:col>2</xdr:col>
      <xdr:colOff>123825</xdr:colOff>
      <xdr:row>257</xdr:row>
      <xdr:rowOff>123825</xdr:rowOff>
    </xdr:to>
    <xdr:sp macro="" textlink="">
      <xdr:nvSpPr>
        <xdr:cNvPr id="2283" name="AutoShape 235" descr="Performance Bonuses"/>
        <xdr:cNvSpPr>
          <a:spLocks noChangeAspect="1" noChangeArrowheads="1"/>
        </xdr:cNvSpPr>
      </xdr:nvSpPr>
      <xdr:spPr bwMode="auto">
        <a:xfrm>
          <a:off x="1524000" y="31946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257</xdr:row>
      <xdr:rowOff>0</xdr:rowOff>
    </xdr:from>
    <xdr:to>
      <xdr:col>2</xdr:col>
      <xdr:colOff>257175</xdr:colOff>
      <xdr:row>257</xdr:row>
      <xdr:rowOff>123825</xdr:rowOff>
    </xdr:to>
    <xdr:sp macro="" textlink="">
      <xdr:nvSpPr>
        <xdr:cNvPr id="2284" name="AutoShape 236" descr="Retained Salary Transaction"/>
        <xdr:cNvSpPr>
          <a:spLocks noChangeAspect="1" noChangeArrowheads="1"/>
        </xdr:cNvSpPr>
      </xdr:nvSpPr>
      <xdr:spPr bwMode="auto">
        <a:xfrm>
          <a:off x="1657350" y="31946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257</xdr:row>
      <xdr:rowOff>0</xdr:rowOff>
    </xdr:from>
    <xdr:to>
      <xdr:col>2</xdr:col>
      <xdr:colOff>390525</xdr:colOff>
      <xdr:row>257</xdr:row>
      <xdr:rowOff>123825</xdr:rowOff>
    </xdr:to>
    <xdr:sp macro="" textlink="">
      <xdr:nvSpPr>
        <xdr:cNvPr id="2285" name="AutoShape 237" descr="Waivers Exempt">
          <a:hlinkClick xmlns:r="http://schemas.openxmlformats.org/officeDocument/2006/relationships" r:id="rId88"/>
        </xdr:cNvPr>
        <xdr:cNvSpPr>
          <a:spLocks noChangeAspect="1" noChangeArrowheads="1"/>
        </xdr:cNvSpPr>
      </xdr:nvSpPr>
      <xdr:spPr bwMode="auto">
        <a:xfrm>
          <a:off x="1790700" y="31946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1156</xdr:row>
      <xdr:rowOff>0</xdr:rowOff>
    </xdr:from>
    <xdr:to>
      <xdr:col>2</xdr:col>
      <xdr:colOff>123825</xdr:colOff>
      <xdr:row>1156</xdr:row>
      <xdr:rowOff>123825</xdr:rowOff>
    </xdr:to>
    <xdr:sp macro="" textlink="">
      <xdr:nvSpPr>
        <xdr:cNvPr id="2286" name="AutoShape 238" descr="Waivers Exempt">
          <a:hlinkClick xmlns:r="http://schemas.openxmlformats.org/officeDocument/2006/relationships" r:id="rId89"/>
        </xdr:cNvPr>
        <xdr:cNvSpPr>
          <a:spLocks noChangeAspect="1" noChangeArrowheads="1"/>
        </xdr:cNvSpPr>
      </xdr:nvSpPr>
      <xdr:spPr bwMode="auto">
        <a:xfrm>
          <a:off x="1524000" y="32137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1347</xdr:row>
      <xdr:rowOff>0</xdr:rowOff>
    </xdr:from>
    <xdr:to>
      <xdr:col>2</xdr:col>
      <xdr:colOff>123825</xdr:colOff>
      <xdr:row>1347</xdr:row>
      <xdr:rowOff>123825</xdr:rowOff>
    </xdr:to>
    <xdr:sp macro="" textlink="">
      <xdr:nvSpPr>
        <xdr:cNvPr id="2287" name="AutoShape 239" descr="Performance Bonuses"/>
        <xdr:cNvSpPr>
          <a:spLocks noChangeAspect="1" noChangeArrowheads="1"/>
        </xdr:cNvSpPr>
      </xdr:nvSpPr>
      <xdr:spPr bwMode="auto">
        <a:xfrm>
          <a:off x="1524000" y="32327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1347</xdr:row>
      <xdr:rowOff>0</xdr:rowOff>
    </xdr:from>
    <xdr:to>
      <xdr:col>2</xdr:col>
      <xdr:colOff>257175</xdr:colOff>
      <xdr:row>1347</xdr:row>
      <xdr:rowOff>123825</xdr:rowOff>
    </xdr:to>
    <xdr:sp macro="" textlink="">
      <xdr:nvSpPr>
        <xdr:cNvPr id="2288" name="AutoShape 240" descr="Waivers Exempt">
          <a:hlinkClick xmlns:r="http://schemas.openxmlformats.org/officeDocument/2006/relationships" r:id="rId90"/>
        </xdr:cNvPr>
        <xdr:cNvSpPr>
          <a:spLocks noChangeAspect="1" noChangeArrowheads="1"/>
        </xdr:cNvSpPr>
      </xdr:nvSpPr>
      <xdr:spPr bwMode="auto">
        <a:xfrm>
          <a:off x="1657350" y="32327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xdr:row>
      <xdr:rowOff>0</xdr:rowOff>
    </xdr:from>
    <xdr:to>
      <xdr:col>2</xdr:col>
      <xdr:colOff>123825</xdr:colOff>
      <xdr:row>41</xdr:row>
      <xdr:rowOff>123825</xdr:rowOff>
    </xdr:to>
    <xdr:sp macro="" textlink="">
      <xdr:nvSpPr>
        <xdr:cNvPr id="2289" name="AutoShape 241" descr="Performance Bonuses"/>
        <xdr:cNvSpPr>
          <a:spLocks noChangeAspect="1" noChangeArrowheads="1"/>
        </xdr:cNvSpPr>
      </xdr:nvSpPr>
      <xdr:spPr bwMode="auto">
        <a:xfrm>
          <a:off x="1524000" y="32518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41</xdr:row>
      <xdr:rowOff>0</xdr:rowOff>
    </xdr:from>
    <xdr:to>
      <xdr:col>2</xdr:col>
      <xdr:colOff>257175</xdr:colOff>
      <xdr:row>41</xdr:row>
      <xdr:rowOff>123825</xdr:rowOff>
    </xdr:to>
    <xdr:sp macro="" textlink="">
      <xdr:nvSpPr>
        <xdr:cNvPr id="2290" name="AutoShape 242" descr="Waivers Exempt">
          <a:hlinkClick xmlns:r="http://schemas.openxmlformats.org/officeDocument/2006/relationships" r:id="rId91"/>
        </xdr:cNvPr>
        <xdr:cNvSpPr>
          <a:spLocks noChangeAspect="1" noChangeArrowheads="1"/>
        </xdr:cNvSpPr>
      </xdr:nvSpPr>
      <xdr:spPr bwMode="auto">
        <a:xfrm>
          <a:off x="1657350" y="32518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1041</xdr:row>
      <xdr:rowOff>0</xdr:rowOff>
    </xdr:from>
    <xdr:to>
      <xdr:col>2</xdr:col>
      <xdr:colOff>123825</xdr:colOff>
      <xdr:row>1041</xdr:row>
      <xdr:rowOff>123825</xdr:rowOff>
    </xdr:to>
    <xdr:sp macro="" textlink="">
      <xdr:nvSpPr>
        <xdr:cNvPr id="2291" name="AutoShape 243" descr="Performance Bonuses"/>
        <xdr:cNvSpPr>
          <a:spLocks noChangeAspect="1" noChangeArrowheads="1"/>
        </xdr:cNvSpPr>
      </xdr:nvSpPr>
      <xdr:spPr bwMode="auto">
        <a:xfrm>
          <a:off x="1524000" y="32708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1041</xdr:row>
      <xdr:rowOff>0</xdr:rowOff>
    </xdr:from>
    <xdr:to>
      <xdr:col>2</xdr:col>
      <xdr:colOff>257175</xdr:colOff>
      <xdr:row>1041</xdr:row>
      <xdr:rowOff>123825</xdr:rowOff>
    </xdr:to>
    <xdr:sp macro="" textlink="">
      <xdr:nvSpPr>
        <xdr:cNvPr id="2292" name="AutoShape 244" descr="Retained Salary Transaction"/>
        <xdr:cNvSpPr>
          <a:spLocks noChangeAspect="1" noChangeArrowheads="1"/>
        </xdr:cNvSpPr>
      </xdr:nvSpPr>
      <xdr:spPr bwMode="auto">
        <a:xfrm>
          <a:off x="1657350" y="32708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1041</xdr:row>
      <xdr:rowOff>0</xdr:rowOff>
    </xdr:from>
    <xdr:to>
      <xdr:col>2</xdr:col>
      <xdr:colOff>390525</xdr:colOff>
      <xdr:row>1041</xdr:row>
      <xdr:rowOff>123825</xdr:rowOff>
    </xdr:to>
    <xdr:sp macro="" textlink="">
      <xdr:nvSpPr>
        <xdr:cNvPr id="2293" name="AutoShape 245" descr="Waivers Exempt">
          <a:hlinkClick xmlns:r="http://schemas.openxmlformats.org/officeDocument/2006/relationships" r:id="rId92"/>
        </xdr:cNvPr>
        <xdr:cNvSpPr>
          <a:spLocks noChangeAspect="1" noChangeArrowheads="1"/>
        </xdr:cNvSpPr>
      </xdr:nvSpPr>
      <xdr:spPr bwMode="auto">
        <a:xfrm>
          <a:off x="1790700" y="32708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1011</xdr:row>
      <xdr:rowOff>0</xdr:rowOff>
    </xdr:from>
    <xdr:to>
      <xdr:col>2</xdr:col>
      <xdr:colOff>123825</xdr:colOff>
      <xdr:row>1011</xdr:row>
      <xdr:rowOff>123825</xdr:rowOff>
    </xdr:to>
    <xdr:sp macro="" textlink="">
      <xdr:nvSpPr>
        <xdr:cNvPr id="2294" name="AutoShape 246" descr="Performance Bonuses"/>
        <xdr:cNvSpPr>
          <a:spLocks noChangeAspect="1" noChangeArrowheads="1"/>
        </xdr:cNvSpPr>
      </xdr:nvSpPr>
      <xdr:spPr bwMode="auto">
        <a:xfrm>
          <a:off x="1524000" y="32899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1011</xdr:row>
      <xdr:rowOff>0</xdr:rowOff>
    </xdr:from>
    <xdr:to>
      <xdr:col>2</xdr:col>
      <xdr:colOff>257175</xdr:colOff>
      <xdr:row>1011</xdr:row>
      <xdr:rowOff>123825</xdr:rowOff>
    </xdr:to>
    <xdr:sp macro="" textlink="">
      <xdr:nvSpPr>
        <xdr:cNvPr id="2295" name="AutoShape 247" descr="Waivers Exempt">
          <a:hlinkClick xmlns:r="http://schemas.openxmlformats.org/officeDocument/2006/relationships" r:id="rId93"/>
        </xdr:cNvPr>
        <xdr:cNvSpPr>
          <a:spLocks noChangeAspect="1" noChangeArrowheads="1"/>
        </xdr:cNvSpPr>
      </xdr:nvSpPr>
      <xdr:spPr bwMode="auto">
        <a:xfrm>
          <a:off x="1657350" y="32899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789</xdr:row>
      <xdr:rowOff>0</xdr:rowOff>
    </xdr:from>
    <xdr:to>
      <xdr:col>7</xdr:col>
      <xdr:colOff>123825</xdr:colOff>
      <xdr:row>789</xdr:row>
      <xdr:rowOff>104775</xdr:rowOff>
    </xdr:to>
    <xdr:sp macro="" textlink="">
      <xdr:nvSpPr>
        <xdr:cNvPr id="2296" name="AutoShape 248" descr="Arbitration Eligible">
          <a:hlinkClick xmlns:r="http://schemas.openxmlformats.org/officeDocument/2006/relationships" r:id="rId94"/>
        </xdr:cNvPr>
        <xdr:cNvSpPr>
          <a:spLocks noChangeAspect="1" noChangeArrowheads="1"/>
        </xdr:cNvSpPr>
      </xdr:nvSpPr>
      <xdr:spPr bwMode="auto">
        <a:xfrm>
          <a:off x="5334000" y="330898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1251</xdr:row>
      <xdr:rowOff>0</xdr:rowOff>
    </xdr:from>
    <xdr:to>
      <xdr:col>8</xdr:col>
      <xdr:colOff>123825</xdr:colOff>
      <xdr:row>1251</xdr:row>
      <xdr:rowOff>104775</xdr:rowOff>
    </xdr:to>
    <xdr:sp macro="" textlink="">
      <xdr:nvSpPr>
        <xdr:cNvPr id="2297" name="AutoShape 249" descr="Arbitration Eligible">
          <a:hlinkClick xmlns:r="http://schemas.openxmlformats.org/officeDocument/2006/relationships" r:id="rId95"/>
        </xdr:cNvPr>
        <xdr:cNvSpPr>
          <a:spLocks noChangeAspect="1" noChangeArrowheads="1"/>
        </xdr:cNvSpPr>
      </xdr:nvSpPr>
      <xdr:spPr bwMode="auto">
        <a:xfrm>
          <a:off x="6096000" y="334708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369</xdr:row>
      <xdr:rowOff>0</xdr:rowOff>
    </xdr:from>
    <xdr:to>
      <xdr:col>7</xdr:col>
      <xdr:colOff>123825</xdr:colOff>
      <xdr:row>369</xdr:row>
      <xdr:rowOff>104775</xdr:rowOff>
    </xdr:to>
    <xdr:sp macro="" textlink="">
      <xdr:nvSpPr>
        <xdr:cNvPr id="2298" name="AutoShape 250" descr="Arbitration Eligible">
          <a:hlinkClick xmlns:r="http://schemas.openxmlformats.org/officeDocument/2006/relationships" r:id="rId96"/>
        </xdr:cNvPr>
        <xdr:cNvSpPr>
          <a:spLocks noChangeAspect="1" noChangeArrowheads="1"/>
        </xdr:cNvSpPr>
      </xdr:nvSpPr>
      <xdr:spPr bwMode="auto">
        <a:xfrm>
          <a:off x="5334000" y="336613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1063</xdr:row>
      <xdr:rowOff>0</xdr:rowOff>
    </xdr:from>
    <xdr:to>
      <xdr:col>2</xdr:col>
      <xdr:colOff>123825</xdr:colOff>
      <xdr:row>1063</xdr:row>
      <xdr:rowOff>123825</xdr:rowOff>
    </xdr:to>
    <xdr:sp macro="" textlink="">
      <xdr:nvSpPr>
        <xdr:cNvPr id="2299" name="AutoShape 251" descr="Performance Bonuses"/>
        <xdr:cNvSpPr>
          <a:spLocks noChangeAspect="1" noChangeArrowheads="1"/>
        </xdr:cNvSpPr>
      </xdr:nvSpPr>
      <xdr:spPr bwMode="auto">
        <a:xfrm>
          <a:off x="1524000" y="3460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1063</xdr:row>
      <xdr:rowOff>0</xdr:rowOff>
    </xdr:from>
    <xdr:to>
      <xdr:col>2</xdr:col>
      <xdr:colOff>257175</xdr:colOff>
      <xdr:row>1063</xdr:row>
      <xdr:rowOff>123825</xdr:rowOff>
    </xdr:to>
    <xdr:sp macro="" textlink="">
      <xdr:nvSpPr>
        <xdr:cNvPr id="2300" name="AutoShape 252" descr="Waivers Exempt">
          <a:hlinkClick xmlns:r="http://schemas.openxmlformats.org/officeDocument/2006/relationships" r:id="rId97"/>
        </xdr:cNvPr>
        <xdr:cNvSpPr>
          <a:spLocks noChangeAspect="1" noChangeArrowheads="1"/>
        </xdr:cNvSpPr>
      </xdr:nvSpPr>
      <xdr:spPr bwMode="auto">
        <a:xfrm>
          <a:off x="1657350" y="3460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655</xdr:row>
      <xdr:rowOff>0</xdr:rowOff>
    </xdr:from>
    <xdr:to>
      <xdr:col>2</xdr:col>
      <xdr:colOff>123825</xdr:colOff>
      <xdr:row>655</xdr:row>
      <xdr:rowOff>123825</xdr:rowOff>
    </xdr:to>
    <xdr:sp macro="" textlink="">
      <xdr:nvSpPr>
        <xdr:cNvPr id="2301" name="AutoShape 253" descr="Performance Bonuses"/>
        <xdr:cNvSpPr>
          <a:spLocks noChangeAspect="1" noChangeArrowheads="1"/>
        </xdr:cNvSpPr>
      </xdr:nvSpPr>
      <xdr:spPr bwMode="auto">
        <a:xfrm>
          <a:off x="1524000" y="3479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655</xdr:row>
      <xdr:rowOff>0</xdr:rowOff>
    </xdr:from>
    <xdr:to>
      <xdr:col>2</xdr:col>
      <xdr:colOff>257175</xdr:colOff>
      <xdr:row>655</xdr:row>
      <xdr:rowOff>123825</xdr:rowOff>
    </xdr:to>
    <xdr:sp macro="" textlink="">
      <xdr:nvSpPr>
        <xdr:cNvPr id="2302" name="AutoShape 254" descr="Waivers Exempt">
          <a:hlinkClick xmlns:r="http://schemas.openxmlformats.org/officeDocument/2006/relationships" r:id="rId98"/>
        </xdr:cNvPr>
        <xdr:cNvSpPr>
          <a:spLocks noChangeAspect="1" noChangeArrowheads="1"/>
        </xdr:cNvSpPr>
      </xdr:nvSpPr>
      <xdr:spPr bwMode="auto">
        <a:xfrm>
          <a:off x="1657350" y="3479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584</xdr:row>
      <xdr:rowOff>0</xdr:rowOff>
    </xdr:from>
    <xdr:to>
      <xdr:col>2</xdr:col>
      <xdr:colOff>123825</xdr:colOff>
      <xdr:row>584</xdr:row>
      <xdr:rowOff>123825</xdr:rowOff>
    </xdr:to>
    <xdr:sp macro="" textlink="">
      <xdr:nvSpPr>
        <xdr:cNvPr id="2303" name="AutoShape 255" descr="Waivers Exempt">
          <a:hlinkClick xmlns:r="http://schemas.openxmlformats.org/officeDocument/2006/relationships" r:id="rId99"/>
        </xdr:cNvPr>
        <xdr:cNvSpPr>
          <a:spLocks noChangeAspect="1" noChangeArrowheads="1"/>
        </xdr:cNvSpPr>
      </xdr:nvSpPr>
      <xdr:spPr bwMode="auto">
        <a:xfrm>
          <a:off x="1524000" y="3498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170</xdr:row>
      <xdr:rowOff>0</xdr:rowOff>
    </xdr:from>
    <xdr:to>
      <xdr:col>2</xdr:col>
      <xdr:colOff>123825</xdr:colOff>
      <xdr:row>170</xdr:row>
      <xdr:rowOff>123825</xdr:rowOff>
    </xdr:to>
    <xdr:sp macro="" textlink="">
      <xdr:nvSpPr>
        <xdr:cNvPr id="2304" name="AutoShape 256" descr="Performance Bonuses"/>
        <xdr:cNvSpPr>
          <a:spLocks noChangeAspect="1" noChangeArrowheads="1"/>
        </xdr:cNvSpPr>
      </xdr:nvSpPr>
      <xdr:spPr bwMode="auto">
        <a:xfrm>
          <a:off x="1524000" y="3517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170</xdr:row>
      <xdr:rowOff>0</xdr:rowOff>
    </xdr:from>
    <xdr:to>
      <xdr:col>2</xdr:col>
      <xdr:colOff>257175</xdr:colOff>
      <xdr:row>170</xdr:row>
      <xdr:rowOff>123825</xdr:rowOff>
    </xdr:to>
    <xdr:sp macro="" textlink="">
      <xdr:nvSpPr>
        <xdr:cNvPr id="2305" name="AutoShape 257" descr="Waivers Exempt">
          <a:hlinkClick xmlns:r="http://schemas.openxmlformats.org/officeDocument/2006/relationships" r:id="rId100"/>
        </xdr:cNvPr>
        <xdr:cNvSpPr>
          <a:spLocks noChangeAspect="1" noChangeArrowheads="1"/>
        </xdr:cNvSpPr>
      </xdr:nvSpPr>
      <xdr:spPr bwMode="auto">
        <a:xfrm>
          <a:off x="1657350" y="3517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xdr:row>
      <xdr:rowOff>0</xdr:rowOff>
    </xdr:from>
    <xdr:to>
      <xdr:col>2</xdr:col>
      <xdr:colOff>123825</xdr:colOff>
      <xdr:row>133</xdr:row>
      <xdr:rowOff>123825</xdr:rowOff>
    </xdr:to>
    <xdr:sp macro="" textlink="">
      <xdr:nvSpPr>
        <xdr:cNvPr id="2306" name="AutoShape 258" descr="Waivers Exempt">
          <a:hlinkClick xmlns:r="http://schemas.openxmlformats.org/officeDocument/2006/relationships" r:id="rId101"/>
        </xdr:cNvPr>
        <xdr:cNvSpPr>
          <a:spLocks noChangeAspect="1" noChangeArrowheads="1"/>
        </xdr:cNvSpPr>
      </xdr:nvSpPr>
      <xdr:spPr bwMode="auto">
        <a:xfrm>
          <a:off x="1524000" y="3536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410</xdr:row>
      <xdr:rowOff>0</xdr:rowOff>
    </xdr:from>
    <xdr:to>
      <xdr:col>2</xdr:col>
      <xdr:colOff>123825</xdr:colOff>
      <xdr:row>410</xdr:row>
      <xdr:rowOff>123825</xdr:rowOff>
    </xdr:to>
    <xdr:sp macro="" textlink="">
      <xdr:nvSpPr>
        <xdr:cNvPr id="2307" name="AutoShape 259" descr="Performance Bonuses"/>
        <xdr:cNvSpPr>
          <a:spLocks noChangeAspect="1" noChangeArrowheads="1"/>
        </xdr:cNvSpPr>
      </xdr:nvSpPr>
      <xdr:spPr bwMode="auto">
        <a:xfrm>
          <a:off x="1524000" y="3555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410</xdr:row>
      <xdr:rowOff>0</xdr:rowOff>
    </xdr:from>
    <xdr:to>
      <xdr:col>2</xdr:col>
      <xdr:colOff>257175</xdr:colOff>
      <xdr:row>410</xdr:row>
      <xdr:rowOff>123825</xdr:rowOff>
    </xdr:to>
    <xdr:sp macro="" textlink="">
      <xdr:nvSpPr>
        <xdr:cNvPr id="2308" name="AutoShape 260" descr="Waivers Exempt">
          <a:hlinkClick xmlns:r="http://schemas.openxmlformats.org/officeDocument/2006/relationships" r:id="rId102"/>
        </xdr:cNvPr>
        <xdr:cNvSpPr>
          <a:spLocks noChangeAspect="1" noChangeArrowheads="1"/>
        </xdr:cNvSpPr>
      </xdr:nvSpPr>
      <xdr:spPr bwMode="auto">
        <a:xfrm>
          <a:off x="1657350" y="3555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1295</xdr:row>
      <xdr:rowOff>0</xdr:rowOff>
    </xdr:from>
    <xdr:to>
      <xdr:col>2</xdr:col>
      <xdr:colOff>123825</xdr:colOff>
      <xdr:row>1295</xdr:row>
      <xdr:rowOff>123825</xdr:rowOff>
    </xdr:to>
    <xdr:sp macro="" textlink="">
      <xdr:nvSpPr>
        <xdr:cNvPr id="2309" name="AutoShape 261" descr="Waivers Exempt">
          <a:hlinkClick xmlns:r="http://schemas.openxmlformats.org/officeDocument/2006/relationships" r:id="rId103"/>
        </xdr:cNvPr>
        <xdr:cNvSpPr>
          <a:spLocks noChangeAspect="1" noChangeArrowheads="1"/>
        </xdr:cNvSpPr>
      </xdr:nvSpPr>
      <xdr:spPr bwMode="auto">
        <a:xfrm>
          <a:off x="1524000" y="3574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846</xdr:row>
      <xdr:rowOff>0</xdr:rowOff>
    </xdr:from>
    <xdr:to>
      <xdr:col>2</xdr:col>
      <xdr:colOff>123825</xdr:colOff>
      <xdr:row>846</xdr:row>
      <xdr:rowOff>123825</xdr:rowOff>
    </xdr:to>
    <xdr:sp macro="" textlink="">
      <xdr:nvSpPr>
        <xdr:cNvPr id="2310" name="AutoShape 262" descr="Performance Bonuses"/>
        <xdr:cNvSpPr>
          <a:spLocks noChangeAspect="1" noChangeArrowheads="1"/>
        </xdr:cNvSpPr>
      </xdr:nvSpPr>
      <xdr:spPr bwMode="auto">
        <a:xfrm>
          <a:off x="1524000" y="3688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846</xdr:row>
      <xdr:rowOff>0</xdr:rowOff>
    </xdr:from>
    <xdr:to>
      <xdr:col>2</xdr:col>
      <xdr:colOff>257175</xdr:colOff>
      <xdr:row>846</xdr:row>
      <xdr:rowOff>123825</xdr:rowOff>
    </xdr:to>
    <xdr:sp macro="" textlink="">
      <xdr:nvSpPr>
        <xdr:cNvPr id="2311" name="AutoShape 263" descr="Waivers Exempt">
          <a:hlinkClick xmlns:r="http://schemas.openxmlformats.org/officeDocument/2006/relationships" r:id="rId104"/>
        </xdr:cNvPr>
        <xdr:cNvSpPr>
          <a:spLocks noChangeAspect="1" noChangeArrowheads="1"/>
        </xdr:cNvSpPr>
      </xdr:nvSpPr>
      <xdr:spPr bwMode="auto">
        <a:xfrm>
          <a:off x="1657350" y="3688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644</xdr:row>
      <xdr:rowOff>0</xdr:rowOff>
    </xdr:from>
    <xdr:to>
      <xdr:col>2</xdr:col>
      <xdr:colOff>123825</xdr:colOff>
      <xdr:row>644</xdr:row>
      <xdr:rowOff>123825</xdr:rowOff>
    </xdr:to>
    <xdr:sp macro="" textlink="">
      <xdr:nvSpPr>
        <xdr:cNvPr id="2312" name="AutoShape 264" descr="Performance Bonuses"/>
        <xdr:cNvSpPr>
          <a:spLocks noChangeAspect="1" noChangeArrowheads="1"/>
        </xdr:cNvSpPr>
      </xdr:nvSpPr>
      <xdr:spPr bwMode="auto">
        <a:xfrm>
          <a:off x="1524000" y="3707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644</xdr:row>
      <xdr:rowOff>0</xdr:rowOff>
    </xdr:from>
    <xdr:to>
      <xdr:col>2</xdr:col>
      <xdr:colOff>257175</xdr:colOff>
      <xdr:row>644</xdr:row>
      <xdr:rowOff>123825</xdr:rowOff>
    </xdr:to>
    <xdr:sp macro="" textlink="">
      <xdr:nvSpPr>
        <xdr:cNvPr id="2313" name="AutoShape 265" descr="Waivers Exempt">
          <a:hlinkClick xmlns:r="http://schemas.openxmlformats.org/officeDocument/2006/relationships" r:id="rId105"/>
        </xdr:cNvPr>
        <xdr:cNvSpPr>
          <a:spLocks noChangeAspect="1" noChangeArrowheads="1"/>
        </xdr:cNvSpPr>
      </xdr:nvSpPr>
      <xdr:spPr bwMode="auto">
        <a:xfrm>
          <a:off x="1657350" y="3707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900</xdr:row>
      <xdr:rowOff>0</xdr:rowOff>
    </xdr:from>
    <xdr:to>
      <xdr:col>7</xdr:col>
      <xdr:colOff>123825</xdr:colOff>
      <xdr:row>900</xdr:row>
      <xdr:rowOff>104775</xdr:rowOff>
    </xdr:to>
    <xdr:sp macro="" textlink="">
      <xdr:nvSpPr>
        <xdr:cNvPr id="2314" name="AutoShape 266" descr="Arbitration Eligible">
          <a:hlinkClick xmlns:r="http://schemas.openxmlformats.org/officeDocument/2006/relationships" r:id="rId106"/>
        </xdr:cNvPr>
        <xdr:cNvSpPr>
          <a:spLocks noChangeAspect="1" noChangeArrowheads="1"/>
        </xdr:cNvSpPr>
      </xdr:nvSpPr>
      <xdr:spPr bwMode="auto">
        <a:xfrm>
          <a:off x="5334000" y="31775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42</xdr:row>
      <xdr:rowOff>0</xdr:rowOff>
    </xdr:from>
    <xdr:to>
      <xdr:col>8</xdr:col>
      <xdr:colOff>123825</xdr:colOff>
      <xdr:row>42</xdr:row>
      <xdr:rowOff>104775</xdr:rowOff>
    </xdr:to>
    <xdr:sp macro="" textlink="">
      <xdr:nvSpPr>
        <xdr:cNvPr id="2315" name="AutoShape 267" descr="Arbitration Eligible">
          <a:hlinkClick xmlns:r="http://schemas.openxmlformats.org/officeDocument/2006/relationships" r:id="rId107"/>
        </xdr:cNvPr>
        <xdr:cNvSpPr>
          <a:spLocks noChangeAspect="1" noChangeArrowheads="1"/>
        </xdr:cNvSpPr>
      </xdr:nvSpPr>
      <xdr:spPr bwMode="auto">
        <a:xfrm>
          <a:off x="6096000" y="31965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672</xdr:row>
      <xdr:rowOff>0</xdr:rowOff>
    </xdr:from>
    <xdr:to>
      <xdr:col>2</xdr:col>
      <xdr:colOff>123825</xdr:colOff>
      <xdr:row>672</xdr:row>
      <xdr:rowOff>123825</xdr:rowOff>
    </xdr:to>
    <xdr:sp macro="" textlink="">
      <xdr:nvSpPr>
        <xdr:cNvPr id="2316" name="AutoShape 268" descr="Performance Bonuses"/>
        <xdr:cNvSpPr>
          <a:spLocks noChangeAspect="1" noChangeArrowheads="1"/>
        </xdr:cNvSpPr>
      </xdr:nvSpPr>
      <xdr:spPr bwMode="auto">
        <a:xfrm>
          <a:off x="1524000" y="32156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123</xdr:row>
      <xdr:rowOff>0</xdr:rowOff>
    </xdr:from>
    <xdr:to>
      <xdr:col>8</xdr:col>
      <xdr:colOff>123825</xdr:colOff>
      <xdr:row>123</xdr:row>
      <xdr:rowOff>104775</xdr:rowOff>
    </xdr:to>
    <xdr:sp macro="" textlink="">
      <xdr:nvSpPr>
        <xdr:cNvPr id="2317" name="AutoShape 269" descr="Arbitration Eligible">
          <a:hlinkClick xmlns:r="http://schemas.openxmlformats.org/officeDocument/2006/relationships" r:id="rId108"/>
        </xdr:cNvPr>
        <xdr:cNvSpPr>
          <a:spLocks noChangeAspect="1" noChangeArrowheads="1"/>
        </xdr:cNvSpPr>
      </xdr:nvSpPr>
      <xdr:spPr bwMode="auto">
        <a:xfrm>
          <a:off x="6096000" y="32346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1238</xdr:row>
      <xdr:rowOff>0</xdr:rowOff>
    </xdr:from>
    <xdr:to>
      <xdr:col>7</xdr:col>
      <xdr:colOff>123825</xdr:colOff>
      <xdr:row>1238</xdr:row>
      <xdr:rowOff>104775</xdr:rowOff>
    </xdr:to>
    <xdr:sp macro="" textlink="">
      <xdr:nvSpPr>
        <xdr:cNvPr id="2318" name="AutoShape 270" descr="Arbitration Eligible">
          <a:hlinkClick xmlns:r="http://schemas.openxmlformats.org/officeDocument/2006/relationships" r:id="rId109"/>
        </xdr:cNvPr>
        <xdr:cNvSpPr>
          <a:spLocks noChangeAspect="1" noChangeArrowheads="1"/>
        </xdr:cNvSpPr>
      </xdr:nvSpPr>
      <xdr:spPr bwMode="auto">
        <a:xfrm>
          <a:off x="5334000" y="32537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1130</xdr:row>
      <xdr:rowOff>0</xdr:rowOff>
    </xdr:from>
    <xdr:to>
      <xdr:col>7</xdr:col>
      <xdr:colOff>123825</xdr:colOff>
      <xdr:row>1130</xdr:row>
      <xdr:rowOff>104775</xdr:rowOff>
    </xdr:to>
    <xdr:sp macro="" textlink="">
      <xdr:nvSpPr>
        <xdr:cNvPr id="2319" name="AutoShape 271" descr="Arbitration Eligible">
          <a:hlinkClick xmlns:r="http://schemas.openxmlformats.org/officeDocument/2006/relationships" r:id="rId110"/>
        </xdr:cNvPr>
        <xdr:cNvSpPr>
          <a:spLocks noChangeAspect="1" noChangeArrowheads="1"/>
        </xdr:cNvSpPr>
      </xdr:nvSpPr>
      <xdr:spPr bwMode="auto">
        <a:xfrm>
          <a:off x="5334000" y="34432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961</xdr:row>
      <xdr:rowOff>0</xdr:rowOff>
    </xdr:from>
    <xdr:to>
      <xdr:col>7</xdr:col>
      <xdr:colOff>123825</xdr:colOff>
      <xdr:row>961</xdr:row>
      <xdr:rowOff>104775</xdr:rowOff>
    </xdr:to>
    <xdr:sp macro="" textlink="">
      <xdr:nvSpPr>
        <xdr:cNvPr id="2320" name="AutoShape 272" descr="Arbitration Eligible">
          <a:hlinkClick xmlns:r="http://schemas.openxmlformats.org/officeDocument/2006/relationships" r:id="rId111"/>
        </xdr:cNvPr>
        <xdr:cNvSpPr>
          <a:spLocks noChangeAspect="1" noChangeArrowheads="1"/>
        </xdr:cNvSpPr>
      </xdr:nvSpPr>
      <xdr:spPr bwMode="auto">
        <a:xfrm>
          <a:off x="5334000" y="359473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1" name="AutoShape 273" descr="https://capfriendly-wlb8ng5.stackpathdns.com/assets/images/icons/general/q.svg"/>
        <xdr:cNvSpPr>
          <a:spLocks noChangeAspect="1" noChangeArrowheads="1"/>
        </xdr:cNvSpPr>
      </xdr:nvSpPr>
      <xdr:spPr bwMode="auto">
        <a:xfrm>
          <a:off x="1524000" y="36718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2" name="AutoShape 274" descr="https://capfriendly-wlb8ng5.stackpathdns.com/assets/images/icons/general/q.svg"/>
        <xdr:cNvSpPr>
          <a:spLocks noChangeAspect="1" noChangeArrowheads="1"/>
        </xdr:cNvSpPr>
      </xdr:nvSpPr>
      <xdr:spPr bwMode="auto">
        <a:xfrm>
          <a:off x="1524000" y="36909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3" name="AutoShape 275" descr="https://capfriendly-wlb8ng5.stackpathdns.com/assets/images/icons/general/q.svg"/>
        <xdr:cNvSpPr>
          <a:spLocks noChangeAspect="1" noChangeArrowheads="1"/>
        </xdr:cNvSpPr>
      </xdr:nvSpPr>
      <xdr:spPr bwMode="auto">
        <a:xfrm>
          <a:off x="1524000" y="37099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4" name="AutoShape 276" descr="https://capfriendly-wlb8ng5.stackpathdns.com/assets/images/icons/general/q.svg"/>
        <xdr:cNvSpPr>
          <a:spLocks noChangeAspect="1" noChangeArrowheads="1"/>
        </xdr:cNvSpPr>
      </xdr:nvSpPr>
      <xdr:spPr bwMode="auto">
        <a:xfrm>
          <a:off x="1524000" y="37290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5" name="AutoShape 277" descr="https://capfriendly-wlb8ng5.stackpathdns.com/assets/images/icons/general/q.svg"/>
        <xdr:cNvSpPr>
          <a:spLocks noChangeAspect="1" noChangeArrowheads="1"/>
        </xdr:cNvSpPr>
      </xdr:nvSpPr>
      <xdr:spPr bwMode="auto">
        <a:xfrm>
          <a:off x="1524000" y="37480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6" name="AutoShape 278" descr="https://capfriendly-wlb8ng5.stackpathdns.com/assets/images/icons/general/q.svg"/>
        <xdr:cNvSpPr>
          <a:spLocks noChangeAspect="1" noChangeArrowheads="1"/>
        </xdr:cNvSpPr>
      </xdr:nvSpPr>
      <xdr:spPr bwMode="auto">
        <a:xfrm>
          <a:off x="1524000" y="3767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7" name="AutoShape 279" descr="https://capfriendly-wlb8ng5.stackpathdns.com/assets/images/icons/general/q.svg"/>
        <xdr:cNvSpPr>
          <a:spLocks noChangeAspect="1" noChangeArrowheads="1"/>
        </xdr:cNvSpPr>
      </xdr:nvSpPr>
      <xdr:spPr bwMode="auto">
        <a:xfrm>
          <a:off x="1524000" y="3786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8" name="AutoShape 280" descr="https://capfriendly-wlb8ng5.stackpathdns.com/assets/images/icons/general/q.svg"/>
        <xdr:cNvSpPr>
          <a:spLocks noChangeAspect="1" noChangeArrowheads="1"/>
        </xdr:cNvSpPr>
      </xdr:nvSpPr>
      <xdr:spPr bwMode="auto">
        <a:xfrm>
          <a:off x="1524000" y="3805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29" name="AutoShape 281" descr="https://capfriendly-wlb8ng5.stackpathdns.com/assets/images/icons/general/q.svg"/>
        <xdr:cNvSpPr>
          <a:spLocks noChangeAspect="1" noChangeArrowheads="1"/>
        </xdr:cNvSpPr>
      </xdr:nvSpPr>
      <xdr:spPr bwMode="auto">
        <a:xfrm>
          <a:off x="1524000" y="38242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30" name="AutoShape 282" descr="https://capfriendly-wlb8ng5.stackpathdns.com/assets/images/icons/general/q.svg"/>
        <xdr:cNvSpPr>
          <a:spLocks noChangeAspect="1" noChangeArrowheads="1"/>
        </xdr:cNvSpPr>
      </xdr:nvSpPr>
      <xdr:spPr bwMode="auto">
        <a:xfrm>
          <a:off x="1524000" y="38433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31" name="AutoShape 283" descr="https://capfriendly-wlb8ng5.stackpathdns.com/assets/images/icons/general/q.svg"/>
        <xdr:cNvSpPr>
          <a:spLocks noChangeAspect="1" noChangeArrowheads="1"/>
        </xdr:cNvSpPr>
      </xdr:nvSpPr>
      <xdr:spPr bwMode="auto">
        <a:xfrm>
          <a:off x="1524000" y="3862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123825</xdr:colOff>
      <xdr:row>35</xdr:row>
      <xdr:rowOff>123825</xdr:rowOff>
    </xdr:to>
    <xdr:sp macro="" textlink="">
      <xdr:nvSpPr>
        <xdr:cNvPr id="2332" name="AutoShape 284" descr="Waivers Exempt">
          <a:hlinkClick xmlns:r="http://schemas.openxmlformats.org/officeDocument/2006/relationships" r:id="rId112"/>
        </xdr:cNvPr>
        <xdr:cNvSpPr>
          <a:spLocks noChangeAspect="1" noChangeArrowheads="1"/>
        </xdr:cNvSpPr>
      </xdr:nvSpPr>
      <xdr:spPr bwMode="auto">
        <a:xfrm>
          <a:off x="1524000" y="3917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338</xdr:row>
      <xdr:rowOff>0</xdr:rowOff>
    </xdr:from>
    <xdr:to>
      <xdr:col>2</xdr:col>
      <xdr:colOff>123825</xdr:colOff>
      <xdr:row>338</xdr:row>
      <xdr:rowOff>123825</xdr:rowOff>
    </xdr:to>
    <xdr:sp macro="" textlink="">
      <xdr:nvSpPr>
        <xdr:cNvPr id="2333" name="AutoShape 285" descr="Performance Bonuses"/>
        <xdr:cNvSpPr>
          <a:spLocks noChangeAspect="1" noChangeArrowheads="1"/>
        </xdr:cNvSpPr>
      </xdr:nvSpPr>
      <xdr:spPr bwMode="auto">
        <a:xfrm>
          <a:off x="1524000" y="3936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338</xdr:row>
      <xdr:rowOff>0</xdr:rowOff>
    </xdr:from>
    <xdr:to>
      <xdr:col>2</xdr:col>
      <xdr:colOff>257175</xdr:colOff>
      <xdr:row>338</xdr:row>
      <xdr:rowOff>123825</xdr:rowOff>
    </xdr:to>
    <xdr:sp macro="" textlink="">
      <xdr:nvSpPr>
        <xdr:cNvPr id="2334" name="AutoShape 286" descr="Waivers Exempt">
          <a:hlinkClick xmlns:r="http://schemas.openxmlformats.org/officeDocument/2006/relationships" r:id="rId113"/>
        </xdr:cNvPr>
        <xdr:cNvSpPr>
          <a:spLocks noChangeAspect="1" noChangeArrowheads="1"/>
        </xdr:cNvSpPr>
      </xdr:nvSpPr>
      <xdr:spPr bwMode="auto">
        <a:xfrm>
          <a:off x="1657350" y="3936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123825</xdr:colOff>
      <xdr:row>17</xdr:row>
      <xdr:rowOff>123825</xdr:rowOff>
    </xdr:to>
    <xdr:sp macro="" textlink="">
      <xdr:nvSpPr>
        <xdr:cNvPr id="2335" name="AutoShape 287" descr="Performance Bonuses"/>
        <xdr:cNvSpPr>
          <a:spLocks noChangeAspect="1" noChangeArrowheads="1"/>
        </xdr:cNvSpPr>
      </xdr:nvSpPr>
      <xdr:spPr bwMode="auto">
        <a:xfrm>
          <a:off x="1524000" y="3955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17</xdr:row>
      <xdr:rowOff>0</xdr:rowOff>
    </xdr:from>
    <xdr:to>
      <xdr:col>2</xdr:col>
      <xdr:colOff>257175</xdr:colOff>
      <xdr:row>17</xdr:row>
      <xdr:rowOff>123825</xdr:rowOff>
    </xdr:to>
    <xdr:sp macro="" textlink="">
      <xdr:nvSpPr>
        <xdr:cNvPr id="2336" name="AutoShape 288" descr="Waivers Exempt">
          <a:hlinkClick xmlns:r="http://schemas.openxmlformats.org/officeDocument/2006/relationships" r:id="rId114"/>
        </xdr:cNvPr>
        <xdr:cNvSpPr>
          <a:spLocks noChangeAspect="1" noChangeArrowheads="1"/>
        </xdr:cNvSpPr>
      </xdr:nvSpPr>
      <xdr:spPr bwMode="auto">
        <a:xfrm>
          <a:off x="1657350" y="3955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113</xdr:row>
      <xdr:rowOff>0</xdr:rowOff>
    </xdr:from>
    <xdr:to>
      <xdr:col>2</xdr:col>
      <xdr:colOff>123825</xdr:colOff>
      <xdr:row>113</xdr:row>
      <xdr:rowOff>123825</xdr:rowOff>
    </xdr:to>
    <xdr:sp macro="" textlink="">
      <xdr:nvSpPr>
        <xdr:cNvPr id="2337" name="AutoShape 289" descr="Performance Bonuses"/>
        <xdr:cNvSpPr>
          <a:spLocks noChangeAspect="1" noChangeArrowheads="1"/>
        </xdr:cNvSpPr>
      </xdr:nvSpPr>
      <xdr:spPr bwMode="auto">
        <a:xfrm>
          <a:off x="1524000" y="39747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113</xdr:row>
      <xdr:rowOff>0</xdr:rowOff>
    </xdr:from>
    <xdr:to>
      <xdr:col>2</xdr:col>
      <xdr:colOff>257175</xdr:colOff>
      <xdr:row>113</xdr:row>
      <xdr:rowOff>123825</xdr:rowOff>
    </xdr:to>
    <xdr:sp macro="" textlink="">
      <xdr:nvSpPr>
        <xdr:cNvPr id="2338" name="AutoShape 290" descr="Waivers Exempt">
          <a:hlinkClick xmlns:r="http://schemas.openxmlformats.org/officeDocument/2006/relationships" r:id="rId115"/>
        </xdr:cNvPr>
        <xdr:cNvSpPr>
          <a:spLocks noChangeAspect="1" noChangeArrowheads="1"/>
        </xdr:cNvSpPr>
      </xdr:nvSpPr>
      <xdr:spPr bwMode="auto">
        <a:xfrm>
          <a:off x="1657350" y="39747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838</xdr:row>
      <xdr:rowOff>0</xdr:rowOff>
    </xdr:from>
    <xdr:to>
      <xdr:col>2</xdr:col>
      <xdr:colOff>123825</xdr:colOff>
      <xdr:row>838</xdr:row>
      <xdr:rowOff>123825</xdr:rowOff>
    </xdr:to>
    <xdr:sp macro="" textlink="">
      <xdr:nvSpPr>
        <xdr:cNvPr id="2339" name="AutoShape 291" descr="Performance Bonuses"/>
        <xdr:cNvSpPr>
          <a:spLocks noChangeAspect="1" noChangeArrowheads="1"/>
        </xdr:cNvSpPr>
      </xdr:nvSpPr>
      <xdr:spPr bwMode="auto">
        <a:xfrm>
          <a:off x="1524000" y="39938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838</xdr:row>
      <xdr:rowOff>0</xdr:rowOff>
    </xdr:from>
    <xdr:to>
      <xdr:col>2</xdr:col>
      <xdr:colOff>257175</xdr:colOff>
      <xdr:row>838</xdr:row>
      <xdr:rowOff>123825</xdr:rowOff>
    </xdr:to>
    <xdr:sp macro="" textlink="">
      <xdr:nvSpPr>
        <xdr:cNvPr id="2340" name="AutoShape 292" descr="Waivers Exempt">
          <a:hlinkClick xmlns:r="http://schemas.openxmlformats.org/officeDocument/2006/relationships" r:id="rId116"/>
        </xdr:cNvPr>
        <xdr:cNvSpPr>
          <a:spLocks noChangeAspect="1" noChangeArrowheads="1"/>
        </xdr:cNvSpPr>
      </xdr:nvSpPr>
      <xdr:spPr bwMode="auto">
        <a:xfrm>
          <a:off x="1657350" y="39938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1024</xdr:row>
      <xdr:rowOff>0</xdr:rowOff>
    </xdr:from>
    <xdr:to>
      <xdr:col>2</xdr:col>
      <xdr:colOff>123825</xdr:colOff>
      <xdr:row>1024</xdr:row>
      <xdr:rowOff>123825</xdr:rowOff>
    </xdr:to>
    <xdr:sp macro="" textlink="">
      <xdr:nvSpPr>
        <xdr:cNvPr id="2341" name="AutoShape 293" descr="Performance Bonuses"/>
        <xdr:cNvSpPr>
          <a:spLocks noChangeAspect="1" noChangeArrowheads="1"/>
        </xdr:cNvSpPr>
      </xdr:nvSpPr>
      <xdr:spPr bwMode="auto">
        <a:xfrm>
          <a:off x="1524000" y="4012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1024</xdr:row>
      <xdr:rowOff>0</xdr:rowOff>
    </xdr:from>
    <xdr:to>
      <xdr:col>2</xdr:col>
      <xdr:colOff>257175</xdr:colOff>
      <xdr:row>1024</xdr:row>
      <xdr:rowOff>123825</xdr:rowOff>
    </xdr:to>
    <xdr:sp macro="" textlink="">
      <xdr:nvSpPr>
        <xdr:cNvPr id="2342" name="AutoShape 294" descr="Waivers Exempt">
          <a:hlinkClick xmlns:r="http://schemas.openxmlformats.org/officeDocument/2006/relationships" r:id="rId117"/>
        </xdr:cNvPr>
        <xdr:cNvSpPr>
          <a:spLocks noChangeAspect="1" noChangeArrowheads="1"/>
        </xdr:cNvSpPr>
      </xdr:nvSpPr>
      <xdr:spPr bwMode="auto">
        <a:xfrm>
          <a:off x="1657350" y="4012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548</xdr:row>
      <xdr:rowOff>0</xdr:rowOff>
    </xdr:from>
    <xdr:to>
      <xdr:col>2</xdr:col>
      <xdr:colOff>123825</xdr:colOff>
      <xdr:row>548</xdr:row>
      <xdr:rowOff>123825</xdr:rowOff>
    </xdr:to>
    <xdr:sp macro="" textlink="">
      <xdr:nvSpPr>
        <xdr:cNvPr id="2343" name="AutoShape 295" descr="Performance Bonuses"/>
        <xdr:cNvSpPr>
          <a:spLocks noChangeAspect="1" noChangeArrowheads="1"/>
        </xdr:cNvSpPr>
      </xdr:nvSpPr>
      <xdr:spPr bwMode="auto">
        <a:xfrm>
          <a:off x="1524000" y="4031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548</xdr:row>
      <xdr:rowOff>0</xdr:rowOff>
    </xdr:from>
    <xdr:to>
      <xdr:col>2</xdr:col>
      <xdr:colOff>257175</xdr:colOff>
      <xdr:row>548</xdr:row>
      <xdr:rowOff>123825</xdr:rowOff>
    </xdr:to>
    <xdr:sp macro="" textlink="">
      <xdr:nvSpPr>
        <xdr:cNvPr id="2344" name="AutoShape 296" descr="Retained Salary Transaction"/>
        <xdr:cNvSpPr>
          <a:spLocks noChangeAspect="1" noChangeArrowheads="1"/>
        </xdr:cNvSpPr>
      </xdr:nvSpPr>
      <xdr:spPr bwMode="auto">
        <a:xfrm>
          <a:off x="1657350" y="4031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548</xdr:row>
      <xdr:rowOff>0</xdr:rowOff>
    </xdr:from>
    <xdr:to>
      <xdr:col>2</xdr:col>
      <xdr:colOff>390525</xdr:colOff>
      <xdr:row>548</xdr:row>
      <xdr:rowOff>123825</xdr:rowOff>
    </xdr:to>
    <xdr:sp macro="" textlink="">
      <xdr:nvSpPr>
        <xdr:cNvPr id="2345" name="AutoShape 297" descr="Waivers Exempt">
          <a:hlinkClick xmlns:r="http://schemas.openxmlformats.org/officeDocument/2006/relationships" r:id="rId118"/>
        </xdr:cNvPr>
        <xdr:cNvSpPr>
          <a:spLocks noChangeAspect="1" noChangeArrowheads="1"/>
        </xdr:cNvSpPr>
      </xdr:nvSpPr>
      <xdr:spPr bwMode="auto">
        <a:xfrm>
          <a:off x="1790700" y="4031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1012</xdr:row>
      <xdr:rowOff>0</xdr:rowOff>
    </xdr:from>
    <xdr:to>
      <xdr:col>2</xdr:col>
      <xdr:colOff>123825</xdr:colOff>
      <xdr:row>1012</xdr:row>
      <xdr:rowOff>123825</xdr:rowOff>
    </xdr:to>
    <xdr:sp macro="" textlink="">
      <xdr:nvSpPr>
        <xdr:cNvPr id="2346" name="AutoShape 298" descr="Performance Bonuses"/>
        <xdr:cNvSpPr>
          <a:spLocks noChangeAspect="1" noChangeArrowheads="1"/>
        </xdr:cNvSpPr>
      </xdr:nvSpPr>
      <xdr:spPr bwMode="auto">
        <a:xfrm>
          <a:off x="1524000" y="4050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1012</xdr:row>
      <xdr:rowOff>0</xdr:rowOff>
    </xdr:from>
    <xdr:to>
      <xdr:col>2</xdr:col>
      <xdr:colOff>257175</xdr:colOff>
      <xdr:row>1012</xdr:row>
      <xdr:rowOff>123825</xdr:rowOff>
    </xdr:to>
    <xdr:sp macro="" textlink="">
      <xdr:nvSpPr>
        <xdr:cNvPr id="2347" name="AutoShape 299" descr="Waivers Exempt">
          <a:hlinkClick xmlns:r="http://schemas.openxmlformats.org/officeDocument/2006/relationships" r:id="rId119"/>
        </xdr:cNvPr>
        <xdr:cNvSpPr>
          <a:spLocks noChangeAspect="1" noChangeArrowheads="1"/>
        </xdr:cNvSpPr>
      </xdr:nvSpPr>
      <xdr:spPr bwMode="auto">
        <a:xfrm>
          <a:off x="1657350" y="4050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770</xdr:row>
      <xdr:rowOff>0</xdr:rowOff>
    </xdr:from>
    <xdr:to>
      <xdr:col>2</xdr:col>
      <xdr:colOff>123825</xdr:colOff>
      <xdr:row>770</xdr:row>
      <xdr:rowOff>123825</xdr:rowOff>
    </xdr:to>
    <xdr:sp macro="" textlink="">
      <xdr:nvSpPr>
        <xdr:cNvPr id="2348" name="AutoShape 300" descr="Performance Bonuses"/>
        <xdr:cNvSpPr>
          <a:spLocks noChangeAspect="1" noChangeArrowheads="1"/>
        </xdr:cNvSpPr>
      </xdr:nvSpPr>
      <xdr:spPr bwMode="auto">
        <a:xfrm>
          <a:off x="1524000" y="4070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770</xdr:row>
      <xdr:rowOff>0</xdr:rowOff>
    </xdr:from>
    <xdr:to>
      <xdr:col>2</xdr:col>
      <xdr:colOff>257175</xdr:colOff>
      <xdr:row>770</xdr:row>
      <xdr:rowOff>123825</xdr:rowOff>
    </xdr:to>
    <xdr:sp macro="" textlink="">
      <xdr:nvSpPr>
        <xdr:cNvPr id="2349" name="AutoShape 301" descr="Waivers Exempt">
          <a:hlinkClick xmlns:r="http://schemas.openxmlformats.org/officeDocument/2006/relationships" r:id="rId120"/>
        </xdr:cNvPr>
        <xdr:cNvSpPr>
          <a:spLocks noChangeAspect="1" noChangeArrowheads="1"/>
        </xdr:cNvSpPr>
      </xdr:nvSpPr>
      <xdr:spPr bwMode="auto">
        <a:xfrm>
          <a:off x="1657350" y="4070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xdr:row>
      <xdr:rowOff>0</xdr:rowOff>
    </xdr:from>
    <xdr:to>
      <xdr:col>2</xdr:col>
      <xdr:colOff>123825</xdr:colOff>
      <xdr:row>82</xdr:row>
      <xdr:rowOff>123825</xdr:rowOff>
    </xdr:to>
    <xdr:sp macro="" textlink="">
      <xdr:nvSpPr>
        <xdr:cNvPr id="2350" name="AutoShape 302" descr="Waivers Exempt">
          <a:hlinkClick xmlns:r="http://schemas.openxmlformats.org/officeDocument/2006/relationships" r:id="rId121"/>
        </xdr:cNvPr>
        <xdr:cNvSpPr>
          <a:spLocks noChangeAspect="1" noChangeArrowheads="1"/>
        </xdr:cNvSpPr>
      </xdr:nvSpPr>
      <xdr:spPr bwMode="auto">
        <a:xfrm>
          <a:off x="1524000" y="4089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940</xdr:row>
      <xdr:rowOff>0</xdr:rowOff>
    </xdr:from>
    <xdr:to>
      <xdr:col>2</xdr:col>
      <xdr:colOff>123825</xdr:colOff>
      <xdr:row>940</xdr:row>
      <xdr:rowOff>123825</xdr:rowOff>
    </xdr:to>
    <xdr:sp macro="" textlink="">
      <xdr:nvSpPr>
        <xdr:cNvPr id="2351" name="AutoShape 303" descr="Waivers Exempt">
          <a:hlinkClick xmlns:r="http://schemas.openxmlformats.org/officeDocument/2006/relationships" r:id="rId122"/>
        </xdr:cNvPr>
        <xdr:cNvSpPr>
          <a:spLocks noChangeAspect="1" noChangeArrowheads="1"/>
        </xdr:cNvSpPr>
      </xdr:nvSpPr>
      <xdr:spPr bwMode="auto">
        <a:xfrm>
          <a:off x="1524000" y="4108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120</xdr:row>
      <xdr:rowOff>0</xdr:rowOff>
    </xdr:from>
    <xdr:to>
      <xdr:col>7</xdr:col>
      <xdr:colOff>123825</xdr:colOff>
      <xdr:row>120</xdr:row>
      <xdr:rowOff>104775</xdr:rowOff>
    </xdr:to>
    <xdr:sp macro="" textlink="">
      <xdr:nvSpPr>
        <xdr:cNvPr id="2352" name="AutoShape 304" descr="Arbitration Eligible">
          <a:hlinkClick xmlns:r="http://schemas.openxmlformats.org/officeDocument/2006/relationships" r:id="rId123"/>
        </xdr:cNvPr>
        <xdr:cNvSpPr>
          <a:spLocks noChangeAspect="1" noChangeArrowheads="1"/>
        </xdr:cNvSpPr>
      </xdr:nvSpPr>
      <xdr:spPr bwMode="auto">
        <a:xfrm>
          <a:off x="5334000" y="412718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647</xdr:row>
      <xdr:rowOff>0</xdr:rowOff>
    </xdr:from>
    <xdr:to>
      <xdr:col>2</xdr:col>
      <xdr:colOff>123825</xdr:colOff>
      <xdr:row>647</xdr:row>
      <xdr:rowOff>123825</xdr:rowOff>
    </xdr:to>
    <xdr:sp macro="" textlink="">
      <xdr:nvSpPr>
        <xdr:cNvPr id="2353" name="AutoShape 305" descr="Waivers Exempt">
          <a:hlinkClick xmlns:r="http://schemas.openxmlformats.org/officeDocument/2006/relationships" r:id="rId124"/>
        </xdr:cNvPr>
        <xdr:cNvSpPr>
          <a:spLocks noChangeAspect="1" noChangeArrowheads="1"/>
        </xdr:cNvSpPr>
      </xdr:nvSpPr>
      <xdr:spPr bwMode="auto">
        <a:xfrm>
          <a:off x="1524000" y="4146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647</xdr:row>
      <xdr:rowOff>0</xdr:rowOff>
    </xdr:from>
    <xdr:to>
      <xdr:col>7</xdr:col>
      <xdr:colOff>123825</xdr:colOff>
      <xdr:row>647</xdr:row>
      <xdr:rowOff>104775</xdr:rowOff>
    </xdr:to>
    <xdr:sp macro="" textlink="">
      <xdr:nvSpPr>
        <xdr:cNvPr id="2354" name="AutoShape 306" descr="Arbitration Eligible">
          <a:hlinkClick xmlns:r="http://schemas.openxmlformats.org/officeDocument/2006/relationships" r:id="rId125"/>
        </xdr:cNvPr>
        <xdr:cNvSpPr>
          <a:spLocks noChangeAspect="1" noChangeArrowheads="1"/>
        </xdr:cNvSpPr>
      </xdr:nvSpPr>
      <xdr:spPr bwMode="auto">
        <a:xfrm>
          <a:off x="5334000" y="414623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316</xdr:row>
      <xdr:rowOff>0</xdr:rowOff>
    </xdr:from>
    <xdr:to>
      <xdr:col>7</xdr:col>
      <xdr:colOff>123825</xdr:colOff>
      <xdr:row>316</xdr:row>
      <xdr:rowOff>104775</xdr:rowOff>
    </xdr:to>
    <xdr:sp macro="" textlink="">
      <xdr:nvSpPr>
        <xdr:cNvPr id="2355" name="AutoShape 307" descr="Arbitration Eligible">
          <a:hlinkClick xmlns:r="http://schemas.openxmlformats.org/officeDocument/2006/relationships" r:id="rId126"/>
        </xdr:cNvPr>
        <xdr:cNvSpPr>
          <a:spLocks noChangeAspect="1" noChangeArrowheads="1"/>
        </xdr:cNvSpPr>
      </xdr:nvSpPr>
      <xdr:spPr bwMode="auto">
        <a:xfrm>
          <a:off x="5334000" y="418433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878</xdr:row>
      <xdr:rowOff>0</xdr:rowOff>
    </xdr:from>
    <xdr:to>
      <xdr:col>2</xdr:col>
      <xdr:colOff>123825</xdr:colOff>
      <xdr:row>878</xdr:row>
      <xdr:rowOff>123825</xdr:rowOff>
    </xdr:to>
    <xdr:sp macro="" textlink="">
      <xdr:nvSpPr>
        <xdr:cNvPr id="2356" name="AutoShape 308" descr="Performance Bonuses"/>
        <xdr:cNvSpPr>
          <a:spLocks noChangeAspect="1" noChangeArrowheads="1"/>
        </xdr:cNvSpPr>
      </xdr:nvSpPr>
      <xdr:spPr bwMode="auto">
        <a:xfrm>
          <a:off x="1524000" y="4316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878</xdr:row>
      <xdr:rowOff>0</xdr:rowOff>
    </xdr:from>
    <xdr:to>
      <xdr:col>2</xdr:col>
      <xdr:colOff>257175</xdr:colOff>
      <xdr:row>878</xdr:row>
      <xdr:rowOff>123825</xdr:rowOff>
    </xdr:to>
    <xdr:sp macro="" textlink="">
      <xdr:nvSpPr>
        <xdr:cNvPr id="2357" name="AutoShape 309" descr="Waivers Exempt">
          <a:hlinkClick xmlns:r="http://schemas.openxmlformats.org/officeDocument/2006/relationships" r:id="rId127"/>
        </xdr:cNvPr>
        <xdr:cNvSpPr>
          <a:spLocks noChangeAspect="1" noChangeArrowheads="1"/>
        </xdr:cNvSpPr>
      </xdr:nvSpPr>
      <xdr:spPr bwMode="auto">
        <a:xfrm>
          <a:off x="1657350" y="4316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663</xdr:row>
      <xdr:rowOff>0</xdr:rowOff>
    </xdr:from>
    <xdr:to>
      <xdr:col>2</xdr:col>
      <xdr:colOff>123825</xdr:colOff>
      <xdr:row>663</xdr:row>
      <xdr:rowOff>123825</xdr:rowOff>
    </xdr:to>
    <xdr:sp macro="" textlink="">
      <xdr:nvSpPr>
        <xdr:cNvPr id="2358" name="AutoShape 310" descr="Performance Bonuses"/>
        <xdr:cNvSpPr>
          <a:spLocks noChangeAspect="1" noChangeArrowheads="1"/>
        </xdr:cNvSpPr>
      </xdr:nvSpPr>
      <xdr:spPr bwMode="auto">
        <a:xfrm>
          <a:off x="1524000" y="4335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663</xdr:row>
      <xdr:rowOff>0</xdr:rowOff>
    </xdr:from>
    <xdr:to>
      <xdr:col>2</xdr:col>
      <xdr:colOff>257175</xdr:colOff>
      <xdr:row>663</xdr:row>
      <xdr:rowOff>123825</xdr:rowOff>
    </xdr:to>
    <xdr:sp macro="" textlink="">
      <xdr:nvSpPr>
        <xdr:cNvPr id="2359" name="AutoShape 311" descr="Waivers Exempt">
          <a:hlinkClick xmlns:r="http://schemas.openxmlformats.org/officeDocument/2006/relationships" r:id="rId128"/>
        </xdr:cNvPr>
        <xdr:cNvSpPr>
          <a:spLocks noChangeAspect="1" noChangeArrowheads="1"/>
        </xdr:cNvSpPr>
      </xdr:nvSpPr>
      <xdr:spPr bwMode="auto">
        <a:xfrm>
          <a:off x="1657350" y="4335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123825</xdr:colOff>
      <xdr:row>16</xdr:row>
      <xdr:rowOff>123825</xdr:rowOff>
    </xdr:to>
    <xdr:sp macro="" textlink="">
      <xdr:nvSpPr>
        <xdr:cNvPr id="2360" name="AutoShape 312" descr="Performance Bonuses"/>
        <xdr:cNvSpPr>
          <a:spLocks noChangeAspect="1" noChangeArrowheads="1"/>
        </xdr:cNvSpPr>
      </xdr:nvSpPr>
      <xdr:spPr bwMode="auto">
        <a:xfrm>
          <a:off x="1524000" y="4354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16</xdr:row>
      <xdr:rowOff>0</xdr:rowOff>
    </xdr:from>
    <xdr:to>
      <xdr:col>2</xdr:col>
      <xdr:colOff>257175</xdr:colOff>
      <xdr:row>16</xdr:row>
      <xdr:rowOff>123825</xdr:rowOff>
    </xdr:to>
    <xdr:sp macro="" textlink="">
      <xdr:nvSpPr>
        <xdr:cNvPr id="2361" name="AutoShape 313" descr="Waivers Exempt">
          <a:hlinkClick xmlns:r="http://schemas.openxmlformats.org/officeDocument/2006/relationships" r:id="rId129"/>
        </xdr:cNvPr>
        <xdr:cNvSpPr>
          <a:spLocks noChangeAspect="1" noChangeArrowheads="1"/>
        </xdr:cNvSpPr>
      </xdr:nvSpPr>
      <xdr:spPr bwMode="auto">
        <a:xfrm>
          <a:off x="1657350" y="4354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123825</xdr:colOff>
      <xdr:row>6</xdr:row>
      <xdr:rowOff>123825</xdr:rowOff>
    </xdr:to>
    <xdr:sp macro="" textlink="">
      <xdr:nvSpPr>
        <xdr:cNvPr id="2362" name="AutoShape 314" descr="Performance Bonuses"/>
        <xdr:cNvSpPr>
          <a:spLocks noChangeAspect="1" noChangeArrowheads="1"/>
        </xdr:cNvSpPr>
      </xdr:nvSpPr>
      <xdr:spPr bwMode="auto">
        <a:xfrm>
          <a:off x="1524000" y="4373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xdr:row>
      <xdr:rowOff>0</xdr:rowOff>
    </xdr:from>
    <xdr:to>
      <xdr:col>2</xdr:col>
      <xdr:colOff>257175</xdr:colOff>
      <xdr:row>6</xdr:row>
      <xdr:rowOff>123825</xdr:rowOff>
    </xdr:to>
    <xdr:sp macro="" textlink="">
      <xdr:nvSpPr>
        <xdr:cNvPr id="2363" name="AutoShape 315" descr="Retained Salary Transaction"/>
        <xdr:cNvSpPr>
          <a:spLocks noChangeAspect="1" noChangeArrowheads="1"/>
        </xdr:cNvSpPr>
      </xdr:nvSpPr>
      <xdr:spPr bwMode="auto">
        <a:xfrm>
          <a:off x="1657350" y="4373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6</xdr:row>
      <xdr:rowOff>0</xdr:rowOff>
    </xdr:from>
    <xdr:to>
      <xdr:col>2</xdr:col>
      <xdr:colOff>390525</xdr:colOff>
      <xdr:row>6</xdr:row>
      <xdr:rowOff>123825</xdr:rowOff>
    </xdr:to>
    <xdr:sp macro="" textlink="">
      <xdr:nvSpPr>
        <xdr:cNvPr id="2364" name="AutoShape 316" descr="Waivers Exempt">
          <a:hlinkClick xmlns:r="http://schemas.openxmlformats.org/officeDocument/2006/relationships" r:id="rId130"/>
        </xdr:cNvPr>
        <xdr:cNvSpPr>
          <a:spLocks noChangeAspect="1" noChangeArrowheads="1"/>
        </xdr:cNvSpPr>
      </xdr:nvSpPr>
      <xdr:spPr bwMode="auto">
        <a:xfrm>
          <a:off x="1790700" y="4373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6</xdr:row>
      <xdr:rowOff>0</xdr:rowOff>
    </xdr:from>
    <xdr:to>
      <xdr:col>2</xdr:col>
      <xdr:colOff>523875</xdr:colOff>
      <xdr:row>6</xdr:row>
      <xdr:rowOff>123825</xdr:rowOff>
    </xdr:to>
    <xdr:sp macro="" textlink="">
      <xdr:nvSpPr>
        <xdr:cNvPr id="2365" name="AutoShape 317" descr="Exempt from the 50 Contract Limit"/>
        <xdr:cNvSpPr>
          <a:spLocks noChangeAspect="1" noChangeArrowheads="1"/>
        </xdr:cNvSpPr>
      </xdr:nvSpPr>
      <xdr:spPr bwMode="auto">
        <a:xfrm>
          <a:off x="1924050" y="4373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780</xdr:row>
      <xdr:rowOff>0</xdr:rowOff>
    </xdr:from>
    <xdr:to>
      <xdr:col>2</xdr:col>
      <xdr:colOff>123825</xdr:colOff>
      <xdr:row>780</xdr:row>
      <xdr:rowOff>123825</xdr:rowOff>
    </xdr:to>
    <xdr:sp macro="" textlink="">
      <xdr:nvSpPr>
        <xdr:cNvPr id="2366" name="AutoShape 318" descr="Performance Bonuses"/>
        <xdr:cNvSpPr>
          <a:spLocks noChangeAspect="1" noChangeArrowheads="1"/>
        </xdr:cNvSpPr>
      </xdr:nvSpPr>
      <xdr:spPr bwMode="auto">
        <a:xfrm>
          <a:off x="1524000" y="4506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780</xdr:row>
      <xdr:rowOff>0</xdr:rowOff>
    </xdr:from>
    <xdr:to>
      <xdr:col>2</xdr:col>
      <xdr:colOff>257175</xdr:colOff>
      <xdr:row>780</xdr:row>
      <xdr:rowOff>123825</xdr:rowOff>
    </xdr:to>
    <xdr:sp macro="" textlink="">
      <xdr:nvSpPr>
        <xdr:cNvPr id="2367" name="AutoShape 319" descr="Waivers Exempt">
          <a:hlinkClick xmlns:r="http://schemas.openxmlformats.org/officeDocument/2006/relationships" r:id="rId131"/>
        </xdr:cNvPr>
        <xdr:cNvSpPr>
          <a:spLocks noChangeAspect="1" noChangeArrowheads="1"/>
        </xdr:cNvSpPr>
      </xdr:nvSpPr>
      <xdr:spPr bwMode="auto">
        <a:xfrm>
          <a:off x="1657350" y="4506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327</xdr:row>
      <xdr:rowOff>0</xdr:rowOff>
    </xdr:from>
    <xdr:to>
      <xdr:col>2</xdr:col>
      <xdr:colOff>123825</xdr:colOff>
      <xdr:row>327</xdr:row>
      <xdr:rowOff>123825</xdr:rowOff>
    </xdr:to>
    <xdr:sp macro="" textlink="">
      <xdr:nvSpPr>
        <xdr:cNvPr id="2368" name="AutoShape 320" descr="Waivers Exempt">
          <a:hlinkClick xmlns:r="http://schemas.openxmlformats.org/officeDocument/2006/relationships" r:id="rId132"/>
        </xdr:cNvPr>
        <xdr:cNvSpPr>
          <a:spLocks noChangeAspect="1" noChangeArrowheads="1"/>
        </xdr:cNvSpPr>
      </xdr:nvSpPr>
      <xdr:spPr bwMode="auto">
        <a:xfrm>
          <a:off x="1524000" y="45253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635</xdr:row>
      <xdr:rowOff>0</xdr:rowOff>
    </xdr:from>
    <xdr:to>
      <xdr:col>7</xdr:col>
      <xdr:colOff>123825</xdr:colOff>
      <xdr:row>635</xdr:row>
      <xdr:rowOff>104775</xdr:rowOff>
    </xdr:to>
    <xdr:sp macro="" textlink="">
      <xdr:nvSpPr>
        <xdr:cNvPr id="2369" name="AutoShape 321" descr="Arbitration Eligible">
          <a:hlinkClick xmlns:r="http://schemas.openxmlformats.org/officeDocument/2006/relationships" r:id="rId133"/>
        </xdr:cNvPr>
        <xdr:cNvSpPr>
          <a:spLocks noChangeAspect="1" noChangeArrowheads="1"/>
        </xdr:cNvSpPr>
      </xdr:nvSpPr>
      <xdr:spPr bwMode="auto">
        <a:xfrm>
          <a:off x="5334000" y="454437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588</xdr:row>
      <xdr:rowOff>0</xdr:rowOff>
    </xdr:from>
    <xdr:to>
      <xdr:col>7</xdr:col>
      <xdr:colOff>123825</xdr:colOff>
      <xdr:row>588</xdr:row>
      <xdr:rowOff>104775</xdr:rowOff>
    </xdr:to>
    <xdr:sp macro="" textlink="">
      <xdr:nvSpPr>
        <xdr:cNvPr id="2370" name="AutoShape 322" descr="Arbitration Eligible">
          <a:hlinkClick xmlns:r="http://schemas.openxmlformats.org/officeDocument/2006/relationships" r:id="rId134"/>
        </xdr:cNvPr>
        <xdr:cNvSpPr>
          <a:spLocks noChangeAspect="1" noChangeArrowheads="1"/>
        </xdr:cNvSpPr>
      </xdr:nvSpPr>
      <xdr:spPr bwMode="auto">
        <a:xfrm>
          <a:off x="5334000" y="41109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697</xdr:row>
      <xdr:rowOff>0</xdr:rowOff>
    </xdr:from>
    <xdr:to>
      <xdr:col>2</xdr:col>
      <xdr:colOff>123825</xdr:colOff>
      <xdr:row>697</xdr:row>
      <xdr:rowOff>123825</xdr:rowOff>
    </xdr:to>
    <xdr:sp macro="" textlink="">
      <xdr:nvSpPr>
        <xdr:cNvPr id="2371" name="AutoShape 323" descr="Performance Bonuses"/>
        <xdr:cNvSpPr>
          <a:spLocks noChangeAspect="1" noChangeArrowheads="1"/>
        </xdr:cNvSpPr>
      </xdr:nvSpPr>
      <xdr:spPr bwMode="auto">
        <a:xfrm>
          <a:off x="1524000" y="4149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409</xdr:row>
      <xdr:rowOff>0</xdr:rowOff>
    </xdr:from>
    <xdr:to>
      <xdr:col>2</xdr:col>
      <xdr:colOff>123825</xdr:colOff>
      <xdr:row>409</xdr:row>
      <xdr:rowOff>123825</xdr:rowOff>
    </xdr:to>
    <xdr:sp macro="" textlink="">
      <xdr:nvSpPr>
        <xdr:cNvPr id="2372" name="AutoShape 324" descr="Performance Bonuses"/>
        <xdr:cNvSpPr>
          <a:spLocks noChangeAspect="1" noChangeArrowheads="1"/>
        </xdr:cNvSpPr>
      </xdr:nvSpPr>
      <xdr:spPr bwMode="auto">
        <a:xfrm>
          <a:off x="1524000" y="41681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409</xdr:row>
      <xdr:rowOff>0</xdr:rowOff>
    </xdr:from>
    <xdr:to>
      <xdr:col>2</xdr:col>
      <xdr:colOff>257175</xdr:colOff>
      <xdr:row>409</xdr:row>
      <xdr:rowOff>123825</xdr:rowOff>
    </xdr:to>
    <xdr:sp macro="" textlink="">
      <xdr:nvSpPr>
        <xdr:cNvPr id="2373" name="AutoShape 325" descr="Waivers Exempt">
          <a:hlinkClick xmlns:r="http://schemas.openxmlformats.org/officeDocument/2006/relationships" r:id="rId135"/>
        </xdr:cNvPr>
        <xdr:cNvSpPr>
          <a:spLocks noChangeAspect="1" noChangeArrowheads="1"/>
        </xdr:cNvSpPr>
      </xdr:nvSpPr>
      <xdr:spPr bwMode="auto">
        <a:xfrm>
          <a:off x="1657350" y="41681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848</xdr:row>
      <xdr:rowOff>0</xdr:rowOff>
    </xdr:from>
    <xdr:to>
      <xdr:col>2</xdr:col>
      <xdr:colOff>123825</xdr:colOff>
      <xdr:row>848</xdr:row>
      <xdr:rowOff>123825</xdr:rowOff>
    </xdr:to>
    <xdr:sp macro="" textlink="">
      <xdr:nvSpPr>
        <xdr:cNvPr id="2374" name="AutoShape 326" descr="Waivers Exempt">
          <a:hlinkClick xmlns:r="http://schemas.openxmlformats.org/officeDocument/2006/relationships" r:id="rId136"/>
        </xdr:cNvPr>
        <xdr:cNvSpPr>
          <a:spLocks noChangeAspect="1" noChangeArrowheads="1"/>
        </xdr:cNvSpPr>
      </xdr:nvSpPr>
      <xdr:spPr bwMode="auto">
        <a:xfrm>
          <a:off x="1524000" y="44148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848</xdr:row>
      <xdr:rowOff>0</xdr:rowOff>
    </xdr:from>
    <xdr:to>
      <xdr:col>7</xdr:col>
      <xdr:colOff>123825</xdr:colOff>
      <xdr:row>848</xdr:row>
      <xdr:rowOff>104775</xdr:rowOff>
    </xdr:to>
    <xdr:sp macro="" textlink="">
      <xdr:nvSpPr>
        <xdr:cNvPr id="2375" name="AutoShape 327" descr="Arbitration Eligible">
          <a:hlinkClick xmlns:r="http://schemas.openxmlformats.org/officeDocument/2006/relationships" r:id="rId137"/>
        </xdr:cNvPr>
        <xdr:cNvSpPr>
          <a:spLocks noChangeAspect="1" noChangeArrowheads="1"/>
        </xdr:cNvSpPr>
      </xdr:nvSpPr>
      <xdr:spPr bwMode="auto">
        <a:xfrm>
          <a:off x="5334000" y="44148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175</xdr:row>
      <xdr:rowOff>0</xdr:rowOff>
    </xdr:from>
    <xdr:to>
      <xdr:col>4</xdr:col>
      <xdr:colOff>114300</xdr:colOff>
      <xdr:row>175</xdr:row>
      <xdr:rowOff>114300</xdr:rowOff>
    </xdr:to>
    <xdr:sp macro="" textlink="">
      <xdr:nvSpPr>
        <xdr:cNvPr id="2376" name="AutoShape 328" descr="https://capfriendly-wlb8ng5.stackpathdns.com/assets/images/icons/players/injury.svg"/>
        <xdr:cNvSpPr>
          <a:spLocks noChangeAspect="1" noChangeArrowheads="1"/>
        </xdr:cNvSpPr>
      </xdr:nvSpPr>
      <xdr:spPr bwMode="auto">
        <a:xfrm>
          <a:off x="3048000" y="462248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77" name="AutoShape 329" descr="https://capfriendly-wlb8ng5.stackpathdns.com/assets/images/icons/general/q.svg"/>
        <xdr:cNvSpPr>
          <a:spLocks noChangeAspect="1" noChangeArrowheads="1"/>
        </xdr:cNvSpPr>
      </xdr:nvSpPr>
      <xdr:spPr bwMode="auto">
        <a:xfrm>
          <a:off x="1524000" y="4757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78" name="AutoShape 330" descr="https://capfriendly-wlb8ng5.stackpathdns.com/assets/images/icons/general/q.svg"/>
        <xdr:cNvSpPr>
          <a:spLocks noChangeAspect="1" noChangeArrowheads="1"/>
        </xdr:cNvSpPr>
      </xdr:nvSpPr>
      <xdr:spPr bwMode="auto">
        <a:xfrm>
          <a:off x="1524000" y="47767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79" name="AutoShape 331" descr="https://capfriendly-wlb8ng5.stackpathdns.com/assets/images/icons/general/q.svg"/>
        <xdr:cNvSpPr>
          <a:spLocks noChangeAspect="1" noChangeArrowheads="1"/>
        </xdr:cNvSpPr>
      </xdr:nvSpPr>
      <xdr:spPr bwMode="auto">
        <a:xfrm>
          <a:off x="1524000" y="47958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0" name="AutoShape 332" descr="https://capfriendly-wlb8ng5.stackpathdns.com/assets/images/icons/general/q.svg"/>
        <xdr:cNvSpPr>
          <a:spLocks noChangeAspect="1" noChangeArrowheads="1"/>
        </xdr:cNvSpPr>
      </xdr:nvSpPr>
      <xdr:spPr bwMode="auto">
        <a:xfrm>
          <a:off x="1524000" y="48148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1" name="AutoShape 333" descr="https://capfriendly-wlb8ng5.stackpathdns.com/assets/images/icons/general/q.svg"/>
        <xdr:cNvSpPr>
          <a:spLocks noChangeAspect="1" noChangeArrowheads="1"/>
        </xdr:cNvSpPr>
      </xdr:nvSpPr>
      <xdr:spPr bwMode="auto">
        <a:xfrm>
          <a:off x="1524000" y="48339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2" name="AutoShape 334" descr="https://capfriendly-wlb8ng5.stackpathdns.com/assets/images/icons/general/q.svg"/>
        <xdr:cNvSpPr>
          <a:spLocks noChangeAspect="1" noChangeArrowheads="1"/>
        </xdr:cNvSpPr>
      </xdr:nvSpPr>
      <xdr:spPr bwMode="auto">
        <a:xfrm>
          <a:off x="1524000" y="48529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3" name="AutoShape 335" descr="https://capfriendly-wlb8ng5.stackpathdns.com/assets/images/icons/general/q.svg"/>
        <xdr:cNvSpPr>
          <a:spLocks noChangeAspect="1" noChangeArrowheads="1"/>
        </xdr:cNvSpPr>
      </xdr:nvSpPr>
      <xdr:spPr bwMode="auto">
        <a:xfrm>
          <a:off x="1524000" y="48720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4" name="AutoShape 336" descr="https://capfriendly-wlb8ng5.stackpathdns.com/assets/images/icons/general/q.svg"/>
        <xdr:cNvSpPr>
          <a:spLocks noChangeAspect="1" noChangeArrowheads="1"/>
        </xdr:cNvSpPr>
      </xdr:nvSpPr>
      <xdr:spPr bwMode="auto">
        <a:xfrm>
          <a:off x="1524000" y="48910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5" name="AutoShape 337" descr="https://capfriendly-wlb8ng5.stackpathdns.com/assets/images/icons/general/q.svg"/>
        <xdr:cNvSpPr>
          <a:spLocks noChangeAspect="1" noChangeArrowheads="1"/>
        </xdr:cNvSpPr>
      </xdr:nvSpPr>
      <xdr:spPr bwMode="auto">
        <a:xfrm>
          <a:off x="1524000" y="4910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6" name="AutoShape 338" descr="https://capfriendly-wlb8ng5.stackpathdns.com/assets/images/icons/general/q.svg"/>
        <xdr:cNvSpPr>
          <a:spLocks noChangeAspect="1" noChangeArrowheads="1"/>
        </xdr:cNvSpPr>
      </xdr:nvSpPr>
      <xdr:spPr bwMode="auto">
        <a:xfrm>
          <a:off x="1524000" y="4929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7" name="AutoShape 339" descr="https://capfriendly-wlb8ng5.stackpathdns.com/assets/images/icons/general/q.svg"/>
        <xdr:cNvSpPr>
          <a:spLocks noChangeAspect="1" noChangeArrowheads="1"/>
        </xdr:cNvSpPr>
      </xdr:nvSpPr>
      <xdr:spPr bwMode="auto">
        <a:xfrm>
          <a:off x="1524000" y="4948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123825</xdr:colOff>
      <xdr:row>175</xdr:row>
      <xdr:rowOff>123825</xdr:rowOff>
    </xdr:to>
    <xdr:sp macro="" textlink="">
      <xdr:nvSpPr>
        <xdr:cNvPr id="2388" name="AutoShape 340" descr="Waivers Exempt">
          <a:hlinkClick xmlns:r="http://schemas.openxmlformats.org/officeDocument/2006/relationships" r:id="rId138"/>
        </xdr:cNvPr>
        <xdr:cNvSpPr>
          <a:spLocks noChangeAspect="1" noChangeArrowheads="1"/>
        </xdr:cNvSpPr>
      </xdr:nvSpPr>
      <xdr:spPr bwMode="auto">
        <a:xfrm>
          <a:off x="1524000" y="5003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567</xdr:row>
      <xdr:rowOff>0</xdr:rowOff>
    </xdr:from>
    <xdr:to>
      <xdr:col>2</xdr:col>
      <xdr:colOff>123825</xdr:colOff>
      <xdr:row>567</xdr:row>
      <xdr:rowOff>123825</xdr:rowOff>
    </xdr:to>
    <xdr:sp macro="" textlink="">
      <xdr:nvSpPr>
        <xdr:cNvPr id="2389" name="AutoShape 341" descr="Performance Bonuses"/>
        <xdr:cNvSpPr>
          <a:spLocks noChangeAspect="1" noChangeArrowheads="1"/>
        </xdr:cNvSpPr>
      </xdr:nvSpPr>
      <xdr:spPr bwMode="auto">
        <a:xfrm>
          <a:off x="1524000" y="5022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567</xdr:row>
      <xdr:rowOff>0</xdr:rowOff>
    </xdr:from>
    <xdr:to>
      <xdr:col>2</xdr:col>
      <xdr:colOff>257175</xdr:colOff>
      <xdr:row>567</xdr:row>
      <xdr:rowOff>123825</xdr:rowOff>
    </xdr:to>
    <xdr:sp macro="" textlink="">
      <xdr:nvSpPr>
        <xdr:cNvPr id="2390" name="AutoShape 342" descr="Retained Salary Transaction"/>
        <xdr:cNvSpPr>
          <a:spLocks noChangeAspect="1" noChangeArrowheads="1"/>
        </xdr:cNvSpPr>
      </xdr:nvSpPr>
      <xdr:spPr bwMode="auto">
        <a:xfrm>
          <a:off x="1657350" y="5022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567</xdr:row>
      <xdr:rowOff>0</xdr:rowOff>
    </xdr:from>
    <xdr:to>
      <xdr:col>2</xdr:col>
      <xdr:colOff>390525</xdr:colOff>
      <xdr:row>567</xdr:row>
      <xdr:rowOff>123825</xdr:rowOff>
    </xdr:to>
    <xdr:sp macro="" textlink="">
      <xdr:nvSpPr>
        <xdr:cNvPr id="2391" name="AutoShape 343" descr="Waivers Exempt">
          <a:hlinkClick xmlns:r="http://schemas.openxmlformats.org/officeDocument/2006/relationships" r:id="rId139"/>
        </xdr:cNvPr>
        <xdr:cNvSpPr>
          <a:spLocks noChangeAspect="1" noChangeArrowheads="1"/>
        </xdr:cNvSpPr>
      </xdr:nvSpPr>
      <xdr:spPr bwMode="auto">
        <a:xfrm>
          <a:off x="1790700" y="5022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567</xdr:row>
      <xdr:rowOff>0</xdr:rowOff>
    </xdr:from>
    <xdr:to>
      <xdr:col>2</xdr:col>
      <xdr:colOff>523875</xdr:colOff>
      <xdr:row>567</xdr:row>
      <xdr:rowOff>123825</xdr:rowOff>
    </xdr:to>
    <xdr:sp macro="" textlink="">
      <xdr:nvSpPr>
        <xdr:cNvPr id="2392" name="AutoShape 344" descr="Exempt from the 50 Contract Limit"/>
        <xdr:cNvSpPr>
          <a:spLocks noChangeAspect="1" noChangeArrowheads="1"/>
        </xdr:cNvSpPr>
      </xdr:nvSpPr>
      <xdr:spPr bwMode="auto">
        <a:xfrm>
          <a:off x="1924050" y="5022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927</xdr:row>
      <xdr:rowOff>0</xdr:rowOff>
    </xdr:from>
    <xdr:to>
      <xdr:col>2</xdr:col>
      <xdr:colOff>123825</xdr:colOff>
      <xdr:row>927</xdr:row>
      <xdr:rowOff>123825</xdr:rowOff>
    </xdr:to>
    <xdr:sp macro="" textlink="">
      <xdr:nvSpPr>
        <xdr:cNvPr id="2393" name="AutoShape 345" descr="Performance Bonuses"/>
        <xdr:cNvSpPr>
          <a:spLocks noChangeAspect="1" noChangeArrowheads="1"/>
        </xdr:cNvSpPr>
      </xdr:nvSpPr>
      <xdr:spPr bwMode="auto">
        <a:xfrm>
          <a:off x="1524000" y="5041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927</xdr:row>
      <xdr:rowOff>0</xdr:rowOff>
    </xdr:from>
    <xdr:to>
      <xdr:col>2</xdr:col>
      <xdr:colOff>257175</xdr:colOff>
      <xdr:row>927</xdr:row>
      <xdr:rowOff>123825</xdr:rowOff>
    </xdr:to>
    <xdr:sp macro="" textlink="">
      <xdr:nvSpPr>
        <xdr:cNvPr id="2394" name="AutoShape 346" descr="Waivers Exempt">
          <a:hlinkClick xmlns:r="http://schemas.openxmlformats.org/officeDocument/2006/relationships" r:id="rId140"/>
        </xdr:cNvPr>
        <xdr:cNvSpPr>
          <a:spLocks noChangeAspect="1" noChangeArrowheads="1"/>
        </xdr:cNvSpPr>
      </xdr:nvSpPr>
      <xdr:spPr bwMode="auto">
        <a:xfrm>
          <a:off x="1657350" y="5041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638</xdr:row>
      <xdr:rowOff>0</xdr:rowOff>
    </xdr:from>
    <xdr:to>
      <xdr:col>2</xdr:col>
      <xdr:colOff>123825</xdr:colOff>
      <xdr:row>638</xdr:row>
      <xdr:rowOff>123825</xdr:rowOff>
    </xdr:to>
    <xdr:sp macro="" textlink="">
      <xdr:nvSpPr>
        <xdr:cNvPr id="2395" name="AutoShape 347" descr="Performance Bonuses"/>
        <xdr:cNvSpPr>
          <a:spLocks noChangeAspect="1" noChangeArrowheads="1"/>
        </xdr:cNvSpPr>
      </xdr:nvSpPr>
      <xdr:spPr bwMode="auto">
        <a:xfrm>
          <a:off x="1524000" y="5060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638</xdr:row>
      <xdr:rowOff>0</xdr:rowOff>
    </xdr:from>
    <xdr:to>
      <xdr:col>2</xdr:col>
      <xdr:colOff>257175</xdr:colOff>
      <xdr:row>638</xdr:row>
      <xdr:rowOff>123825</xdr:rowOff>
    </xdr:to>
    <xdr:sp macro="" textlink="">
      <xdr:nvSpPr>
        <xdr:cNvPr id="2396" name="AutoShape 348" descr="Retained Salary Transaction"/>
        <xdr:cNvSpPr>
          <a:spLocks noChangeAspect="1" noChangeArrowheads="1"/>
        </xdr:cNvSpPr>
      </xdr:nvSpPr>
      <xdr:spPr bwMode="auto">
        <a:xfrm>
          <a:off x="1657350" y="5060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638</xdr:row>
      <xdr:rowOff>0</xdr:rowOff>
    </xdr:from>
    <xdr:to>
      <xdr:col>2</xdr:col>
      <xdr:colOff>390525</xdr:colOff>
      <xdr:row>638</xdr:row>
      <xdr:rowOff>123825</xdr:rowOff>
    </xdr:to>
    <xdr:sp macro="" textlink="">
      <xdr:nvSpPr>
        <xdr:cNvPr id="2397" name="AutoShape 349" descr="Waivers Exempt">
          <a:hlinkClick xmlns:r="http://schemas.openxmlformats.org/officeDocument/2006/relationships" r:id="rId141"/>
        </xdr:cNvPr>
        <xdr:cNvSpPr>
          <a:spLocks noChangeAspect="1" noChangeArrowheads="1"/>
        </xdr:cNvSpPr>
      </xdr:nvSpPr>
      <xdr:spPr bwMode="auto">
        <a:xfrm>
          <a:off x="1790700" y="5060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1195</xdr:row>
      <xdr:rowOff>0</xdr:rowOff>
    </xdr:from>
    <xdr:to>
      <xdr:col>2</xdr:col>
      <xdr:colOff>123825</xdr:colOff>
      <xdr:row>1195</xdr:row>
      <xdr:rowOff>123825</xdr:rowOff>
    </xdr:to>
    <xdr:sp macro="" textlink="">
      <xdr:nvSpPr>
        <xdr:cNvPr id="2398" name="AutoShape 350" descr="Performance Bonuses"/>
        <xdr:cNvSpPr>
          <a:spLocks noChangeAspect="1" noChangeArrowheads="1"/>
        </xdr:cNvSpPr>
      </xdr:nvSpPr>
      <xdr:spPr bwMode="auto">
        <a:xfrm>
          <a:off x="1524000" y="5079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1195</xdr:row>
      <xdr:rowOff>0</xdr:rowOff>
    </xdr:from>
    <xdr:to>
      <xdr:col>2</xdr:col>
      <xdr:colOff>257175</xdr:colOff>
      <xdr:row>1195</xdr:row>
      <xdr:rowOff>123825</xdr:rowOff>
    </xdr:to>
    <xdr:sp macro="" textlink="">
      <xdr:nvSpPr>
        <xdr:cNvPr id="2399" name="AutoShape 351" descr="Waivers Exempt">
          <a:hlinkClick xmlns:r="http://schemas.openxmlformats.org/officeDocument/2006/relationships" r:id="rId142"/>
        </xdr:cNvPr>
        <xdr:cNvSpPr>
          <a:spLocks noChangeAspect="1" noChangeArrowheads="1"/>
        </xdr:cNvSpPr>
      </xdr:nvSpPr>
      <xdr:spPr bwMode="auto">
        <a:xfrm>
          <a:off x="1657350" y="5079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1292</xdr:row>
      <xdr:rowOff>0</xdr:rowOff>
    </xdr:from>
    <xdr:to>
      <xdr:col>2</xdr:col>
      <xdr:colOff>123825</xdr:colOff>
      <xdr:row>1292</xdr:row>
      <xdr:rowOff>123825</xdr:rowOff>
    </xdr:to>
    <xdr:sp macro="" textlink="">
      <xdr:nvSpPr>
        <xdr:cNvPr id="2400" name="AutoShape 352" descr="Performance Bonuses"/>
        <xdr:cNvSpPr>
          <a:spLocks noChangeAspect="1" noChangeArrowheads="1"/>
        </xdr:cNvSpPr>
      </xdr:nvSpPr>
      <xdr:spPr bwMode="auto">
        <a:xfrm>
          <a:off x="1524000" y="5098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1292</xdr:row>
      <xdr:rowOff>0</xdr:rowOff>
    </xdr:from>
    <xdr:to>
      <xdr:col>2</xdr:col>
      <xdr:colOff>257175</xdr:colOff>
      <xdr:row>1292</xdr:row>
      <xdr:rowOff>123825</xdr:rowOff>
    </xdr:to>
    <xdr:sp macro="" textlink="">
      <xdr:nvSpPr>
        <xdr:cNvPr id="2401" name="AutoShape 353" descr="Waivers Exempt">
          <a:hlinkClick xmlns:r="http://schemas.openxmlformats.org/officeDocument/2006/relationships" r:id="rId143"/>
        </xdr:cNvPr>
        <xdr:cNvSpPr>
          <a:spLocks noChangeAspect="1" noChangeArrowheads="1"/>
        </xdr:cNvSpPr>
      </xdr:nvSpPr>
      <xdr:spPr bwMode="auto">
        <a:xfrm>
          <a:off x="1657350" y="5098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397</xdr:row>
      <xdr:rowOff>0</xdr:rowOff>
    </xdr:from>
    <xdr:to>
      <xdr:col>8</xdr:col>
      <xdr:colOff>123825</xdr:colOff>
      <xdr:row>397</xdr:row>
      <xdr:rowOff>104775</xdr:rowOff>
    </xdr:to>
    <xdr:sp macro="" textlink="">
      <xdr:nvSpPr>
        <xdr:cNvPr id="2402" name="AutoShape 354" descr="Arbitration Eligible">
          <a:hlinkClick xmlns:r="http://schemas.openxmlformats.org/officeDocument/2006/relationships" r:id="rId144"/>
        </xdr:cNvPr>
        <xdr:cNvSpPr>
          <a:spLocks noChangeAspect="1" noChangeArrowheads="1"/>
        </xdr:cNvSpPr>
      </xdr:nvSpPr>
      <xdr:spPr bwMode="auto">
        <a:xfrm>
          <a:off x="6096000" y="511778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173</xdr:row>
      <xdr:rowOff>0</xdr:rowOff>
    </xdr:from>
    <xdr:to>
      <xdr:col>8</xdr:col>
      <xdr:colOff>123825</xdr:colOff>
      <xdr:row>173</xdr:row>
      <xdr:rowOff>104775</xdr:rowOff>
    </xdr:to>
    <xdr:sp macro="" textlink="">
      <xdr:nvSpPr>
        <xdr:cNvPr id="2403" name="AutoShape 355" descr="Arbitration Eligible">
          <a:hlinkClick xmlns:r="http://schemas.openxmlformats.org/officeDocument/2006/relationships" r:id="rId145"/>
        </xdr:cNvPr>
        <xdr:cNvSpPr>
          <a:spLocks noChangeAspect="1" noChangeArrowheads="1"/>
        </xdr:cNvSpPr>
      </xdr:nvSpPr>
      <xdr:spPr bwMode="auto">
        <a:xfrm>
          <a:off x="6096000" y="513683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408</xdr:row>
      <xdr:rowOff>0</xdr:rowOff>
    </xdr:from>
    <xdr:to>
      <xdr:col>2</xdr:col>
      <xdr:colOff>123825</xdr:colOff>
      <xdr:row>408</xdr:row>
      <xdr:rowOff>123825</xdr:rowOff>
    </xdr:to>
    <xdr:sp macro="" textlink="">
      <xdr:nvSpPr>
        <xdr:cNvPr id="2404" name="AutoShape 356" descr="Waivers Exempt">
          <a:hlinkClick xmlns:r="http://schemas.openxmlformats.org/officeDocument/2006/relationships" r:id="rId146"/>
        </xdr:cNvPr>
        <xdr:cNvSpPr>
          <a:spLocks noChangeAspect="1" noChangeArrowheads="1"/>
        </xdr:cNvSpPr>
      </xdr:nvSpPr>
      <xdr:spPr bwMode="auto">
        <a:xfrm>
          <a:off x="1524000" y="5193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1039</xdr:row>
      <xdr:rowOff>0</xdr:rowOff>
    </xdr:from>
    <xdr:to>
      <xdr:col>2</xdr:col>
      <xdr:colOff>123825</xdr:colOff>
      <xdr:row>1039</xdr:row>
      <xdr:rowOff>123825</xdr:rowOff>
    </xdr:to>
    <xdr:sp macro="" textlink="">
      <xdr:nvSpPr>
        <xdr:cNvPr id="2405" name="AutoShape 357" descr="Waivers Exempt">
          <a:hlinkClick xmlns:r="http://schemas.openxmlformats.org/officeDocument/2006/relationships" r:id="rId147"/>
        </xdr:cNvPr>
        <xdr:cNvSpPr>
          <a:spLocks noChangeAspect="1" noChangeArrowheads="1"/>
        </xdr:cNvSpPr>
      </xdr:nvSpPr>
      <xdr:spPr bwMode="auto">
        <a:xfrm>
          <a:off x="1524000" y="5213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520</xdr:row>
      <xdr:rowOff>0</xdr:rowOff>
    </xdr:from>
    <xdr:to>
      <xdr:col>2</xdr:col>
      <xdr:colOff>123825</xdr:colOff>
      <xdr:row>520</xdr:row>
      <xdr:rowOff>123825</xdr:rowOff>
    </xdr:to>
    <xdr:sp macro="" textlink="">
      <xdr:nvSpPr>
        <xdr:cNvPr id="2406" name="AutoShape 358" descr="Performance Bonuses"/>
        <xdr:cNvSpPr>
          <a:spLocks noChangeAspect="1" noChangeArrowheads="1"/>
        </xdr:cNvSpPr>
      </xdr:nvSpPr>
      <xdr:spPr bwMode="auto">
        <a:xfrm>
          <a:off x="1524000" y="53263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520</xdr:row>
      <xdr:rowOff>0</xdr:rowOff>
    </xdr:from>
    <xdr:to>
      <xdr:col>2</xdr:col>
      <xdr:colOff>257175</xdr:colOff>
      <xdr:row>520</xdr:row>
      <xdr:rowOff>123825</xdr:rowOff>
    </xdr:to>
    <xdr:sp macro="" textlink="">
      <xdr:nvSpPr>
        <xdr:cNvPr id="2407" name="AutoShape 359" descr="Waivers Exempt">
          <a:hlinkClick xmlns:r="http://schemas.openxmlformats.org/officeDocument/2006/relationships" r:id="rId148"/>
        </xdr:cNvPr>
        <xdr:cNvSpPr>
          <a:spLocks noChangeAspect="1" noChangeArrowheads="1"/>
        </xdr:cNvSpPr>
      </xdr:nvSpPr>
      <xdr:spPr bwMode="auto">
        <a:xfrm>
          <a:off x="1657350" y="53263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1265</xdr:row>
      <xdr:rowOff>0</xdr:rowOff>
    </xdr:from>
    <xdr:to>
      <xdr:col>2</xdr:col>
      <xdr:colOff>123825</xdr:colOff>
      <xdr:row>1265</xdr:row>
      <xdr:rowOff>123825</xdr:rowOff>
    </xdr:to>
    <xdr:sp macro="" textlink="">
      <xdr:nvSpPr>
        <xdr:cNvPr id="2408" name="AutoShape 360" descr="Performance Bonuses"/>
        <xdr:cNvSpPr>
          <a:spLocks noChangeAspect="1" noChangeArrowheads="1"/>
        </xdr:cNvSpPr>
      </xdr:nvSpPr>
      <xdr:spPr bwMode="auto">
        <a:xfrm>
          <a:off x="1524000" y="5345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1265</xdr:row>
      <xdr:rowOff>0</xdr:rowOff>
    </xdr:from>
    <xdr:to>
      <xdr:col>2</xdr:col>
      <xdr:colOff>257175</xdr:colOff>
      <xdr:row>1265</xdr:row>
      <xdr:rowOff>123825</xdr:rowOff>
    </xdr:to>
    <xdr:sp macro="" textlink="">
      <xdr:nvSpPr>
        <xdr:cNvPr id="2409" name="AutoShape 361" descr="Retained Salary Transaction"/>
        <xdr:cNvSpPr>
          <a:spLocks noChangeAspect="1" noChangeArrowheads="1"/>
        </xdr:cNvSpPr>
      </xdr:nvSpPr>
      <xdr:spPr bwMode="auto">
        <a:xfrm>
          <a:off x="1657350" y="5345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1265</xdr:row>
      <xdr:rowOff>0</xdr:rowOff>
    </xdr:from>
    <xdr:to>
      <xdr:col>2</xdr:col>
      <xdr:colOff>390525</xdr:colOff>
      <xdr:row>1265</xdr:row>
      <xdr:rowOff>123825</xdr:rowOff>
    </xdr:to>
    <xdr:sp macro="" textlink="">
      <xdr:nvSpPr>
        <xdr:cNvPr id="2410" name="AutoShape 362" descr="Waivers Exempt">
          <a:hlinkClick xmlns:r="http://schemas.openxmlformats.org/officeDocument/2006/relationships" r:id="rId149"/>
        </xdr:cNvPr>
        <xdr:cNvSpPr>
          <a:spLocks noChangeAspect="1" noChangeArrowheads="1"/>
        </xdr:cNvSpPr>
      </xdr:nvSpPr>
      <xdr:spPr bwMode="auto">
        <a:xfrm>
          <a:off x="1790700" y="5345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xdr:row>
      <xdr:rowOff>0</xdr:rowOff>
    </xdr:from>
    <xdr:to>
      <xdr:col>2</xdr:col>
      <xdr:colOff>123825</xdr:colOff>
      <xdr:row>52</xdr:row>
      <xdr:rowOff>123825</xdr:rowOff>
    </xdr:to>
    <xdr:sp macro="" textlink="">
      <xdr:nvSpPr>
        <xdr:cNvPr id="2411" name="AutoShape 363" descr="Performance Bonuses"/>
        <xdr:cNvSpPr>
          <a:spLocks noChangeAspect="1" noChangeArrowheads="1"/>
        </xdr:cNvSpPr>
      </xdr:nvSpPr>
      <xdr:spPr bwMode="auto">
        <a:xfrm>
          <a:off x="1524000" y="5364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52</xdr:row>
      <xdr:rowOff>0</xdr:rowOff>
    </xdr:from>
    <xdr:to>
      <xdr:col>2</xdr:col>
      <xdr:colOff>257175</xdr:colOff>
      <xdr:row>52</xdr:row>
      <xdr:rowOff>123825</xdr:rowOff>
    </xdr:to>
    <xdr:sp macro="" textlink="">
      <xdr:nvSpPr>
        <xdr:cNvPr id="2412" name="AutoShape 364" descr="Retained Salary Transaction"/>
        <xdr:cNvSpPr>
          <a:spLocks noChangeAspect="1" noChangeArrowheads="1"/>
        </xdr:cNvSpPr>
      </xdr:nvSpPr>
      <xdr:spPr bwMode="auto">
        <a:xfrm>
          <a:off x="1657350" y="5364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52</xdr:row>
      <xdr:rowOff>0</xdr:rowOff>
    </xdr:from>
    <xdr:to>
      <xdr:col>2</xdr:col>
      <xdr:colOff>390525</xdr:colOff>
      <xdr:row>52</xdr:row>
      <xdr:rowOff>123825</xdr:rowOff>
    </xdr:to>
    <xdr:sp macro="" textlink="">
      <xdr:nvSpPr>
        <xdr:cNvPr id="2413" name="AutoShape 365" descr="Waivers Exempt">
          <a:hlinkClick xmlns:r="http://schemas.openxmlformats.org/officeDocument/2006/relationships" r:id="rId150"/>
        </xdr:cNvPr>
        <xdr:cNvSpPr>
          <a:spLocks noChangeAspect="1" noChangeArrowheads="1"/>
        </xdr:cNvSpPr>
      </xdr:nvSpPr>
      <xdr:spPr bwMode="auto">
        <a:xfrm>
          <a:off x="1790700" y="5364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52</xdr:row>
      <xdr:rowOff>0</xdr:rowOff>
    </xdr:from>
    <xdr:to>
      <xdr:col>2</xdr:col>
      <xdr:colOff>523875</xdr:colOff>
      <xdr:row>52</xdr:row>
      <xdr:rowOff>123825</xdr:rowOff>
    </xdr:to>
    <xdr:sp macro="" textlink="">
      <xdr:nvSpPr>
        <xdr:cNvPr id="2414" name="AutoShape 366" descr="Exempt from the 50 Contract Limit"/>
        <xdr:cNvSpPr>
          <a:spLocks noChangeAspect="1" noChangeArrowheads="1"/>
        </xdr:cNvSpPr>
      </xdr:nvSpPr>
      <xdr:spPr bwMode="auto">
        <a:xfrm>
          <a:off x="1924050" y="5364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123825</xdr:colOff>
      <xdr:row>105</xdr:row>
      <xdr:rowOff>123825</xdr:rowOff>
    </xdr:to>
    <xdr:sp macro="" textlink="">
      <xdr:nvSpPr>
        <xdr:cNvPr id="2415" name="AutoShape 367" descr="Performance Bonuses"/>
        <xdr:cNvSpPr>
          <a:spLocks noChangeAspect="1" noChangeArrowheads="1"/>
        </xdr:cNvSpPr>
      </xdr:nvSpPr>
      <xdr:spPr bwMode="auto">
        <a:xfrm>
          <a:off x="1524000" y="5383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105</xdr:row>
      <xdr:rowOff>0</xdr:rowOff>
    </xdr:from>
    <xdr:to>
      <xdr:col>2</xdr:col>
      <xdr:colOff>257175</xdr:colOff>
      <xdr:row>105</xdr:row>
      <xdr:rowOff>123825</xdr:rowOff>
    </xdr:to>
    <xdr:sp macro="" textlink="">
      <xdr:nvSpPr>
        <xdr:cNvPr id="2416" name="AutoShape 368" descr="Waivers Exempt">
          <a:hlinkClick xmlns:r="http://schemas.openxmlformats.org/officeDocument/2006/relationships" r:id="rId151"/>
        </xdr:cNvPr>
        <xdr:cNvSpPr>
          <a:spLocks noChangeAspect="1" noChangeArrowheads="1"/>
        </xdr:cNvSpPr>
      </xdr:nvSpPr>
      <xdr:spPr bwMode="auto">
        <a:xfrm>
          <a:off x="1657350" y="5383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189</xdr:row>
      <xdr:rowOff>0</xdr:rowOff>
    </xdr:from>
    <xdr:to>
      <xdr:col>2</xdr:col>
      <xdr:colOff>123825</xdr:colOff>
      <xdr:row>189</xdr:row>
      <xdr:rowOff>123825</xdr:rowOff>
    </xdr:to>
    <xdr:sp macro="" textlink="">
      <xdr:nvSpPr>
        <xdr:cNvPr id="2417" name="AutoShape 369" descr="Performance Bonuses"/>
        <xdr:cNvSpPr>
          <a:spLocks noChangeAspect="1" noChangeArrowheads="1"/>
        </xdr:cNvSpPr>
      </xdr:nvSpPr>
      <xdr:spPr bwMode="auto">
        <a:xfrm>
          <a:off x="1524000" y="5402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189</xdr:row>
      <xdr:rowOff>0</xdr:rowOff>
    </xdr:from>
    <xdr:to>
      <xdr:col>2</xdr:col>
      <xdr:colOff>257175</xdr:colOff>
      <xdr:row>189</xdr:row>
      <xdr:rowOff>123825</xdr:rowOff>
    </xdr:to>
    <xdr:sp macro="" textlink="">
      <xdr:nvSpPr>
        <xdr:cNvPr id="2418" name="AutoShape 370" descr="Waivers Exempt">
          <a:hlinkClick xmlns:r="http://schemas.openxmlformats.org/officeDocument/2006/relationships" r:id="rId152"/>
        </xdr:cNvPr>
        <xdr:cNvSpPr>
          <a:spLocks noChangeAspect="1" noChangeArrowheads="1"/>
        </xdr:cNvSpPr>
      </xdr:nvSpPr>
      <xdr:spPr bwMode="auto">
        <a:xfrm>
          <a:off x="1657350" y="5402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315</xdr:row>
      <xdr:rowOff>0</xdr:rowOff>
    </xdr:from>
    <xdr:to>
      <xdr:col>2</xdr:col>
      <xdr:colOff>123825</xdr:colOff>
      <xdr:row>315</xdr:row>
      <xdr:rowOff>123825</xdr:rowOff>
    </xdr:to>
    <xdr:sp macro="" textlink="">
      <xdr:nvSpPr>
        <xdr:cNvPr id="2419" name="AutoShape 371" descr="Performance Bonuses"/>
        <xdr:cNvSpPr>
          <a:spLocks noChangeAspect="1" noChangeArrowheads="1"/>
        </xdr:cNvSpPr>
      </xdr:nvSpPr>
      <xdr:spPr bwMode="auto">
        <a:xfrm>
          <a:off x="1524000" y="5421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315</xdr:row>
      <xdr:rowOff>0</xdr:rowOff>
    </xdr:from>
    <xdr:to>
      <xdr:col>2</xdr:col>
      <xdr:colOff>257175</xdr:colOff>
      <xdr:row>315</xdr:row>
      <xdr:rowOff>123825</xdr:rowOff>
    </xdr:to>
    <xdr:sp macro="" textlink="">
      <xdr:nvSpPr>
        <xdr:cNvPr id="2420" name="AutoShape 372" descr="Waivers Exempt">
          <a:hlinkClick xmlns:r="http://schemas.openxmlformats.org/officeDocument/2006/relationships" r:id="rId153"/>
        </xdr:cNvPr>
        <xdr:cNvSpPr>
          <a:spLocks noChangeAspect="1" noChangeArrowheads="1"/>
        </xdr:cNvSpPr>
      </xdr:nvSpPr>
      <xdr:spPr bwMode="auto">
        <a:xfrm>
          <a:off x="1657350" y="5421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1249</xdr:row>
      <xdr:rowOff>0</xdr:rowOff>
    </xdr:from>
    <xdr:to>
      <xdr:col>2</xdr:col>
      <xdr:colOff>123825</xdr:colOff>
      <xdr:row>1249</xdr:row>
      <xdr:rowOff>123825</xdr:rowOff>
    </xdr:to>
    <xdr:sp macro="" textlink="">
      <xdr:nvSpPr>
        <xdr:cNvPr id="2421" name="AutoShape 373" descr="Waivers Exempt">
          <a:hlinkClick xmlns:r="http://schemas.openxmlformats.org/officeDocument/2006/relationships" r:id="rId154"/>
        </xdr:cNvPr>
        <xdr:cNvSpPr>
          <a:spLocks noChangeAspect="1" noChangeArrowheads="1"/>
        </xdr:cNvSpPr>
      </xdr:nvSpPr>
      <xdr:spPr bwMode="auto">
        <a:xfrm>
          <a:off x="1524000" y="5497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674</xdr:row>
      <xdr:rowOff>0</xdr:rowOff>
    </xdr:from>
    <xdr:to>
      <xdr:col>2</xdr:col>
      <xdr:colOff>123825</xdr:colOff>
      <xdr:row>674</xdr:row>
      <xdr:rowOff>123825</xdr:rowOff>
    </xdr:to>
    <xdr:sp macro="" textlink="">
      <xdr:nvSpPr>
        <xdr:cNvPr id="2422" name="AutoShape 374" descr="Performance Bonuses"/>
        <xdr:cNvSpPr>
          <a:spLocks noChangeAspect="1" noChangeArrowheads="1"/>
        </xdr:cNvSpPr>
      </xdr:nvSpPr>
      <xdr:spPr bwMode="auto">
        <a:xfrm>
          <a:off x="1524000" y="55921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674</xdr:row>
      <xdr:rowOff>0</xdr:rowOff>
    </xdr:from>
    <xdr:to>
      <xdr:col>2</xdr:col>
      <xdr:colOff>257175</xdr:colOff>
      <xdr:row>674</xdr:row>
      <xdr:rowOff>123825</xdr:rowOff>
    </xdr:to>
    <xdr:sp macro="" textlink="">
      <xdr:nvSpPr>
        <xdr:cNvPr id="2423" name="AutoShape 375" descr="Waivers Exempt">
          <a:hlinkClick xmlns:r="http://schemas.openxmlformats.org/officeDocument/2006/relationships" r:id="rId155"/>
        </xdr:cNvPr>
        <xdr:cNvSpPr>
          <a:spLocks noChangeAspect="1" noChangeArrowheads="1"/>
        </xdr:cNvSpPr>
      </xdr:nvSpPr>
      <xdr:spPr bwMode="auto">
        <a:xfrm>
          <a:off x="1657350" y="55921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1086</xdr:row>
      <xdr:rowOff>0</xdr:rowOff>
    </xdr:from>
    <xdr:to>
      <xdr:col>2</xdr:col>
      <xdr:colOff>123825</xdr:colOff>
      <xdr:row>1086</xdr:row>
      <xdr:rowOff>123825</xdr:rowOff>
    </xdr:to>
    <xdr:sp macro="" textlink="">
      <xdr:nvSpPr>
        <xdr:cNvPr id="2424" name="AutoShape 376" descr="Performance Bonuses"/>
        <xdr:cNvSpPr>
          <a:spLocks noChangeAspect="1" noChangeArrowheads="1"/>
        </xdr:cNvSpPr>
      </xdr:nvSpPr>
      <xdr:spPr bwMode="auto">
        <a:xfrm>
          <a:off x="1524000" y="56111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1086</xdr:row>
      <xdr:rowOff>0</xdr:rowOff>
    </xdr:from>
    <xdr:to>
      <xdr:col>2</xdr:col>
      <xdr:colOff>257175</xdr:colOff>
      <xdr:row>1086</xdr:row>
      <xdr:rowOff>123825</xdr:rowOff>
    </xdr:to>
    <xdr:sp macro="" textlink="">
      <xdr:nvSpPr>
        <xdr:cNvPr id="2425" name="AutoShape 377" descr="Waivers Exempt">
          <a:hlinkClick xmlns:r="http://schemas.openxmlformats.org/officeDocument/2006/relationships" r:id="rId156"/>
        </xdr:cNvPr>
        <xdr:cNvSpPr>
          <a:spLocks noChangeAspect="1" noChangeArrowheads="1"/>
        </xdr:cNvSpPr>
      </xdr:nvSpPr>
      <xdr:spPr bwMode="auto">
        <a:xfrm>
          <a:off x="1657350" y="56111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857</xdr:row>
      <xdr:rowOff>0</xdr:rowOff>
    </xdr:from>
    <xdr:to>
      <xdr:col>2</xdr:col>
      <xdr:colOff>123825</xdr:colOff>
      <xdr:row>857</xdr:row>
      <xdr:rowOff>123825</xdr:rowOff>
    </xdr:to>
    <xdr:sp macro="" textlink="">
      <xdr:nvSpPr>
        <xdr:cNvPr id="2426" name="AutoShape 378" descr="Performance Bonuses"/>
        <xdr:cNvSpPr>
          <a:spLocks noChangeAspect="1" noChangeArrowheads="1"/>
        </xdr:cNvSpPr>
      </xdr:nvSpPr>
      <xdr:spPr bwMode="auto">
        <a:xfrm>
          <a:off x="1524000" y="56302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857</xdr:row>
      <xdr:rowOff>0</xdr:rowOff>
    </xdr:from>
    <xdr:to>
      <xdr:col>2</xdr:col>
      <xdr:colOff>257175</xdr:colOff>
      <xdr:row>857</xdr:row>
      <xdr:rowOff>123825</xdr:rowOff>
    </xdr:to>
    <xdr:sp macro="" textlink="">
      <xdr:nvSpPr>
        <xdr:cNvPr id="2427" name="AutoShape 379" descr="Waivers Exempt">
          <a:hlinkClick xmlns:r="http://schemas.openxmlformats.org/officeDocument/2006/relationships" r:id="rId157"/>
        </xdr:cNvPr>
        <xdr:cNvSpPr>
          <a:spLocks noChangeAspect="1" noChangeArrowheads="1"/>
        </xdr:cNvSpPr>
      </xdr:nvSpPr>
      <xdr:spPr bwMode="auto">
        <a:xfrm>
          <a:off x="1657350" y="56302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587</xdr:row>
      <xdr:rowOff>0</xdr:rowOff>
    </xdr:from>
    <xdr:to>
      <xdr:col>2</xdr:col>
      <xdr:colOff>123825</xdr:colOff>
      <xdr:row>587</xdr:row>
      <xdr:rowOff>123825</xdr:rowOff>
    </xdr:to>
    <xdr:sp macro="" textlink="">
      <xdr:nvSpPr>
        <xdr:cNvPr id="2428" name="AutoShape 380" descr="Waivers Exempt">
          <a:hlinkClick xmlns:r="http://schemas.openxmlformats.org/officeDocument/2006/relationships" r:id="rId158"/>
        </xdr:cNvPr>
        <xdr:cNvSpPr>
          <a:spLocks noChangeAspect="1" noChangeArrowheads="1"/>
        </xdr:cNvSpPr>
      </xdr:nvSpPr>
      <xdr:spPr bwMode="auto">
        <a:xfrm>
          <a:off x="1524000" y="5649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393</xdr:row>
      <xdr:rowOff>0</xdr:rowOff>
    </xdr:from>
    <xdr:to>
      <xdr:col>7</xdr:col>
      <xdr:colOff>123825</xdr:colOff>
      <xdr:row>393</xdr:row>
      <xdr:rowOff>104775</xdr:rowOff>
    </xdr:to>
    <xdr:sp macro="" textlink="">
      <xdr:nvSpPr>
        <xdr:cNvPr id="2429" name="AutoShape 381" descr="Arbitration Eligible">
          <a:hlinkClick xmlns:r="http://schemas.openxmlformats.org/officeDocument/2006/relationships" r:id="rId159"/>
        </xdr:cNvPr>
        <xdr:cNvSpPr>
          <a:spLocks noChangeAspect="1" noChangeArrowheads="1"/>
        </xdr:cNvSpPr>
      </xdr:nvSpPr>
      <xdr:spPr bwMode="auto">
        <a:xfrm>
          <a:off x="5334000" y="50634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1047</xdr:row>
      <xdr:rowOff>0</xdr:rowOff>
    </xdr:from>
    <xdr:to>
      <xdr:col>2</xdr:col>
      <xdr:colOff>123825</xdr:colOff>
      <xdr:row>1047</xdr:row>
      <xdr:rowOff>123825</xdr:rowOff>
    </xdr:to>
    <xdr:sp macro="" textlink="">
      <xdr:nvSpPr>
        <xdr:cNvPr id="2430" name="AutoShape 382" descr="Performance Bonuses"/>
        <xdr:cNvSpPr>
          <a:spLocks noChangeAspect="1" noChangeArrowheads="1"/>
        </xdr:cNvSpPr>
      </xdr:nvSpPr>
      <xdr:spPr bwMode="auto">
        <a:xfrm>
          <a:off x="1524000" y="50825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312</xdr:row>
      <xdr:rowOff>0</xdr:rowOff>
    </xdr:from>
    <xdr:to>
      <xdr:col>8</xdr:col>
      <xdr:colOff>123825</xdr:colOff>
      <xdr:row>312</xdr:row>
      <xdr:rowOff>104775</xdr:rowOff>
    </xdr:to>
    <xdr:sp macro="" textlink="">
      <xdr:nvSpPr>
        <xdr:cNvPr id="2431" name="AutoShape 383" descr="Arbitration Eligible">
          <a:hlinkClick xmlns:r="http://schemas.openxmlformats.org/officeDocument/2006/relationships" r:id="rId160"/>
        </xdr:cNvPr>
        <xdr:cNvSpPr>
          <a:spLocks noChangeAspect="1" noChangeArrowheads="1"/>
        </xdr:cNvSpPr>
      </xdr:nvSpPr>
      <xdr:spPr bwMode="auto">
        <a:xfrm>
          <a:off x="6096000" y="51015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589</xdr:row>
      <xdr:rowOff>0</xdr:rowOff>
    </xdr:from>
    <xdr:to>
      <xdr:col>2</xdr:col>
      <xdr:colOff>123825</xdr:colOff>
      <xdr:row>589</xdr:row>
      <xdr:rowOff>123825</xdr:rowOff>
    </xdr:to>
    <xdr:sp macro="" textlink="">
      <xdr:nvSpPr>
        <xdr:cNvPr id="2432" name="AutoShape 384" descr="Waivers Exempt">
          <a:hlinkClick xmlns:r="http://schemas.openxmlformats.org/officeDocument/2006/relationships" r:id="rId161"/>
        </xdr:cNvPr>
        <xdr:cNvSpPr>
          <a:spLocks noChangeAspect="1" noChangeArrowheads="1"/>
        </xdr:cNvSpPr>
      </xdr:nvSpPr>
      <xdr:spPr bwMode="auto">
        <a:xfrm>
          <a:off x="1524000" y="51206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1207</xdr:row>
      <xdr:rowOff>0</xdr:rowOff>
    </xdr:from>
    <xdr:to>
      <xdr:col>2</xdr:col>
      <xdr:colOff>123825</xdr:colOff>
      <xdr:row>1207</xdr:row>
      <xdr:rowOff>123825</xdr:rowOff>
    </xdr:to>
    <xdr:sp macro="" textlink="">
      <xdr:nvSpPr>
        <xdr:cNvPr id="2433" name="AutoShape 385" descr="Performance Bonuses"/>
        <xdr:cNvSpPr>
          <a:spLocks noChangeAspect="1" noChangeArrowheads="1"/>
        </xdr:cNvSpPr>
      </xdr:nvSpPr>
      <xdr:spPr bwMode="auto">
        <a:xfrm>
          <a:off x="1524000" y="5310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574</xdr:row>
      <xdr:rowOff>0</xdr:rowOff>
    </xdr:from>
    <xdr:to>
      <xdr:col>2</xdr:col>
      <xdr:colOff>123825</xdr:colOff>
      <xdr:row>574</xdr:row>
      <xdr:rowOff>123825</xdr:rowOff>
    </xdr:to>
    <xdr:sp macro="" textlink="">
      <xdr:nvSpPr>
        <xdr:cNvPr id="2434" name="AutoShape 386" descr="Performance Bonuses"/>
        <xdr:cNvSpPr>
          <a:spLocks noChangeAspect="1" noChangeArrowheads="1"/>
        </xdr:cNvSpPr>
      </xdr:nvSpPr>
      <xdr:spPr bwMode="auto">
        <a:xfrm>
          <a:off x="1524000" y="5329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574</xdr:row>
      <xdr:rowOff>0</xdr:rowOff>
    </xdr:from>
    <xdr:to>
      <xdr:col>2</xdr:col>
      <xdr:colOff>257175</xdr:colOff>
      <xdr:row>574</xdr:row>
      <xdr:rowOff>123825</xdr:rowOff>
    </xdr:to>
    <xdr:sp macro="" textlink="">
      <xdr:nvSpPr>
        <xdr:cNvPr id="2435" name="AutoShape 387" descr="Waivers Exempt">
          <a:hlinkClick xmlns:r="http://schemas.openxmlformats.org/officeDocument/2006/relationships" r:id="rId162"/>
        </xdr:cNvPr>
        <xdr:cNvSpPr>
          <a:spLocks noChangeAspect="1" noChangeArrowheads="1"/>
        </xdr:cNvSpPr>
      </xdr:nvSpPr>
      <xdr:spPr bwMode="auto">
        <a:xfrm>
          <a:off x="1657350" y="5329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646</xdr:row>
      <xdr:rowOff>0</xdr:rowOff>
    </xdr:from>
    <xdr:to>
      <xdr:col>4</xdr:col>
      <xdr:colOff>114300</xdr:colOff>
      <xdr:row>646</xdr:row>
      <xdr:rowOff>114300</xdr:rowOff>
    </xdr:to>
    <xdr:sp macro="" textlink="">
      <xdr:nvSpPr>
        <xdr:cNvPr id="2436" name="AutoShape 388" descr="https://capfriendly-wlb8ng5.stackpathdns.com/assets/images/icons/players/injury.svg"/>
        <xdr:cNvSpPr>
          <a:spLocks noChangeAspect="1" noChangeArrowheads="1"/>
        </xdr:cNvSpPr>
      </xdr:nvSpPr>
      <xdr:spPr bwMode="auto">
        <a:xfrm>
          <a:off x="3048000" y="557498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37" name="AutoShape 389" descr="https://capfriendly-wlb8ng5.stackpathdns.com/assets/images/icons/general/q.svg"/>
        <xdr:cNvSpPr>
          <a:spLocks noChangeAspect="1" noChangeArrowheads="1"/>
        </xdr:cNvSpPr>
      </xdr:nvSpPr>
      <xdr:spPr bwMode="auto">
        <a:xfrm>
          <a:off x="1524000" y="5710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38" name="AutoShape 390" descr="https://capfriendly-wlb8ng5.stackpathdns.com/assets/images/icons/general/q.svg"/>
        <xdr:cNvSpPr>
          <a:spLocks noChangeAspect="1" noChangeArrowheads="1"/>
        </xdr:cNvSpPr>
      </xdr:nvSpPr>
      <xdr:spPr bwMode="auto">
        <a:xfrm>
          <a:off x="1524000" y="57292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39" name="AutoShape 391" descr="https://capfriendly-wlb8ng5.stackpathdns.com/assets/images/icons/general/q.svg"/>
        <xdr:cNvSpPr>
          <a:spLocks noChangeAspect="1" noChangeArrowheads="1"/>
        </xdr:cNvSpPr>
      </xdr:nvSpPr>
      <xdr:spPr bwMode="auto">
        <a:xfrm>
          <a:off x="1524000" y="57483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0" name="AutoShape 392" descr="https://capfriendly-wlb8ng5.stackpathdns.com/assets/images/icons/general/q.svg"/>
        <xdr:cNvSpPr>
          <a:spLocks noChangeAspect="1" noChangeArrowheads="1"/>
        </xdr:cNvSpPr>
      </xdr:nvSpPr>
      <xdr:spPr bwMode="auto">
        <a:xfrm>
          <a:off x="1524000" y="5767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1" name="AutoShape 393" descr="https://capfriendly-wlb8ng5.stackpathdns.com/assets/images/icons/general/q.svg"/>
        <xdr:cNvSpPr>
          <a:spLocks noChangeAspect="1" noChangeArrowheads="1"/>
        </xdr:cNvSpPr>
      </xdr:nvSpPr>
      <xdr:spPr bwMode="auto">
        <a:xfrm>
          <a:off x="1524000" y="57864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2" name="AutoShape 394" descr="https://capfriendly-wlb8ng5.stackpathdns.com/assets/images/icons/general/q.svg"/>
        <xdr:cNvSpPr>
          <a:spLocks noChangeAspect="1" noChangeArrowheads="1"/>
        </xdr:cNvSpPr>
      </xdr:nvSpPr>
      <xdr:spPr bwMode="auto">
        <a:xfrm>
          <a:off x="1524000" y="5805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3" name="AutoShape 395" descr="https://capfriendly-wlb8ng5.stackpathdns.com/assets/images/icons/general/q.svg"/>
        <xdr:cNvSpPr>
          <a:spLocks noChangeAspect="1" noChangeArrowheads="1"/>
        </xdr:cNvSpPr>
      </xdr:nvSpPr>
      <xdr:spPr bwMode="auto">
        <a:xfrm>
          <a:off x="1524000" y="5824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4" name="AutoShape 396" descr="https://capfriendly-wlb8ng5.stackpathdns.com/assets/images/icons/general/q.svg"/>
        <xdr:cNvSpPr>
          <a:spLocks noChangeAspect="1" noChangeArrowheads="1"/>
        </xdr:cNvSpPr>
      </xdr:nvSpPr>
      <xdr:spPr bwMode="auto">
        <a:xfrm>
          <a:off x="1524000" y="5843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5" name="AutoShape 397" descr="https://capfriendly-wlb8ng5.stackpathdns.com/assets/images/icons/general/q.svg"/>
        <xdr:cNvSpPr>
          <a:spLocks noChangeAspect="1" noChangeArrowheads="1"/>
        </xdr:cNvSpPr>
      </xdr:nvSpPr>
      <xdr:spPr bwMode="auto">
        <a:xfrm>
          <a:off x="1524000" y="5862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6" name="AutoShape 398" descr="https://capfriendly-wlb8ng5.stackpathdns.com/assets/images/icons/general/q.svg"/>
        <xdr:cNvSpPr>
          <a:spLocks noChangeAspect="1" noChangeArrowheads="1"/>
        </xdr:cNvSpPr>
      </xdr:nvSpPr>
      <xdr:spPr bwMode="auto">
        <a:xfrm>
          <a:off x="1524000" y="5881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7" name="AutoShape 399" descr="https://capfriendly-wlb8ng5.stackpathdns.com/assets/images/icons/general/q.svg"/>
        <xdr:cNvSpPr>
          <a:spLocks noChangeAspect="1" noChangeArrowheads="1"/>
        </xdr:cNvSpPr>
      </xdr:nvSpPr>
      <xdr:spPr bwMode="auto">
        <a:xfrm>
          <a:off x="1524000" y="5900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716</xdr:row>
      <xdr:rowOff>0</xdr:rowOff>
    </xdr:from>
    <xdr:to>
      <xdr:col>2</xdr:col>
      <xdr:colOff>123825</xdr:colOff>
      <xdr:row>716</xdr:row>
      <xdr:rowOff>123825</xdr:rowOff>
    </xdr:to>
    <xdr:sp macro="" textlink="">
      <xdr:nvSpPr>
        <xdr:cNvPr id="2448" name="AutoShape 400" descr="Waivers Exempt">
          <a:hlinkClick xmlns:r="http://schemas.openxmlformats.org/officeDocument/2006/relationships" r:id="rId163"/>
        </xdr:cNvPr>
        <xdr:cNvSpPr>
          <a:spLocks noChangeAspect="1" noChangeArrowheads="1"/>
        </xdr:cNvSpPr>
      </xdr:nvSpPr>
      <xdr:spPr bwMode="auto">
        <a:xfrm>
          <a:off x="1524000" y="5955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457</xdr:row>
      <xdr:rowOff>0</xdr:rowOff>
    </xdr:from>
    <xdr:to>
      <xdr:col>2</xdr:col>
      <xdr:colOff>123825</xdr:colOff>
      <xdr:row>457</xdr:row>
      <xdr:rowOff>123825</xdr:rowOff>
    </xdr:to>
    <xdr:sp macro="" textlink="">
      <xdr:nvSpPr>
        <xdr:cNvPr id="2449" name="AutoShape 401" descr="Waivers Exempt">
          <a:hlinkClick xmlns:r="http://schemas.openxmlformats.org/officeDocument/2006/relationships" r:id="rId164"/>
        </xdr:cNvPr>
        <xdr:cNvSpPr>
          <a:spLocks noChangeAspect="1" noChangeArrowheads="1"/>
        </xdr:cNvSpPr>
      </xdr:nvSpPr>
      <xdr:spPr bwMode="auto">
        <a:xfrm>
          <a:off x="1524000" y="5975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402</xdr:row>
      <xdr:rowOff>0</xdr:rowOff>
    </xdr:from>
    <xdr:to>
      <xdr:col>2</xdr:col>
      <xdr:colOff>123825</xdr:colOff>
      <xdr:row>402</xdr:row>
      <xdr:rowOff>123825</xdr:rowOff>
    </xdr:to>
    <xdr:sp macro="" textlink="">
      <xdr:nvSpPr>
        <xdr:cNvPr id="2450" name="AutoShape 402" descr="Waivers Exempt">
          <a:hlinkClick xmlns:r="http://schemas.openxmlformats.org/officeDocument/2006/relationships" r:id="rId165"/>
        </xdr:cNvPr>
        <xdr:cNvSpPr>
          <a:spLocks noChangeAspect="1" noChangeArrowheads="1"/>
        </xdr:cNvSpPr>
      </xdr:nvSpPr>
      <xdr:spPr bwMode="auto">
        <a:xfrm>
          <a:off x="1524000" y="5994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1370</xdr:row>
      <xdr:rowOff>0</xdr:rowOff>
    </xdr:from>
    <xdr:to>
      <xdr:col>2</xdr:col>
      <xdr:colOff>123825</xdr:colOff>
      <xdr:row>1370</xdr:row>
      <xdr:rowOff>123825</xdr:rowOff>
    </xdr:to>
    <xdr:sp macro="" textlink="">
      <xdr:nvSpPr>
        <xdr:cNvPr id="2451" name="AutoShape 403" descr="Waivers Exempt">
          <a:hlinkClick xmlns:r="http://schemas.openxmlformats.org/officeDocument/2006/relationships" r:id="rId166"/>
        </xdr:cNvPr>
        <xdr:cNvSpPr>
          <a:spLocks noChangeAspect="1" noChangeArrowheads="1"/>
        </xdr:cNvSpPr>
      </xdr:nvSpPr>
      <xdr:spPr bwMode="auto">
        <a:xfrm>
          <a:off x="1524000" y="6013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924</xdr:row>
      <xdr:rowOff>0</xdr:rowOff>
    </xdr:from>
    <xdr:to>
      <xdr:col>2</xdr:col>
      <xdr:colOff>123825</xdr:colOff>
      <xdr:row>924</xdr:row>
      <xdr:rowOff>123825</xdr:rowOff>
    </xdr:to>
    <xdr:sp macro="" textlink="">
      <xdr:nvSpPr>
        <xdr:cNvPr id="2452" name="AutoShape 404" descr="Waivers Exempt">
          <a:hlinkClick xmlns:r="http://schemas.openxmlformats.org/officeDocument/2006/relationships" r:id="rId167"/>
        </xdr:cNvPr>
        <xdr:cNvSpPr>
          <a:spLocks noChangeAspect="1" noChangeArrowheads="1"/>
        </xdr:cNvSpPr>
      </xdr:nvSpPr>
      <xdr:spPr bwMode="auto">
        <a:xfrm>
          <a:off x="1524000" y="6032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299</xdr:row>
      <xdr:rowOff>0</xdr:rowOff>
    </xdr:from>
    <xdr:to>
      <xdr:col>2</xdr:col>
      <xdr:colOff>123825</xdr:colOff>
      <xdr:row>299</xdr:row>
      <xdr:rowOff>123825</xdr:rowOff>
    </xdr:to>
    <xdr:sp macro="" textlink="">
      <xdr:nvSpPr>
        <xdr:cNvPr id="2453" name="AutoShape 405" descr="Performance Bonuses"/>
        <xdr:cNvSpPr>
          <a:spLocks noChangeAspect="1" noChangeArrowheads="1"/>
        </xdr:cNvSpPr>
      </xdr:nvSpPr>
      <xdr:spPr bwMode="auto">
        <a:xfrm>
          <a:off x="1524000" y="6051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299</xdr:row>
      <xdr:rowOff>0</xdr:rowOff>
    </xdr:from>
    <xdr:to>
      <xdr:col>2</xdr:col>
      <xdr:colOff>257175</xdr:colOff>
      <xdr:row>299</xdr:row>
      <xdr:rowOff>123825</xdr:rowOff>
    </xdr:to>
    <xdr:sp macro="" textlink="">
      <xdr:nvSpPr>
        <xdr:cNvPr id="2454" name="AutoShape 406" descr="Retained Salary Transaction"/>
        <xdr:cNvSpPr>
          <a:spLocks noChangeAspect="1" noChangeArrowheads="1"/>
        </xdr:cNvSpPr>
      </xdr:nvSpPr>
      <xdr:spPr bwMode="auto">
        <a:xfrm>
          <a:off x="1657350" y="6051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299</xdr:row>
      <xdr:rowOff>0</xdr:rowOff>
    </xdr:from>
    <xdr:to>
      <xdr:col>2</xdr:col>
      <xdr:colOff>390525</xdr:colOff>
      <xdr:row>299</xdr:row>
      <xdr:rowOff>123825</xdr:rowOff>
    </xdr:to>
    <xdr:sp macro="" textlink="">
      <xdr:nvSpPr>
        <xdr:cNvPr id="2455" name="AutoShape 407" descr="Waivers Exempt">
          <a:hlinkClick xmlns:r="http://schemas.openxmlformats.org/officeDocument/2006/relationships" r:id="rId168"/>
        </xdr:cNvPr>
        <xdr:cNvSpPr>
          <a:spLocks noChangeAspect="1" noChangeArrowheads="1"/>
        </xdr:cNvSpPr>
      </xdr:nvSpPr>
      <xdr:spPr bwMode="auto">
        <a:xfrm>
          <a:off x="1790700" y="6051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299</xdr:row>
      <xdr:rowOff>0</xdr:rowOff>
    </xdr:from>
    <xdr:to>
      <xdr:col>2</xdr:col>
      <xdr:colOff>523875</xdr:colOff>
      <xdr:row>299</xdr:row>
      <xdr:rowOff>123825</xdr:rowOff>
    </xdr:to>
    <xdr:sp macro="" textlink="">
      <xdr:nvSpPr>
        <xdr:cNvPr id="2456" name="AutoShape 408" descr="Exempt from the 50 Contract Limit"/>
        <xdr:cNvSpPr>
          <a:spLocks noChangeAspect="1" noChangeArrowheads="1"/>
        </xdr:cNvSpPr>
      </xdr:nvSpPr>
      <xdr:spPr bwMode="auto">
        <a:xfrm>
          <a:off x="1924050" y="6051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530</xdr:row>
      <xdr:rowOff>0</xdr:rowOff>
    </xdr:from>
    <xdr:to>
      <xdr:col>2</xdr:col>
      <xdr:colOff>123825</xdr:colOff>
      <xdr:row>530</xdr:row>
      <xdr:rowOff>123825</xdr:rowOff>
    </xdr:to>
    <xdr:sp macro="" textlink="">
      <xdr:nvSpPr>
        <xdr:cNvPr id="2457" name="AutoShape 409" descr="Performance Bonuses"/>
        <xdr:cNvSpPr>
          <a:spLocks noChangeAspect="1" noChangeArrowheads="1"/>
        </xdr:cNvSpPr>
      </xdr:nvSpPr>
      <xdr:spPr bwMode="auto">
        <a:xfrm>
          <a:off x="1524000" y="6070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530</xdr:row>
      <xdr:rowOff>0</xdr:rowOff>
    </xdr:from>
    <xdr:to>
      <xdr:col>2</xdr:col>
      <xdr:colOff>257175</xdr:colOff>
      <xdr:row>530</xdr:row>
      <xdr:rowOff>123825</xdr:rowOff>
    </xdr:to>
    <xdr:sp macro="" textlink="">
      <xdr:nvSpPr>
        <xdr:cNvPr id="2458" name="AutoShape 410" descr="Waivers Exempt">
          <a:hlinkClick xmlns:r="http://schemas.openxmlformats.org/officeDocument/2006/relationships" r:id="rId169"/>
        </xdr:cNvPr>
        <xdr:cNvSpPr>
          <a:spLocks noChangeAspect="1" noChangeArrowheads="1"/>
        </xdr:cNvSpPr>
      </xdr:nvSpPr>
      <xdr:spPr bwMode="auto">
        <a:xfrm>
          <a:off x="1657350" y="6070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278</xdr:row>
      <xdr:rowOff>0</xdr:rowOff>
    </xdr:from>
    <xdr:to>
      <xdr:col>2</xdr:col>
      <xdr:colOff>123825</xdr:colOff>
      <xdr:row>278</xdr:row>
      <xdr:rowOff>123825</xdr:rowOff>
    </xdr:to>
    <xdr:sp macro="" textlink="">
      <xdr:nvSpPr>
        <xdr:cNvPr id="2459" name="AutoShape 411" descr="Performance Bonuses"/>
        <xdr:cNvSpPr>
          <a:spLocks noChangeAspect="1" noChangeArrowheads="1"/>
        </xdr:cNvSpPr>
      </xdr:nvSpPr>
      <xdr:spPr bwMode="auto">
        <a:xfrm>
          <a:off x="1524000" y="6089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278</xdr:row>
      <xdr:rowOff>0</xdr:rowOff>
    </xdr:from>
    <xdr:to>
      <xdr:col>2</xdr:col>
      <xdr:colOff>257175</xdr:colOff>
      <xdr:row>278</xdr:row>
      <xdr:rowOff>123825</xdr:rowOff>
    </xdr:to>
    <xdr:sp macro="" textlink="">
      <xdr:nvSpPr>
        <xdr:cNvPr id="2460" name="AutoShape 412" descr="Retained Salary Transaction"/>
        <xdr:cNvSpPr>
          <a:spLocks noChangeAspect="1" noChangeArrowheads="1"/>
        </xdr:cNvSpPr>
      </xdr:nvSpPr>
      <xdr:spPr bwMode="auto">
        <a:xfrm>
          <a:off x="1657350" y="6089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278</xdr:row>
      <xdr:rowOff>0</xdr:rowOff>
    </xdr:from>
    <xdr:to>
      <xdr:col>2</xdr:col>
      <xdr:colOff>390525</xdr:colOff>
      <xdr:row>278</xdr:row>
      <xdr:rowOff>123825</xdr:rowOff>
    </xdr:to>
    <xdr:sp macro="" textlink="">
      <xdr:nvSpPr>
        <xdr:cNvPr id="2461" name="AutoShape 413" descr="Waivers Exempt">
          <a:hlinkClick xmlns:r="http://schemas.openxmlformats.org/officeDocument/2006/relationships" r:id="rId170"/>
        </xdr:cNvPr>
        <xdr:cNvSpPr>
          <a:spLocks noChangeAspect="1" noChangeArrowheads="1"/>
        </xdr:cNvSpPr>
      </xdr:nvSpPr>
      <xdr:spPr bwMode="auto">
        <a:xfrm>
          <a:off x="1790700" y="6089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278</xdr:row>
      <xdr:rowOff>0</xdr:rowOff>
    </xdr:from>
    <xdr:to>
      <xdr:col>2</xdr:col>
      <xdr:colOff>523875</xdr:colOff>
      <xdr:row>278</xdr:row>
      <xdr:rowOff>123825</xdr:rowOff>
    </xdr:to>
    <xdr:sp macro="" textlink="">
      <xdr:nvSpPr>
        <xdr:cNvPr id="2462" name="AutoShape 414" descr="Exempt from the 50 Contract Limit"/>
        <xdr:cNvSpPr>
          <a:spLocks noChangeAspect="1" noChangeArrowheads="1"/>
        </xdr:cNvSpPr>
      </xdr:nvSpPr>
      <xdr:spPr bwMode="auto">
        <a:xfrm>
          <a:off x="1924050" y="6089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1136</xdr:row>
      <xdr:rowOff>0</xdr:rowOff>
    </xdr:from>
    <xdr:to>
      <xdr:col>2</xdr:col>
      <xdr:colOff>123825</xdr:colOff>
      <xdr:row>1136</xdr:row>
      <xdr:rowOff>123825</xdr:rowOff>
    </xdr:to>
    <xdr:sp macro="" textlink="">
      <xdr:nvSpPr>
        <xdr:cNvPr id="2463" name="AutoShape 415" descr="Performance Bonuses"/>
        <xdr:cNvSpPr>
          <a:spLocks noChangeAspect="1" noChangeArrowheads="1"/>
        </xdr:cNvSpPr>
      </xdr:nvSpPr>
      <xdr:spPr bwMode="auto">
        <a:xfrm>
          <a:off x="1524000" y="6108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1136</xdr:row>
      <xdr:rowOff>0</xdr:rowOff>
    </xdr:from>
    <xdr:to>
      <xdr:col>2</xdr:col>
      <xdr:colOff>257175</xdr:colOff>
      <xdr:row>1136</xdr:row>
      <xdr:rowOff>123825</xdr:rowOff>
    </xdr:to>
    <xdr:sp macro="" textlink="">
      <xdr:nvSpPr>
        <xdr:cNvPr id="2464" name="AutoShape 416" descr="Waivers Exempt">
          <a:hlinkClick xmlns:r="http://schemas.openxmlformats.org/officeDocument/2006/relationships" r:id="rId171"/>
        </xdr:cNvPr>
        <xdr:cNvSpPr>
          <a:spLocks noChangeAspect="1" noChangeArrowheads="1"/>
        </xdr:cNvSpPr>
      </xdr:nvSpPr>
      <xdr:spPr bwMode="auto">
        <a:xfrm>
          <a:off x="1657350" y="6108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889</xdr:row>
      <xdr:rowOff>0</xdr:rowOff>
    </xdr:from>
    <xdr:to>
      <xdr:col>2</xdr:col>
      <xdr:colOff>123825</xdr:colOff>
      <xdr:row>889</xdr:row>
      <xdr:rowOff>123825</xdr:rowOff>
    </xdr:to>
    <xdr:sp macro="" textlink="">
      <xdr:nvSpPr>
        <xdr:cNvPr id="2465" name="AutoShape 417" descr="Performance Bonuses"/>
        <xdr:cNvSpPr>
          <a:spLocks noChangeAspect="1" noChangeArrowheads="1"/>
        </xdr:cNvSpPr>
      </xdr:nvSpPr>
      <xdr:spPr bwMode="auto">
        <a:xfrm>
          <a:off x="1524000" y="6127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889</xdr:row>
      <xdr:rowOff>0</xdr:rowOff>
    </xdr:from>
    <xdr:to>
      <xdr:col>2</xdr:col>
      <xdr:colOff>257175</xdr:colOff>
      <xdr:row>889</xdr:row>
      <xdr:rowOff>123825</xdr:rowOff>
    </xdr:to>
    <xdr:sp macro="" textlink="">
      <xdr:nvSpPr>
        <xdr:cNvPr id="2466" name="AutoShape 418" descr="Waivers Exempt">
          <a:hlinkClick xmlns:r="http://schemas.openxmlformats.org/officeDocument/2006/relationships" r:id="rId172"/>
        </xdr:cNvPr>
        <xdr:cNvSpPr>
          <a:spLocks noChangeAspect="1" noChangeArrowheads="1"/>
        </xdr:cNvSpPr>
      </xdr:nvSpPr>
      <xdr:spPr bwMode="auto">
        <a:xfrm>
          <a:off x="1657350" y="6127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184</xdr:row>
      <xdr:rowOff>0</xdr:rowOff>
    </xdr:from>
    <xdr:to>
      <xdr:col>2</xdr:col>
      <xdr:colOff>123825</xdr:colOff>
      <xdr:row>184</xdr:row>
      <xdr:rowOff>123825</xdr:rowOff>
    </xdr:to>
    <xdr:sp macro="" textlink="">
      <xdr:nvSpPr>
        <xdr:cNvPr id="2467" name="AutoShape 419" descr="Performance Bonuses"/>
        <xdr:cNvSpPr>
          <a:spLocks noChangeAspect="1" noChangeArrowheads="1"/>
        </xdr:cNvSpPr>
      </xdr:nvSpPr>
      <xdr:spPr bwMode="auto">
        <a:xfrm>
          <a:off x="1524000" y="6146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184</xdr:row>
      <xdr:rowOff>0</xdr:rowOff>
    </xdr:from>
    <xdr:to>
      <xdr:col>2</xdr:col>
      <xdr:colOff>257175</xdr:colOff>
      <xdr:row>184</xdr:row>
      <xdr:rowOff>123825</xdr:rowOff>
    </xdr:to>
    <xdr:sp macro="" textlink="">
      <xdr:nvSpPr>
        <xdr:cNvPr id="2468" name="AutoShape 420" descr="Waivers Exempt">
          <a:hlinkClick xmlns:r="http://schemas.openxmlformats.org/officeDocument/2006/relationships" r:id="rId173"/>
        </xdr:cNvPr>
        <xdr:cNvSpPr>
          <a:spLocks noChangeAspect="1" noChangeArrowheads="1"/>
        </xdr:cNvSpPr>
      </xdr:nvSpPr>
      <xdr:spPr bwMode="auto">
        <a:xfrm>
          <a:off x="1657350" y="6146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182</xdr:row>
      <xdr:rowOff>0</xdr:rowOff>
    </xdr:from>
    <xdr:to>
      <xdr:col>2</xdr:col>
      <xdr:colOff>123825</xdr:colOff>
      <xdr:row>182</xdr:row>
      <xdr:rowOff>123825</xdr:rowOff>
    </xdr:to>
    <xdr:sp macro="" textlink="">
      <xdr:nvSpPr>
        <xdr:cNvPr id="2469" name="AutoShape 421" descr="Waivers Exempt">
          <a:hlinkClick xmlns:r="http://schemas.openxmlformats.org/officeDocument/2006/relationships" r:id="rId174"/>
        </xdr:cNvPr>
        <xdr:cNvSpPr>
          <a:spLocks noChangeAspect="1" noChangeArrowheads="1"/>
        </xdr:cNvSpPr>
      </xdr:nvSpPr>
      <xdr:spPr bwMode="auto">
        <a:xfrm>
          <a:off x="1524000" y="6165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803</xdr:row>
      <xdr:rowOff>0</xdr:rowOff>
    </xdr:from>
    <xdr:to>
      <xdr:col>2</xdr:col>
      <xdr:colOff>123825</xdr:colOff>
      <xdr:row>803</xdr:row>
      <xdr:rowOff>123825</xdr:rowOff>
    </xdr:to>
    <xdr:sp macro="" textlink="">
      <xdr:nvSpPr>
        <xdr:cNvPr id="2470" name="AutoShape 422" descr="Waivers Exempt">
          <a:hlinkClick xmlns:r="http://schemas.openxmlformats.org/officeDocument/2006/relationships" r:id="rId175"/>
        </xdr:cNvPr>
        <xdr:cNvSpPr>
          <a:spLocks noChangeAspect="1" noChangeArrowheads="1"/>
        </xdr:cNvSpPr>
      </xdr:nvSpPr>
      <xdr:spPr bwMode="auto">
        <a:xfrm>
          <a:off x="1524000" y="6203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206</xdr:row>
      <xdr:rowOff>0</xdr:rowOff>
    </xdr:from>
    <xdr:to>
      <xdr:col>2</xdr:col>
      <xdr:colOff>123825</xdr:colOff>
      <xdr:row>206</xdr:row>
      <xdr:rowOff>123825</xdr:rowOff>
    </xdr:to>
    <xdr:sp macro="" textlink="">
      <xdr:nvSpPr>
        <xdr:cNvPr id="2471" name="AutoShape 423" descr="Performance Bonuses"/>
        <xdr:cNvSpPr>
          <a:spLocks noChangeAspect="1" noChangeArrowheads="1"/>
        </xdr:cNvSpPr>
      </xdr:nvSpPr>
      <xdr:spPr bwMode="auto">
        <a:xfrm>
          <a:off x="1524000" y="6316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206</xdr:row>
      <xdr:rowOff>0</xdr:rowOff>
    </xdr:from>
    <xdr:to>
      <xdr:col>2</xdr:col>
      <xdr:colOff>257175</xdr:colOff>
      <xdr:row>206</xdr:row>
      <xdr:rowOff>123825</xdr:rowOff>
    </xdr:to>
    <xdr:sp macro="" textlink="">
      <xdr:nvSpPr>
        <xdr:cNvPr id="2472" name="AutoShape 424" descr="Waivers Exempt">
          <a:hlinkClick xmlns:r="http://schemas.openxmlformats.org/officeDocument/2006/relationships" r:id="rId176"/>
        </xdr:cNvPr>
        <xdr:cNvSpPr>
          <a:spLocks noChangeAspect="1" noChangeArrowheads="1"/>
        </xdr:cNvSpPr>
      </xdr:nvSpPr>
      <xdr:spPr bwMode="auto">
        <a:xfrm>
          <a:off x="1657350" y="6316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319</xdr:row>
      <xdr:rowOff>0</xdr:rowOff>
    </xdr:from>
    <xdr:to>
      <xdr:col>2</xdr:col>
      <xdr:colOff>123825</xdr:colOff>
      <xdr:row>319</xdr:row>
      <xdr:rowOff>123825</xdr:rowOff>
    </xdr:to>
    <xdr:sp macro="" textlink="">
      <xdr:nvSpPr>
        <xdr:cNvPr id="2473" name="AutoShape 425" descr="Waivers Exempt">
          <a:hlinkClick xmlns:r="http://schemas.openxmlformats.org/officeDocument/2006/relationships" r:id="rId177"/>
        </xdr:cNvPr>
        <xdr:cNvSpPr>
          <a:spLocks noChangeAspect="1" noChangeArrowheads="1"/>
        </xdr:cNvSpPr>
      </xdr:nvSpPr>
      <xdr:spPr bwMode="auto">
        <a:xfrm>
          <a:off x="1524000" y="63360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489</xdr:row>
      <xdr:rowOff>0</xdr:rowOff>
    </xdr:from>
    <xdr:to>
      <xdr:col>2</xdr:col>
      <xdr:colOff>123825</xdr:colOff>
      <xdr:row>489</xdr:row>
      <xdr:rowOff>123825</xdr:rowOff>
    </xdr:to>
    <xdr:sp macro="" textlink="">
      <xdr:nvSpPr>
        <xdr:cNvPr id="2474" name="AutoShape 426" descr="Waivers Exempt">
          <a:hlinkClick xmlns:r="http://schemas.openxmlformats.org/officeDocument/2006/relationships" r:id="rId178"/>
        </xdr:cNvPr>
        <xdr:cNvSpPr>
          <a:spLocks noChangeAspect="1" noChangeArrowheads="1"/>
        </xdr:cNvSpPr>
      </xdr:nvSpPr>
      <xdr:spPr bwMode="auto">
        <a:xfrm>
          <a:off x="1524000" y="6355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997</xdr:row>
      <xdr:rowOff>0</xdr:rowOff>
    </xdr:from>
    <xdr:to>
      <xdr:col>2</xdr:col>
      <xdr:colOff>123825</xdr:colOff>
      <xdr:row>997</xdr:row>
      <xdr:rowOff>123825</xdr:rowOff>
    </xdr:to>
    <xdr:sp macro="" textlink="">
      <xdr:nvSpPr>
        <xdr:cNvPr id="2475" name="AutoShape 427" descr="Waivers Exempt">
          <a:hlinkClick xmlns:r="http://schemas.openxmlformats.org/officeDocument/2006/relationships" r:id="rId179"/>
        </xdr:cNvPr>
        <xdr:cNvSpPr>
          <a:spLocks noChangeAspect="1" noChangeArrowheads="1"/>
        </xdr:cNvSpPr>
      </xdr:nvSpPr>
      <xdr:spPr bwMode="auto">
        <a:xfrm>
          <a:off x="1524000" y="6374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1380</xdr:row>
      <xdr:rowOff>0</xdr:rowOff>
    </xdr:from>
    <xdr:to>
      <xdr:col>2</xdr:col>
      <xdr:colOff>123825</xdr:colOff>
      <xdr:row>1380</xdr:row>
      <xdr:rowOff>123825</xdr:rowOff>
    </xdr:to>
    <xdr:sp macro="" textlink="">
      <xdr:nvSpPr>
        <xdr:cNvPr id="2476" name="AutoShape 428" descr="Waivers Exempt">
          <a:hlinkClick xmlns:r="http://schemas.openxmlformats.org/officeDocument/2006/relationships" r:id="rId180"/>
        </xdr:cNvPr>
        <xdr:cNvSpPr>
          <a:spLocks noChangeAspect="1" noChangeArrowheads="1"/>
        </xdr:cNvSpPr>
      </xdr:nvSpPr>
      <xdr:spPr bwMode="auto">
        <a:xfrm>
          <a:off x="1524000" y="63931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123825</xdr:colOff>
      <xdr:row>70</xdr:row>
      <xdr:rowOff>123825</xdr:rowOff>
    </xdr:to>
    <xdr:sp macro="" textlink="">
      <xdr:nvSpPr>
        <xdr:cNvPr id="2477" name="AutoShape 429" descr="Waivers Exempt">
          <a:hlinkClick xmlns:r="http://schemas.openxmlformats.org/officeDocument/2006/relationships" r:id="rId181"/>
        </xdr:cNvPr>
        <xdr:cNvSpPr>
          <a:spLocks noChangeAspect="1" noChangeArrowheads="1"/>
        </xdr:cNvSpPr>
      </xdr:nvSpPr>
      <xdr:spPr bwMode="auto">
        <a:xfrm>
          <a:off x="1524000" y="64122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70</xdr:row>
      <xdr:rowOff>0</xdr:rowOff>
    </xdr:from>
    <xdr:to>
      <xdr:col>7</xdr:col>
      <xdr:colOff>123825</xdr:colOff>
      <xdr:row>70</xdr:row>
      <xdr:rowOff>104775</xdr:rowOff>
    </xdr:to>
    <xdr:sp macro="" textlink="">
      <xdr:nvSpPr>
        <xdr:cNvPr id="2478" name="AutoShape 430" descr="Arbitration Eligible">
          <a:hlinkClick xmlns:r="http://schemas.openxmlformats.org/officeDocument/2006/relationships" r:id="rId182"/>
        </xdr:cNvPr>
        <xdr:cNvSpPr>
          <a:spLocks noChangeAspect="1" noChangeArrowheads="1"/>
        </xdr:cNvSpPr>
      </xdr:nvSpPr>
      <xdr:spPr bwMode="auto">
        <a:xfrm>
          <a:off x="5334000" y="641223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568</xdr:row>
      <xdr:rowOff>0</xdr:rowOff>
    </xdr:from>
    <xdr:to>
      <xdr:col>7</xdr:col>
      <xdr:colOff>123825</xdr:colOff>
      <xdr:row>568</xdr:row>
      <xdr:rowOff>104775</xdr:rowOff>
    </xdr:to>
    <xdr:sp macro="" textlink="">
      <xdr:nvSpPr>
        <xdr:cNvPr id="2479" name="AutoShape 431" descr="Arbitration Eligible">
          <a:hlinkClick xmlns:r="http://schemas.openxmlformats.org/officeDocument/2006/relationships" r:id="rId183"/>
        </xdr:cNvPr>
        <xdr:cNvSpPr>
          <a:spLocks noChangeAspect="1" noChangeArrowheads="1"/>
        </xdr:cNvSpPr>
      </xdr:nvSpPr>
      <xdr:spPr bwMode="auto">
        <a:xfrm>
          <a:off x="5334000" y="643128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1072</xdr:row>
      <xdr:rowOff>0</xdr:rowOff>
    </xdr:from>
    <xdr:to>
      <xdr:col>2</xdr:col>
      <xdr:colOff>123825</xdr:colOff>
      <xdr:row>1072</xdr:row>
      <xdr:rowOff>123825</xdr:rowOff>
    </xdr:to>
    <xdr:sp macro="" textlink="">
      <xdr:nvSpPr>
        <xdr:cNvPr id="2480" name="AutoShape 432" descr="Waivers Exempt">
          <a:hlinkClick xmlns:r="http://schemas.openxmlformats.org/officeDocument/2006/relationships" r:id="rId184"/>
        </xdr:cNvPr>
        <xdr:cNvSpPr>
          <a:spLocks noChangeAspect="1" noChangeArrowheads="1"/>
        </xdr:cNvSpPr>
      </xdr:nvSpPr>
      <xdr:spPr bwMode="auto">
        <a:xfrm>
          <a:off x="1524000" y="65636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1005</xdr:row>
      <xdr:rowOff>0</xdr:rowOff>
    </xdr:from>
    <xdr:to>
      <xdr:col>2</xdr:col>
      <xdr:colOff>123825</xdr:colOff>
      <xdr:row>1005</xdr:row>
      <xdr:rowOff>123825</xdr:rowOff>
    </xdr:to>
    <xdr:sp macro="" textlink="">
      <xdr:nvSpPr>
        <xdr:cNvPr id="2481" name="AutoShape 433" descr="Performance Bonuses"/>
        <xdr:cNvSpPr>
          <a:spLocks noChangeAspect="1" noChangeArrowheads="1"/>
        </xdr:cNvSpPr>
      </xdr:nvSpPr>
      <xdr:spPr bwMode="auto">
        <a:xfrm>
          <a:off x="1524000" y="65827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1005</xdr:row>
      <xdr:rowOff>0</xdr:rowOff>
    </xdr:from>
    <xdr:to>
      <xdr:col>2</xdr:col>
      <xdr:colOff>257175</xdr:colOff>
      <xdr:row>1005</xdr:row>
      <xdr:rowOff>123825</xdr:rowOff>
    </xdr:to>
    <xdr:sp macro="" textlink="">
      <xdr:nvSpPr>
        <xdr:cNvPr id="2482" name="AutoShape 434" descr="Waivers Exempt">
          <a:hlinkClick xmlns:r="http://schemas.openxmlformats.org/officeDocument/2006/relationships" r:id="rId185"/>
        </xdr:cNvPr>
        <xdr:cNvSpPr>
          <a:spLocks noChangeAspect="1" noChangeArrowheads="1"/>
        </xdr:cNvSpPr>
      </xdr:nvSpPr>
      <xdr:spPr bwMode="auto">
        <a:xfrm>
          <a:off x="1657350" y="65827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xdr:row>
      <xdr:rowOff>0</xdr:rowOff>
    </xdr:from>
    <xdr:to>
      <xdr:col>2</xdr:col>
      <xdr:colOff>123825</xdr:colOff>
      <xdr:row>142</xdr:row>
      <xdr:rowOff>123825</xdr:rowOff>
    </xdr:to>
    <xdr:sp macro="" textlink="">
      <xdr:nvSpPr>
        <xdr:cNvPr id="2483" name="AutoShape 435" descr="Waivers Exempt">
          <a:hlinkClick xmlns:r="http://schemas.openxmlformats.org/officeDocument/2006/relationships" r:id="rId186"/>
        </xdr:cNvPr>
        <xdr:cNvSpPr>
          <a:spLocks noChangeAspect="1" noChangeArrowheads="1"/>
        </xdr:cNvSpPr>
      </xdr:nvSpPr>
      <xdr:spPr bwMode="auto">
        <a:xfrm>
          <a:off x="1524000" y="66017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142</xdr:row>
      <xdr:rowOff>0</xdr:rowOff>
    </xdr:from>
    <xdr:to>
      <xdr:col>7</xdr:col>
      <xdr:colOff>123825</xdr:colOff>
      <xdr:row>142</xdr:row>
      <xdr:rowOff>104775</xdr:rowOff>
    </xdr:to>
    <xdr:sp macro="" textlink="">
      <xdr:nvSpPr>
        <xdr:cNvPr id="2484" name="AutoShape 436" descr="Arbitration Eligible">
          <a:hlinkClick xmlns:r="http://schemas.openxmlformats.org/officeDocument/2006/relationships" r:id="rId187"/>
        </xdr:cNvPr>
        <xdr:cNvSpPr>
          <a:spLocks noChangeAspect="1" noChangeArrowheads="1"/>
        </xdr:cNvSpPr>
      </xdr:nvSpPr>
      <xdr:spPr bwMode="auto">
        <a:xfrm>
          <a:off x="5334000" y="660177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171</xdr:row>
      <xdr:rowOff>0</xdr:rowOff>
    </xdr:from>
    <xdr:to>
      <xdr:col>8</xdr:col>
      <xdr:colOff>123825</xdr:colOff>
      <xdr:row>171</xdr:row>
      <xdr:rowOff>104775</xdr:rowOff>
    </xdr:to>
    <xdr:sp macro="" textlink="">
      <xdr:nvSpPr>
        <xdr:cNvPr id="2485" name="AutoShape 437" descr="Arbitration Eligible">
          <a:hlinkClick xmlns:r="http://schemas.openxmlformats.org/officeDocument/2006/relationships" r:id="rId188"/>
        </xdr:cNvPr>
        <xdr:cNvSpPr>
          <a:spLocks noChangeAspect="1" noChangeArrowheads="1"/>
        </xdr:cNvSpPr>
      </xdr:nvSpPr>
      <xdr:spPr bwMode="auto">
        <a:xfrm>
          <a:off x="6096000" y="59397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1308</xdr:row>
      <xdr:rowOff>0</xdr:rowOff>
    </xdr:from>
    <xdr:to>
      <xdr:col>7</xdr:col>
      <xdr:colOff>123825</xdr:colOff>
      <xdr:row>1308</xdr:row>
      <xdr:rowOff>104775</xdr:rowOff>
    </xdr:to>
    <xdr:sp macro="" textlink="">
      <xdr:nvSpPr>
        <xdr:cNvPr id="2486" name="AutoShape 438" descr="Arbitration Eligible">
          <a:hlinkClick xmlns:r="http://schemas.openxmlformats.org/officeDocument/2006/relationships" r:id="rId189"/>
        </xdr:cNvPr>
        <xdr:cNvSpPr>
          <a:spLocks noChangeAspect="1" noChangeArrowheads="1"/>
        </xdr:cNvSpPr>
      </xdr:nvSpPr>
      <xdr:spPr bwMode="auto">
        <a:xfrm>
          <a:off x="5334000" y="59588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673</xdr:row>
      <xdr:rowOff>0</xdr:rowOff>
    </xdr:from>
    <xdr:to>
      <xdr:col>2</xdr:col>
      <xdr:colOff>123825</xdr:colOff>
      <xdr:row>673</xdr:row>
      <xdr:rowOff>123825</xdr:rowOff>
    </xdr:to>
    <xdr:sp macro="" textlink="">
      <xdr:nvSpPr>
        <xdr:cNvPr id="2487" name="AutoShape 439" descr="Performance Bonuses"/>
        <xdr:cNvSpPr>
          <a:spLocks noChangeAspect="1" noChangeArrowheads="1"/>
        </xdr:cNvSpPr>
      </xdr:nvSpPr>
      <xdr:spPr bwMode="auto">
        <a:xfrm>
          <a:off x="1524000" y="6015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673</xdr:row>
      <xdr:rowOff>0</xdr:rowOff>
    </xdr:from>
    <xdr:to>
      <xdr:col>2</xdr:col>
      <xdr:colOff>257175</xdr:colOff>
      <xdr:row>673</xdr:row>
      <xdr:rowOff>123825</xdr:rowOff>
    </xdr:to>
    <xdr:sp macro="" textlink="">
      <xdr:nvSpPr>
        <xdr:cNvPr id="2488" name="AutoShape 440" descr="Retained Salary Transaction"/>
        <xdr:cNvSpPr>
          <a:spLocks noChangeAspect="1" noChangeArrowheads="1"/>
        </xdr:cNvSpPr>
      </xdr:nvSpPr>
      <xdr:spPr bwMode="auto">
        <a:xfrm>
          <a:off x="1657350" y="6015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673</xdr:row>
      <xdr:rowOff>0</xdr:rowOff>
    </xdr:from>
    <xdr:to>
      <xdr:col>2</xdr:col>
      <xdr:colOff>390525</xdr:colOff>
      <xdr:row>673</xdr:row>
      <xdr:rowOff>123825</xdr:rowOff>
    </xdr:to>
    <xdr:sp macro="" textlink="">
      <xdr:nvSpPr>
        <xdr:cNvPr id="2489" name="AutoShape 441" descr="Waivers Exempt">
          <a:hlinkClick xmlns:r="http://schemas.openxmlformats.org/officeDocument/2006/relationships" r:id="rId190"/>
        </xdr:cNvPr>
        <xdr:cNvSpPr>
          <a:spLocks noChangeAspect="1" noChangeArrowheads="1"/>
        </xdr:cNvSpPr>
      </xdr:nvSpPr>
      <xdr:spPr bwMode="auto">
        <a:xfrm>
          <a:off x="1790700" y="6015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673</xdr:row>
      <xdr:rowOff>0</xdr:rowOff>
    </xdr:from>
    <xdr:to>
      <xdr:col>2</xdr:col>
      <xdr:colOff>523875</xdr:colOff>
      <xdr:row>673</xdr:row>
      <xdr:rowOff>123825</xdr:rowOff>
    </xdr:to>
    <xdr:sp macro="" textlink="">
      <xdr:nvSpPr>
        <xdr:cNvPr id="2490" name="AutoShape 442" descr="Exempt from the 50 Contract Limit"/>
        <xdr:cNvSpPr>
          <a:spLocks noChangeAspect="1" noChangeArrowheads="1"/>
        </xdr:cNvSpPr>
      </xdr:nvSpPr>
      <xdr:spPr bwMode="auto">
        <a:xfrm>
          <a:off x="1924050" y="6015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222</xdr:row>
      <xdr:rowOff>0</xdr:rowOff>
    </xdr:from>
    <xdr:to>
      <xdr:col>2</xdr:col>
      <xdr:colOff>123825</xdr:colOff>
      <xdr:row>222</xdr:row>
      <xdr:rowOff>123825</xdr:rowOff>
    </xdr:to>
    <xdr:sp macro="" textlink="">
      <xdr:nvSpPr>
        <xdr:cNvPr id="2491" name="AutoShape 443" descr="Performance Bonuses"/>
        <xdr:cNvSpPr>
          <a:spLocks noChangeAspect="1" noChangeArrowheads="1"/>
        </xdr:cNvSpPr>
      </xdr:nvSpPr>
      <xdr:spPr bwMode="auto">
        <a:xfrm>
          <a:off x="1524000" y="6035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222</xdr:row>
      <xdr:rowOff>0</xdr:rowOff>
    </xdr:from>
    <xdr:to>
      <xdr:col>2</xdr:col>
      <xdr:colOff>257175</xdr:colOff>
      <xdr:row>222</xdr:row>
      <xdr:rowOff>123825</xdr:rowOff>
    </xdr:to>
    <xdr:sp macro="" textlink="">
      <xdr:nvSpPr>
        <xdr:cNvPr id="2492" name="AutoShape 444" descr="Waivers Exempt">
          <a:hlinkClick xmlns:r="http://schemas.openxmlformats.org/officeDocument/2006/relationships" r:id="rId191"/>
        </xdr:cNvPr>
        <xdr:cNvSpPr>
          <a:spLocks noChangeAspect="1" noChangeArrowheads="1"/>
        </xdr:cNvSpPr>
      </xdr:nvSpPr>
      <xdr:spPr bwMode="auto">
        <a:xfrm>
          <a:off x="1657350" y="6035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123825</xdr:colOff>
      <xdr:row>31</xdr:row>
      <xdr:rowOff>123825</xdr:rowOff>
    </xdr:to>
    <xdr:sp macro="" textlink="">
      <xdr:nvSpPr>
        <xdr:cNvPr id="2493" name="AutoShape 445" descr="Performance Bonuses"/>
        <xdr:cNvSpPr>
          <a:spLocks noChangeAspect="1" noChangeArrowheads="1"/>
        </xdr:cNvSpPr>
      </xdr:nvSpPr>
      <xdr:spPr bwMode="auto">
        <a:xfrm>
          <a:off x="1524000" y="6054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31</xdr:row>
      <xdr:rowOff>0</xdr:rowOff>
    </xdr:from>
    <xdr:to>
      <xdr:col>2</xdr:col>
      <xdr:colOff>257175</xdr:colOff>
      <xdr:row>31</xdr:row>
      <xdr:rowOff>123825</xdr:rowOff>
    </xdr:to>
    <xdr:sp macro="" textlink="">
      <xdr:nvSpPr>
        <xdr:cNvPr id="2494" name="AutoShape 446" descr="Waivers Exempt">
          <a:hlinkClick xmlns:r="http://schemas.openxmlformats.org/officeDocument/2006/relationships" r:id="rId192"/>
        </xdr:cNvPr>
        <xdr:cNvSpPr>
          <a:spLocks noChangeAspect="1" noChangeArrowheads="1"/>
        </xdr:cNvSpPr>
      </xdr:nvSpPr>
      <xdr:spPr bwMode="auto">
        <a:xfrm>
          <a:off x="1657350" y="6054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609</xdr:row>
      <xdr:rowOff>0</xdr:rowOff>
    </xdr:from>
    <xdr:to>
      <xdr:col>2</xdr:col>
      <xdr:colOff>123825</xdr:colOff>
      <xdr:row>609</xdr:row>
      <xdr:rowOff>123825</xdr:rowOff>
    </xdr:to>
    <xdr:sp macro="" textlink="">
      <xdr:nvSpPr>
        <xdr:cNvPr id="2495" name="AutoShape 447" descr="Waivers Exempt">
          <a:hlinkClick xmlns:r="http://schemas.openxmlformats.org/officeDocument/2006/relationships" r:id="rId193"/>
        </xdr:cNvPr>
        <xdr:cNvSpPr>
          <a:spLocks noChangeAspect="1" noChangeArrowheads="1"/>
        </xdr:cNvSpPr>
      </xdr:nvSpPr>
      <xdr:spPr bwMode="auto">
        <a:xfrm>
          <a:off x="1524000" y="60731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982</xdr:row>
      <xdr:rowOff>0</xdr:rowOff>
    </xdr:from>
    <xdr:to>
      <xdr:col>7</xdr:col>
      <xdr:colOff>123825</xdr:colOff>
      <xdr:row>982</xdr:row>
      <xdr:rowOff>104775</xdr:rowOff>
    </xdr:to>
    <xdr:sp macro="" textlink="">
      <xdr:nvSpPr>
        <xdr:cNvPr id="2496" name="AutoShape 448" descr="Arbitration Eligible">
          <a:hlinkClick xmlns:r="http://schemas.openxmlformats.org/officeDocument/2006/relationships" r:id="rId194"/>
        </xdr:cNvPr>
        <xdr:cNvSpPr>
          <a:spLocks noChangeAspect="1" noChangeArrowheads="1"/>
        </xdr:cNvSpPr>
      </xdr:nvSpPr>
      <xdr:spPr bwMode="auto">
        <a:xfrm>
          <a:off x="5334000" y="61112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437</xdr:row>
      <xdr:rowOff>0</xdr:rowOff>
    </xdr:from>
    <xdr:to>
      <xdr:col>2</xdr:col>
      <xdr:colOff>123825</xdr:colOff>
      <xdr:row>437</xdr:row>
      <xdr:rowOff>123825</xdr:rowOff>
    </xdr:to>
    <xdr:sp macro="" textlink="">
      <xdr:nvSpPr>
        <xdr:cNvPr id="2497" name="AutoShape 449" descr="Performance Bonuses"/>
        <xdr:cNvSpPr>
          <a:spLocks noChangeAspect="1" noChangeArrowheads="1"/>
        </xdr:cNvSpPr>
      </xdr:nvSpPr>
      <xdr:spPr bwMode="auto">
        <a:xfrm>
          <a:off x="1524000" y="63007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437</xdr:row>
      <xdr:rowOff>0</xdr:rowOff>
    </xdr:from>
    <xdr:to>
      <xdr:col>2</xdr:col>
      <xdr:colOff>257175</xdr:colOff>
      <xdr:row>437</xdr:row>
      <xdr:rowOff>123825</xdr:rowOff>
    </xdr:to>
    <xdr:sp macro="" textlink="">
      <xdr:nvSpPr>
        <xdr:cNvPr id="2498" name="AutoShape 450" descr="Waivers Exempt">
          <a:hlinkClick xmlns:r="http://schemas.openxmlformats.org/officeDocument/2006/relationships" r:id="rId195"/>
        </xdr:cNvPr>
        <xdr:cNvSpPr>
          <a:spLocks noChangeAspect="1" noChangeArrowheads="1"/>
        </xdr:cNvSpPr>
      </xdr:nvSpPr>
      <xdr:spPr bwMode="auto">
        <a:xfrm>
          <a:off x="1657350" y="63007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542</xdr:row>
      <xdr:rowOff>0</xdr:rowOff>
    </xdr:from>
    <xdr:to>
      <xdr:col>2</xdr:col>
      <xdr:colOff>123825</xdr:colOff>
      <xdr:row>542</xdr:row>
      <xdr:rowOff>123825</xdr:rowOff>
    </xdr:to>
    <xdr:sp macro="" textlink="">
      <xdr:nvSpPr>
        <xdr:cNvPr id="2499" name="AutoShape 451" descr="Waivers Exempt">
          <a:hlinkClick xmlns:r="http://schemas.openxmlformats.org/officeDocument/2006/relationships" r:id="rId196"/>
        </xdr:cNvPr>
        <xdr:cNvSpPr>
          <a:spLocks noChangeAspect="1" noChangeArrowheads="1"/>
        </xdr:cNvSpPr>
      </xdr:nvSpPr>
      <xdr:spPr bwMode="auto">
        <a:xfrm>
          <a:off x="1524000" y="63198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472</xdr:row>
      <xdr:rowOff>0</xdr:rowOff>
    </xdr:from>
    <xdr:to>
      <xdr:col>2</xdr:col>
      <xdr:colOff>123825</xdr:colOff>
      <xdr:row>472</xdr:row>
      <xdr:rowOff>123825</xdr:rowOff>
    </xdr:to>
    <xdr:sp macro="" textlink="">
      <xdr:nvSpPr>
        <xdr:cNvPr id="2500" name="AutoShape 452" descr="Performance Bonuses"/>
        <xdr:cNvSpPr>
          <a:spLocks noChangeAspect="1" noChangeArrowheads="1"/>
        </xdr:cNvSpPr>
      </xdr:nvSpPr>
      <xdr:spPr bwMode="auto">
        <a:xfrm>
          <a:off x="1524000" y="64522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472</xdr:row>
      <xdr:rowOff>0</xdr:rowOff>
    </xdr:from>
    <xdr:to>
      <xdr:col>2</xdr:col>
      <xdr:colOff>257175</xdr:colOff>
      <xdr:row>472</xdr:row>
      <xdr:rowOff>123825</xdr:rowOff>
    </xdr:to>
    <xdr:sp macro="" textlink="">
      <xdr:nvSpPr>
        <xdr:cNvPr id="2501" name="AutoShape 453" descr="Waivers Exempt">
          <a:hlinkClick xmlns:r="http://schemas.openxmlformats.org/officeDocument/2006/relationships" r:id="rId197"/>
        </xdr:cNvPr>
        <xdr:cNvSpPr>
          <a:spLocks noChangeAspect="1" noChangeArrowheads="1"/>
        </xdr:cNvSpPr>
      </xdr:nvSpPr>
      <xdr:spPr bwMode="auto">
        <a:xfrm>
          <a:off x="1657350" y="64522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2" name="AutoShape 454" descr="https://capfriendly-wlb8ng5.stackpathdns.com/assets/images/icons/general/q.svg"/>
        <xdr:cNvSpPr>
          <a:spLocks noChangeAspect="1" noChangeArrowheads="1"/>
        </xdr:cNvSpPr>
      </xdr:nvSpPr>
      <xdr:spPr bwMode="auto">
        <a:xfrm>
          <a:off x="1524000" y="66446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3" name="AutoShape 455" descr="https://capfriendly-wlb8ng5.stackpathdns.com/assets/images/icons/general/q.svg"/>
        <xdr:cNvSpPr>
          <a:spLocks noChangeAspect="1" noChangeArrowheads="1"/>
        </xdr:cNvSpPr>
      </xdr:nvSpPr>
      <xdr:spPr bwMode="auto">
        <a:xfrm>
          <a:off x="1524000" y="66636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4" name="AutoShape 456" descr="https://capfriendly-wlb8ng5.stackpathdns.com/assets/images/icons/general/q.svg"/>
        <xdr:cNvSpPr>
          <a:spLocks noChangeAspect="1" noChangeArrowheads="1"/>
        </xdr:cNvSpPr>
      </xdr:nvSpPr>
      <xdr:spPr bwMode="auto">
        <a:xfrm>
          <a:off x="1524000" y="66827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5" name="AutoShape 457" descr="https://capfriendly-wlb8ng5.stackpathdns.com/assets/images/icons/general/q.svg"/>
        <xdr:cNvSpPr>
          <a:spLocks noChangeAspect="1" noChangeArrowheads="1"/>
        </xdr:cNvSpPr>
      </xdr:nvSpPr>
      <xdr:spPr bwMode="auto">
        <a:xfrm>
          <a:off x="1524000" y="67017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6" name="AutoShape 458" descr="https://capfriendly-wlb8ng5.stackpathdns.com/assets/images/icons/general/q.svg"/>
        <xdr:cNvSpPr>
          <a:spLocks noChangeAspect="1" noChangeArrowheads="1"/>
        </xdr:cNvSpPr>
      </xdr:nvSpPr>
      <xdr:spPr bwMode="auto">
        <a:xfrm>
          <a:off x="1524000" y="67208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7" name="AutoShape 459" descr="https://capfriendly-wlb8ng5.stackpathdns.com/assets/images/icons/general/q.svg"/>
        <xdr:cNvSpPr>
          <a:spLocks noChangeAspect="1" noChangeArrowheads="1"/>
        </xdr:cNvSpPr>
      </xdr:nvSpPr>
      <xdr:spPr bwMode="auto">
        <a:xfrm>
          <a:off x="1524000" y="67398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8" name="AutoShape 460" descr="https://capfriendly-wlb8ng5.stackpathdns.com/assets/images/icons/general/q.svg"/>
        <xdr:cNvSpPr>
          <a:spLocks noChangeAspect="1" noChangeArrowheads="1"/>
        </xdr:cNvSpPr>
      </xdr:nvSpPr>
      <xdr:spPr bwMode="auto">
        <a:xfrm>
          <a:off x="1524000" y="67589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09" name="AutoShape 461" descr="https://capfriendly-wlb8ng5.stackpathdns.com/assets/images/icons/general/q.svg"/>
        <xdr:cNvSpPr>
          <a:spLocks noChangeAspect="1" noChangeArrowheads="1"/>
        </xdr:cNvSpPr>
      </xdr:nvSpPr>
      <xdr:spPr bwMode="auto">
        <a:xfrm>
          <a:off x="1524000" y="6777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10" name="AutoShape 462" descr="https://capfriendly-wlb8ng5.stackpathdns.com/assets/images/icons/general/q.svg"/>
        <xdr:cNvSpPr>
          <a:spLocks noChangeAspect="1" noChangeArrowheads="1"/>
        </xdr:cNvSpPr>
      </xdr:nvSpPr>
      <xdr:spPr bwMode="auto">
        <a:xfrm>
          <a:off x="1524000" y="6797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11" name="AutoShape 463" descr="https://capfriendly-wlb8ng5.stackpathdns.com/assets/images/icons/general/q.svg"/>
        <xdr:cNvSpPr>
          <a:spLocks noChangeAspect="1" noChangeArrowheads="1"/>
        </xdr:cNvSpPr>
      </xdr:nvSpPr>
      <xdr:spPr bwMode="auto">
        <a:xfrm>
          <a:off x="1524000" y="6816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12" name="AutoShape 464" descr="https://capfriendly-wlb8ng5.stackpathdns.com/assets/images/icons/general/q.svg"/>
        <xdr:cNvSpPr>
          <a:spLocks noChangeAspect="1" noChangeArrowheads="1"/>
        </xdr:cNvSpPr>
      </xdr:nvSpPr>
      <xdr:spPr bwMode="auto">
        <a:xfrm>
          <a:off x="1524000" y="68351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933</xdr:row>
      <xdr:rowOff>0</xdr:rowOff>
    </xdr:from>
    <xdr:to>
      <xdr:col>2</xdr:col>
      <xdr:colOff>123825</xdr:colOff>
      <xdr:row>933</xdr:row>
      <xdr:rowOff>123825</xdr:rowOff>
    </xdr:to>
    <xdr:sp macro="" textlink="">
      <xdr:nvSpPr>
        <xdr:cNvPr id="2513" name="AutoShape 465" descr="Performance Bonuses"/>
        <xdr:cNvSpPr>
          <a:spLocks noChangeAspect="1" noChangeArrowheads="1"/>
        </xdr:cNvSpPr>
      </xdr:nvSpPr>
      <xdr:spPr bwMode="auto">
        <a:xfrm>
          <a:off x="1524000" y="68903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933</xdr:row>
      <xdr:rowOff>0</xdr:rowOff>
    </xdr:from>
    <xdr:to>
      <xdr:col>2</xdr:col>
      <xdr:colOff>257175</xdr:colOff>
      <xdr:row>933</xdr:row>
      <xdr:rowOff>123825</xdr:rowOff>
    </xdr:to>
    <xdr:sp macro="" textlink="">
      <xdr:nvSpPr>
        <xdr:cNvPr id="2514" name="AutoShape 466" descr="Waivers Exempt">
          <a:hlinkClick xmlns:r="http://schemas.openxmlformats.org/officeDocument/2006/relationships" r:id="rId198"/>
        </xdr:cNvPr>
        <xdr:cNvSpPr>
          <a:spLocks noChangeAspect="1" noChangeArrowheads="1"/>
        </xdr:cNvSpPr>
      </xdr:nvSpPr>
      <xdr:spPr bwMode="auto">
        <a:xfrm>
          <a:off x="1657350" y="68903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744</xdr:row>
      <xdr:rowOff>0</xdr:rowOff>
    </xdr:from>
    <xdr:to>
      <xdr:col>2</xdr:col>
      <xdr:colOff>123825</xdr:colOff>
      <xdr:row>744</xdr:row>
      <xdr:rowOff>123825</xdr:rowOff>
    </xdr:to>
    <xdr:sp macro="" textlink="">
      <xdr:nvSpPr>
        <xdr:cNvPr id="2515" name="AutoShape 467" descr="Performance Bonuses"/>
        <xdr:cNvSpPr>
          <a:spLocks noChangeAspect="1" noChangeArrowheads="1"/>
        </xdr:cNvSpPr>
      </xdr:nvSpPr>
      <xdr:spPr bwMode="auto">
        <a:xfrm>
          <a:off x="1524000" y="69094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744</xdr:row>
      <xdr:rowOff>0</xdr:rowOff>
    </xdr:from>
    <xdr:to>
      <xdr:col>2</xdr:col>
      <xdr:colOff>257175</xdr:colOff>
      <xdr:row>744</xdr:row>
      <xdr:rowOff>123825</xdr:rowOff>
    </xdr:to>
    <xdr:sp macro="" textlink="">
      <xdr:nvSpPr>
        <xdr:cNvPr id="2516" name="AutoShape 468" descr="Waivers Exempt">
          <a:hlinkClick xmlns:r="http://schemas.openxmlformats.org/officeDocument/2006/relationships" r:id="rId199"/>
        </xdr:cNvPr>
        <xdr:cNvSpPr>
          <a:spLocks noChangeAspect="1" noChangeArrowheads="1"/>
        </xdr:cNvSpPr>
      </xdr:nvSpPr>
      <xdr:spPr bwMode="auto">
        <a:xfrm>
          <a:off x="1657350" y="69094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374</xdr:row>
      <xdr:rowOff>0</xdr:rowOff>
    </xdr:from>
    <xdr:to>
      <xdr:col>2</xdr:col>
      <xdr:colOff>123825</xdr:colOff>
      <xdr:row>374</xdr:row>
      <xdr:rowOff>123825</xdr:rowOff>
    </xdr:to>
    <xdr:sp macro="" textlink="">
      <xdr:nvSpPr>
        <xdr:cNvPr id="2517" name="AutoShape 469" descr="Performance Bonuses"/>
        <xdr:cNvSpPr>
          <a:spLocks noChangeAspect="1" noChangeArrowheads="1"/>
        </xdr:cNvSpPr>
      </xdr:nvSpPr>
      <xdr:spPr bwMode="auto">
        <a:xfrm>
          <a:off x="1524000" y="69284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374</xdr:row>
      <xdr:rowOff>0</xdr:rowOff>
    </xdr:from>
    <xdr:to>
      <xdr:col>2</xdr:col>
      <xdr:colOff>257175</xdr:colOff>
      <xdr:row>374</xdr:row>
      <xdr:rowOff>123825</xdr:rowOff>
    </xdr:to>
    <xdr:sp macro="" textlink="">
      <xdr:nvSpPr>
        <xdr:cNvPr id="2518" name="AutoShape 470" descr="Waivers Exempt">
          <a:hlinkClick xmlns:r="http://schemas.openxmlformats.org/officeDocument/2006/relationships" r:id="rId200"/>
        </xdr:cNvPr>
        <xdr:cNvSpPr>
          <a:spLocks noChangeAspect="1" noChangeArrowheads="1"/>
        </xdr:cNvSpPr>
      </xdr:nvSpPr>
      <xdr:spPr bwMode="auto">
        <a:xfrm>
          <a:off x="1657350" y="69284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518</xdr:row>
      <xdr:rowOff>0</xdr:rowOff>
    </xdr:from>
    <xdr:to>
      <xdr:col>2</xdr:col>
      <xdr:colOff>123825</xdr:colOff>
      <xdr:row>518</xdr:row>
      <xdr:rowOff>123825</xdr:rowOff>
    </xdr:to>
    <xdr:sp macro="" textlink="">
      <xdr:nvSpPr>
        <xdr:cNvPr id="2519" name="AutoShape 471" descr="Waivers Exempt">
          <a:hlinkClick xmlns:r="http://schemas.openxmlformats.org/officeDocument/2006/relationships" r:id="rId201"/>
        </xdr:cNvPr>
        <xdr:cNvSpPr>
          <a:spLocks noChangeAspect="1" noChangeArrowheads="1"/>
        </xdr:cNvSpPr>
      </xdr:nvSpPr>
      <xdr:spPr bwMode="auto">
        <a:xfrm>
          <a:off x="1524000" y="69475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977</xdr:row>
      <xdr:rowOff>0</xdr:rowOff>
    </xdr:from>
    <xdr:to>
      <xdr:col>2</xdr:col>
      <xdr:colOff>123825</xdr:colOff>
      <xdr:row>977</xdr:row>
      <xdr:rowOff>123825</xdr:rowOff>
    </xdr:to>
    <xdr:sp macro="" textlink="">
      <xdr:nvSpPr>
        <xdr:cNvPr id="2520" name="AutoShape 472" descr="Performance Bonuses"/>
        <xdr:cNvSpPr>
          <a:spLocks noChangeAspect="1" noChangeArrowheads="1"/>
        </xdr:cNvSpPr>
      </xdr:nvSpPr>
      <xdr:spPr bwMode="auto">
        <a:xfrm>
          <a:off x="1524000" y="69665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977</xdr:row>
      <xdr:rowOff>0</xdr:rowOff>
    </xdr:from>
    <xdr:to>
      <xdr:col>2</xdr:col>
      <xdr:colOff>257175</xdr:colOff>
      <xdr:row>977</xdr:row>
      <xdr:rowOff>123825</xdr:rowOff>
    </xdr:to>
    <xdr:sp macro="" textlink="">
      <xdr:nvSpPr>
        <xdr:cNvPr id="2521" name="AutoShape 473" descr="Waivers Exempt">
          <a:hlinkClick xmlns:r="http://schemas.openxmlformats.org/officeDocument/2006/relationships" r:id="rId202"/>
        </xdr:cNvPr>
        <xdr:cNvSpPr>
          <a:spLocks noChangeAspect="1" noChangeArrowheads="1"/>
        </xdr:cNvSpPr>
      </xdr:nvSpPr>
      <xdr:spPr bwMode="auto">
        <a:xfrm>
          <a:off x="1657350" y="69665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1144</xdr:row>
      <xdr:rowOff>0</xdr:rowOff>
    </xdr:from>
    <xdr:to>
      <xdr:col>2</xdr:col>
      <xdr:colOff>123825</xdr:colOff>
      <xdr:row>1144</xdr:row>
      <xdr:rowOff>123825</xdr:rowOff>
    </xdr:to>
    <xdr:sp macro="" textlink="">
      <xdr:nvSpPr>
        <xdr:cNvPr id="2522" name="AutoShape 474" descr="Waivers Exempt">
          <a:hlinkClick xmlns:r="http://schemas.openxmlformats.org/officeDocument/2006/relationships" r:id="rId203"/>
        </xdr:cNvPr>
        <xdr:cNvSpPr>
          <a:spLocks noChangeAspect="1" noChangeArrowheads="1"/>
        </xdr:cNvSpPr>
      </xdr:nvSpPr>
      <xdr:spPr bwMode="auto">
        <a:xfrm>
          <a:off x="1524000" y="69856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793</xdr:row>
      <xdr:rowOff>0</xdr:rowOff>
    </xdr:from>
    <xdr:to>
      <xdr:col>2</xdr:col>
      <xdr:colOff>123825</xdr:colOff>
      <xdr:row>793</xdr:row>
      <xdr:rowOff>123825</xdr:rowOff>
    </xdr:to>
    <xdr:sp macro="" textlink="">
      <xdr:nvSpPr>
        <xdr:cNvPr id="2523" name="AutoShape 475" descr="Performance Bonuses"/>
        <xdr:cNvSpPr>
          <a:spLocks noChangeAspect="1" noChangeArrowheads="1"/>
        </xdr:cNvSpPr>
      </xdr:nvSpPr>
      <xdr:spPr bwMode="auto">
        <a:xfrm>
          <a:off x="1524000" y="70046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793</xdr:row>
      <xdr:rowOff>0</xdr:rowOff>
    </xdr:from>
    <xdr:to>
      <xdr:col>2</xdr:col>
      <xdr:colOff>257175</xdr:colOff>
      <xdr:row>793</xdr:row>
      <xdr:rowOff>123825</xdr:rowOff>
    </xdr:to>
    <xdr:sp macro="" textlink="">
      <xdr:nvSpPr>
        <xdr:cNvPr id="2524" name="AutoShape 476" descr="Waivers Exempt">
          <a:hlinkClick xmlns:r="http://schemas.openxmlformats.org/officeDocument/2006/relationships" r:id="rId204"/>
        </xdr:cNvPr>
        <xdr:cNvSpPr>
          <a:spLocks noChangeAspect="1" noChangeArrowheads="1"/>
        </xdr:cNvSpPr>
      </xdr:nvSpPr>
      <xdr:spPr bwMode="auto">
        <a:xfrm>
          <a:off x="1657350" y="70046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423</xdr:row>
      <xdr:rowOff>0</xdr:rowOff>
    </xdr:from>
    <xdr:to>
      <xdr:col>2</xdr:col>
      <xdr:colOff>123825</xdr:colOff>
      <xdr:row>423</xdr:row>
      <xdr:rowOff>123825</xdr:rowOff>
    </xdr:to>
    <xdr:sp macro="" textlink="">
      <xdr:nvSpPr>
        <xdr:cNvPr id="2525" name="AutoShape 477" descr="Waivers Exempt">
          <a:hlinkClick xmlns:r="http://schemas.openxmlformats.org/officeDocument/2006/relationships" r:id="rId205"/>
        </xdr:cNvPr>
        <xdr:cNvSpPr>
          <a:spLocks noChangeAspect="1" noChangeArrowheads="1"/>
        </xdr:cNvSpPr>
      </xdr:nvSpPr>
      <xdr:spPr bwMode="auto">
        <a:xfrm>
          <a:off x="1524000" y="70237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475</xdr:row>
      <xdr:rowOff>0</xdr:rowOff>
    </xdr:from>
    <xdr:to>
      <xdr:col>2</xdr:col>
      <xdr:colOff>123825</xdr:colOff>
      <xdr:row>475</xdr:row>
      <xdr:rowOff>123825</xdr:rowOff>
    </xdr:to>
    <xdr:sp macro="" textlink="">
      <xdr:nvSpPr>
        <xdr:cNvPr id="2526" name="AutoShape 478" descr="Waivers Exempt">
          <a:hlinkClick xmlns:r="http://schemas.openxmlformats.org/officeDocument/2006/relationships" r:id="rId206"/>
        </xdr:cNvPr>
        <xdr:cNvSpPr>
          <a:spLocks noChangeAspect="1" noChangeArrowheads="1"/>
        </xdr:cNvSpPr>
      </xdr:nvSpPr>
      <xdr:spPr bwMode="auto">
        <a:xfrm>
          <a:off x="1524000" y="70427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311</xdr:row>
      <xdr:rowOff>0</xdr:rowOff>
    </xdr:from>
    <xdr:to>
      <xdr:col>7</xdr:col>
      <xdr:colOff>123825</xdr:colOff>
      <xdr:row>311</xdr:row>
      <xdr:rowOff>104775</xdr:rowOff>
    </xdr:to>
    <xdr:sp macro="" textlink="">
      <xdr:nvSpPr>
        <xdr:cNvPr id="2527" name="AutoShape 479" descr="Arbitration Eligible">
          <a:hlinkClick xmlns:r="http://schemas.openxmlformats.org/officeDocument/2006/relationships" r:id="rId207"/>
        </xdr:cNvPr>
        <xdr:cNvSpPr>
          <a:spLocks noChangeAspect="1" noChangeArrowheads="1"/>
        </xdr:cNvSpPr>
      </xdr:nvSpPr>
      <xdr:spPr bwMode="auto">
        <a:xfrm>
          <a:off x="5334000" y="706183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806</xdr:row>
      <xdr:rowOff>0</xdr:rowOff>
    </xdr:from>
    <xdr:to>
      <xdr:col>2</xdr:col>
      <xdr:colOff>123825</xdr:colOff>
      <xdr:row>806</xdr:row>
      <xdr:rowOff>123825</xdr:rowOff>
    </xdr:to>
    <xdr:sp macro="" textlink="">
      <xdr:nvSpPr>
        <xdr:cNvPr id="2528" name="AutoShape 480" descr="Waivers Exempt">
          <a:hlinkClick xmlns:r="http://schemas.openxmlformats.org/officeDocument/2006/relationships" r:id="rId208"/>
        </xdr:cNvPr>
        <xdr:cNvSpPr>
          <a:spLocks noChangeAspect="1" noChangeArrowheads="1"/>
        </xdr:cNvSpPr>
      </xdr:nvSpPr>
      <xdr:spPr bwMode="auto">
        <a:xfrm>
          <a:off x="1524000" y="70999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806</xdr:row>
      <xdr:rowOff>0</xdr:rowOff>
    </xdr:from>
    <xdr:to>
      <xdr:col>7</xdr:col>
      <xdr:colOff>123825</xdr:colOff>
      <xdr:row>806</xdr:row>
      <xdr:rowOff>104775</xdr:rowOff>
    </xdr:to>
    <xdr:sp macro="" textlink="">
      <xdr:nvSpPr>
        <xdr:cNvPr id="2529" name="AutoShape 481" descr="Arbitration Eligible">
          <a:hlinkClick xmlns:r="http://schemas.openxmlformats.org/officeDocument/2006/relationships" r:id="rId209"/>
        </xdr:cNvPr>
        <xdr:cNvSpPr>
          <a:spLocks noChangeAspect="1" noChangeArrowheads="1"/>
        </xdr:cNvSpPr>
      </xdr:nvSpPr>
      <xdr:spPr bwMode="auto">
        <a:xfrm>
          <a:off x="5334000" y="709993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1013</xdr:row>
      <xdr:rowOff>0</xdr:rowOff>
    </xdr:from>
    <xdr:to>
      <xdr:col>7</xdr:col>
      <xdr:colOff>123825</xdr:colOff>
      <xdr:row>1013</xdr:row>
      <xdr:rowOff>104775</xdr:rowOff>
    </xdr:to>
    <xdr:sp macro="" textlink="">
      <xdr:nvSpPr>
        <xdr:cNvPr id="2530" name="AutoShape 482" descr="Arbitration Eligible">
          <a:hlinkClick xmlns:r="http://schemas.openxmlformats.org/officeDocument/2006/relationships" r:id="rId210"/>
        </xdr:cNvPr>
        <xdr:cNvSpPr>
          <a:spLocks noChangeAspect="1" noChangeArrowheads="1"/>
        </xdr:cNvSpPr>
      </xdr:nvSpPr>
      <xdr:spPr bwMode="auto">
        <a:xfrm>
          <a:off x="5334000" y="711898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1166</xdr:row>
      <xdr:rowOff>0</xdr:rowOff>
    </xdr:from>
    <xdr:to>
      <xdr:col>2</xdr:col>
      <xdr:colOff>123825</xdr:colOff>
      <xdr:row>1166</xdr:row>
      <xdr:rowOff>123825</xdr:rowOff>
    </xdr:to>
    <xdr:sp macro="" textlink="">
      <xdr:nvSpPr>
        <xdr:cNvPr id="2531" name="AutoShape 483" descr="Waivers Exempt">
          <a:hlinkClick xmlns:r="http://schemas.openxmlformats.org/officeDocument/2006/relationships" r:id="rId211"/>
        </xdr:cNvPr>
        <xdr:cNvSpPr>
          <a:spLocks noChangeAspect="1" noChangeArrowheads="1"/>
        </xdr:cNvSpPr>
      </xdr:nvSpPr>
      <xdr:spPr bwMode="auto">
        <a:xfrm>
          <a:off x="1524000" y="7213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819</xdr:row>
      <xdr:rowOff>0</xdr:rowOff>
    </xdr:from>
    <xdr:to>
      <xdr:col>2</xdr:col>
      <xdr:colOff>123825</xdr:colOff>
      <xdr:row>819</xdr:row>
      <xdr:rowOff>123825</xdr:rowOff>
    </xdr:to>
    <xdr:sp macro="" textlink="">
      <xdr:nvSpPr>
        <xdr:cNvPr id="2532" name="AutoShape 484" descr="Performance Bonuses"/>
        <xdr:cNvSpPr>
          <a:spLocks noChangeAspect="1" noChangeArrowheads="1"/>
        </xdr:cNvSpPr>
      </xdr:nvSpPr>
      <xdr:spPr bwMode="auto">
        <a:xfrm>
          <a:off x="1524000" y="7232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819</xdr:row>
      <xdr:rowOff>0</xdr:rowOff>
    </xdr:from>
    <xdr:to>
      <xdr:col>2</xdr:col>
      <xdr:colOff>257175</xdr:colOff>
      <xdr:row>819</xdr:row>
      <xdr:rowOff>123825</xdr:rowOff>
    </xdr:to>
    <xdr:sp macro="" textlink="">
      <xdr:nvSpPr>
        <xdr:cNvPr id="2533" name="AutoShape 485" descr="Waivers Exempt">
          <a:hlinkClick xmlns:r="http://schemas.openxmlformats.org/officeDocument/2006/relationships" r:id="rId212"/>
        </xdr:cNvPr>
        <xdr:cNvSpPr>
          <a:spLocks noChangeAspect="1" noChangeArrowheads="1"/>
        </xdr:cNvSpPr>
      </xdr:nvSpPr>
      <xdr:spPr bwMode="auto">
        <a:xfrm>
          <a:off x="1657350" y="7232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1126</xdr:row>
      <xdr:rowOff>0</xdr:rowOff>
    </xdr:from>
    <xdr:to>
      <xdr:col>2</xdr:col>
      <xdr:colOff>123825</xdr:colOff>
      <xdr:row>1126</xdr:row>
      <xdr:rowOff>123825</xdr:rowOff>
    </xdr:to>
    <xdr:sp macro="" textlink="">
      <xdr:nvSpPr>
        <xdr:cNvPr id="2534" name="AutoShape 486" descr="Performance Bonuses"/>
        <xdr:cNvSpPr>
          <a:spLocks noChangeAspect="1" noChangeArrowheads="1"/>
        </xdr:cNvSpPr>
      </xdr:nvSpPr>
      <xdr:spPr bwMode="auto">
        <a:xfrm>
          <a:off x="1524000" y="7251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1126</xdr:row>
      <xdr:rowOff>0</xdr:rowOff>
    </xdr:from>
    <xdr:to>
      <xdr:col>2</xdr:col>
      <xdr:colOff>257175</xdr:colOff>
      <xdr:row>1126</xdr:row>
      <xdr:rowOff>123825</xdr:rowOff>
    </xdr:to>
    <xdr:sp macro="" textlink="">
      <xdr:nvSpPr>
        <xdr:cNvPr id="2535" name="AutoShape 487" descr="Waivers Exempt">
          <a:hlinkClick xmlns:r="http://schemas.openxmlformats.org/officeDocument/2006/relationships" r:id="rId213"/>
        </xdr:cNvPr>
        <xdr:cNvSpPr>
          <a:spLocks noChangeAspect="1" noChangeArrowheads="1"/>
        </xdr:cNvSpPr>
      </xdr:nvSpPr>
      <xdr:spPr bwMode="auto">
        <a:xfrm>
          <a:off x="1657350" y="7251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693</xdr:row>
      <xdr:rowOff>0</xdr:rowOff>
    </xdr:from>
    <xdr:to>
      <xdr:col>2</xdr:col>
      <xdr:colOff>123825</xdr:colOff>
      <xdr:row>693</xdr:row>
      <xdr:rowOff>123825</xdr:rowOff>
    </xdr:to>
    <xdr:sp macro="" textlink="">
      <xdr:nvSpPr>
        <xdr:cNvPr id="2536" name="AutoShape 488" descr="Performance Bonuses"/>
        <xdr:cNvSpPr>
          <a:spLocks noChangeAspect="1" noChangeArrowheads="1"/>
        </xdr:cNvSpPr>
      </xdr:nvSpPr>
      <xdr:spPr bwMode="auto">
        <a:xfrm>
          <a:off x="1524000" y="7270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693</xdr:row>
      <xdr:rowOff>0</xdr:rowOff>
    </xdr:from>
    <xdr:to>
      <xdr:col>2</xdr:col>
      <xdr:colOff>257175</xdr:colOff>
      <xdr:row>693</xdr:row>
      <xdr:rowOff>123825</xdr:rowOff>
    </xdr:to>
    <xdr:sp macro="" textlink="">
      <xdr:nvSpPr>
        <xdr:cNvPr id="2537" name="AutoShape 489" descr="Waivers Exempt">
          <a:hlinkClick xmlns:r="http://schemas.openxmlformats.org/officeDocument/2006/relationships" r:id="rId214"/>
        </xdr:cNvPr>
        <xdr:cNvSpPr>
          <a:spLocks noChangeAspect="1" noChangeArrowheads="1"/>
        </xdr:cNvSpPr>
      </xdr:nvSpPr>
      <xdr:spPr bwMode="auto">
        <a:xfrm>
          <a:off x="1657350" y="7270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261</xdr:row>
      <xdr:rowOff>0</xdr:rowOff>
    </xdr:from>
    <xdr:to>
      <xdr:col>2</xdr:col>
      <xdr:colOff>123825</xdr:colOff>
      <xdr:row>261</xdr:row>
      <xdr:rowOff>123825</xdr:rowOff>
    </xdr:to>
    <xdr:sp macro="" textlink="">
      <xdr:nvSpPr>
        <xdr:cNvPr id="2538" name="AutoShape 490" descr="Performance Bonuses"/>
        <xdr:cNvSpPr>
          <a:spLocks noChangeAspect="1" noChangeArrowheads="1"/>
        </xdr:cNvSpPr>
      </xdr:nvSpPr>
      <xdr:spPr bwMode="auto">
        <a:xfrm>
          <a:off x="1524000" y="7289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261</xdr:row>
      <xdr:rowOff>0</xdr:rowOff>
    </xdr:from>
    <xdr:to>
      <xdr:col>2</xdr:col>
      <xdr:colOff>257175</xdr:colOff>
      <xdr:row>261</xdr:row>
      <xdr:rowOff>123825</xdr:rowOff>
    </xdr:to>
    <xdr:sp macro="" textlink="">
      <xdr:nvSpPr>
        <xdr:cNvPr id="2539" name="AutoShape 491" descr="Waivers Exempt">
          <a:hlinkClick xmlns:r="http://schemas.openxmlformats.org/officeDocument/2006/relationships" r:id="rId215"/>
        </xdr:cNvPr>
        <xdr:cNvSpPr>
          <a:spLocks noChangeAspect="1" noChangeArrowheads="1"/>
        </xdr:cNvSpPr>
      </xdr:nvSpPr>
      <xdr:spPr bwMode="auto">
        <a:xfrm>
          <a:off x="1657350" y="7289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287</xdr:row>
      <xdr:rowOff>0</xdr:rowOff>
    </xdr:from>
    <xdr:to>
      <xdr:col>2</xdr:col>
      <xdr:colOff>123825</xdr:colOff>
      <xdr:row>287</xdr:row>
      <xdr:rowOff>123825</xdr:rowOff>
    </xdr:to>
    <xdr:sp macro="" textlink="">
      <xdr:nvSpPr>
        <xdr:cNvPr id="2540" name="AutoShape 492" descr="Performance Bonuses"/>
        <xdr:cNvSpPr>
          <a:spLocks noChangeAspect="1" noChangeArrowheads="1"/>
        </xdr:cNvSpPr>
      </xdr:nvSpPr>
      <xdr:spPr bwMode="auto">
        <a:xfrm>
          <a:off x="1524000" y="7308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287</xdr:row>
      <xdr:rowOff>0</xdr:rowOff>
    </xdr:from>
    <xdr:to>
      <xdr:col>2</xdr:col>
      <xdr:colOff>257175</xdr:colOff>
      <xdr:row>287</xdr:row>
      <xdr:rowOff>123825</xdr:rowOff>
    </xdr:to>
    <xdr:sp macro="" textlink="">
      <xdr:nvSpPr>
        <xdr:cNvPr id="2541" name="AutoShape 493" descr="Waivers Exempt">
          <a:hlinkClick xmlns:r="http://schemas.openxmlformats.org/officeDocument/2006/relationships" r:id="rId216"/>
        </xdr:cNvPr>
        <xdr:cNvSpPr>
          <a:spLocks noChangeAspect="1" noChangeArrowheads="1"/>
        </xdr:cNvSpPr>
      </xdr:nvSpPr>
      <xdr:spPr bwMode="auto">
        <a:xfrm>
          <a:off x="1657350" y="7308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1102</xdr:row>
      <xdr:rowOff>0</xdr:rowOff>
    </xdr:from>
    <xdr:to>
      <xdr:col>2</xdr:col>
      <xdr:colOff>123825</xdr:colOff>
      <xdr:row>1102</xdr:row>
      <xdr:rowOff>123825</xdr:rowOff>
    </xdr:to>
    <xdr:sp macro="" textlink="">
      <xdr:nvSpPr>
        <xdr:cNvPr id="2542" name="AutoShape 494" descr="Waivers Exempt">
          <a:hlinkClick xmlns:r="http://schemas.openxmlformats.org/officeDocument/2006/relationships" r:id="rId217"/>
        </xdr:cNvPr>
        <xdr:cNvSpPr>
          <a:spLocks noChangeAspect="1" noChangeArrowheads="1"/>
        </xdr:cNvSpPr>
      </xdr:nvSpPr>
      <xdr:spPr bwMode="auto">
        <a:xfrm>
          <a:off x="1524000" y="7327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620</xdr:row>
      <xdr:rowOff>0</xdr:rowOff>
    </xdr:from>
    <xdr:to>
      <xdr:col>2</xdr:col>
      <xdr:colOff>123825</xdr:colOff>
      <xdr:row>620</xdr:row>
      <xdr:rowOff>123825</xdr:rowOff>
    </xdr:to>
    <xdr:sp macro="" textlink="">
      <xdr:nvSpPr>
        <xdr:cNvPr id="2543" name="AutoShape 495" descr="Waivers Exempt">
          <a:hlinkClick xmlns:r="http://schemas.openxmlformats.org/officeDocument/2006/relationships" r:id="rId218"/>
        </xdr:cNvPr>
        <xdr:cNvSpPr>
          <a:spLocks noChangeAspect="1" noChangeArrowheads="1"/>
        </xdr:cNvSpPr>
      </xdr:nvSpPr>
      <xdr:spPr bwMode="auto">
        <a:xfrm>
          <a:off x="1524000" y="7421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1226</xdr:row>
      <xdr:rowOff>0</xdr:rowOff>
    </xdr:from>
    <xdr:to>
      <xdr:col>2</xdr:col>
      <xdr:colOff>123825</xdr:colOff>
      <xdr:row>1226</xdr:row>
      <xdr:rowOff>123825</xdr:rowOff>
    </xdr:to>
    <xdr:sp macro="" textlink="">
      <xdr:nvSpPr>
        <xdr:cNvPr id="2544" name="AutoShape 496" descr="Performance Bonuses"/>
        <xdr:cNvSpPr>
          <a:spLocks noChangeAspect="1" noChangeArrowheads="1"/>
        </xdr:cNvSpPr>
      </xdr:nvSpPr>
      <xdr:spPr bwMode="auto">
        <a:xfrm>
          <a:off x="1524000" y="74409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1226</xdr:row>
      <xdr:rowOff>0</xdr:rowOff>
    </xdr:from>
    <xdr:to>
      <xdr:col>2</xdr:col>
      <xdr:colOff>257175</xdr:colOff>
      <xdr:row>1226</xdr:row>
      <xdr:rowOff>123825</xdr:rowOff>
    </xdr:to>
    <xdr:sp macro="" textlink="">
      <xdr:nvSpPr>
        <xdr:cNvPr id="2545" name="AutoShape 497" descr="Waivers Exempt">
          <a:hlinkClick xmlns:r="http://schemas.openxmlformats.org/officeDocument/2006/relationships" r:id="rId219"/>
        </xdr:cNvPr>
        <xdr:cNvSpPr>
          <a:spLocks noChangeAspect="1" noChangeArrowheads="1"/>
        </xdr:cNvSpPr>
      </xdr:nvSpPr>
      <xdr:spPr bwMode="auto">
        <a:xfrm>
          <a:off x="1657350" y="74409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203</xdr:row>
      <xdr:rowOff>0</xdr:rowOff>
    </xdr:from>
    <xdr:to>
      <xdr:col>7</xdr:col>
      <xdr:colOff>123825</xdr:colOff>
      <xdr:row>203</xdr:row>
      <xdr:rowOff>104775</xdr:rowOff>
    </xdr:to>
    <xdr:sp macro="" textlink="">
      <xdr:nvSpPr>
        <xdr:cNvPr id="2546" name="AutoShape 498" descr="Arbitration Eligible">
          <a:hlinkClick xmlns:r="http://schemas.openxmlformats.org/officeDocument/2006/relationships" r:id="rId220"/>
        </xdr:cNvPr>
        <xdr:cNvSpPr>
          <a:spLocks noChangeAspect="1" noChangeArrowheads="1"/>
        </xdr:cNvSpPr>
      </xdr:nvSpPr>
      <xdr:spPr bwMode="auto">
        <a:xfrm>
          <a:off x="5334000" y="69684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1477</xdr:row>
      <xdr:rowOff>0</xdr:rowOff>
    </xdr:from>
    <xdr:to>
      <xdr:col>7</xdr:col>
      <xdr:colOff>123825</xdr:colOff>
      <xdr:row>1477</xdr:row>
      <xdr:rowOff>104775</xdr:rowOff>
    </xdr:to>
    <xdr:sp macro="" textlink="">
      <xdr:nvSpPr>
        <xdr:cNvPr id="2547" name="AutoShape 499" descr="Arbitration Eligible">
          <a:hlinkClick xmlns:r="http://schemas.openxmlformats.org/officeDocument/2006/relationships" r:id="rId221"/>
        </xdr:cNvPr>
        <xdr:cNvSpPr>
          <a:spLocks noChangeAspect="1" noChangeArrowheads="1"/>
        </xdr:cNvSpPr>
      </xdr:nvSpPr>
      <xdr:spPr bwMode="auto">
        <a:xfrm>
          <a:off x="5334000" y="69875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378</xdr:row>
      <xdr:rowOff>0</xdr:rowOff>
    </xdr:from>
    <xdr:to>
      <xdr:col>2</xdr:col>
      <xdr:colOff>123825</xdr:colOff>
      <xdr:row>378</xdr:row>
      <xdr:rowOff>123825</xdr:rowOff>
    </xdr:to>
    <xdr:sp macro="" textlink="">
      <xdr:nvSpPr>
        <xdr:cNvPr id="2548" name="AutoShape 500" descr="Performance Bonuses"/>
        <xdr:cNvSpPr>
          <a:spLocks noChangeAspect="1" noChangeArrowheads="1"/>
        </xdr:cNvSpPr>
      </xdr:nvSpPr>
      <xdr:spPr bwMode="auto">
        <a:xfrm>
          <a:off x="1524000" y="71770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1313</xdr:row>
      <xdr:rowOff>0</xdr:rowOff>
    </xdr:from>
    <xdr:to>
      <xdr:col>7</xdr:col>
      <xdr:colOff>123825</xdr:colOff>
      <xdr:row>1313</xdr:row>
      <xdr:rowOff>104775</xdr:rowOff>
    </xdr:to>
    <xdr:sp macro="" textlink="">
      <xdr:nvSpPr>
        <xdr:cNvPr id="2549" name="AutoShape 501" descr="Arbitration Eligible">
          <a:hlinkClick xmlns:r="http://schemas.openxmlformats.org/officeDocument/2006/relationships" r:id="rId222"/>
        </xdr:cNvPr>
        <xdr:cNvSpPr>
          <a:spLocks noChangeAspect="1" noChangeArrowheads="1"/>
        </xdr:cNvSpPr>
      </xdr:nvSpPr>
      <xdr:spPr bwMode="auto">
        <a:xfrm>
          <a:off x="5334000" y="729043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0" name="AutoShape 502" descr="https://capfriendly-wlb8ng5.stackpathdns.com/assets/images/icons/general/q.svg"/>
        <xdr:cNvSpPr>
          <a:spLocks noChangeAspect="1" noChangeArrowheads="1"/>
        </xdr:cNvSpPr>
      </xdr:nvSpPr>
      <xdr:spPr bwMode="auto">
        <a:xfrm>
          <a:off x="1524000" y="74428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1" name="AutoShape 503" descr="https://capfriendly-wlb8ng5.stackpathdns.com/assets/images/icons/general/q.svg"/>
        <xdr:cNvSpPr>
          <a:spLocks noChangeAspect="1" noChangeArrowheads="1"/>
        </xdr:cNvSpPr>
      </xdr:nvSpPr>
      <xdr:spPr bwMode="auto">
        <a:xfrm>
          <a:off x="1524000" y="74618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2" name="AutoShape 504" descr="https://capfriendly-wlb8ng5.stackpathdns.com/assets/images/icons/general/q.svg"/>
        <xdr:cNvSpPr>
          <a:spLocks noChangeAspect="1" noChangeArrowheads="1"/>
        </xdr:cNvSpPr>
      </xdr:nvSpPr>
      <xdr:spPr bwMode="auto">
        <a:xfrm>
          <a:off x="1524000" y="74809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3" name="AutoShape 505" descr="https://capfriendly-wlb8ng5.stackpathdns.com/assets/images/icons/general/q.svg"/>
        <xdr:cNvSpPr>
          <a:spLocks noChangeAspect="1" noChangeArrowheads="1"/>
        </xdr:cNvSpPr>
      </xdr:nvSpPr>
      <xdr:spPr bwMode="auto">
        <a:xfrm>
          <a:off x="1524000" y="74999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4" name="AutoShape 506" descr="https://capfriendly-wlb8ng5.stackpathdns.com/assets/images/icons/general/q.svg"/>
        <xdr:cNvSpPr>
          <a:spLocks noChangeAspect="1" noChangeArrowheads="1"/>
        </xdr:cNvSpPr>
      </xdr:nvSpPr>
      <xdr:spPr bwMode="auto">
        <a:xfrm>
          <a:off x="1524000" y="75190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5" name="AutoShape 507" descr="https://capfriendly-wlb8ng5.stackpathdns.com/assets/images/icons/general/q.svg"/>
        <xdr:cNvSpPr>
          <a:spLocks noChangeAspect="1" noChangeArrowheads="1"/>
        </xdr:cNvSpPr>
      </xdr:nvSpPr>
      <xdr:spPr bwMode="auto">
        <a:xfrm>
          <a:off x="1524000" y="75380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6" name="AutoShape 508" descr="https://capfriendly-wlb8ng5.stackpathdns.com/assets/images/icons/general/q.svg"/>
        <xdr:cNvSpPr>
          <a:spLocks noChangeAspect="1" noChangeArrowheads="1"/>
        </xdr:cNvSpPr>
      </xdr:nvSpPr>
      <xdr:spPr bwMode="auto">
        <a:xfrm>
          <a:off x="1524000" y="75571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7" name="AutoShape 509" descr="https://capfriendly-wlb8ng5.stackpathdns.com/assets/images/icons/general/q.svg"/>
        <xdr:cNvSpPr>
          <a:spLocks noChangeAspect="1" noChangeArrowheads="1"/>
        </xdr:cNvSpPr>
      </xdr:nvSpPr>
      <xdr:spPr bwMode="auto">
        <a:xfrm>
          <a:off x="1524000" y="75761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8" name="AutoShape 510" descr="https://capfriendly-wlb8ng5.stackpathdns.com/assets/images/icons/general/q.svg"/>
        <xdr:cNvSpPr>
          <a:spLocks noChangeAspect="1" noChangeArrowheads="1"/>
        </xdr:cNvSpPr>
      </xdr:nvSpPr>
      <xdr:spPr bwMode="auto">
        <a:xfrm>
          <a:off x="1524000" y="75952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59" name="AutoShape 511" descr="https://capfriendly-wlb8ng5.stackpathdns.com/assets/images/icons/general/q.svg"/>
        <xdr:cNvSpPr>
          <a:spLocks noChangeAspect="1" noChangeArrowheads="1"/>
        </xdr:cNvSpPr>
      </xdr:nvSpPr>
      <xdr:spPr bwMode="auto">
        <a:xfrm>
          <a:off x="1524000" y="76142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60" name="AutoShape 512" descr="https://capfriendly-wlb8ng5.stackpathdns.com/assets/images/icons/general/q.svg"/>
        <xdr:cNvSpPr>
          <a:spLocks noChangeAspect="1" noChangeArrowheads="1"/>
        </xdr:cNvSpPr>
      </xdr:nvSpPr>
      <xdr:spPr bwMode="auto">
        <a:xfrm>
          <a:off x="1524000" y="76333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488</xdr:row>
      <xdr:rowOff>0</xdr:rowOff>
    </xdr:from>
    <xdr:to>
      <xdr:col>2</xdr:col>
      <xdr:colOff>123825</xdr:colOff>
      <xdr:row>488</xdr:row>
      <xdr:rowOff>123825</xdr:rowOff>
    </xdr:to>
    <xdr:sp macro="" textlink="">
      <xdr:nvSpPr>
        <xdr:cNvPr id="2561" name="AutoShape 513" descr="Performance Bonuses"/>
        <xdr:cNvSpPr>
          <a:spLocks noChangeAspect="1" noChangeArrowheads="1"/>
        </xdr:cNvSpPr>
      </xdr:nvSpPr>
      <xdr:spPr bwMode="auto">
        <a:xfrm>
          <a:off x="1524000" y="7688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488</xdr:row>
      <xdr:rowOff>0</xdr:rowOff>
    </xdr:from>
    <xdr:to>
      <xdr:col>2</xdr:col>
      <xdr:colOff>257175</xdr:colOff>
      <xdr:row>488</xdr:row>
      <xdr:rowOff>123825</xdr:rowOff>
    </xdr:to>
    <xdr:sp macro="" textlink="">
      <xdr:nvSpPr>
        <xdr:cNvPr id="2562" name="AutoShape 514" descr="Waivers Exempt">
          <a:hlinkClick xmlns:r="http://schemas.openxmlformats.org/officeDocument/2006/relationships" r:id="rId223"/>
        </xdr:cNvPr>
        <xdr:cNvSpPr>
          <a:spLocks noChangeAspect="1" noChangeArrowheads="1"/>
        </xdr:cNvSpPr>
      </xdr:nvSpPr>
      <xdr:spPr bwMode="auto">
        <a:xfrm>
          <a:off x="1657350" y="7688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1143</xdr:row>
      <xdr:rowOff>0</xdr:rowOff>
    </xdr:from>
    <xdr:to>
      <xdr:col>2</xdr:col>
      <xdr:colOff>123825</xdr:colOff>
      <xdr:row>1143</xdr:row>
      <xdr:rowOff>123825</xdr:rowOff>
    </xdr:to>
    <xdr:sp macro="" textlink="">
      <xdr:nvSpPr>
        <xdr:cNvPr id="2563" name="AutoShape 515" descr="Performance Bonuses"/>
        <xdr:cNvSpPr>
          <a:spLocks noChangeAspect="1" noChangeArrowheads="1"/>
        </xdr:cNvSpPr>
      </xdr:nvSpPr>
      <xdr:spPr bwMode="auto">
        <a:xfrm>
          <a:off x="1524000" y="7707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1143</xdr:row>
      <xdr:rowOff>0</xdr:rowOff>
    </xdr:from>
    <xdr:to>
      <xdr:col>2</xdr:col>
      <xdr:colOff>257175</xdr:colOff>
      <xdr:row>1143</xdr:row>
      <xdr:rowOff>123825</xdr:rowOff>
    </xdr:to>
    <xdr:sp macro="" textlink="">
      <xdr:nvSpPr>
        <xdr:cNvPr id="2564" name="AutoShape 516" descr="Waivers Exempt">
          <a:hlinkClick xmlns:r="http://schemas.openxmlformats.org/officeDocument/2006/relationships" r:id="rId224"/>
        </xdr:cNvPr>
        <xdr:cNvSpPr>
          <a:spLocks noChangeAspect="1" noChangeArrowheads="1"/>
        </xdr:cNvSpPr>
      </xdr:nvSpPr>
      <xdr:spPr bwMode="auto">
        <a:xfrm>
          <a:off x="1657350" y="7707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675</xdr:row>
      <xdr:rowOff>0</xdr:rowOff>
    </xdr:from>
    <xdr:to>
      <xdr:col>2</xdr:col>
      <xdr:colOff>123825</xdr:colOff>
      <xdr:row>675</xdr:row>
      <xdr:rowOff>123825</xdr:rowOff>
    </xdr:to>
    <xdr:sp macro="" textlink="">
      <xdr:nvSpPr>
        <xdr:cNvPr id="2565" name="AutoShape 517" descr="Retained Salary Transaction"/>
        <xdr:cNvSpPr>
          <a:spLocks noChangeAspect="1" noChangeArrowheads="1"/>
        </xdr:cNvSpPr>
      </xdr:nvSpPr>
      <xdr:spPr bwMode="auto">
        <a:xfrm>
          <a:off x="1524000" y="7726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675</xdr:row>
      <xdr:rowOff>0</xdr:rowOff>
    </xdr:from>
    <xdr:to>
      <xdr:col>2</xdr:col>
      <xdr:colOff>257175</xdr:colOff>
      <xdr:row>675</xdr:row>
      <xdr:rowOff>123825</xdr:rowOff>
    </xdr:to>
    <xdr:sp macro="" textlink="">
      <xdr:nvSpPr>
        <xdr:cNvPr id="2566" name="AutoShape 518" descr="Waivers Exempt">
          <a:hlinkClick xmlns:r="http://schemas.openxmlformats.org/officeDocument/2006/relationships" r:id="rId225"/>
        </xdr:cNvPr>
        <xdr:cNvSpPr>
          <a:spLocks noChangeAspect="1" noChangeArrowheads="1"/>
        </xdr:cNvSpPr>
      </xdr:nvSpPr>
      <xdr:spPr bwMode="auto">
        <a:xfrm>
          <a:off x="1657350" y="7726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801</xdr:row>
      <xdr:rowOff>0</xdr:rowOff>
    </xdr:from>
    <xdr:to>
      <xdr:col>2</xdr:col>
      <xdr:colOff>123825</xdr:colOff>
      <xdr:row>801</xdr:row>
      <xdr:rowOff>123825</xdr:rowOff>
    </xdr:to>
    <xdr:sp macro="" textlink="">
      <xdr:nvSpPr>
        <xdr:cNvPr id="2567" name="AutoShape 519" descr="Performance Bonuses"/>
        <xdr:cNvSpPr>
          <a:spLocks noChangeAspect="1" noChangeArrowheads="1"/>
        </xdr:cNvSpPr>
      </xdr:nvSpPr>
      <xdr:spPr bwMode="auto">
        <a:xfrm>
          <a:off x="1524000" y="7745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801</xdr:row>
      <xdr:rowOff>0</xdr:rowOff>
    </xdr:from>
    <xdr:to>
      <xdr:col>2</xdr:col>
      <xdr:colOff>257175</xdr:colOff>
      <xdr:row>801</xdr:row>
      <xdr:rowOff>123825</xdr:rowOff>
    </xdr:to>
    <xdr:sp macro="" textlink="">
      <xdr:nvSpPr>
        <xdr:cNvPr id="2568" name="AutoShape 520" descr="Waivers Exempt">
          <a:hlinkClick xmlns:r="http://schemas.openxmlformats.org/officeDocument/2006/relationships" r:id="rId226"/>
        </xdr:cNvPr>
        <xdr:cNvSpPr>
          <a:spLocks noChangeAspect="1" noChangeArrowheads="1"/>
        </xdr:cNvSpPr>
      </xdr:nvSpPr>
      <xdr:spPr bwMode="auto">
        <a:xfrm>
          <a:off x="1657350" y="7745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376</xdr:row>
      <xdr:rowOff>0</xdr:rowOff>
    </xdr:from>
    <xdr:to>
      <xdr:col>2</xdr:col>
      <xdr:colOff>123825</xdr:colOff>
      <xdr:row>376</xdr:row>
      <xdr:rowOff>123825</xdr:rowOff>
    </xdr:to>
    <xdr:sp macro="" textlink="">
      <xdr:nvSpPr>
        <xdr:cNvPr id="2569" name="AutoShape 521" descr="Performance Bonuses"/>
        <xdr:cNvSpPr>
          <a:spLocks noChangeAspect="1" noChangeArrowheads="1"/>
        </xdr:cNvSpPr>
      </xdr:nvSpPr>
      <xdr:spPr bwMode="auto">
        <a:xfrm>
          <a:off x="1524000" y="7764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376</xdr:row>
      <xdr:rowOff>0</xdr:rowOff>
    </xdr:from>
    <xdr:to>
      <xdr:col>2</xdr:col>
      <xdr:colOff>257175</xdr:colOff>
      <xdr:row>376</xdr:row>
      <xdr:rowOff>123825</xdr:rowOff>
    </xdr:to>
    <xdr:sp macro="" textlink="">
      <xdr:nvSpPr>
        <xdr:cNvPr id="2570" name="AutoShape 522" descr="Waivers Exempt">
          <a:hlinkClick xmlns:r="http://schemas.openxmlformats.org/officeDocument/2006/relationships" r:id="rId227"/>
        </xdr:cNvPr>
        <xdr:cNvSpPr>
          <a:spLocks noChangeAspect="1" noChangeArrowheads="1"/>
        </xdr:cNvSpPr>
      </xdr:nvSpPr>
      <xdr:spPr bwMode="auto">
        <a:xfrm>
          <a:off x="1657350" y="7764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346</xdr:row>
      <xdr:rowOff>0</xdr:rowOff>
    </xdr:from>
    <xdr:to>
      <xdr:col>2</xdr:col>
      <xdr:colOff>123825</xdr:colOff>
      <xdr:row>346</xdr:row>
      <xdr:rowOff>123825</xdr:rowOff>
    </xdr:to>
    <xdr:sp macro="" textlink="">
      <xdr:nvSpPr>
        <xdr:cNvPr id="2571" name="AutoShape 523" descr="Performance Bonuses"/>
        <xdr:cNvSpPr>
          <a:spLocks noChangeAspect="1" noChangeArrowheads="1"/>
        </xdr:cNvSpPr>
      </xdr:nvSpPr>
      <xdr:spPr bwMode="auto">
        <a:xfrm>
          <a:off x="1524000" y="7783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346</xdr:row>
      <xdr:rowOff>0</xdr:rowOff>
    </xdr:from>
    <xdr:to>
      <xdr:col>2</xdr:col>
      <xdr:colOff>257175</xdr:colOff>
      <xdr:row>346</xdr:row>
      <xdr:rowOff>123825</xdr:rowOff>
    </xdr:to>
    <xdr:sp macro="" textlink="">
      <xdr:nvSpPr>
        <xdr:cNvPr id="2572" name="AutoShape 524" descr="Waivers Exempt">
          <a:hlinkClick xmlns:r="http://schemas.openxmlformats.org/officeDocument/2006/relationships" r:id="rId228"/>
        </xdr:cNvPr>
        <xdr:cNvSpPr>
          <a:spLocks noChangeAspect="1" noChangeArrowheads="1"/>
        </xdr:cNvSpPr>
      </xdr:nvSpPr>
      <xdr:spPr bwMode="auto">
        <a:xfrm>
          <a:off x="1657350" y="7783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252</xdr:row>
      <xdr:rowOff>0</xdr:rowOff>
    </xdr:from>
    <xdr:to>
      <xdr:col>2</xdr:col>
      <xdr:colOff>123825</xdr:colOff>
      <xdr:row>252</xdr:row>
      <xdr:rowOff>123825</xdr:rowOff>
    </xdr:to>
    <xdr:sp macro="" textlink="">
      <xdr:nvSpPr>
        <xdr:cNvPr id="2573" name="AutoShape 525" descr="Performance Bonuses"/>
        <xdr:cNvSpPr>
          <a:spLocks noChangeAspect="1" noChangeArrowheads="1"/>
        </xdr:cNvSpPr>
      </xdr:nvSpPr>
      <xdr:spPr bwMode="auto">
        <a:xfrm>
          <a:off x="1524000" y="7802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252</xdr:row>
      <xdr:rowOff>0</xdr:rowOff>
    </xdr:from>
    <xdr:to>
      <xdr:col>2</xdr:col>
      <xdr:colOff>257175</xdr:colOff>
      <xdr:row>252</xdr:row>
      <xdr:rowOff>123825</xdr:rowOff>
    </xdr:to>
    <xdr:sp macro="" textlink="">
      <xdr:nvSpPr>
        <xdr:cNvPr id="2574" name="AutoShape 526" descr="Retained Salary Transaction"/>
        <xdr:cNvSpPr>
          <a:spLocks noChangeAspect="1" noChangeArrowheads="1"/>
        </xdr:cNvSpPr>
      </xdr:nvSpPr>
      <xdr:spPr bwMode="auto">
        <a:xfrm>
          <a:off x="1657350" y="7802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252</xdr:row>
      <xdr:rowOff>0</xdr:rowOff>
    </xdr:from>
    <xdr:to>
      <xdr:col>2</xdr:col>
      <xdr:colOff>390525</xdr:colOff>
      <xdr:row>252</xdr:row>
      <xdr:rowOff>123825</xdr:rowOff>
    </xdr:to>
    <xdr:sp macro="" textlink="">
      <xdr:nvSpPr>
        <xdr:cNvPr id="2575" name="AutoShape 527" descr="Waivers Exempt">
          <a:hlinkClick xmlns:r="http://schemas.openxmlformats.org/officeDocument/2006/relationships" r:id="rId229"/>
        </xdr:cNvPr>
        <xdr:cNvSpPr>
          <a:spLocks noChangeAspect="1" noChangeArrowheads="1"/>
        </xdr:cNvSpPr>
      </xdr:nvSpPr>
      <xdr:spPr bwMode="auto">
        <a:xfrm>
          <a:off x="1790700" y="7802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656</xdr:row>
      <xdr:rowOff>0</xdr:rowOff>
    </xdr:from>
    <xdr:to>
      <xdr:col>2</xdr:col>
      <xdr:colOff>123825</xdr:colOff>
      <xdr:row>656</xdr:row>
      <xdr:rowOff>123825</xdr:rowOff>
    </xdr:to>
    <xdr:sp macro="" textlink="">
      <xdr:nvSpPr>
        <xdr:cNvPr id="2576" name="AutoShape 528" descr="Waivers Exempt">
          <a:hlinkClick xmlns:r="http://schemas.openxmlformats.org/officeDocument/2006/relationships" r:id="rId230"/>
        </xdr:cNvPr>
        <xdr:cNvSpPr>
          <a:spLocks noChangeAspect="1" noChangeArrowheads="1"/>
        </xdr:cNvSpPr>
      </xdr:nvSpPr>
      <xdr:spPr bwMode="auto">
        <a:xfrm>
          <a:off x="1524000" y="78219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1153</xdr:row>
      <xdr:rowOff>0</xdr:rowOff>
    </xdr:from>
    <xdr:to>
      <xdr:col>2</xdr:col>
      <xdr:colOff>123825</xdr:colOff>
      <xdr:row>1153</xdr:row>
      <xdr:rowOff>123825</xdr:rowOff>
    </xdr:to>
    <xdr:sp macro="" textlink="">
      <xdr:nvSpPr>
        <xdr:cNvPr id="2577" name="AutoShape 529" descr="Performance Bonuses"/>
        <xdr:cNvSpPr>
          <a:spLocks noChangeAspect="1" noChangeArrowheads="1"/>
        </xdr:cNvSpPr>
      </xdr:nvSpPr>
      <xdr:spPr bwMode="auto">
        <a:xfrm>
          <a:off x="1524000" y="7840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1153</xdr:row>
      <xdr:rowOff>0</xdr:rowOff>
    </xdr:from>
    <xdr:to>
      <xdr:col>2</xdr:col>
      <xdr:colOff>257175</xdr:colOff>
      <xdr:row>1153</xdr:row>
      <xdr:rowOff>123825</xdr:rowOff>
    </xdr:to>
    <xdr:sp macro="" textlink="">
      <xdr:nvSpPr>
        <xdr:cNvPr id="2578" name="AutoShape 530" descr="Waivers Exempt">
          <a:hlinkClick xmlns:r="http://schemas.openxmlformats.org/officeDocument/2006/relationships" r:id="rId231"/>
        </xdr:cNvPr>
        <xdr:cNvSpPr>
          <a:spLocks noChangeAspect="1" noChangeArrowheads="1"/>
        </xdr:cNvSpPr>
      </xdr:nvSpPr>
      <xdr:spPr bwMode="auto">
        <a:xfrm>
          <a:off x="1657350" y="7840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1100</xdr:row>
      <xdr:rowOff>0</xdr:rowOff>
    </xdr:from>
    <xdr:to>
      <xdr:col>2</xdr:col>
      <xdr:colOff>123825</xdr:colOff>
      <xdr:row>1100</xdr:row>
      <xdr:rowOff>123825</xdr:rowOff>
    </xdr:to>
    <xdr:sp macro="" textlink="">
      <xdr:nvSpPr>
        <xdr:cNvPr id="2579" name="AutoShape 531" descr="Waivers Exempt">
          <a:hlinkClick xmlns:r="http://schemas.openxmlformats.org/officeDocument/2006/relationships" r:id="rId232"/>
        </xdr:cNvPr>
        <xdr:cNvSpPr>
          <a:spLocks noChangeAspect="1" noChangeArrowheads="1"/>
        </xdr:cNvSpPr>
      </xdr:nvSpPr>
      <xdr:spPr bwMode="auto">
        <a:xfrm>
          <a:off x="1524000" y="78600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728</xdr:row>
      <xdr:rowOff>0</xdr:rowOff>
    </xdr:from>
    <xdr:to>
      <xdr:col>2</xdr:col>
      <xdr:colOff>123825</xdr:colOff>
      <xdr:row>728</xdr:row>
      <xdr:rowOff>123825</xdr:rowOff>
    </xdr:to>
    <xdr:sp macro="" textlink="">
      <xdr:nvSpPr>
        <xdr:cNvPr id="2580" name="AutoShape 532" descr="Performance Bonuses"/>
        <xdr:cNvSpPr>
          <a:spLocks noChangeAspect="1" noChangeArrowheads="1"/>
        </xdr:cNvSpPr>
      </xdr:nvSpPr>
      <xdr:spPr bwMode="auto">
        <a:xfrm>
          <a:off x="1524000" y="7879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728</xdr:row>
      <xdr:rowOff>0</xdr:rowOff>
    </xdr:from>
    <xdr:to>
      <xdr:col>2</xdr:col>
      <xdr:colOff>257175</xdr:colOff>
      <xdr:row>728</xdr:row>
      <xdr:rowOff>123825</xdr:rowOff>
    </xdr:to>
    <xdr:sp macro="" textlink="">
      <xdr:nvSpPr>
        <xdr:cNvPr id="2581" name="AutoShape 533" descr="Waivers Exempt">
          <a:hlinkClick xmlns:r="http://schemas.openxmlformats.org/officeDocument/2006/relationships" r:id="rId233"/>
        </xdr:cNvPr>
        <xdr:cNvSpPr>
          <a:spLocks noChangeAspect="1" noChangeArrowheads="1"/>
        </xdr:cNvSpPr>
      </xdr:nvSpPr>
      <xdr:spPr bwMode="auto">
        <a:xfrm>
          <a:off x="1657350" y="7879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1439</xdr:row>
      <xdr:rowOff>0</xdr:rowOff>
    </xdr:from>
    <xdr:to>
      <xdr:col>2</xdr:col>
      <xdr:colOff>123825</xdr:colOff>
      <xdr:row>1439</xdr:row>
      <xdr:rowOff>123825</xdr:rowOff>
    </xdr:to>
    <xdr:sp macro="" textlink="">
      <xdr:nvSpPr>
        <xdr:cNvPr id="2582" name="AutoShape 534" descr="Performance Bonuses"/>
        <xdr:cNvSpPr>
          <a:spLocks noChangeAspect="1" noChangeArrowheads="1"/>
        </xdr:cNvSpPr>
      </xdr:nvSpPr>
      <xdr:spPr bwMode="auto">
        <a:xfrm>
          <a:off x="1524000" y="80114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1439</xdr:row>
      <xdr:rowOff>0</xdr:rowOff>
    </xdr:from>
    <xdr:to>
      <xdr:col>2</xdr:col>
      <xdr:colOff>257175</xdr:colOff>
      <xdr:row>1439</xdr:row>
      <xdr:rowOff>123825</xdr:rowOff>
    </xdr:to>
    <xdr:sp macro="" textlink="">
      <xdr:nvSpPr>
        <xdr:cNvPr id="2583" name="AutoShape 535" descr="Waivers Exempt">
          <a:hlinkClick xmlns:r="http://schemas.openxmlformats.org/officeDocument/2006/relationships" r:id="rId234"/>
        </xdr:cNvPr>
        <xdr:cNvSpPr>
          <a:spLocks noChangeAspect="1" noChangeArrowheads="1"/>
        </xdr:cNvSpPr>
      </xdr:nvSpPr>
      <xdr:spPr bwMode="auto">
        <a:xfrm>
          <a:off x="1657350" y="80114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2584" name="AutoShape 536" descr="https://capfriendly-wlb8ng5.stackpathdns.com/assets/images/icons/general/q2.svg"/>
        <xdr:cNvSpPr>
          <a:spLocks noChangeAspect="1" noChangeArrowheads="1"/>
        </xdr:cNvSpPr>
      </xdr:nvSpPr>
      <xdr:spPr bwMode="auto">
        <a:xfrm>
          <a:off x="5334000" y="803052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540</xdr:row>
      <xdr:rowOff>0</xdr:rowOff>
    </xdr:from>
    <xdr:to>
      <xdr:col>2</xdr:col>
      <xdr:colOff>123825</xdr:colOff>
      <xdr:row>540</xdr:row>
      <xdr:rowOff>123825</xdr:rowOff>
    </xdr:to>
    <xdr:sp macro="" textlink="">
      <xdr:nvSpPr>
        <xdr:cNvPr id="2585" name="AutoShape 537" descr="Performance Bonuses"/>
        <xdr:cNvSpPr>
          <a:spLocks noChangeAspect="1" noChangeArrowheads="1"/>
        </xdr:cNvSpPr>
      </xdr:nvSpPr>
      <xdr:spPr bwMode="auto">
        <a:xfrm>
          <a:off x="1524000" y="80495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540</xdr:row>
      <xdr:rowOff>0</xdr:rowOff>
    </xdr:from>
    <xdr:to>
      <xdr:col>2</xdr:col>
      <xdr:colOff>257175</xdr:colOff>
      <xdr:row>540</xdr:row>
      <xdr:rowOff>123825</xdr:rowOff>
    </xdr:to>
    <xdr:sp macro="" textlink="">
      <xdr:nvSpPr>
        <xdr:cNvPr id="2586" name="AutoShape 538" descr="Waivers Exempt">
          <a:hlinkClick xmlns:r="http://schemas.openxmlformats.org/officeDocument/2006/relationships" r:id="rId235"/>
        </xdr:cNvPr>
        <xdr:cNvSpPr>
          <a:spLocks noChangeAspect="1" noChangeArrowheads="1"/>
        </xdr:cNvSpPr>
      </xdr:nvSpPr>
      <xdr:spPr bwMode="auto">
        <a:xfrm>
          <a:off x="1657350" y="80495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xdr:row>
      <xdr:rowOff>0</xdr:rowOff>
    </xdr:from>
    <xdr:to>
      <xdr:col>2</xdr:col>
      <xdr:colOff>123825</xdr:colOff>
      <xdr:row>106</xdr:row>
      <xdr:rowOff>123825</xdr:rowOff>
    </xdr:to>
    <xdr:sp macro="" textlink="">
      <xdr:nvSpPr>
        <xdr:cNvPr id="2587" name="AutoShape 539" descr="Waivers Exempt">
          <a:hlinkClick xmlns:r="http://schemas.openxmlformats.org/officeDocument/2006/relationships" r:id="rId236"/>
        </xdr:cNvPr>
        <xdr:cNvSpPr>
          <a:spLocks noChangeAspect="1" noChangeArrowheads="1"/>
        </xdr:cNvSpPr>
      </xdr:nvSpPr>
      <xdr:spPr bwMode="auto">
        <a:xfrm>
          <a:off x="1524000" y="80686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233</xdr:row>
      <xdr:rowOff>0</xdr:rowOff>
    </xdr:from>
    <xdr:to>
      <xdr:col>2</xdr:col>
      <xdr:colOff>123825</xdr:colOff>
      <xdr:row>233</xdr:row>
      <xdr:rowOff>123825</xdr:rowOff>
    </xdr:to>
    <xdr:sp macro="" textlink="">
      <xdr:nvSpPr>
        <xdr:cNvPr id="2588" name="AutoShape 540" descr="Waivers Exempt">
          <a:hlinkClick xmlns:r="http://schemas.openxmlformats.org/officeDocument/2006/relationships" r:id="rId237"/>
        </xdr:cNvPr>
        <xdr:cNvSpPr>
          <a:spLocks noChangeAspect="1" noChangeArrowheads="1"/>
        </xdr:cNvSpPr>
      </xdr:nvSpPr>
      <xdr:spPr bwMode="auto">
        <a:xfrm>
          <a:off x="1524000" y="80876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1198</xdr:row>
      <xdr:rowOff>0</xdr:rowOff>
    </xdr:from>
    <xdr:to>
      <xdr:col>2</xdr:col>
      <xdr:colOff>123825</xdr:colOff>
      <xdr:row>1198</xdr:row>
      <xdr:rowOff>123825</xdr:rowOff>
    </xdr:to>
    <xdr:sp macro="" textlink="">
      <xdr:nvSpPr>
        <xdr:cNvPr id="2589" name="AutoShape 541" descr="Waivers Exempt">
          <a:hlinkClick xmlns:r="http://schemas.openxmlformats.org/officeDocument/2006/relationships" r:id="rId238"/>
        </xdr:cNvPr>
        <xdr:cNvSpPr>
          <a:spLocks noChangeAspect="1" noChangeArrowheads="1"/>
        </xdr:cNvSpPr>
      </xdr:nvSpPr>
      <xdr:spPr bwMode="auto">
        <a:xfrm>
          <a:off x="1524000" y="81448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104775</xdr:colOff>
      <xdr:row>1</xdr:row>
      <xdr:rowOff>104775</xdr:rowOff>
    </xdr:to>
    <xdr:sp macro="" textlink="">
      <xdr:nvSpPr>
        <xdr:cNvPr id="2590" name="AutoShape 542" descr="https://capfriendly-wlb8ng5.stackpathdns.com/assets/images/icons/general/q2.svg"/>
        <xdr:cNvSpPr>
          <a:spLocks noChangeAspect="1" noChangeArrowheads="1"/>
        </xdr:cNvSpPr>
      </xdr:nvSpPr>
      <xdr:spPr bwMode="auto">
        <a:xfrm>
          <a:off x="4572000" y="816387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403</xdr:row>
      <xdr:rowOff>0</xdr:rowOff>
    </xdr:from>
    <xdr:to>
      <xdr:col>2</xdr:col>
      <xdr:colOff>123825</xdr:colOff>
      <xdr:row>403</xdr:row>
      <xdr:rowOff>123825</xdr:rowOff>
    </xdr:to>
    <xdr:sp macro="" textlink="">
      <xdr:nvSpPr>
        <xdr:cNvPr id="2591" name="AutoShape 543" descr="Waivers Exempt">
          <a:hlinkClick xmlns:r="http://schemas.openxmlformats.org/officeDocument/2006/relationships" r:id="rId239"/>
        </xdr:cNvPr>
        <xdr:cNvSpPr>
          <a:spLocks noChangeAspect="1" noChangeArrowheads="1"/>
        </xdr:cNvSpPr>
      </xdr:nvSpPr>
      <xdr:spPr bwMode="auto">
        <a:xfrm>
          <a:off x="1524000" y="82772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281</xdr:row>
      <xdr:rowOff>0</xdr:rowOff>
    </xdr:from>
    <xdr:to>
      <xdr:col>7</xdr:col>
      <xdr:colOff>123825</xdr:colOff>
      <xdr:row>281</xdr:row>
      <xdr:rowOff>104775</xdr:rowOff>
    </xdr:to>
    <xdr:sp macro="" textlink="">
      <xdr:nvSpPr>
        <xdr:cNvPr id="2592" name="AutoShape 544" descr="Arbitration Eligible">
          <a:hlinkClick xmlns:r="http://schemas.openxmlformats.org/officeDocument/2006/relationships" r:id="rId240"/>
        </xdr:cNvPr>
        <xdr:cNvSpPr>
          <a:spLocks noChangeAspect="1" noChangeArrowheads="1"/>
        </xdr:cNvSpPr>
      </xdr:nvSpPr>
      <xdr:spPr bwMode="auto">
        <a:xfrm>
          <a:off x="5334000" y="829627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1179</xdr:row>
      <xdr:rowOff>0</xdr:rowOff>
    </xdr:from>
    <xdr:to>
      <xdr:col>8</xdr:col>
      <xdr:colOff>123825</xdr:colOff>
      <xdr:row>1179</xdr:row>
      <xdr:rowOff>104775</xdr:rowOff>
    </xdr:to>
    <xdr:sp macro="" textlink="">
      <xdr:nvSpPr>
        <xdr:cNvPr id="2593" name="AutoShape 545" descr="Arbitration Eligible">
          <a:hlinkClick xmlns:r="http://schemas.openxmlformats.org/officeDocument/2006/relationships" r:id="rId241"/>
        </xdr:cNvPr>
        <xdr:cNvSpPr>
          <a:spLocks noChangeAspect="1" noChangeArrowheads="1"/>
        </xdr:cNvSpPr>
      </xdr:nvSpPr>
      <xdr:spPr bwMode="auto">
        <a:xfrm>
          <a:off x="6096000" y="80533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391</xdr:row>
      <xdr:rowOff>0</xdr:rowOff>
    </xdr:from>
    <xdr:to>
      <xdr:col>2</xdr:col>
      <xdr:colOff>123825</xdr:colOff>
      <xdr:row>391</xdr:row>
      <xdr:rowOff>123825</xdr:rowOff>
    </xdr:to>
    <xdr:sp macro="" textlink="">
      <xdr:nvSpPr>
        <xdr:cNvPr id="2594" name="AutoShape 546" descr="Performance Bonuses"/>
        <xdr:cNvSpPr>
          <a:spLocks noChangeAspect="1" noChangeArrowheads="1"/>
        </xdr:cNvSpPr>
      </xdr:nvSpPr>
      <xdr:spPr bwMode="auto">
        <a:xfrm>
          <a:off x="1524000" y="8091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391</xdr:row>
      <xdr:rowOff>0</xdr:rowOff>
    </xdr:from>
    <xdr:to>
      <xdr:col>2</xdr:col>
      <xdr:colOff>257175</xdr:colOff>
      <xdr:row>391</xdr:row>
      <xdr:rowOff>123825</xdr:rowOff>
    </xdr:to>
    <xdr:sp macro="" textlink="">
      <xdr:nvSpPr>
        <xdr:cNvPr id="2595" name="AutoShape 547" descr="Waivers Exempt">
          <a:hlinkClick xmlns:r="http://schemas.openxmlformats.org/officeDocument/2006/relationships" r:id="rId242"/>
        </xdr:cNvPr>
        <xdr:cNvSpPr>
          <a:spLocks noChangeAspect="1" noChangeArrowheads="1"/>
        </xdr:cNvSpPr>
      </xdr:nvSpPr>
      <xdr:spPr bwMode="auto">
        <a:xfrm>
          <a:off x="1657350" y="8091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1180</xdr:row>
      <xdr:rowOff>0</xdr:rowOff>
    </xdr:from>
    <xdr:to>
      <xdr:col>8</xdr:col>
      <xdr:colOff>123825</xdr:colOff>
      <xdr:row>1180</xdr:row>
      <xdr:rowOff>104775</xdr:rowOff>
    </xdr:to>
    <xdr:sp macro="" textlink="">
      <xdr:nvSpPr>
        <xdr:cNvPr id="2596" name="AutoShape 548" descr="Arbitration Eligible">
          <a:hlinkClick xmlns:r="http://schemas.openxmlformats.org/officeDocument/2006/relationships" r:id="rId243"/>
        </xdr:cNvPr>
        <xdr:cNvSpPr>
          <a:spLocks noChangeAspect="1" noChangeArrowheads="1"/>
        </xdr:cNvSpPr>
      </xdr:nvSpPr>
      <xdr:spPr bwMode="auto">
        <a:xfrm>
          <a:off x="6096000" y="824293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597" name="AutoShape 549" descr="https://capfriendly-wlb8ng5.stackpathdns.com/assets/images/icons/general/q.svg"/>
        <xdr:cNvSpPr>
          <a:spLocks noChangeAspect="1" noChangeArrowheads="1"/>
        </xdr:cNvSpPr>
      </xdr:nvSpPr>
      <xdr:spPr bwMode="auto">
        <a:xfrm>
          <a:off x="1524000" y="83010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598" name="AutoShape 550" descr="https://capfriendly-wlb8ng5.stackpathdns.com/assets/images/icons/general/q.svg"/>
        <xdr:cNvSpPr>
          <a:spLocks noChangeAspect="1" noChangeArrowheads="1"/>
        </xdr:cNvSpPr>
      </xdr:nvSpPr>
      <xdr:spPr bwMode="auto">
        <a:xfrm>
          <a:off x="1524000" y="83200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599" name="AutoShape 551" descr="https://capfriendly-wlb8ng5.stackpathdns.com/assets/images/icons/general/q.svg"/>
        <xdr:cNvSpPr>
          <a:spLocks noChangeAspect="1" noChangeArrowheads="1"/>
        </xdr:cNvSpPr>
      </xdr:nvSpPr>
      <xdr:spPr bwMode="auto">
        <a:xfrm>
          <a:off x="1524000" y="8339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0" name="AutoShape 552" descr="https://capfriendly-wlb8ng5.stackpathdns.com/assets/images/icons/general/q.svg"/>
        <xdr:cNvSpPr>
          <a:spLocks noChangeAspect="1" noChangeArrowheads="1"/>
        </xdr:cNvSpPr>
      </xdr:nvSpPr>
      <xdr:spPr bwMode="auto">
        <a:xfrm>
          <a:off x="1524000" y="8358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1" name="AutoShape 553" descr="https://capfriendly-wlb8ng5.stackpathdns.com/assets/images/icons/general/q.svg"/>
        <xdr:cNvSpPr>
          <a:spLocks noChangeAspect="1" noChangeArrowheads="1"/>
        </xdr:cNvSpPr>
      </xdr:nvSpPr>
      <xdr:spPr bwMode="auto">
        <a:xfrm>
          <a:off x="1524000" y="8377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2" name="AutoShape 554" descr="https://capfriendly-wlb8ng5.stackpathdns.com/assets/images/icons/general/q.svg"/>
        <xdr:cNvSpPr>
          <a:spLocks noChangeAspect="1" noChangeArrowheads="1"/>
        </xdr:cNvSpPr>
      </xdr:nvSpPr>
      <xdr:spPr bwMode="auto">
        <a:xfrm>
          <a:off x="1524000" y="83962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3" name="AutoShape 555" descr="https://capfriendly-wlb8ng5.stackpathdns.com/assets/images/icons/general/q.svg"/>
        <xdr:cNvSpPr>
          <a:spLocks noChangeAspect="1" noChangeArrowheads="1"/>
        </xdr:cNvSpPr>
      </xdr:nvSpPr>
      <xdr:spPr bwMode="auto">
        <a:xfrm>
          <a:off x="1524000" y="84153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4" name="AutoShape 556" descr="https://capfriendly-wlb8ng5.stackpathdns.com/assets/images/icons/general/q.svg"/>
        <xdr:cNvSpPr>
          <a:spLocks noChangeAspect="1" noChangeArrowheads="1"/>
        </xdr:cNvSpPr>
      </xdr:nvSpPr>
      <xdr:spPr bwMode="auto">
        <a:xfrm>
          <a:off x="1524000" y="8434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5" name="AutoShape 557" descr="https://capfriendly-wlb8ng5.stackpathdns.com/assets/images/icons/general/q.svg"/>
        <xdr:cNvSpPr>
          <a:spLocks noChangeAspect="1" noChangeArrowheads="1"/>
        </xdr:cNvSpPr>
      </xdr:nvSpPr>
      <xdr:spPr bwMode="auto">
        <a:xfrm>
          <a:off x="1524000" y="84534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6" name="AutoShape 558" descr="https://capfriendly-wlb8ng5.stackpathdns.com/assets/images/icons/general/q.svg"/>
        <xdr:cNvSpPr>
          <a:spLocks noChangeAspect="1" noChangeArrowheads="1"/>
        </xdr:cNvSpPr>
      </xdr:nvSpPr>
      <xdr:spPr bwMode="auto">
        <a:xfrm>
          <a:off x="1524000" y="8472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7" name="AutoShape 559" descr="https://capfriendly-wlb8ng5.stackpathdns.com/assets/images/icons/general/q.svg"/>
        <xdr:cNvSpPr>
          <a:spLocks noChangeAspect="1" noChangeArrowheads="1"/>
        </xdr:cNvSpPr>
      </xdr:nvSpPr>
      <xdr:spPr bwMode="auto">
        <a:xfrm>
          <a:off x="1524000" y="8491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1067</xdr:row>
      <xdr:rowOff>0</xdr:rowOff>
    </xdr:from>
    <xdr:to>
      <xdr:col>2</xdr:col>
      <xdr:colOff>123825</xdr:colOff>
      <xdr:row>1067</xdr:row>
      <xdr:rowOff>123825</xdr:rowOff>
    </xdr:to>
    <xdr:sp macro="" textlink="">
      <xdr:nvSpPr>
        <xdr:cNvPr id="2608" name="AutoShape 560" descr="Waivers Exempt">
          <a:hlinkClick xmlns:r="http://schemas.openxmlformats.org/officeDocument/2006/relationships" r:id="rId244"/>
        </xdr:cNvPr>
        <xdr:cNvSpPr>
          <a:spLocks noChangeAspect="1" noChangeArrowheads="1"/>
        </xdr:cNvSpPr>
      </xdr:nvSpPr>
      <xdr:spPr bwMode="auto">
        <a:xfrm>
          <a:off x="1524000" y="85467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2609" name="AutoShape 561" descr="https://capfriendly-wlb8ng5.stackpathdns.com/assets/images/icons/general/q2.svg"/>
        <xdr:cNvSpPr>
          <a:spLocks noChangeAspect="1" noChangeArrowheads="1"/>
        </xdr:cNvSpPr>
      </xdr:nvSpPr>
      <xdr:spPr bwMode="auto">
        <a:xfrm>
          <a:off x="5334000" y="8565832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258</xdr:row>
      <xdr:rowOff>0</xdr:rowOff>
    </xdr:from>
    <xdr:to>
      <xdr:col>2</xdr:col>
      <xdr:colOff>123825</xdr:colOff>
      <xdr:row>258</xdr:row>
      <xdr:rowOff>123825</xdr:rowOff>
    </xdr:to>
    <xdr:sp macro="" textlink="">
      <xdr:nvSpPr>
        <xdr:cNvPr id="2610" name="AutoShape 562" descr="Waivers Exempt">
          <a:hlinkClick xmlns:r="http://schemas.openxmlformats.org/officeDocument/2006/relationships" r:id="rId245"/>
        </xdr:cNvPr>
        <xdr:cNvSpPr>
          <a:spLocks noChangeAspect="1" noChangeArrowheads="1"/>
        </xdr:cNvSpPr>
      </xdr:nvSpPr>
      <xdr:spPr bwMode="auto">
        <a:xfrm>
          <a:off x="1524000" y="8584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1443</xdr:row>
      <xdr:rowOff>0</xdr:rowOff>
    </xdr:from>
    <xdr:to>
      <xdr:col>2</xdr:col>
      <xdr:colOff>123825</xdr:colOff>
      <xdr:row>1443</xdr:row>
      <xdr:rowOff>123825</xdr:rowOff>
    </xdr:to>
    <xdr:sp macro="" textlink="">
      <xdr:nvSpPr>
        <xdr:cNvPr id="2611" name="AutoShape 563" descr="Waivers Exempt">
          <a:hlinkClick xmlns:r="http://schemas.openxmlformats.org/officeDocument/2006/relationships" r:id="rId246"/>
        </xdr:cNvPr>
        <xdr:cNvSpPr>
          <a:spLocks noChangeAspect="1" noChangeArrowheads="1"/>
        </xdr:cNvSpPr>
      </xdr:nvSpPr>
      <xdr:spPr bwMode="auto">
        <a:xfrm>
          <a:off x="1524000" y="8603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1360</xdr:row>
      <xdr:rowOff>0</xdr:rowOff>
    </xdr:from>
    <xdr:to>
      <xdr:col>2</xdr:col>
      <xdr:colOff>123825</xdr:colOff>
      <xdr:row>1360</xdr:row>
      <xdr:rowOff>123825</xdr:rowOff>
    </xdr:to>
    <xdr:sp macro="" textlink="">
      <xdr:nvSpPr>
        <xdr:cNvPr id="2612" name="AutoShape 564" descr="Performance Bonuses"/>
        <xdr:cNvSpPr>
          <a:spLocks noChangeAspect="1" noChangeArrowheads="1"/>
        </xdr:cNvSpPr>
      </xdr:nvSpPr>
      <xdr:spPr bwMode="auto">
        <a:xfrm>
          <a:off x="1524000" y="8622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1360</xdr:row>
      <xdr:rowOff>0</xdr:rowOff>
    </xdr:from>
    <xdr:to>
      <xdr:col>2</xdr:col>
      <xdr:colOff>257175</xdr:colOff>
      <xdr:row>1360</xdr:row>
      <xdr:rowOff>123825</xdr:rowOff>
    </xdr:to>
    <xdr:sp macro="" textlink="">
      <xdr:nvSpPr>
        <xdr:cNvPr id="2613" name="AutoShape 565" descr="Waivers Exempt">
          <a:hlinkClick xmlns:r="http://schemas.openxmlformats.org/officeDocument/2006/relationships" r:id="rId247"/>
        </xdr:cNvPr>
        <xdr:cNvSpPr>
          <a:spLocks noChangeAspect="1" noChangeArrowheads="1"/>
        </xdr:cNvSpPr>
      </xdr:nvSpPr>
      <xdr:spPr bwMode="auto">
        <a:xfrm>
          <a:off x="1657350" y="8622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859</xdr:row>
      <xdr:rowOff>0</xdr:rowOff>
    </xdr:from>
    <xdr:to>
      <xdr:col>2</xdr:col>
      <xdr:colOff>123825</xdr:colOff>
      <xdr:row>859</xdr:row>
      <xdr:rowOff>123825</xdr:rowOff>
    </xdr:to>
    <xdr:sp macro="" textlink="">
      <xdr:nvSpPr>
        <xdr:cNvPr id="2614" name="AutoShape 566" descr="Waivers Exempt">
          <a:hlinkClick xmlns:r="http://schemas.openxmlformats.org/officeDocument/2006/relationships" r:id="rId248"/>
        </xdr:cNvPr>
        <xdr:cNvSpPr>
          <a:spLocks noChangeAspect="1" noChangeArrowheads="1"/>
        </xdr:cNvSpPr>
      </xdr:nvSpPr>
      <xdr:spPr bwMode="auto">
        <a:xfrm>
          <a:off x="1524000" y="8642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1363</xdr:row>
      <xdr:rowOff>0</xdr:rowOff>
    </xdr:from>
    <xdr:to>
      <xdr:col>2</xdr:col>
      <xdr:colOff>123825</xdr:colOff>
      <xdr:row>1363</xdr:row>
      <xdr:rowOff>123825</xdr:rowOff>
    </xdr:to>
    <xdr:sp macro="" textlink="">
      <xdr:nvSpPr>
        <xdr:cNvPr id="2615" name="AutoShape 567" descr="Performance Bonuses"/>
        <xdr:cNvSpPr>
          <a:spLocks noChangeAspect="1" noChangeArrowheads="1"/>
        </xdr:cNvSpPr>
      </xdr:nvSpPr>
      <xdr:spPr bwMode="auto">
        <a:xfrm>
          <a:off x="1524000" y="8661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1363</xdr:row>
      <xdr:rowOff>0</xdr:rowOff>
    </xdr:from>
    <xdr:to>
      <xdr:col>2</xdr:col>
      <xdr:colOff>257175</xdr:colOff>
      <xdr:row>1363</xdr:row>
      <xdr:rowOff>123825</xdr:rowOff>
    </xdr:to>
    <xdr:sp macro="" textlink="">
      <xdr:nvSpPr>
        <xdr:cNvPr id="2616" name="AutoShape 568" descr="Waivers Exempt">
          <a:hlinkClick xmlns:r="http://schemas.openxmlformats.org/officeDocument/2006/relationships" r:id="rId249"/>
        </xdr:cNvPr>
        <xdr:cNvSpPr>
          <a:spLocks noChangeAspect="1" noChangeArrowheads="1"/>
        </xdr:cNvSpPr>
      </xdr:nvSpPr>
      <xdr:spPr bwMode="auto">
        <a:xfrm>
          <a:off x="1657350" y="8661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1009</xdr:row>
      <xdr:rowOff>0</xdr:rowOff>
    </xdr:from>
    <xdr:to>
      <xdr:col>2</xdr:col>
      <xdr:colOff>123825</xdr:colOff>
      <xdr:row>1009</xdr:row>
      <xdr:rowOff>123825</xdr:rowOff>
    </xdr:to>
    <xdr:sp macro="" textlink="">
      <xdr:nvSpPr>
        <xdr:cNvPr id="2617" name="AutoShape 569" descr="Waivers Exempt">
          <a:hlinkClick xmlns:r="http://schemas.openxmlformats.org/officeDocument/2006/relationships" r:id="rId250"/>
        </xdr:cNvPr>
        <xdr:cNvSpPr>
          <a:spLocks noChangeAspect="1" noChangeArrowheads="1"/>
        </xdr:cNvSpPr>
      </xdr:nvSpPr>
      <xdr:spPr bwMode="auto">
        <a:xfrm>
          <a:off x="1524000" y="8680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637</xdr:row>
      <xdr:rowOff>0</xdr:rowOff>
    </xdr:from>
    <xdr:to>
      <xdr:col>2</xdr:col>
      <xdr:colOff>123825</xdr:colOff>
      <xdr:row>637</xdr:row>
      <xdr:rowOff>123825</xdr:rowOff>
    </xdr:to>
    <xdr:sp macro="" textlink="">
      <xdr:nvSpPr>
        <xdr:cNvPr id="2618" name="AutoShape 570" descr="Waivers Exempt">
          <a:hlinkClick xmlns:r="http://schemas.openxmlformats.org/officeDocument/2006/relationships" r:id="rId251"/>
        </xdr:cNvPr>
        <xdr:cNvSpPr>
          <a:spLocks noChangeAspect="1" noChangeArrowheads="1"/>
        </xdr:cNvSpPr>
      </xdr:nvSpPr>
      <xdr:spPr bwMode="auto">
        <a:xfrm>
          <a:off x="1524000" y="8699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282</xdr:row>
      <xdr:rowOff>0</xdr:rowOff>
    </xdr:from>
    <xdr:to>
      <xdr:col>7</xdr:col>
      <xdr:colOff>123825</xdr:colOff>
      <xdr:row>282</xdr:row>
      <xdr:rowOff>104775</xdr:rowOff>
    </xdr:to>
    <xdr:sp macro="" textlink="">
      <xdr:nvSpPr>
        <xdr:cNvPr id="2619" name="AutoShape 571" descr="Arbitration Eligible">
          <a:hlinkClick xmlns:r="http://schemas.openxmlformats.org/officeDocument/2006/relationships" r:id="rId252"/>
        </xdr:cNvPr>
        <xdr:cNvSpPr>
          <a:spLocks noChangeAspect="1" noChangeArrowheads="1"/>
        </xdr:cNvSpPr>
      </xdr:nvSpPr>
      <xdr:spPr bwMode="auto">
        <a:xfrm>
          <a:off x="5334000" y="873728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285</xdr:row>
      <xdr:rowOff>0</xdr:rowOff>
    </xdr:from>
    <xdr:to>
      <xdr:col>2</xdr:col>
      <xdr:colOff>123825</xdr:colOff>
      <xdr:row>285</xdr:row>
      <xdr:rowOff>123825</xdr:rowOff>
    </xdr:to>
    <xdr:sp macro="" textlink="">
      <xdr:nvSpPr>
        <xdr:cNvPr id="2620" name="AutoShape 572" descr="Performance Bonuses"/>
        <xdr:cNvSpPr>
          <a:spLocks noChangeAspect="1" noChangeArrowheads="1"/>
        </xdr:cNvSpPr>
      </xdr:nvSpPr>
      <xdr:spPr bwMode="auto">
        <a:xfrm>
          <a:off x="1524000" y="8869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285</xdr:row>
      <xdr:rowOff>0</xdr:rowOff>
    </xdr:from>
    <xdr:to>
      <xdr:col>2</xdr:col>
      <xdr:colOff>257175</xdr:colOff>
      <xdr:row>285</xdr:row>
      <xdr:rowOff>123825</xdr:rowOff>
    </xdr:to>
    <xdr:sp macro="" textlink="">
      <xdr:nvSpPr>
        <xdr:cNvPr id="2621" name="AutoShape 573" descr="Waivers Exempt">
          <a:hlinkClick xmlns:r="http://schemas.openxmlformats.org/officeDocument/2006/relationships" r:id="rId253"/>
        </xdr:cNvPr>
        <xdr:cNvSpPr>
          <a:spLocks noChangeAspect="1" noChangeArrowheads="1"/>
        </xdr:cNvSpPr>
      </xdr:nvSpPr>
      <xdr:spPr bwMode="auto">
        <a:xfrm>
          <a:off x="1657350" y="8869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434</xdr:row>
      <xdr:rowOff>0</xdr:rowOff>
    </xdr:from>
    <xdr:to>
      <xdr:col>2</xdr:col>
      <xdr:colOff>123825</xdr:colOff>
      <xdr:row>434</xdr:row>
      <xdr:rowOff>123825</xdr:rowOff>
    </xdr:to>
    <xdr:sp macro="" textlink="">
      <xdr:nvSpPr>
        <xdr:cNvPr id="2622" name="AutoShape 574" descr="Performance Bonuses"/>
        <xdr:cNvSpPr>
          <a:spLocks noChangeAspect="1" noChangeArrowheads="1"/>
        </xdr:cNvSpPr>
      </xdr:nvSpPr>
      <xdr:spPr bwMode="auto">
        <a:xfrm>
          <a:off x="1524000" y="8888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434</xdr:row>
      <xdr:rowOff>0</xdr:rowOff>
    </xdr:from>
    <xdr:to>
      <xdr:col>2</xdr:col>
      <xdr:colOff>257175</xdr:colOff>
      <xdr:row>434</xdr:row>
      <xdr:rowOff>123825</xdr:rowOff>
    </xdr:to>
    <xdr:sp macro="" textlink="">
      <xdr:nvSpPr>
        <xdr:cNvPr id="2623" name="AutoShape 575" descr="Waivers Exempt">
          <a:hlinkClick xmlns:r="http://schemas.openxmlformats.org/officeDocument/2006/relationships" r:id="rId254"/>
        </xdr:cNvPr>
        <xdr:cNvSpPr>
          <a:spLocks noChangeAspect="1" noChangeArrowheads="1"/>
        </xdr:cNvSpPr>
      </xdr:nvSpPr>
      <xdr:spPr bwMode="auto">
        <a:xfrm>
          <a:off x="1657350" y="8888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123825</xdr:colOff>
      <xdr:row>14</xdr:row>
      <xdr:rowOff>123825</xdr:rowOff>
    </xdr:to>
    <xdr:sp macro="" textlink="">
      <xdr:nvSpPr>
        <xdr:cNvPr id="2624" name="AutoShape 576" descr="Performance Bonuses"/>
        <xdr:cNvSpPr>
          <a:spLocks noChangeAspect="1" noChangeArrowheads="1"/>
        </xdr:cNvSpPr>
      </xdr:nvSpPr>
      <xdr:spPr bwMode="auto">
        <a:xfrm>
          <a:off x="1524000" y="8907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xdr:row>
      <xdr:rowOff>0</xdr:rowOff>
    </xdr:from>
    <xdr:to>
      <xdr:col>2</xdr:col>
      <xdr:colOff>257175</xdr:colOff>
      <xdr:row>14</xdr:row>
      <xdr:rowOff>123825</xdr:rowOff>
    </xdr:to>
    <xdr:sp macro="" textlink="">
      <xdr:nvSpPr>
        <xdr:cNvPr id="2625" name="AutoShape 577" descr="Waivers Exempt">
          <a:hlinkClick xmlns:r="http://schemas.openxmlformats.org/officeDocument/2006/relationships" r:id="rId255"/>
        </xdr:cNvPr>
        <xdr:cNvSpPr>
          <a:spLocks noChangeAspect="1" noChangeArrowheads="1"/>
        </xdr:cNvSpPr>
      </xdr:nvSpPr>
      <xdr:spPr bwMode="auto">
        <a:xfrm>
          <a:off x="1657350" y="8907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1435</xdr:row>
      <xdr:rowOff>0</xdr:rowOff>
    </xdr:from>
    <xdr:to>
      <xdr:col>2</xdr:col>
      <xdr:colOff>123825</xdr:colOff>
      <xdr:row>1435</xdr:row>
      <xdr:rowOff>123825</xdr:rowOff>
    </xdr:to>
    <xdr:sp macro="" textlink="">
      <xdr:nvSpPr>
        <xdr:cNvPr id="2626" name="AutoShape 578" descr="Performance Bonuses"/>
        <xdr:cNvSpPr>
          <a:spLocks noChangeAspect="1" noChangeArrowheads="1"/>
        </xdr:cNvSpPr>
      </xdr:nvSpPr>
      <xdr:spPr bwMode="auto">
        <a:xfrm>
          <a:off x="1524000" y="90592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1435</xdr:row>
      <xdr:rowOff>0</xdr:rowOff>
    </xdr:from>
    <xdr:to>
      <xdr:col>2</xdr:col>
      <xdr:colOff>257175</xdr:colOff>
      <xdr:row>1435</xdr:row>
      <xdr:rowOff>123825</xdr:rowOff>
    </xdr:to>
    <xdr:sp macro="" textlink="">
      <xdr:nvSpPr>
        <xdr:cNvPr id="2627" name="AutoShape 579" descr="Waivers Exempt">
          <a:hlinkClick xmlns:r="http://schemas.openxmlformats.org/officeDocument/2006/relationships" r:id="rId256"/>
        </xdr:cNvPr>
        <xdr:cNvSpPr>
          <a:spLocks noChangeAspect="1" noChangeArrowheads="1"/>
        </xdr:cNvSpPr>
      </xdr:nvSpPr>
      <xdr:spPr bwMode="auto">
        <a:xfrm>
          <a:off x="1657350" y="90592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628</xdr:row>
      <xdr:rowOff>0</xdr:rowOff>
    </xdr:from>
    <xdr:to>
      <xdr:col>2</xdr:col>
      <xdr:colOff>123825</xdr:colOff>
      <xdr:row>628</xdr:row>
      <xdr:rowOff>123825</xdr:rowOff>
    </xdr:to>
    <xdr:sp macro="" textlink="">
      <xdr:nvSpPr>
        <xdr:cNvPr id="2628" name="AutoShape 580" descr="Performance Bonuses"/>
        <xdr:cNvSpPr>
          <a:spLocks noChangeAspect="1" noChangeArrowheads="1"/>
        </xdr:cNvSpPr>
      </xdr:nvSpPr>
      <xdr:spPr bwMode="auto">
        <a:xfrm>
          <a:off x="1524000" y="9078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628</xdr:row>
      <xdr:rowOff>0</xdr:rowOff>
    </xdr:from>
    <xdr:to>
      <xdr:col>2</xdr:col>
      <xdr:colOff>257175</xdr:colOff>
      <xdr:row>628</xdr:row>
      <xdr:rowOff>123825</xdr:rowOff>
    </xdr:to>
    <xdr:sp macro="" textlink="">
      <xdr:nvSpPr>
        <xdr:cNvPr id="2629" name="AutoShape 581" descr="Waivers Exempt">
          <a:hlinkClick xmlns:r="http://schemas.openxmlformats.org/officeDocument/2006/relationships" r:id="rId257"/>
        </xdr:cNvPr>
        <xdr:cNvSpPr>
          <a:spLocks noChangeAspect="1" noChangeArrowheads="1"/>
        </xdr:cNvSpPr>
      </xdr:nvSpPr>
      <xdr:spPr bwMode="auto">
        <a:xfrm>
          <a:off x="1657350" y="9078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1177</xdr:row>
      <xdr:rowOff>0</xdr:rowOff>
    </xdr:from>
    <xdr:to>
      <xdr:col>8</xdr:col>
      <xdr:colOff>123825</xdr:colOff>
      <xdr:row>1177</xdr:row>
      <xdr:rowOff>104775</xdr:rowOff>
    </xdr:to>
    <xdr:sp macro="" textlink="">
      <xdr:nvSpPr>
        <xdr:cNvPr id="2630" name="AutoShape 582" descr="Arbitration Eligible">
          <a:hlinkClick xmlns:r="http://schemas.openxmlformats.org/officeDocument/2006/relationships" r:id="rId258"/>
        </xdr:cNvPr>
        <xdr:cNvSpPr>
          <a:spLocks noChangeAspect="1" noChangeArrowheads="1"/>
        </xdr:cNvSpPr>
      </xdr:nvSpPr>
      <xdr:spPr bwMode="auto">
        <a:xfrm>
          <a:off x="6096000" y="86829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1344</xdr:row>
      <xdr:rowOff>0</xdr:rowOff>
    </xdr:from>
    <xdr:to>
      <xdr:col>2</xdr:col>
      <xdr:colOff>123825</xdr:colOff>
      <xdr:row>1344</xdr:row>
      <xdr:rowOff>123825</xdr:rowOff>
    </xdr:to>
    <xdr:sp macro="" textlink="">
      <xdr:nvSpPr>
        <xdr:cNvPr id="2631" name="AutoShape 583" descr="Performance Bonuses"/>
        <xdr:cNvSpPr>
          <a:spLocks noChangeAspect="1" noChangeArrowheads="1"/>
        </xdr:cNvSpPr>
      </xdr:nvSpPr>
      <xdr:spPr bwMode="auto">
        <a:xfrm>
          <a:off x="1524000" y="8721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1344</xdr:row>
      <xdr:rowOff>0</xdr:rowOff>
    </xdr:from>
    <xdr:to>
      <xdr:col>2</xdr:col>
      <xdr:colOff>257175</xdr:colOff>
      <xdr:row>1344</xdr:row>
      <xdr:rowOff>123825</xdr:rowOff>
    </xdr:to>
    <xdr:sp macro="" textlink="">
      <xdr:nvSpPr>
        <xdr:cNvPr id="2632" name="AutoShape 584" descr="Waivers Exempt">
          <a:hlinkClick xmlns:r="http://schemas.openxmlformats.org/officeDocument/2006/relationships" r:id="rId259"/>
        </xdr:cNvPr>
        <xdr:cNvSpPr>
          <a:spLocks noChangeAspect="1" noChangeArrowheads="1"/>
        </xdr:cNvSpPr>
      </xdr:nvSpPr>
      <xdr:spPr bwMode="auto">
        <a:xfrm>
          <a:off x="1657350" y="8721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853</xdr:row>
      <xdr:rowOff>0</xdr:rowOff>
    </xdr:from>
    <xdr:to>
      <xdr:col>7</xdr:col>
      <xdr:colOff>123825</xdr:colOff>
      <xdr:row>853</xdr:row>
      <xdr:rowOff>104775</xdr:rowOff>
    </xdr:to>
    <xdr:sp macro="" textlink="">
      <xdr:nvSpPr>
        <xdr:cNvPr id="2633" name="AutoShape 585" descr="Arbitration Eligible">
          <a:hlinkClick xmlns:r="http://schemas.openxmlformats.org/officeDocument/2006/relationships" r:id="rId260"/>
        </xdr:cNvPr>
        <xdr:cNvSpPr>
          <a:spLocks noChangeAspect="1" noChangeArrowheads="1"/>
        </xdr:cNvSpPr>
      </xdr:nvSpPr>
      <xdr:spPr bwMode="auto">
        <a:xfrm>
          <a:off x="5334000" y="87591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xdr:row>
      <xdr:rowOff>0</xdr:rowOff>
    </xdr:from>
    <xdr:to>
      <xdr:col>2</xdr:col>
      <xdr:colOff>123825</xdr:colOff>
      <xdr:row>141</xdr:row>
      <xdr:rowOff>123825</xdr:rowOff>
    </xdr:to>
    <xdr:sp macro="" textlink="">
      <xdr:nvSpPr>
        <xdr:cNvPr id="2634" name="AutoShape 586" descr="Performance Bonuses"/>
        <xdr:cNvSpPr>
          <a:spLocks noChangeAspect="1" noChangeArrowheads="1"/>
        </xdr:cNvSpPr>
      </xdr:nvSpPr>
      <xdr:spPr bwMode="auto">
        <a:xfrm>
          <a:off x="1524000" y="8910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350</xdr:row>
      <xdr:rowOff>0</xdr:rowOff>
    </xdr:from>
    <xdr:to>
      <xdr:col>2</xdr:col>
      <xdr:colOff>123825</xdr:colOff>
      <xdr:row>350</xdr:row>
      <xdr:rowOff>123825</xdr:rowOff>
    </xdr:to>
    <xdr:sp macro="" textlink="">
      <xdr:nvSpPr>
        <xdr:cNvPr id="2635" name="AutoShape 587" descr="Performance Bonuses"/>
        <xdr:cNvSpPr>
          <a:spLocks noChangeAspect="1" noChangeArrowheads="1"/>
        </xdr:cNvSpPr>
      </xdr:nvSpPr>
      <xdr:spPr bwMode="auto">
        <a:xfrm>
          <a:off x="1524000" y="89868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1079</xdr:row>
      <xdr:rowOff>0</xdr:rowOff>
    </xdr:from>
    <xdr:to>
      <xdr:col>7</xdr:col>
      <xdr:colOff>123825</xdr:colOff>
      <xdr:row>1079</xdr:row>
      <xdr:rowOff>104775</xdr:rowOff>
    </xdr:to>
    <xdr:sp macro="" textlink="">
      <xdr:nvSpPr>
        <xdr:cNvPr id="2636" name="AutoShape 588" descr="Arbitration Eligible">
          <a:hlinkClick xmlns:r="http://schemas.openxmlformats.org/officeDocument/2006/relationships" r:id="rId261"/>
        </xdr:cNvPr>
        <xdr:cNvSpPr>
          <a:spLocks noChangeAspect="1" noChangeArrowheads="1"/>
        </xdr:cNvSpPr>
      </xdr:nvSpPr>
      <xdr:spPr bwMode="auto">
        <a:xfrm>
          <a:off x="5334000" y="90058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37" name="AutoShape 589" descr="https://capfriendly-wlb8ng5.stackpathdns.com/assets/images/icons/general/q.svg"/>
        <xdr:cNvSpPr>
          <a:spLocks noChangeAspect="1" noChangeArrowheads="1"/>
        </xdr:cNvSpPr>
      </xdr:nvSpPr>
      <xdr:spPr bwMode="auto">
        <a:xfrm>
          <a:off x="1524000" y="91773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38" name="AutoShape 590" descr="https://capfriendly-wlb8ng5.stackpathdns.com/assets/images/icons/general/q.svg"/>
        <xdr:cNvSpPr>
          <a:spLocks noChangeAspect="1" noChangeArrowheads="1"/>
        </xdr:cNvSpPr>
      </xdr:nvSpPr>
      <xdr:spPr bwMode="auto">
        <a:xfrm>
          <a:off x="1524000" y="9196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39" name="AutoShape 591" descr="https://capfriendly-wlb8ng5.stackpathdns.com/assets/images/icons/general/q.svg"/>
        <xdr:cNvSpPr>
          <a:spLocks noChangeAspect="1" noChangeArrowheads="1"/>
        </xdr:cNvSpPr>
      </xdr:nvSpPr>
      <xdr:spPr bwMode="auto">
        <a:xfrm>
          <a:off x="1524000" y="92154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0" name="AutoShape 592" descr="https://capfriendly-wlb8ng5.stackpathdns.com/assets/images/icons/general/q.svg"/>
        <xdr:cNvSpPr>
          <a:spLocks noChangeAspect="1" noChangeArrowheads="1"/>
        </xdr:cNvSpPr>
      </xdr:nvSpPr>
      <xdr:spPr bwMode="auto">
        <a:xfrm>
          <a:off x="1524000" y="9234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1" name="AutoShape 593" descr="https://capfriendly-wlb8ng5.stackpathdns.com/assets/images/icons/general/q.svg"/>
        <xdr:cNvSpPr>
          <a:spLocks noChangeAspect="1" noChangeArrowheads="1"/>
        </xdr:cNvSpPr>
      </xdr:nvSpPr>
      <xdr:spPr bwMode="auto">
        <a:xfrm>
          <a:off x="1524000" y="9253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2" name="AutoShape 594" descr="https://capfriendly-wlb8ng5.stackpathdns.com/assets/images/icons/general/q.svg"/>
        <xdr:cNvSpPr>
          <a:spLocks noChangeAspect="1" noChangeArrowheads="1"/>
        </xdr:cNvSpPr>
      </xdr:nvSpPr>
      <xdr:spPr bwMode="auto">
        <a:xfrm>
          <a:off x="1524000" y="9272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3" name="AutoShape 595" descr="https://capfriendly-wlb8ng5.stackpathdns.com/assets/images/icons/general/q.svg"/>
        <xdr:cNvSpPr>
          <a:spLocks noChangeAspect="1" noChangeArrowheads="1"/>
        </xdr:cNvSpPr>
      </xdr:nvSpPr>
      <xdr:spPr bwMode="auto">
        <a:xfrm>
          <a:off x="1524000" y="9291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4" name="AutoShape 596" descr="https://capfriendly-wlb8ng5.stackpathdns.com/assets/images/icons/general/q.svg"/>
        <xdr:cNvSpPr>
          <a:spLocks noChangeAspect="1" noChangeArrowheads="1"/>
        </xdr:cNvSpPr>
      </xdr:nvSpPr>
      <xdr:spPr bwMode="auto">
        <a:xfrm>
          <a:off x="1524000" y="9310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5" name="AutoShape 597" descr="https://capfriendly-wlb8ng5.stackpathdns.com/assets/images/icons/general/q.svg"/>
        <xdr:cNvSpPr>
          <a:spLocks noChangeAspect="1" noChangeArrowheads="1"/>
        </xdr:cNvSpPr>
      </xdr:nvSpPr>
      <xdr:spPr bwMode="auto">
        <a:xfrm>
          <a:off x="1524000" y="9329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6" name="AutoShape 598" descr="https://capfriendly-wlb8ng5.stackpathdns.com/assets/images/icons/general/q.svg"/>
        <xdr:cNvSpPr>
          <a:spLocks noChangeAspect="1" noChangeArrowheads="1"/>
        </xdr:cNvSpPr>
      </xdr:nvSpPr>
      <xdr:spPr bwMode="auto">
        <a:xfrm>
          <a:off x="1524000" y="93487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7" name="AutoShape 599" descr="https://capfriendly-wlb8ng5.stackpathdns.com/assets/images/icons/general/q.svg"/>
        <xdr:cNvSpPr>
          <a:spLocks noChangeAspect="1" noChangeArrowheads="1"/>
        </xdr:cNvSpPr>
      </xdr:nvSpPr>
      <xdr:spPr bwMode="auto">
        <a:xfrm>
          <a:off x="1524000" y="93678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419</xdr:row>
      <xdr:rowOff>0</xdr:rowOff>
    </xdr:from>
    <xdr:to>
      <xdr:col>2</xdr:col>
      <xdr:colOff>123825</xdr:colOff>
      <xdr:row>419</xdr:row>
      <xdr:rowOff>123825</xdr:rowOff>
    </xdr:to>
    <xdr:sp macro="" textlink="">
      <xdr:nvSpPr>
        <xdr:cNvPr id="2648" name="AutoShape 600" descr="Waivers Exempt">
          <a:hlinkClick xmlns:r="http://schemas.openxmlformats.org/officeDocument/2006/relationships" r:id="rId262"/>
        </xdr:cNvPr>
        <xdr:cNvSpPr>
          <a:spLocks noChangeAspect="1" noChangeArrowheads="1"/>
        </xdr:cNvSpPr>
      </xdr:nvSpPr>
      <xdr:spPr bwMode="auto">
        <a:xfrm>
          <a:off x="1524000" y="9423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128</xdr:row>
      <xdr:rowOff>0</xdr:rowOff>
    </xdr:from>
    <xdr:to>
      <xdr:col>2</xdr:col>
      <xdr:colOff>123825</xdr:colOff>
      <xdr:row>128</xdr:row>
      <xdr:rowOff>123825</xdr:rowOff>
    </xdr:to>
    <xdr:sp macro="" textlink="">
      <xdr:nvSpPr>
        <xdr:cNvPr id="2649" name="AutoShape 601" descr="Retained Salary Transaction"/>
        <xdr:cNvSpPr>
          <a:spLocks noChangeAspect="1" noChangeArrowheads="1"/>
        </xdr:cNvSpPr>
      </xdr:nvSpPr>
      <xdr:spPr bwMode="auto">
        <a:xfrm>
          <a:off x="1524000" y="9442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128</xdr:row>
      <xdr:rowOff>0</xdr:rowOff>
    </xdr:from>
    <xdr:to>
      <xdr:col>2</xdr:col>
      <xdr:colOff>257175</xdr:colOff>
      <xdr:row>128</xdr:row>
      <xdr:rowOff>123825</xdr:rowOff>
    </xdr:to>
    <xdr:sp macro="" textlink="">
      <xdr:nvSpPr>
        <xdr:cNvPr id="2650" name="AutoShape 602" descr="Waivers Exempt">
          <a:hlinkClick xmlns:r="http://schemas.openxmlformats.org/officeDocument/2006/relationships" r:id="rId263"/>
        </xdr:cNvPr>
        <xdr:cNvSpPr>
          <a:spLocks noChangeAspect="1" noChangeArrowheads="1"/>
        </xdr:cNvSpPr>
      </xdr:nvSpPr>
      <xdr:spPr bwMode="auto">
        <a:xfrm>
          <a:off x="1657350" y="9442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739</xdr:row>
      <xdr:rowOff>0</xdr:rowOff>
    </xdr:from>
    <xdr:to>
      <xdr:col>2</xdr:col>
      <xdr:colOff>123825</xdr:colOff>
      <xdr:row>739</xdr:row>
      <xdr:rowOff>123825</xdr:rowOff>
    </xdr:to>
    <xdr:sp macro="" textlink="">
      <xdr:nvSpPr>
        <xdr:cNvPr id="2651" name="AutoShape 603" descr="Waivers Exempt">
          <a:hlinkClick xmlns:r="http://schemas.openxmlformats.org/officeDocument/2006/relationships" r:id="rId264"/>
        </xdr:cNvPr>
        <xdr:cNvSpPr>
          <a:spLocks noChangeAspect="1" noChangeArrowheads="1"/>
        </xdr:cNvSpPr>
      </xdr:nvSpPr>
      <xdr:spPr bwMode="auto">
        <a:xfrm>
          <a:off x="1524000" y="9461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123825</xdr:colOff>
      <xdr:row>12</xdr:row>
      <xdr:rowOff>123825</xdr:rowOff>
    </xdr:to>
    <xdr:sp macro="" textlink="">
      <xdr:nvSpPr>
        <xdr:cNvPr id="2652" name="AutoShape 604" descr="Performance Bonuses"/>
        <xdr:cNvSpPr>
          <a:spLocks noChangeAspect="1" noChangeArrowheads="1"/>
        </xdr:cNvSpPr>
      </xdr:nvSpPr>
      <xdr:spPr bwMode="auto">
        <a:xfrm>
          <a:off x="1524000" y="9480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xdr:row>
      <xdr:rowOff>0</xdr:rowOff>
    </xdr:from>
    <xdr:to>
      <xdr:col>2</xdr:col>
      <xdr:colOff>257175</xdr:colOff>
      <xdr:row>12</xdr:row>
      <xdr:rowOff>123825</xdr:rowOff>
    </xdr:to>
    <xdr:sp macro="" textlink="">
      <xdr:nvSpPr>
        <xdr:cNvPr id="2653" name="AutoShape 605" descr="Retained Salary Transaction"/>
        <xdr:cNvSpPr>
          <a:spLocks noChangeAspect="1" noChangeArrowheads="1"/>
        </xdr:cNvSpPr>
      </xdr:nvSpPr>
      <xdr:spPr bwMode="auto">
        <a:xfrm>
          <a:off x="1657350" y="9480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12</xdr:row>
      <xdr:rowOff>0</xdr:rowOff>
    </xdr:from>
    <xdr:to>
      <xdr:col>2</xdr:col>
      <xdr:colOff>390525</xdr:colOff>
      <xdr:row>12</xdr:row>
      <xdr:rowOff>123825</xdr:rowOff>
    </xdr:to>
    <xdr:sp macro="" textlink="">
      <xdr:nvSpPr>
        <xdr:cNvPr id="2654" name="AutoShape 606" descr="Waivers Exempt">
          <a:hlinkClick xmlns:r="http://schemas.openxmlformats.org/officeDocument/2006/relationships" r:id="rId265"/>
        </xdr:cNvPr>
        <xdr:cNvSpPr>
          <a:spLocks noChangeAspect="1" noChangeArrowheads="1"/>
        </xdr:cNvSpPr>
      </xdr:nvSpPr>
      <xdr:spPr bwMode="auto">
        <a:xfrm>
          <a:off x="1790700" y="9480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664</xdr:row>
      <xdr:rowOff>0</xdr:rowOff>
    </xdr:from>
    <xdr:to>
      <xdr:col>2</xdr:col>
      <xdr:colOff>123825</xdr:colOff>
      <xdr:row>664</xdr:row>
      <xdr:rowOff>123825</xdr:rowOff>
    </xdr:to>
    <xdr:sp macro="" textlink="">
      <xdr:nvSpPr>
        <xdr:cNvPr id="2655" name="AutoShape 607" descr="Performance Bonuses"/>
        <xdr:cNvSpPr>
          <a:spLocks noChangeAspect="1" noChangeArrowheads="1"/>
        </xdr:cNvSpPr>
      </xdr:nvSpPr>
      <xdr:spPr bwMode="auto">
        <a:xfrm>
          <a:off x="1524000" y="9499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664</xdr:row>
      <xdr:rowOff>0</xdr:rowOff>
    </xdr:from>
    <xdr:to>
      <xdr:col>2</xdr:col>
      <xdr:colOff>257175</xdr:colOff>
      <xdr:row>664</xdr:row>
      <xdr:rowOff>123825</xdr:rowOff>
    </xdr:to>
    <xdr:sp macro="" textlink="">
      <xdr:nvSpPr>
        <xdr:cNvPr id="2656" name="AutoShape 608" descr="Waivers Exempt">
          <a:hlinkClick xmlns:r="http://schemas.openxmlformats.org/officeDocument/2006/relationships" r:id="rId266"/>
        </xdr:cNvPr>
        <xdr:cNvSpPr>
          <a:spLocks noChangeAspect="1" noChangeArrowheads="1"/>
        </xdr:cNvSpPr>
      </xdr:nvSpPr>
      <xdr:spPr bwMode="auto">
        <a:xfrm>
          <a:off x="1657350" y="9499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1362</xdr:row>
      <xdr:rowOff>0</xdr:rowOff>
    </xdr:from>
    <xdr:to>
      <xdr:col>2</xdr:col>
      <xdr:colOff>123825</xdr:colOff>
      <xdr:row>1362</xdr:row>
      <xdr:rowOff>123825</xdr:rowOff>
    </xdr:to>
    <xdr:sp macro="" textlink="">
      <xdr:nvSpPr>
        <xdr:cNvPr id="2657" name="AutoShape 609" descr="Performance Bonuses"/>
        <xdr:cNvSpPr>
          <a:spLocks noChangeAspect="1" noChangeArrowheads="1"/>
        </xdr:cNvSpPr>
      </xdr:nvSpPr>
      <xdr:spPr bwMode="auto">
        <a:xfrm>
          <a:off x="1524000" y="9518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1362</xdr:row>
      <xdr:rowOff>0</xdr:rowOff>
    </xdr:from>
    <xdr:to>
      <xdr:col>2</xdr:col>
      <xdr:colOff>257175</xdr:colOff>
      <xdr:row>1362</xdr:row>
      <xdr:rowOff>123825</xdr:rowOff>
    </xdr:to>
    <xdr:sp macro="" textlink="">
      <xdr:nvSpPr>
        <xdr:cNvPr id="2658" name="AutoShape 610" descr="Waivers Exempt">
          <a:hlinkClick xmlns:r="http://schemas.openxmlformats.org/officeDocument/2006/relationships" r:id="rId267"/>
        </xdr:cNvPr>
        <xdr:cNvSpPr>
          <a:spLocks noChangeAspect="1" noChangeArrowheads="1"/>
        </xdr:cNvSpPr>
      </xdr:nvSpPr>
      <xdr:spPr bwMode="auto">
        <a:xfrm>
          <a:off x="1657350" y="9518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765</xdr:row>
      <xdr:rowOff>0</xdr:rowOff>
    </xdr:from>
    <xdr:to>
      <xdr:col>2</xdr:col>
      <xdr:colOff>123825</xdr:colOff>
      <xdr:row>765</xdr:row>
      <xdr:rowOff>123825</xdr:rowOff>
    </xdr:to>
    <xdr:sp macro="" textlink="">
      <xdr:nvSpPr>
        <xdr:cNvPr id="2659" name="AutoShape 611" descr="Performance Bonuses"/>
        <xdr:cNvSpPr>
          <a:spLocks noChangeAspect="1" noChangeArrowheads="1"/>
        </xdr:cNvSpPr>
      </xdr:nvSpPr>
      <xdr:spPr bwMode="auto">
        <a:xfrm>
          <a:off x="1524000" y="9537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765</xdr:row>
      <xdr:rowOff>0</xdr:rowOff>
    </xdr:from>
    <xdr:to>
      <xdr:col>2</xdr:col>
      <xdr:colOff>257175</xdr:colOff>
      <xdr:row>765</xdr:row>
      <xdr:rowOff>123825</xdr:rowOff>
    </xdr:to>
    <xdr:sp macro="" textlink="">
      <xdr:nvSpPr>
        <xdr:cNvPr id="2660" name="AutoShape 612" descr="Waivers Exempt">
          <a:hlinkClick xmlns:r="http://schemas.openxmlformats.org/officeDocument/2006/relationships" r:id="rId268"/>
        </xdr:cNvPr>
        <xdr:cNvSpPr>
          <a:spLocks noChangeAspect="1" noChangeArrowheads="1"/>
        </xdr:cNvSpPr>
      </xdr:nvSpPr>
      <xdr:spPr bwMode="auto">
        <a:xfrm>
          <a:off x="1657350" y="9537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1074</xdr:row>
      <xdr:rowOff>0</xdr:rowOff>
    </xdr:from>
    <xdr:to>
      <xdr:col>2</xdr:col>
      <xdr:colOff>123825</xdr:colOff>
      <xdr:row>1074</xdr:row>
      <xdr:rowOff>123825</xdr:rowOff>
    </xdr:to>
    <xdr:sp macro="" textlink="">
      <xdr:nvSpPr>
        <xdr:cNvPr id="2661" name="AutoShape 613" descr="Waivers Exempt">
          <a:hlinkClick xmlns:r="http://schemas.openxmlformats.org/officeDocument/2006/relationships" r:id="rId269"/>
        </xdr:cNvPr>
        <xdr:cNvSpPr>
          <a:spLocks noChangeAspect="1" noChangeArrowheads="1"/>
        </xdr:cNvSpPr>
      </xdr:nvSpPr>
      <xdr:spPr bwMode="auto">
        <a:xfrm>
          <a:off x="1524000" y="9556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1070</xdr:row>
      <xdr:rowOff>0</xdr:rowOff>
    </xdr:from>
    <xdr:to>
      <xdr:col>2</xdr:col>
      <xdr:colOff>123825</xdr:colOff>
      <xdr:row>1070</xdr:row>
      <xdr:rowOff>123825</xdr:rowOff>
    </xdr:to>
    <xdr:sp macro="" textlink="">
      <xdr:nvSpPr>
        <xdr:cNvPr id="2662" name="AutoShape 614" descr="Waivers Exempt">
          <a:hlinkClick xmlns:r="http://schemas.openxmlformats.org/officeDocument/2006/relationships" r:id="rId270"/>
        </xdr:cNvPr>
        <xdr:cNvSpPr>
          <a:spLocks noChangeAspect="1" noChangeArrowheads="1"/>
        </xdr:cNvSpPr>
      </xdr:nvSpPr>
      <xdr:spPr bwMode="auto">
        <a:xfrm>
          <a:off x="1524000" y="9575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689</xdr:row>
      <xdr:rowOff>0</xdr:rowOff>
    </xdr:from>
    <xdr:to>
      <xdr:col>2</xdr:col>
      <xdr:colOff>123825</xdr:colOff>
      <xdr:row>689</xdr:row>
      <xdr:rowOff>123825</xdr:rowOff>
    </xdr:to>
    <xdr:sp macro="" textlink="">
      <xdr:nvSpPr>
        <xdr:cNvPr id="2663" name="AutoShape 615" descr="Performance Bonuses"/>
        <xdr:cNvSpPr>
          <a:spLocks noChangeAspect="1" noChangeArrowheads="1"/>
        </xdr:cNvSpPr>
      </xdr:nvSpPr>
      <xdr:spPr bwMode="auto">
        <a:xfrm>
          <a:off x="1524000" y="9594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689</xdr:row>
      <xdr:rowOff>0</xdr:rowOff>
    </xdr:from>
    <xdr:to>
      <xdr:col>2</xdr:col>
      <xdr:colOff>257175</xdr:colOff>
      <xdr:row>689</xdr:row>
      <xdr:rowOff>123825</xdr:rowOff>
    </xdr:to>
    <xdr:sp macro="" textlink="">
      <xdr:nvSpPr>
        <xdr:cNvPr id="2664" name="AutoShape 616" descr="Waivers Exempt">
          <a:hlinkClick xmlns:r="http://schemas.openxmlformats.org/officeDocument/2006/relationships" r:id="rId271"/>
        </xdr:cNvPr>
        <xdr:cNvSpPr>
          <a:spLocks noChangeAspect="1" noChangeArrowheads="1"/>
        </xdr:cNvSpPr>
      </xdr:nvSpPr>
      <xdr:spPr bwMode="auto">
        <a:xfrm>
          <a:off x="1657350" y="9594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1298</xdr:row>
      <xdr:rowOff>0</xdr:rowOff>
    </xdr:from>
    <xdr:to>
      <xdr:col>2</xdr:col>
      <xdr:colOff>123825</xdr:colOff>
      <xdr:row>1298</xdr:row>
      <xdr:rowOff>123825</xdr:rowOff>
    </xdr:to>
    <xdr:sp macro="" textlink="">
      <xdr:nvSpPr>
        <xdr:cNvPr id="2665" name="AutoShape 617" descr="Waivers Exempt">
          <a:hlinkClick xmlns:r="http://schemas.openxmlformats.org/officeDocument/2006/relationships" r:id="rId272"/>
        </xdr:cNvPr>
        <xdr:cNvSpPr>
          <a:spLocks noChangeAspect="1" noChangeArrowheads="1"/>
        </xdr:cNvSpPr>
      </xdr:nvSpPr>
      <xdr:spPr bwMode="auto">
        <a:xfrm>
          <a:off x="1524000" y="9670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1419</xdr:row>
      <xdr:rowOff>0</xdr:rowOff>
    </xdr:from>
    <xdr:to>
      <xdr:col>2</xdr:col>
      <xdr:colOff>123825</xdr:colOff>
      <xdr:row>1419</xdr:row>
      <xdr:rowOff>123825</xdr:rowOff>
    </xdr:to>
    <xdr:sp macro="" textlink="">
      <xdr:nvSpPr>
        <xdr:cNvPr id="2666" name="AutoShape 618" descr="Waivers Exempt">
          <a:hlinkClick xmlns:r="http://schemas.openxmlformats.org/officeDocument/2006/relationships" r:id="rId273"/>
        </xdr:cNvPr>
        <xdr:cNvSpPr>
          <a:spLocks noChangeAspect="1" noChangeArrowheads="1"/>
        </xdr:cNvSpPr>
      </xdr:nvSpPr>
      <xdr:spPr bwMode="auto">
        <a:xfrm>
          <a:off x="1524000" y="9784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938</xdr:row>
      <xdr:rowOff>0</xdr:rowOff>
    </xdr:from>
    <xdr:to>
      <xdr:col>2</xdr:col>
      <xdr:colOff>123825</xdr:colOff>
      <xdr:row>938</xdr:row>
      <xdr:rowOff>123825</xdr:rowOff>
    </xdr:to>
    <xdr:sp macro="" textlink="">
      <xdr:nvSpPr>
        <xdr:cNvPr id="2667" name="AutoShape 619" descr="Performance Bonuses"/>
        <xdr:cNvSpPr>
          <a:spLocks noChangeAspect="1" noChangeArrowheads="1"/>
        </xdr:cNvSpPr>
      </xdr:nvSpPr>
      <xdr:spPr bwMode="auto">
        <a:xfrm>
          <a:off x="1524000" y="9803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938</xdr:row>
      <xdr:rowOff>0</xdr:rowOff>
    </xdr:from>
    <xdr:to>
      <xdr:col>2</xdr:col>
      <xdr:colOff>257175</xdr:colOff>
      <xdr:row>938</xdr:row>
      <xdr:rowOff>123825</xdr:rowOff>
    </xdr:to>
    <xdr:sp macro="" textlink="">
      <xdr:nvSpPr>
        <xdr:cNvPr id="2668" name="AutoShape 620" descr="Waivers Exempt">
          <a:hlinkClick xmlns:r="http://schemas.openxmlformats.org/officeDocument/2006/relationships" r:id="rId274"/>
        </xdr:cNvPr>
        <xdr:cNvSpPr>
          <a:spLocks noChangeAspect="1" noChangeArrowheads="1"/>
        </xdr:cNvSpPr>
      </xdr:nvSpPr>
      <xdr:spPr bwMode="auto">
        <a:xfrm>
          <a:off x="1657350" y="9803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1122</xdr:row>
      <xdr:rowOff>0</xdr:rowOff>
    </xdr:from>
    <xdr:to>
      <xdr:col>2</xdr:col>
      <xdr:colOff>123825</xdr:colOff>
      <xdr:row>1122</xdr:row>
      <xdr:rowOff>123825</xdr:rowOff>
    </xdr:to>
    <xdr:sp macro="" textlink="">
      <xdr:nvSpPr>
        <xdr:cNvPr id="2669" name="AutoShape 621" descr="Waivers Exempt">
          <a:hlinkClick xmlns:r="http://schemas.openxmlformats.org/officeDocument/2006/relationships" r:id="rId275"/>
        </xdr:cNvPr>
        <xdr:cNvSpPr>
          <a:spLocks noChangeAspect="1" noChangeArrowheads="1"/>
        </xdr:cNvSpPr>
      </xdr:nvSpPr>
      <xdr:spPr bwMode="auto">
        <a:xfrm>
          <a:off x="1524000" y="98221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330</xdr:row>
      <xdr:rowOff>0</xdr:rowOff>
    </xdr:from>
    <xdr:to>
      <xdr:col>7</xdr:col>
      <xdr:colOff>123825</xdr:colOff>
      <xdr:row>330</xdr:row>
      <xdr:rowOff>104775</xdr:rowOff>
    </xdr:to>
    <xdr:sp macro="" textlink="">
      <xdr:nvSpPr>
        <xdr:cNvPr id="2670" name="AutoShape 622" descr="Arbitration Eligible">
          <a:hlinkClick xmlns:r="http://schemas.openxmlformats.org/officeDocument/2006/relationships" r:id="rId276"/>
        </xdr:cNvPr>
        <xdr:cNvSpPr>
          <a:spLocks noChangeAspect="1" noChangeArrowheads="1"/>
        </xdr:cNvSpPr>
      </xdr:nvSpPr>
      <xdr:spPr bwMode="auto">
        <a:xfrm>
          <a:off x="5334000" y="984123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xdr:row>
      <xdr:rowOff>0</xdr:rowOff>
    </xdr:from>
    <xdr:to>
      <xdr:col>2</xdr:col>
      <xdr:colOff>123825</xdr:colOff>
      <xdr:row>134</xdr:row>
      <xdr:rowOff>123825</xdr:rowOff>
    </xdr:to>
    <xdr:sp macro="" textlink="">
      <xdr:nvSpPr>
        <xdr:cNvPr id="2671" name="AutoShape 623" descr="Waivers Exempt">
          <a:hlinkClick xmlns:r="http://schemas.openxmlformats.org/officeDocument/2006/relationships" r:id="rId277"/>
        </xdr:cNvPr>
        <xdr:cNvSpPr>
          <a:spLocks noChangeAspect="1" noChangeArrowheads="1"/>
        </xdr:cNvSpPr>
      </xdr:nvSpPr>
      <xdr:spPr bwMode="auto">
        <a:xfrm>
          <a:off x="1524000" y="98602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134</xdr:row>
      <xdr:rowOff>0</xdr:rowOff>
    </xdr:from>
    <xdr:to>
      <xdr:col>7</xdr:col>
      <xdr:colOff>123825</xdr:colOff>
      <xdr:row>134</xdr:row>
      <xdr:rowOff>104775</xdr:rowOff>
    </xdr:to>
    <xdr:sp macro="" textlink="">
      <xdr:nvSpPr>
        <xdr:cNvPr id="2672" name="AutoShape 624" descr="Arbitration Eligible">
          <a:hlinkClick xmlns:r="http://schemas.openxmlformats.org/officeDocument/2006/relationships" r:id="rId278"/>
        </xdr:cNvPr>
        <xdr:cNvSpPr>
          <a:spLocks noChangeAspect="1" noChangeArrowheads="1"/>
        </xdr:cNvSpPr>
      </xdr:nvSpPr>
      <xdr:spPr bwMode="auto">
        <a:xfrm>
          <a:off x="5334000" y="986028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594</xdr:row>
      <xdr:rowOff>0</xdr:rowOff>
    </xdr:from>
    <xdr:to>
      <xdr:col>2</xdr:col>
      <xdr:colOff>123825</xdr:colOff>
      <xdr:row>594</xdr:row>
      <xdr:rowOff>123825</xdr:rowOff>
    </xdr:to>
    <xdr:sp macro="" textlink="">
      <xdr:nvSpPr>
        <xdr:cNvPr id="2673" name="AutoShape 625" descr="Performance Bonuses"/>
        <xdr:cNvSpPr>
          <a:spLocks noChangeAspect="1" noChangeArrowheads="1"/>
        </xdr:cNvSpPr>
      </xdr:nvSpPr>
      <xdr:spPr bwMode="auto">
        <a:xfrm>
          <a:off x="1524000" y="99736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594</xdr:row>
      <xdr:rowOff>0</xdr:rowOff>
    </xdr:from>
    <xdr:to>
      <xdr:col>2</xdr:col>
      <xdr:colOff>257175</xdr:colOff>
      <xdr:row>594</xdr:row>
      <xdr:rowOff>123825</xdr:rowOff>
    </xdr:to>
    <xdr:sp macro="" textlink="">
      <xdr:nvSpPr>
        <xdr:cNvPr id="2674" name="AutoShape 626" descr="Retained Salary Transaction"/>
        <xdr:cNvSpPr>
          <a:spLocks noChangeAspect="1" noChangeArrowheads="1"/>
        </xdr:cNvSpPr>
      </xdr:nvSpPr>
      <xdr:spPr bwMode="auto">
        <a:xfrm>
          <a:off x="1657350" y="99736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594</xdr:row>
      <xdr:rowOff>0</xdr:rowOff>
    </xdr:from>
    <xdr:to>
      <xdr:col>2</xdr:col>
      <xdr:colOff>390525</xdr:colOff>
      <xdr:row>594</xdr:row>
      <xdr:rowOff>123825</xdr:rowOff>
    </xdr:to>
    <xdr:sp macro="" textlink="">
      <xdr:nvSpPr>
        <xdr:cNvPr id="2675" name="AutoShape 627" descr="Waivers Exempt">
          <a:hlinkClick xmlns:r="http://schemas.openxmlformats.org/officeDocument/2006/relationships" r:id="rId279"/>
        </xdr:cNvPr>
        <xdr:cNvSpPr>
          <a:spLocks noChangeAspect="1" noChangeArrowheads="1"/>
        </xdr:cNvSpPr>
      </xdr:nvSpPr>
      <xdr:spPr bwMode="auto">
        <a:xfrm>
          <a:off x="1790700" y="99736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412</xdr:row>
      <xdr:rowOff>0</xdr:rowOff>
    </xdr:from>
    <xdr:to>
      <xdr:col>2</xdr:col>
      <xdr:colOff>123825</xdr:colOff>
      <xdr:row>412</xdr:row>
      <xdr:rowOff>123825</xdr:rowOff>
    </xdr:to>
    <xdr:sp macro="" textlink="">
      <xdr:nvSpPr>
        <xdr:cNvPr id="2676" name="AutoShape 628" descr="Performance Bonuses"/>
        <xdr:cNvSpPr>
          <a:spLocks noChangeAspect="1" noChangeArrowheads="1"/>
        </xdr:cNvSpPr>
      </xdr:nvSpPr>
      <xdr:spPr bwMode="auto">
        <a:xfrm>
          <a:off x="1524000" y="99926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412</xdr:row>
      <xdr:rowOff>0</xdr:rowOff>
    </xdr:from>
    <xdr:to>
      <xdr:col>2</xdr:col>
      <xdr:colOff>257175</xdr:colOff>
      <xdr:row>412</xdr:row>
      <xdr:rowOff>123825</xdr:rowOff>
    </xdr:to>
    <xdr:sp macro="" textlink="">
      <xdr:nvSpPr>
        <xdr:cNvPr id="2677" name="AutoShape 629" descr="Waivers Exempt">
          <a:hlinkClick xmlns:r="http://schemas.openxmlformats.org/officeDocument/2006/relationships" r:id="rId280"/>
        </xdr:cNvPr>
        <xdr:cNvSpPr>
          <a:spLocks noChangeAspect="1" noChangeArrowheads="1"/>
        </xdr:cNvSpPr>
      </xdr:nvSpPr>
      <xdr:spPr bwMode="auto">
        <a:xfrm>
          <a:off x="1657350" y="99926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621</xdr:row>
      <xdr:rowOff>0</xdr:rowOff>
    </xdr:from>
    <xdr:to>
      <xdr:col>2</xdr:col>
      <xdr:colOff>123825</xdr:colOff>
      <xdr:row>621</xdr:row>
      <xdr:rowOff>123825</xdr:rowOff>
    </xdr:to>
    <xdr:sp macro="" textlink="">
      <xdr:nvSpPr>
        <xdr:cNvPr id="2678" name="AutoShape 630" descr="Waivers Exempt">
          <a:hlinkClick xmlns:r="http://schemas.openxmlformats.org/officeDocument/2006/relationships" r:id="rId281"/>
        </xdr:cNvPr>
        <xdr:cNvSpPr>
          <a:spLocks noChangeAspect="1" noChangeArrowheads="1"/>
        </xdr:cNvSpPr>
      </xdr:nvSpPr>
      <xdr:spPr bwMode="auto">
        <a:xfrm>
          <a:off x="1524000" y="100117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621</xdr:row>
      <xdr:rowOff>0</xdr:rowOff>
    </xdr:from>
    <xdr:to>
      <xdr:col>7</xdr:col>
      <xdr:colOff>123825</xdr:colOff>
      <xdr:row>621</xdr:row>
      <xdr:rowOff>104775</xdr:rowOff>
    </xdr:to>
    <xdr:sp macro="" textlink="">
      <xdr:nvSpPr>
        <xdr:cNvPr id="2679" name="AutoShape 631" descr="Arbitration Eligible">
          <a:hlinkClick xmlns:r="http://schemas.openxmlformats.org/officeDocument/2006/relationships" r:id="rId282"/>
        </xdr:cNvPr>
        <xdr:cNvSpPr>
          <a:spLocks noChangeAspect="1" noChangeArrowheads="1"/>
        </xdr:cNvSpPr>
      </xdr:nvSpPr>
      <xdr:spPr bwMode="auto">
        <a:xfrm>
          <a:off x="5334000" y="1001172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xdr:row>
      <xdr:rowOff>0</xdr:rowOff>
    </xdr:from>
    <xdr:to>
      <xdr:col>2</xdr:col>
      <xdr:colOff>123825</xdr:colOff>
      <xdr:row>135</xdr:row>
      <xdr:rowOff>123825</xdr:rowOff>
    </xdr:to>
    <xdr:sp macro="" textlink="">
      <xdr:nvSpPr>
        <xdr:cNvPr id="2680" name="AutoShape 632" descr="Performance Bonuses"/>
        <xdr:cNvSpPr>
          <a:spLocks noChangeAspect="1" noChangeArrowheads="1"/>
        </xdr:cNvSpPr>
      </xdr:nvSpPr>
      <xdr:spPr bwMode="auto">
        <a:xfrm>
          <a:off x="1524000" y="96354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135</xdr:row>
      <xdr:rowOff>0</xdr:rowOff>
    </xdr:from>
    <xdr:to>
      <xdr:col>2</xdr:col>
      <xdr:colOff>257175</xdr:colOff>
      <xdr:row>135</xdr:row>
      <xdr:rowOff>123825</xdr:rowOff>
    </xdr:to>
    <xdr:sp macro="" textlink="">
      <xdr:nvSpPr>
        <xdr:cNvPr id="2681" name="AutoShape 633" descr="Waivers Exempt">
          <a:hlinkClick xmlns:r="http://schemas.openxmlformats.org/officeDocument/2006/relationships" r:id="rId283"/>
        </xdr:cNvPr>
        <xdr:cNvSpPr>
          <a:spLocks noChangeAspect="1" noChangeArrowheads="1"/>
        </xdr:cNvSpPr>
      </xdr:nvSpPr>
      <xdr:spPr bwMode="auto">
        <a:xfrm>
          <a:off x="1657350" y="96354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2682" name="AutoShape 634" descr="https://capfriendly-wlb8ng5.stackpathdns.com/assets/images/icons/general/q2.svg"/>
        <xdr:cNvSpPr>
          <a:spLocks noChangeAspect="1" noChangeArrowheads="1"/>
        </xdr:cNvSpPr>
      </xdr:nvSpPr>
      <xdr:spPr bwMode="auto">
        <a:xfrm>
          <a:off x="5334000" y="965454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1428</xdr:row>
      <xdr:rowOff>0</xdr:rowOff>
    </xdr:from>
    <xdr:to>
      <xdr:col>7</xdr:col>
      <xdr:colOff>123825</xdr:colOff>
      <xdr:row>1428</xdr:row>
      <xdr:rowOff>104775</xdr:rowOff>
    </xdr:to>
    <xdr:sp macro="" textlink="">
      <xdr:nvSpPr>
        <xdr:cNvPr id="2683" name="AutoShape 635" descr="Arbitration Eligible">
          <a:hlinkClick xmlns:r="http://schemas.openxmlformats.org/officeDocument/2006/relationships" r:id="rId284"/>
        </xdr:cNvPr>
        <xdr:cNvSpPr>
          <a:spLocks noChangeAspect="1" noChangeArrowheads="1"/>
        </xdr:cNvSpPr>
      </xdr:nvSpPr>
      <xdr:spPr bwMode="auto">
        <a:xfrm>
          <a:off x="5334000" y="98631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903</xdr:row>
      <xdr:rowOff>0</xdr:rowOff>
    </xdr:from>
    <xdr:to>
      <xdr:col>7</xdr:col>
      <xdr:colOff>123825</xdr:colOff>
      <xdr:row>903</xdr:row>
      <xdr:rowOff>104775</xdr:rowOff>
    </xdr:to>
    <xdr:sp macro="" textlink="">
      <xdr:nvSpPr>
        <xdr:cNvPr id="2684" name="AutoShape 636" descr="Arbitration Eligible">
          <a:hlinkClick xmlns:r="http://schemas.openxmlformats.org/officeDocument/2006/relationships" r:id="rId285"/>
        </xdr:cNvPr>
        <xdr:cNvSpPr>
          <a:spLocks noChangeAspect="1" noChangeArrowheads="1"/>
        </xdr:cNvSpPr>
      </xdr:nvSpPr>
      <xdr:spPr bwMode="auto">
        <a:xfrm>
          <a:off x="5334000" y="98821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167</xdr:row>
      <xdr:rowOff>0</xdr:rowOff>
    </xdr:from>
    <xdr:to>
      <xdr:col>7</xdr:col>
      <xdr:colOff>123825</xdr:colOff>
      <xdr:row>167</xdr:row>
      <xdr:rowOff>104775</xdr:rowOff>
    </xdr:to>
    <xdr:sp macro="" textlink="">
      <xdr:nvSpPr>
        <xdr:cNvPr id="2685" name="AutoShape 637" descr="Arbitration Eligible">
          <a:hlinkClick xmlns:r="http://schemas.openxmlformats.org/officeDocument/2006/relationships" r:id="rId286"/>
        </xdr:cNvPr>
        <xdr:cNvSpPr>
          <a:spLocks noChangeAspect="1" noChangeArrowheads="1"/>
        </xdr:cNvSpPr>
      </xdr:nvSpPr>
      <xdr:spPr bwMode="auto">
        <a:xfrm>
          <a:off x="5334000" y="99012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947</xdr:row>
      <xdr:rowOff>0</xdr:rowOff>
    </xdr:from>
    <xdr:to>
      <xdr:col>2</xdr:col>
      <xdr:colOff>123825</xdr:colOff>
      <xdr:row>947</xdr:row>
      <xdr:rowOff>123825</xdr:rowOff>
    </xdr:to>
    <xdr:sp macro="" textlink="">
      <xdr:nvSpPr>
        <xdr:cNvPr id="2686" name="AutoShape 638" descr="Waivers Exempt">
          <a:hlinkClick xmlns:r="http://schemas.openxmlformats.org/officeDocument/2006/relationships" r:id="rId287"/>
        </xdr:cNvPr>
        <xdr:cNvSpPr>
          <a:spLocks noChangeAspect="1" noChangeArrowheads="1"/>
        </xdr:cNvSpPr>
      </xdr:nvSpPr>
      <xdr:spPr bwMode="auto">
        <a:xfrm>
          <a:off x="1524000" y="100145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87" name="AutoShape 639" descr="https://capfriendly-wlb8ng5.stackpathdns.com/assets/images/icons/general/q.svg"/>
        <xdr:cNvSpPr>
          <a:spLocks noChangeAspect="1" noChangeArrowheads="1"/>
        </xdr:cNvSpPr>
      </xdr:nvSpPr>
      <xdr:spPr bwMode="auto">
        <a:xfrm>
          <a:off x="1524000" y="103384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88" name="AutoShape 640" descr="https://capfriendly-wlb8ng5.stackpathdns.com/assets/images/icons/general/q.svg"/>
        <xdr:cNvSpPr>
          <a:spLocks noChangeAspect="1" noChangeArrowheads="1"/>
        </xdr:cNvSpPr>
      </xdr:nvSpPr>
      <xdr:spPr bwMode="auto">
        <a:xfrm>
          <a:off x="1524000" y="103574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89" name="AutoShape 641" descr="https://capfriendly-wlb8ng5.stackpathdns.com/assets/images/icons/general/q.svg"/>
        <xdr:cNvSpPr>
          <a:spLocks noChangeAspect="1" noChangeArrowheads="1"/>
        </xdr:cNvSpPr>
      </xdr:nvSpPr>
      <xdr:spPr bwMode="auto">
        <a:xfrm>
          <a:off x="1524000" y="103765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0" name="AutoShape 642" descr="https://capfriendly-wlb8ng5.stackpathdns.com/assets/images/icons/general/q.svg"/>
        <xdr:cNvSpPr>
          <a:spLocks noChangeAspect="1" noChangeArrowheads="1"/>
        </xdr:cNvSpPr>
      </xdr:nvSpPr>
      <xdr:spPr bwMode="auto">
        <a:xfrm>
          <a:off x="1524000" y="103955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1" name="AutoShape 643" descr="https://capfriendly-wlb8ng5.stackpathdns.com/assets/images/icons/general/q.svg"/>
        <xdr:cNvSpPr>
          <a:spLocks noChangeAspect="1" noChangeArrowheads="1"/>
        </xdr:cNvSpPr>
      </xdr:nvSpPr>
      <xdr:spPr bwMode="auto">
        <a:xfrm>
          <a:off x="1524000" y="104146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2" name="AutoShape 644" descr="https://capfriendly-wlb8ng5.stackpathdns.com/assets/images/icons/general/q.svg"/>
        <xdr:cNvSpPr>
          <a:spLocks noChangeAspect="1" noChangeArrowheads="1"/>
        </xdr:cNvSpPr>
      </xdr:nvSpPr>
      <xdr:spPr bwMode="auto">
        <a:xfrm>
          <a:off x="1524000" y="104336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3" name="AutoShape 645" descr="https://capfriendly-wlb8ng5.stackpathdns.com/assets/images/icons/general/q.svg"/>
        <xdr:cNvSpPr>
          <a:spLocks noChangeAspect="1" noChangeArrowheads="1"/>
        </xdr:cNvSpPr>
      </xdr:nvSpPr>
      <xdr:spPr bwMode="auto">
        <a:xfrm>
          <a:off x="1524000" y="104527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4" name="AutoShape 646" descr="https://capfriendly-wlb8ng5.stackpathdns.com/assets/images/icons/general/q.svg"/>
        <xdr:cNvSpPr>
          <a:spLocks noChangeAspect="1" noChangeArrowheads="1"/>
        </xdr:cNvSpPr>
      </xdr:nvSpPr>
      <xdr:spPr bwMode="auto">
        <a:xfrm>
          <a:off x="1524000" y="104717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5" name="AutoShape 647" descr="https://capfriendly-wlb8ng5.stackpathdns.com/assets/images/icons/general/q.svg"/>
        <xdr:cNvSpPr>
          <a:spLocks noChangeAspect="1" noChangeArrowheads="1"/>
        </xdr:cNvSpPr>
      </xdr:nvSpPr>
      <xdr:spPr bwMode="auto">
        <a:xfrm>
          <a:off x="1524000" y="104908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6" name="AutoShape 648" descr="https://capfriendly-wlb8ng5.stackpathdns.com/assets/images/icons/general/q.svg"/>
        <xdr:cNvSpPr>
          <a:spLocks noChangeAspect="1" noChangeArrowheads="1"/>
        </xdr:cNvSpPr>
      </xdr:nvSpPr>
      <xdr:spPr bwMode="auto">
        <a:xfrm>
          <a:off x="1524000" y="105098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7" name="AutoShape 649" descr="https://capfriendly-wlb8ng5.stackpathdns.com/assets/images/icons/general/q.svg"/>
        <xdr:cNvSpPr>
          <a:spLocks noChangeAspect="1" noChangeArrowheads="1"/>
        </xdr:cNvSpPr>
      </xdr:nvSpPr>
      <xdr:spPr bwMode="auto">
        <a:xfrm>
          <a:off x="1524000" y="105289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581</xdr:row>
      <xdr:rowOff>0</xdr:rowOff>
    </xdr:from>
    <xdr:to>
      <xdr:col>2</xdr:col>
      <xdr:colOff>123825</xdr:colOff>
      <xdr:row>581</xdr:row>
      <xdr:rowOff>123825</xdr:rowOff>
    </xdr:to>
    <xdr:sp macro="" textlink="">
      <xdr:nvSpPr>
        <xdr:cNvPr id="2698" name="AutoShape 650" descr="Performance Bonuses"/>
        <xdr:cNvSpPr>
          <a:spLocks noChangeAspect="1" noChangeArrowheads="1"/>
        </xdr:cNvSpPr>
      </xdr:nvSpPr>
      <xdr:spPr bwMode="auto">
        <a:xfrm>
          <a:off x="1524000" y="105841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581</xdr:row>
      <xdr:rowOff>0</xdr:rowOff>
    </xdr:from>
    <xdr:to>
      <xdr:col>2</xdr:col>
      <xdr:colOff>257175</xdr:colOff>
      <xdr:row>581</xdr:row>
      <xdr:rowOff>123825</xdr:rowOff>
    </xdr:to>
    <xdr:sp macro="" textlink="">
      <xdr:nvSpPr>
        <xdr:cNvPr id="2699" name="AutoShape 651" descr="Waivers Exempt">
          <a:hlinkClick xmlns:r="http://schemas.openxmlformats.org/officeDocument/2006/relationships" r:id="rId288"/>
        </xdr:cNvPr>
        <xdr:cNvSpPr>
          <a:spLocks noChangeAspect="1" noChangeArrowheads="1"/>
        </xdr:cNvSpPr>
      </xdr:nvSpPr>
      <xdr:spPr bwMode="auto">
        <a:xfrm>
          <a:off x="1657350" y="105841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988</xdr:row>
      <xdr:rowOff>0</xdr:rowOff>
    </xdr:from>
    <xdr:to>
      <xdr:col>2</xdr:col>
      <xdr:colOff>123825</xdr:colOff>
      <xdr:row>988</xdr:row>
      <xdr:rowOff>123825</xdr:rowOff>
    </xdr:to>
    <xdr:sp macro="" textlink="">
      <xdr:nvSpPr>
        <xdr:cNvPr id="2700" name="AutoShape 652" descr="Retained Salary Transaction"/>
        <xdr:cNvSpPr>
          <a:spLocks noChangeAspect="1" noChangeArrowheads="1"/>
        </xdr:cNvSpPr>
      </xdr:nvSpPr>
      <xdr:spPr bwMode="auto">
        <a:xfrm>
          <a:off x="1524000" y="106032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988</xdr:row>
      <xdr:rowOff>0</xdr:rowOff>
    </xdr:from>
    <xdr:to>
      <xdr:col>2</xdr:col>
      <xdr:colOff>257175</xdr:colOff>
      <xdr:row>988</xdr:row>
      <xdr:rowOff>123825</xdr:rowOff>
    </xdr:to>
    <xdr:sp macro="" textlink="">
      <xdr:nvSpPr>
        <xdr:cNvPr id="2701" name="AutoShape 653" descr="Waivers Exempt">
          <a:hlinkClick xmlns:r="http://schemas.openxmlformats.org/officeDocument/2006/relationships" r:id="rId289"/>
        </xdr:cNvPr>
        <xdr:cNvSpPr>
          <a:spLocks noChangeAspect="1" noChangeArrowheads="1"/>
        </xdr:cNvSpPr>
      </xdr:nvSpPr>
      <xdr:spPr bwMode="auto">
        <a:xfrm>
          <a:off x="1657350" y="106032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988</xdr:row>
      <xdr:rowOff>0</xdr:rowOff>
    </xdr:from>
    <xdr:to>
      <xdr:col>2</xdr:col>
      <xdr:colOff>390525</xdr:colOff>
      <xdr:row>988</xdr:row>
      <xdr:rowOff>123825</xdr:rowOff>
    </xdr:to>
    <xdr:sp macro="" textlink="">
      <xdr:nvSpPr>
        <xdr:cNvPr id="2702" name="AutoShape 654" descr="Exempt from the 50 Contract Limit"/>
        <xdr:cNvSpPr>
          <a:spLocks noChangeAspect="1" noChangeArrowheads="1"/>
        </xdr:cNvSpPr>
      </xdr:nvSpPr>
      <xdr:spPr bwMode="auto">
        <a:xfrm>
          <a:off x="1790700" y="106032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1354</xdr:row>
      <xdr:rowOff>0</xdr:rowOff>
    </xdr:from>
    <xdr:to>
      <xdr:col>2</xdr:col>
      <xdr:colOff>123825</xdr:colOff>
      <xdr:row>1354</xdr:row>
      <xdr:rowOff>123825</xdr:rowOff>
    </xdr:to>
    <xdr:sp macro="" textlink="">
      <xdr:nvSpPr>
        <xdr:cNvPr id="2703" name="AutoShape 655" descr="Performance Bonuses"/>
        <xdr:cNvSpPr>
          <a:spLocks noChangeAspect="1" noChangeArrowheads="1"/>
        </xdr:cNvSpPr>
      </xdr:nvSpPr>
      <xdr:spPr bwMode="auto">
        <a:xfrm>
          <a:off x="1524000" y="106413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1354</xdr:row>
      <xdr:rowOff>0</xdr:rowOff>
    </xdr:from>
    <xdr:to>
      <xdr:col>2</xdr:col>
      <xdr:colOff>257175</xdr:colOff>
      <xdr:row>1354</xdr:row>
      <xdr:rowOff>123825</xdr:rowOff>
    </xdr:to>
    <xdr:sp macro="" textlink="">
      <xdr:nvSpPr>
        <xdr:cNvPr id="2704" name="AutoShape 656" descr="Waivers Exempt">
          <a:hlinkClick xmlns:r="http://schemas.openxmlformats.org/officeDocument/2006/relationships" r:id="rId290"/>
        </xdr:cNvPr>
        <xdr:cNvSpPr>
          <a:spLocks noChangeAspect="1" noChangeArrowheads="1"/>
        </xdr:cNvSpPr>
      </xdr:nvSpPr>
      <xdr:spPr bwMode="auto">
        <a:xfrm>
          <a:off x="1657350" y="106413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123825</xdr:colOff>
      <xdr:row>3</xdr:row>
      <xdr:rowOff>123825</xdr:rowOff>
    </xdr:to>
    <xdr:sp macro="" textlink="">
      <xdr:nvSpPr>
        <xdr:cNvPr id="2705" name="AutoShape 657" descr="Performance Bonuses"/>
        <xdr:cNvSpPr>
          <a:spLocks noChangeAspect="1" noChangeArrowheads="1"/>
        </xdr:cNvSpPr>
      </xdr:nvSpPr>
      <xdr:spPr bwMode="auto">
        <a:xfrm>
          <a:off x="1524000" y="10679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xdr:row>
      <xdr:rowOff>0</xdr:rowOff>
    </xdr:from>
    <xdr:to>
      <xdr:col>2</xdr:col>
      <xdr:colOff>257175</xdr:colOff>
      <xdr:row>3</xdr:row>
      <xdr:rowOff>123825</xdr:rowOff>
    </xdr:to>
    <xdr:sp macro="" textlink="">
      <xdr:nvSpPr>
        <xdr:cNvPr id="2706" name="AutoShape 658" descr="Waivers Exempt">
          <a:hlinkClick xmlns:r="http://schemas.openxmlformats.org/officeDocument/2006/relationships" r:id="rId291"/>
        </xdr:cNvPr>
        <xdr:cNvSpPr>
          <a:spLocks noChangeAspect="1" noChangeArrowheads="1"/>
        </xdr:cNvSpPr>
      </xdr:nvSpPr>
      <xdr:spPr bwMode="auto">
        <a:xfrm>
          <a:off x="1657350" y="10679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55</xdr:row>
      <xdr:rowOff>0</xdr:rowOff>
    </xdr:from>
    <xdr:to>
      <xdr:col>2</xdr:col>
      <xdr:colOff>123825</xdr:colOff>
      <xdr:row>55</xdr:row>
      <xdr:rowOff>123825</xdr:rowOff>
    </xdr:to>
    <xdr:sp macro="" textlink="">
      <xdr:nvSpPr>
        <xdr:cNvPr id="2707" name="AutoShape 659" descr="Performance Bonuses"/>
        <xdr:cNvSpPr>
          <a:spLocks noChangeAspect="1" noChangeArrowheads="1"/>
        </xdr:cNvSpPr>
      </xdr:nvSpPr>
      <xdr:spPr bwMode="auto">
        <a:xfrm>
          <a:off x="1524000" y="10698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55</xdr:row>
      <xdr:rowOff>0</xdr:rowOff>
    </xdr:from>
    <xdr:to>
      <xdr:col>2</xdr:col>
      <xdr:colOff>257175</xdr:colOff>
      <xdr:row>55</xdr:row>
      <xdr:rowOff>123825</xdr:rowOff>
    </xdr:to>
    <xdr:sp macro="" textlink="">
      <xdr:nvSpPr>
        <xdr:cNvPr id="2708" name="AutoShape 660" descr="Waivers Exempt">
          <a:hlinkClick xmlns:r="http://schemas.openxmlformats.org/officeDocument/2006/relationships" r:id="rId292"/>
        </xdr:cNvPr>
        <xdr:cNvSpPr>
          <a:spLocks noChangeAspect="1" noChangeArrowheads="1"/>
        </xdr:cNvSpPr>
      </xdr:nvSpPr>
      <xdr:spPr bwMode="auto">
        <a:xfrm>
          <a:off x="1657350" y="10698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1361</xdr:row>
      <xdr:rowOff>0</xdr:rowOff>
    </xdr:from>
    <xdr:to>
      <xdr:col>2</xdr:col>
      <xdr:colOff>123825</xdr:colOff>
      <xdr:row>1361</xdr:row>
      <xdr:rowOff>123825</xdr:rowOff>
    </xdr:to>
    <xdr:sp macro="" textlink="">
      <xdr:nvSpPr>
        <xdr:cNvPr id="2709" name="AutoShape 661" descr="Waivers Exempt">
          <a:hlinkClick xmlns:r="http://schemas.openxmlformats.org/officeDocument/2006/relationships" r:id="rId293"/>
        </xdr:cNvPr>
        <xdr:cNvSpPr>
          <a:spLocks noChangeAspect="1" noChangeArrowheads="1"/>
        </xdr:cNvSpPr>
      </xdr:nvSpPr>
      <xdr:spPr bwMode="auto">
        <a:xfrm>
          <a:off x="1524000" y="10717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1361</xdr:row>
      <xdr:rowOff>0</xdr:rowOff>
    </xdr:from>
    <xdr:to>
      <xdr:col>7</xdr:col>
      <xdr:colOff>123825</xdr:colOff>
      <xdr:row>1361</xdr:row>
      <xdr:rowOff>104775</xdr:rowOff>
    </xdr:to>
    <xdr:sp macro="" textlink="">
      <xdr:nvSpPr>
        <xdr:cNvPr id="2710" name="AutoShape 662" descr="Arbitration Eligible">
          <a:hlinkClick xmlns:r="http://schemas.openxmlformats.org/officeDocument/2006/relationships" r:id="rId294"/>
        </xdr:cNvPr>
        <xdr:cNvSpPr>
          <a:spLocks noChangeAspect="1" noChangeArrowheads="1"/>
        </xdr:cNvSpPr>
      </xdr:nvSpPr>
      <xdr:spPr bwMode="auto">
        <a:xfrm>
          <a:off x="5334000" y="1071753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xdr:row>
      <xdr:rowOff>0</xdr:rowOff>
    </xdr:from>
    <xdr:to>
      <xdr:col>2</xdr:col>
      <xdr:colOff>123825</xdr:colOff>
      <xdr:row>34</xdr:row>
      <xdr:rowOff>123825</xdr:rowOff>
    </xdr:to>
    <xdr:sp macro="" textlink="">
      <xdr:nvSpPr>
        <xdr:cNvPr id="2711" name="AutoShape 663" descr="Performance Bonuses"/>
        <xdr:cNvSpPr>
          <a:spLocks noChangeAspect="1" noChangeArrowheads="1"/>
        </xdr:cNvSpPr>
      </xdr:nvSpPr>
      <xdr:spPr bwMode="auto">
        <a:xfrm>
          <a:off x="1524000" y="10736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34</xdr:row>
      <xdr:rowOff>0</xdr:rowOff>
    </xdr:from>
    <xdr:to>
      <xdr:col>2</xdr:col>
      <xdr:colOff>257175</xdr:colOff>
      <xdr:row>34</xdr:row>
      <xdr:rowOff>123825</xdr:rowOff>
    </xdr:to>
    <xdr:sp macro="" textlink="">
      <xdr:nvSpPr>
        <xdr:cNvPr id="2712" name="AutoShape 664" descr="Waivers Exempt">
          <a:hlinkClick xmlns:r="http://schemas.openxmlformats.org/officeDocument/2006/relationships" r:id="rId295"/>
        </xdr:cNvPr>
        <xdr:cNvSpPr>
          <a:spLocks noChangeAspect="1" noChangeArrowheads="1"/>
        </xdr:cNvSpPr>
      </xdr:nvSpPr>
      <xdr:spPr bwMode="auto">
        <a:xfrm>
          <a:off x="1657350" y="10736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1091</xdr:row>
      <xdr:rowOff>0</xdr:rowOff>
    </xdr:from>
    <xdr:to>
      <xdr:col>2</xdr:col>
      <xdr:colOff>123825</xdr:colOff>
      <xdr:row>1091</xdr:row>
      <xdr:rowOff>123825</xdr:rowOff>
    </xdr:to>
    <xdr:sp macro="" textlink="">
      <xdr:nvSpPr>
        <xdr:cNvPr id="2713" name="AutoShape 665" descr="Performance Bonuses"/>
        <xdr:cNvSpPr>
          <a:spLocks noChangeAspect="1" noChangeArrowheads="1"/>
        </xdr:cNvSpPr>
      </xdr:nvSpPr>
      <xdr:spPr bwMode="auto">
        <a:xfrm>
          <a:off x="1524000" y="10755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1091</xdr:row>
      <xdr:rowOff>0</xdr:rowOff>
    </xdr:from>
    <xdr:to>
      <xdr:col>2</xdr:col>
      <xdr:colOff>257175</xdr:colOff>
      <xdr:row>1091</xdr:row>
      <xdr:rowOff>123825</xdr:rowOff>
    </xdr:to>
    <xdr:sp macro="" textlink="">
      <xdr:nvSpPr>
        <xdr:cNvPr id="2714" name="AutoShape 666" descr="Waivers Exempt">
          <a:hlinkClick xmlns:r="http://schemas.openxmlformats.org/officeDocument/2006/relationships" r:id="rId296"/>
        </xdr:cNvPr>
        <xdr:cNvSpPr>
          <a:spLocks noChangeAspect="1" noChangeArrowheads="1"/>
        </xdr:cNvSpPr>
      </xdr:nvSpPr>
      <xdr:spPr bwMode="auto">
        <a:xfrm>
          <a:off x="1657350" y="10755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1125</xdr:row>
      <xdr:rowOff>0</xdr:rowOff>
    </xdr:from>
    <xdr:to>
      <xdr:col>2</xdr:col>
      <xdr:colOff>123825</xdr:colOff>
      <xdr:row>1125</xdr:row>
      <xdr:rowOff>123825</xdr:rowOff>
    </xdr:to>
    <xdr:sp macro="" textlink="">
      <xdr:nvSpPr>
        <xdr:cNvPr id="2715" name="AutoShape 667" descr="Waivers Exempt">
          <a:hlinkClick xmlns:r="http://schemas.openxmlformats.org/officeDocument/2006/relationships" r:id="rId297"/>
        </xdr:cNvPr>
        <xdr:cNvSpPr>
          <a:spLocks noChangeAspect="1" noChangeArrowheads="1"/>
        </xdr:cNvSpPr>
      </xdr:nvSpPr>
      <xdr:spPr bwMode="auto">
        <a:xfrm>
          <a:off x="1524000" y="10774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507</xdr:row>
      <xdr:rowOff>0</xdr:rowOff>
    </xdr:from>
    <xdr:to>
      <xdr:col>7</xdr:col>
      <xdr:colOff>123825</xdr:colOff>
      <xdr:row>507</xdr:row>
      <xdr:rowOff>104775</xdr:rowOff>
    </xdr:to>
    <xdr:sp macro="" textlink="">
      <xdr:nvSpPr>
        <xdr:cNvPr id="2716" name="AutoShape 668" descr="Arbitration Eligible">
          <a:hlinkClick xmlns:r="http://schemas.openxmlformats.org/officeDocument/2006/relationships" r:id="rId298"/>
        </xdr:cNvPr>
        <xdr:cNvSpPr>
          <a:spLocks noChangeAspect="1" noChangeArrowheads="1"/>
        </xdr:cNvSpPr>
      </xdr:nvSpPr>
      <xdr:spPr bwMode="auto">
        <a:xfrm>
          <a:off x="5334000" y="1081278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694</xdr:row>
      <xdr:rowOff>0</xdr:rowOff>
    </xdr:from>
    <xdr:to>
      <xdr:col>2</xdr:col>
      <xdr:colOff>123825</xdr:colOff>
      <xdr:row>694</xdr:row>
      <xdr:rowOff>123825</xdr:rowOff>
    </xdr:to>
    <xdr:sp macro="" textlink="">
      <xdr:nvSpPr>
        <xdr:cNvPr id="2717" name="AutoShape 669" descr="Performance Bonuses"/>
        <xdr:cNvSpPr>
          <a:spLocks noChangeAspect="1" noChangeArrowheads="1"/>
        </xdr:cNvSpPr>
      </xdr:nvSpPr>
      <xdr:spPr bwMode="auto">
        <a:xfrm>
          <a:off x="1524000" y="109451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694</xdr:row>
      <xdr:rowOff>0</xdr:rowOff>
    </xdr:from>
    <xdr:to>
      <xdr:col>2</xdr:col>
      <xdr:colOff>257175</xdr:colOff>
      <xdr:row>694</xdr:row>
      <xdr:rowOff>123825</xdr:rowOff>
    </xdr:to>
    <xdr:sp macro="" textlink="">
      <xdr:nvSpPr>
        <xdr:cNvPr id="2718" name="AutoShape 670" descr="Waivers Exempt">
          <a:hlinkClick xmlns:r="http://schemas.openxmlformats.org/officeDocument/2006/relationships" r:id="rId299"/>
        </xdr:cNvPr>
        <xdr:cNvSpPr>
          <a:spLocks noChangeAspect="1" noChangeArrowheads="1"/>
        </xdr:cNvSpPr>
      </xdr:nvSpPr>
      <xdr:spPr bwMode="auto">
        <a:xfrm>
          <a:off x="1657350" y="109451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2719" name="AutoShape 671" descr="https://capfriendly-wlb8ng5.stackpathdns.com/assets/images/icons/general/q2.svg"/>
        <xdr:cNvSpPr>
          <a:spLocks noChangeAspect="1" noChangeArrowheads="1"/>
        </xdr:cNvSpPr>
      </xdr:nvSpPr>
      <xdr:spPr bwMode="auto">
        <a:xfrm>
          <a:off x="5334000" y="1096422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1299</xdr:row>
      <xdr:rowOff>0</xdr:rowOff>
    </xdr:from>
    <xdr:to>
      <xdr:col>2</xdr:col>
      <xdr:colOff>123825</xdr:colOff>
      <xdr:row>1299</xdr:row>
      <xdr:rowOff>123825</xdr:rowOff>
    </xdr:to>
    <xdr:sp macro="" textlink="">
      <xdr:nvSpPr>
        <xdr:cNvPr id="2720" name="AutoShape 672" descr="Performance Bonuses"/>
        <xdr:cNvSpPr>
          <a:spLocks noChangeAspect="1" noChangeArrowheads="1"/>
        </xdr:cNvSpPr>
      </xdr:nvSpPr>
      <xdr:spPr bwMode="auto">
        <a:xfrm>
          <a:off x="1524000" y="10983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1299</xdr:row>
      <xdr:rowOff>0</xdr:rowOff>
    </xdr:from>
    <xdr:to>
      <xdr:col>2</xdr:col>
      <xdr:colOff>257175</xdr:colOff>
      <xdr:row>1299</xdr:row>
      <xdr:rowOff>123825</xdr:rowOff>
    </xdr:to>
    <xdr:sp macro="" textlink="">
      <xdr:nvSpPr>
        <xdr:cNvPr id="2721" name="AutoShape 673" descr="Waivers Exempt">
          <a:hlinkClick xmlns:r="http://schemas.openxmlformats.org/officeDocument/2006/relationships" r:id="rId300"/>
        </xdr:cNvPr>
        <xdr:cNvSpPr>
          <a:spLocks noChangeAspect="1" noChangeArrowheads="1"/>
        </xdr:cNvSpPr>
      </xdr:nvSpPr>
      <xdr:spPr bwMode="auto">
        <a:xfrm>
          <a:off x="1657350" y="1098327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891</xdr:row>
      <xdr:rowOff>0</xdr:rowOff>
    </xdr:from>
    <xdr:to>
      <xdr:col>2</xdr:col>
      <xdr:colOff>123825</xdr:colOff>
      <xdr:row>891</xdr:row>
      <xdr:rowOff>123825</xdr:rowOff>
    </xdr:to>
    <xdr:sp macro="" textlink="">
      <xdr:nvSpPr>
        <xdr:cNvPr id="2722" name="AutoShape 674" descr="Waivers Exempt">
          <a:hlinkClick xmlns:r="http://schemas.openxmlformats.org/officeDocument/2006/relationships" r:id="rId301"/>
        </xdr:cNvPr>
        <xdr:cNvSpPr>
          <a:spLocks noChangeAspect="1" noChangeArrowheads="1"/>
        </xdr:cNvSpPr>
      </xdr:nvSpPr>
      <xdr:spPr bwMode="auto">
        <a:xfrm>
          <a:off x="1524000" y="1100232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xdr:row>
      <xdr:rowOff>0</xdr:rowOff>
    </xdr:from>
    <xdr:to>
      <xdr:col>2</xdr:col>
      <xdr:colOff>123825</xdr:colOff>
      <xdr:row>79</xdr:row>
      <xdr:rowOff>123825</xdr:rowOff>
    </xdr:to>
    <xdr:sp macro="" textlink="">
      <xdr:nvSpPr>
        <xdr:cNvPr id="2723" name="AutoShape 675" descr="Performance Bonuses"/>
        <xdr:cNvSpPr>
          <a:spLocks noChangeAspect="1" noChangeArrowheads="1"/>
        </xdr:cNvSpPr>
      </xdr:nvSpPr>
      <xdr:spPr bwMode="auto">
        <a:xfrm>
          <a:off x="1524000" y="111728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79</xdr:row>
      <xdr:rowOff>0</xdr:rowOff>
    </xdr:from>
    <xdr:to>
      <xdr:col>2</xdr:col>
      <xdr:colOff>257175</xdr:colOff>
      <xdr:row>79</xdr:row>
      <xdr:rowOff>123825</xdr:rowOff>
    </xdr:to>
    <xdr:sp macro="" textlink="">
      <xdr:nvSpPr>
        <xdr:cNvPr id="2724" name="AutoShape 676" descr="Waivers Exempt">
          <a:hlinkClick xmlns:r="http://schemas.openxmlformats.org/officeDocument/2006/relationships" r:id="rId302"/>
        </xdr:cNvPr>
        <xdr:cNvSpPr>
          <a:spLocks noChangeAspect="1" noChangeArrowheads="1"/>
        </xdr:cNvSpPr>
      </xdr:nvSpPr>
      <xdr:spPr bwMode="auto">
        <a:xfrm>
          <a:off x="1657350" y="111728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309</xdr:row>
      <xdr:rowOff>0</xdr:rowOff>
    </xdr:from>
    <xdr:to>
      <xdr:col>7</xdr:col>
      <xdr:colOff>123825</xdr:colOff>
      <xdr:row>309</xdr:row>
      <xdr:rowOff>104775</xdr:rowOff>
    </xdr:to>
    <xdr:sp macro="" textlink="">
      <xdr:nvSpPr>
        <xdr:cNvPr id="2725" name="AutoShape 677" descr="Arbitration Eligible">
          <a:hlinkClick xmlns:r="http://schemas.openxmlformats.org/officeDocument/2006/relationships" r:id="rId303"/>
        </xdr:cNvPr>
        <xdr:cNvSpPr>
          <a:spLocks noChangeAspect="1" noChangeArrowheads="1"/>
        </xdr:cNvSpPr>
      </xdr:nvSpPr>
      <xdr:spPr bwMode="auto">
        <a:xfrm>
          <a:off x="5334000" y="1119187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708</xdr:row>
      <xdr:rowOff>0</xdr:rowOff>
    </xdr:from>
    <xdr:to>
      <xdr:col>8</xdr:col>
      <xdr:colOff>123825</xdr:colOff>
      <xdr:row>708</xdr:row>
      <xdr:rowOff>104775</xdr:rowOff>
    </xdr:to>
    <xdr:sp macro="" textlink="">
      <xdr:nvSpPr>
        <xdr:cNvPr id="2" name="AutoShape 1" descr="Éligible à l'arbitrage">
          <a:hlinkClick xmlns:r="http://schemas.openxmlformats.org/officeDocument/2006/relationships" r:id="rId304"/>
        </xdr:cNvPr>
        <xdr:cNvSpPr>
          <a:spLocks noChangeAspect="1" noChangeArrowheads="1"/>
        </xdr:cNvSpPr>
      </xdr:nvSpPr>
      <xdr:spPr bwMode="auto">
        <a:xfrm>
          <a:off x="6096000" y="105308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998</xdr:row>
      <xdr:rowOff>0</xdr:rowOff>
    </xdr:from>
    <xdr:to>
      <xdr:col>2</xdr:col>
      <xdr:colOff>123825</xdr:colOff>
      <xdr:row>998</xdr:row>
      <xdr:rowOff>123825</xdr:rowOff>
    </xdr:to>
    <xdr:sp macro="" textlink="">
      <xdr:nvSpPr>
        <xdr:cNvPr id="3" name="AutoShape 2" descr="Exempté du ballottage">
          <a:hlinkClick xmlns:r="http://schemas.openxmlformats.org/officeDocument/2006/relationships" r:id="rId305"/>
        </xdr:cNvPr>
        <xdr:cNvSpPr>
          <a:spLocks noChangeAspect="1" noChangeArrowheads="1"/>
        </xdr:cNvSpPr>
      </xdr:nvSpPr>
      <xdr:spPr bwMode="auto">
        <a:xfrm>
          <a:off x="1524000" y="10587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205</xdr:row>
      <xdr:rowOff>0</xdr:rowOff>
    </xdr:from>
    <xdr:to>
      <xdr:col>7</xdr:col>
      <xdr:colOff>123825</xdr:colOff>
      <xdr:row>205</xdr:row>
      <xdr:rowOff>104775</xdr:rowOff>
    </xdr:to>
    <xdr:sp macro="" textlink="">
      <xdr:nvSpPr>
        <xdr:cNvPr id="4" name="AutoShape 3" descr="Éligible à l'arbitrage">
          <a:hlinkClick xmlns:r="http://schemas.openxmlformats.org/officeDocument/2006/relationships" r:id="rId306"/>
        </xdr:cNvPr>
        <xdr:cNvSpPr>
          <a:spLocks noChangeAspect="1" noChangeArrowheads="1"/>
        </xdr:cNvSpPr>
      </xdr:nvSpPr>
      <xdr:spPr bwMode="auto">
        <a:xfrm>
          <a:off x="5334000" y="106260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995</xdr:row>
      <xdr:rowOff>0</xdr:rowOff>
    </xdr:from>
    <xdr:to>
      <xdr:col>7</xdr:col>
      <xdr:colOff>123825</xdr:colOff>
      <xdr:row>995</xdr:row>
      <xdr:rowOff>104775</xdr:rowOff>
    </xdr:to>
    <xdr:sp macro="" textlink="">
      <xdr:nvSpPr>
        <xdr:cNvPr id="5" name="AutoShape 4" descr="Éligible à l'arbitrage">
          <a:hlinkClick xmlns:r="http://schemas.openxmlformats.org/officeDocument/2006/relationships" r:id="rId307"/>
        </xdr:cNvPr>
        <xdr:cNvSpPr>
          <a:spLocks noChangeAspect="1" noChangeArrowheads="1"/>
        </xdr:cNvSpPr>
      </xdr:nvSpPr>
      <xdr:spPr bwMode="auto">
        <a:xfrm>
          <a:off x="5334000" y="107965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91</xdr:row>
      <xdr:rowOff>0</xdr:rowOff>
    </xdr:from>
    <xdr:to>
      <xdr:col>7</xdr:col>
      <xdr:colOff>123825</xdr:colOff>
      <xdr:row>91</xdr:row>
      <xdr:rowOff>104775</xdr:rowOff>
    </xdr:to>
    <xdr:sp macro="" textlink="">
      <xdr:nvSpPr>
        <xdr:cNvPr id="6" name="AutoShape 5" descr="Éligible à l'arbitrage">
          <a:hlinkClick xmlns:r="http://schemas.openxmlformats.org/officeDocument/2006/relationships" r:id="rId308"/>
        </xdr:cNvPr>
        <xdr:cNvSpPr>
          <a:spLocks noChangeAspect="1" noChangeArrowheads="1"/>
        </xdr:cNvSpPr>
      </xdr:nvSpPr>
      <xdr:spPr bwMode="auto">
        <a:xfrm>
          <a:off x="5334000" y="108346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1048</xdr:row>
      <xdr:rowOff>0</xdr:rowOff>
    </xdr:from>
    <xdr:to>
      <xdr:col>2</xdr:col>
      <xdr:colOff>123825</xdr:colOff>
      <xdr:row>1048</xdr:row>
      <xdr:rowOff>123825</xdr:rowOff>
    </xdr:to>
    <xdr:sp macro="" textlink="">
      <xdr:nvSpPr>
        <xdr:cNvPr id="7" name="AutoShape 6" descr="Exempté du ballottage">
          <a:hlinkClick xmlns:r="http://schemas.openxmlformats.org/officeDocument/2006/relationships" r:id="rId309"/>
        </xdr:cNvPr>
        <xdr:cNvSpPr>
          <a:spLocks noChangeAspect="1" noChangeArrowheads="1"/>
        </xdr:cNvSpPr>
      </xdr:nvSpPr>
      <xdr:spPr bwMode="auto">
        <a:xfrm>
          <a:off x="1524000" y="10853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1048</xdr:row>
      <xdr:rowOff>0</xdr:rowOff>
    </xdr:from>
    <xdr:to>
      <xdr:col>7</xdr:col>
      <xdr:colOff>123825</xdr:colOff>
      <xdr:row>1048</xdr:row>
      <xdr:rowOff>104775</xdr:rowOff>
    </xdr:to>
    <xdr:sp macro="" textlink="">
      <xdr:nvSpPr>
        <xdr:cNvPr id="8" name="AutoShape 7" descr="Éligible à l'arbitrage">
          <a:hlinkClick xmlns:r="http://schemas.openxmlformats.org/officeDocument/2006/relationships" r:id="rId310"/>
        </xdr:cNvPr>
        <xdr:cNvSpPr>
          <a:spLocks noChangeAspect="1" noChangeArrowheads="1"/>
        </xdr:cNvSpPr>
      </xdr:nvSpPr>
      <xdr:spPr bwMode="auto">
        <a:xfrm>
          <a:off x="5334000" y="108537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1255</xdr:row>
      <xdr:rowOff>0</xdr:rowOff>
    </xdr:from>
    <xdr:to>
      <xdr:col>2</xdr:col>
      <xdr:colOff>123825</xdr:colOff>
      <xdr:row>1255</xdr:row>
      <xdr:rowOff>123825</xdr:rowOff>
    </xdr:to>
    <xdr:sp macro="" textlink="">
      <xdr:nvSpPr>
        <xdr:cNvPr id="9" name="AutoShape 8" descr="Bonis de performance"/>
        <xdr:cNvSpPr>
          <a:spLocks noChangeAspect="1" noChangeArrowheads="1"/>
        </xdr:cNvSpPr>
      </xdr:nvSpPr>
      <xdr:spPr bwMode="auto">
        <a:xfrm>
          <a:off x="1524000" y="109670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0" name="AutoShape 9" descr="https://capfriendly-wlb8ng5.stackpathdns.com/assets/images/icons/general/q.svg"/>
        <xdr:cNvSpPr>
          <a:spLocks noChangeAspect="1" noChangeArrowheads="1"/>
        </xdr:cNvSpPr>
      </xdr:nvSpPr>
      <xdr:spPr bwMode="auto">
        <a:xfrm>
          <a:off x="1524000" y="113061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1" name="AutoShape 10" descr="https://capfriendly-wlb8ng5.stackpathdns.com/assets/images/icons/general/q.svg"/>
        <xdr:cNvSpPr>
          <a:spLocks noChangeAspect="1" noChangeArrowheads="1"/>
        </xdr:cNvSpPr>
      </xdr:nvSpPr>
      <xdr:spPr bwMode="auto">
        <a:xfrm>
          <a:off x="1524000" y="113252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2" name="AutoShape 11" descr="https://capfriendly-wlb8ng5.stackpathdns.com/assets/images/icons/general/q.svg"/>
        <xdr:cNvSpPr>
          <a:spLocks noChangeAspect="1" noChangeArrowheads="1"/>
        </xdr:cNvSpPr>
      </xdr:nvSpPr>
      <xdr:spPr bwMode="auto">
        <a:xfrm>
          <a:off x="1524000" y="113442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3" name="AutoShape 12" descr="https://capfriendly-wlb8ng5.stackpathdns.com/assets/images/icons/general/q.svg"/>
        <xdr:cNvSpPr>
          <a:spLocks noChangeAspect="1" noChangeArrowheads="1"/>
        </xdr:cNvSpPr>
      </xdr:nvSpPr>
      <xdr:spPr bwMode="auto">
        <a:xfrm>
          <a:off x="1524000" y="113633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4" name="AutoShape 13" descr="https://capfriendly-wlb8ng5.stackpathdns.com/assets/images/icons/general/q.svg"/>
        <xdr:cNvSpPr>
          <a:spLocks noChangeAspect="1" noChangeArrowheads="1"/>
        </xdr:cNvSpPr>
      </xdr:nvSpPr>
      <xdr:spPr bwMode="auto">
        <a:xfrm>
          <a:off x="1524000" y="113823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5" name="AutoShape 14" descr="https://capfriendly-wlb8ng5.stackpathdns.com/assets/images/icons/general/q.svg"/>
        <xdr:cNvSpPr>
          <a:spLocks noChangeAspect="1" noChangeArrowheads="1"/>
        </xdr:cNvSpPr>
      </xdr:nvSpPr>
      <xdr:spPr bwMode="auto">
        <a:xfrm>
          <a:off x="1524000" y="114014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6" name="AutoShape 15" descr="https://capfriendly-wlb8ng5.stackpathdns.com/assets/images/icons/general/q.svg"/>
        <xdr:cNvSpPr>
          <a:spLocks noChangeAspect="1" noChangeArrowheads="1"/>
        </xdr:cNvSpPr>
      </xdr:nvSpPr>
      <xdr:spPr bwMode="auto">
        <a:xfrm>
          <a:off x="1524000" y="114204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7" name="AutoShape 16" descr="https://capfriendly-wlb8ng5.stackpathdns.com/assets/images/icons/general/q.svg"/>
        <xdr:cNvSpPr>
          <a:spLocks noChangeAspect="1" noChangeArrowheads="1"/>
        </xdr:cNvSpPr>
      </xdr:nvSpPr>
      <xdr:spPr bwMode="auto">
        <a:xfrm>
          <a:off x="1524000" y="114395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8" name="AutoShape 17" descr="https://capfriendly-wlb8ng5.stackpathdns.com/assets/images/icons/general/q.svg"/>
        <xdr:cNvSpPr>
          <a:spLocks noChangeAspect="1" noChangeArrowheads="1"/>
        </xdr:cNvSpPr>
      </xdr:nvSpPr>
      <xdr:spPr bwMode="auto">
        <a:xfrm>
          <a:off x="1524000" y="114585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19" name="AutoShape 18" descr="https://capfriendly-wlb8ng5.stackpathdns.com/assets/images/icons/general/q.svg"/>
        <xdr:cNvSpPr>
          <a:spLocks noChangeAspect="1" noChangeArrowheads="1"/>
        </xdr:cNvSpPr>
      </xdr:nvSpPr>
      <xdr:spPr bwMode="auto">
        <a:xfrm>
          <a:off x="1524000" y="114776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20" name="AutoShape 19" descr="https://capfriendly-wlb8ng5.stackpathdns.com/assets/images/icons/general/q.svg"/>
        <xdr:cNvSpPr>
          <a:spLocks noChangeAspect="1" noChangeArrowheads="1"/>
        </xdr:cNvSpPr>
      </xdr:nvSpPr>
      <xdr:spPr bwMode="auto">
        <a:xfrm>
          <a:off x="1524000" y="114966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535</xdr:row>
      <xdr:rowOff>0</xdr:rowOff>
    </xdr:from>
    <xdr:to>
      <xdr:col>2</xdr:col>
      <xdr:colOff>123825</xdr:colOff>
      <xdr:row>535</xdr:row>
      <xdr:rowOff>123825</xdr:rowOff>
    </xdr:to>
    <xdr:sp macro="" textlink="">
      <xdr:nvSpPr>
        <xdr:cNvPr id="21" name="AutoShape 20" descr="Bonis de performance"/>
        <xdr:cNvSpPr>
          <a:spLocks noChangeAspect="1" noChangeArrowheads="1"/>
        </xdr:cNvSpPr>
      </xdr:nvSpPr>
      <xdr:spPr bwMode="auto">
        <a:xfrm>
          <a:off x="1524000" y="11583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535</xdr:row>
      <xdr:rowOff>0</xdr:rowOff>
    </xdr:from>
    <xdr:to>
      <xdr:col>2</xdr:col>
      <xdr:colOff>257175</xdr:colOff>
      <xdr:row>535</xdr:row>
      <xdr:rowOff>123825</xdr:rowOff>
    </xdr:to>
    <xdr:sp macro="" textlink="">
      <xdr:nvSpPr>
        <xdr:cNvPr id="22" name="AutoShape 21" descr="Exempté du ballottage">
          <a:hlinkClick xmlns:r="http://schemas.openxmlformats.org/officeDocument/2006/relationships" r:id="rId311"/>
        </xdr:cNvPr>
        <xdr:cNvSpPr>
          <a:spLocks noChangeAspect="1" noChangeArrowheads="1"/>
        </xdr:cNvSpPr>
      </xdr:nvSpPr>
      <xdr:spPr bwMode="auto">
        <a:xfrm>
          <a:off x="1657350" y="11583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882</xdr:row>
      <xdr:rowOff>0</xdr:rowOff>
    </xdr:from>
    <xdr:to>
      <xdr:col>2</xdr:col>
      <xdr:colOff>123825</xdr:colOff>
      <xdr:row>882</xdr:row>
      <xdr:rowOff>123825</xdr:rowOff>
    </xdr:to>
    <xdr:sp macro="" textlink="">
      <xdr:nvSpPr>
        <xdr:cNvPr id="23" name="AutoShape 22" descr="Bonis de performance"/>
        <xdr:cNvSpPr>
          <a:spLocks noChangeAspect="1" noChangeArrowheads="1"/>
        </xdr:cNvSpPr>
      </xdr:nvSpPr>
      <xdr:spPr bwMode="auto">
        <a:xfrm>
          <a:off x="1524000" y="11602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882</xdr:row>
      <xdr:rowOff>0</xdr:rowOff>
    </xdr:from>
    <xdr:to>
      <xdr:col>2</xdr:col>
      <xdr:colOff>257175</xdr:colOff>
      <xdr:row>882</xdr:row>
      <xdr:rowOff>123825</xdr:rowOff>
    </xdr:to>
    <xdr:sp macro="" textlink="">
      <xdr:nvSpPr>
        <xdr:cNvPr id="24" name="AutoShape 23" descr="Exempté du ballottage">
          <a:hlinkClick xmlns:r="http://schemas.openxmlformats.org/officeDocument/2006/relationships" r:id="rId312"/>
        </xdr:cNvPr>
        <xdr:cNvSpPr>
          <a:spLocks noChangeAspect="1" noChangeArrowheads="1"/>
        </xdr:cNvSpPr>
      </xdr:nvSpPr>
      <xdr:spPr bwMode="auto">
        <a:xfrm>
          <a:off x="1657350" y="11602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1458</xdr:row>
      <xdr:rowOff>0</xdr:rowOff>
    </xdr:from>
    <xdr:to>
      <xdr:col>2</xdr:col>
      <xdr:colOff>123825</xdr:colOff>
      <xdr:row>1458</xdr:row>
      <xdr:rowOff>123825</xdr:rowOff>
    </xdr:to>
    <xdr:sp macro="" textlink="">
      <xdr:nvSpPr>
        <xdr:cNvPr id="25" name="AutoShape 24" descr="Bonis de performance"/>
        <xdr:cNvSpPr>
          <a:spLocks noChangeAspect="1" noChangeArrowheads="1"/>
        </xdr:cNvSpPr>
      </xdr:nvSpPr>
      <xdr:spPr bwMode="auto">
        <a:xfrm>
          <a:off x="1524000" y="11621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1458</xdr:row>
      <xdr:rowOff>0</xdr:rowOff>
    </xdr:from>
    <xdr:to>
      <xdr:col>2</xdr:col>
      <xdr:colOff>257175</xdr:colOff>
      <xdr:row>1458</xdr:row>
      <xdr:rowOff>123825</xdr:rowOff>
    </xdr:to>
    <xdr:sp macro="" textlink="">
      <xdr:nvSpPr>
        <xdr:cNvPr id="26" name="AutoShape 25" descr="Exempté du ballottage">
          <a:hlinkClick xmlns:r="http://schemas.openxmlformats.org/officeDocument/2006/relationships" r:id="rId313"/>
        </xdr:cNvPr>
        <xdr:cNvSpPr>
          <a:spLocks noChangeAspect="1" noChangeArrowheads="1"/>
        </xdr:cNvSpPr>
      </xdr:nvSpPr>
      <xdr:spPr bwMode="auto">
        <a:xfrm>
          <a:off x="1657350" y="11621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917</xdr:row>
      <xdr:rowOff>0</xdr:rowOff>
    </xdr:from>
    <xdr:to>
      <xdr:col>2</xdr:col>
      <xdr:colOff>123825</xdr:colOff>
      <xdr:row>917</xdr:row>
      <xdr:rowOff>123825</xdr:rowOff>
    </xdr:to>
    <xdr:sp macro="" textlink="">
      <xdr:nvSpPr>
        <xdr:cNvPr id="27" name="AutoShape 26" descr="Bonis de performance"/>
        <xdr:cNvSpPr>
          <a:spLocks noChangeAspect="1" noChangeArrowheads="1"/>
        </xdr:cNvSpPr>
      </xdr:nvSpPr>
      <xdr:spPr bwMode="auto">
        <a:xfrm>
          <a:off x="1524000" y="11640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917</xdr:row>
      <xdr:rowOff>0</xdr:rowOff>
    </xdr:from>
    <xdr:to>
      <xdr:col>2</xdr:col>
      <xdr:colOff>257175</xdr:colOff>
      <xdr:row>917</xdr:row>
      <xdr:rowOff>123825</xdr:rowOff>
    </xdr:to>
    <xdr:sp macro="" textlink="">
      <xdr:nvSpPr>
        <xdr:cNvPr id="28" name="AutoShape 27" descr="Exempté du ballottage">
          <a:hlinkClick xmlns:r="http://schemas.openxmlformats.org/officeDocument/2006/relationships" r:id="rId314"/>
        </xdr:cNvPr>
        <xdr:cNvSpPr>
          <a:spLocks noChangeAspect="1" noChangeArrowheads="1"/>
        </xdr:cNvSpPr>
      </xdr:nvSpPr>
      <xdr:spPr bwMode="auto">
        <a:xfrm>
          <a:off x="1657350" y="11640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1401</xdr:row>
      <xdr:rowOff>0</xdr:rowOff>
    </xdr:from>
    <xdr:to>
      <xdr:col>2</xdr:col>
      <xdr:colOff>123825</xdr:colOff>
      <xdr:row>1401</xdr:row>
      <xdr:rowOff>123825</xdr:rowOff>
    </xdr:to>
    <xdr:sp macro="" textlink="">
      <xdr:nvSpPr>
        <xdr:cNvPr id="29" name="AutoShape 28" descr="Bonis de performance"/>
        <xdr:cNvSpPr>
          <a:spLocks noChangeAspect="1" noChangeArrowheads="1"/>
        </xdr:cNvSpPr>
      </xdr:nvSpPr>
      <xdr:spPr bwMode="auto">
        <a:xfrm>
          <a:off x="1524000" y="11659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1401</xdr:row>
      <xdr:rowOff>0</xdr:rowOff>
    </xdr:from>
    <xdr:to>
      <xdr:col>2</xdr:col>
      <xdr:colOff>257175</xdr:colOff>
      <xdr:row>1401</xdr:row>
      <xdr:rowOff>123825</xdr:rowOff>
    </xdr:to>
    <xdr:sp macro="" textlink="">
      <xdr:nvSpPr>
        <xdr:cNvPr id="30" name="AutoShape 29" descr="Exempté du ballottage">
          <a:hlinkClick xmlns:r="http://schemas.openxmlformats.org/officeDocument/2006/relationships" r:id="rId315"/>
        </xdr:cNvPr>
        <xdr:cNvSpPr>
          <a:spLocks noChangeAspect="1" noChangeArrowheads="1"/>
        </xdr:cNvSpPr>
      </xdr:nvSpPr>
      <xdr:spPr bwMode="auto">
        <a:xfrm>
          <a:off x="1657350" y="11659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123825</xdr:colOff>
      <xdr:row>93</xdr:row>
      <xdr:rowOff>123825</xdr:rowOff>
    </xdr:to>
    <xdr:sp macro="" textlink="">
      <xdr:nvSpPr>
        <xdr:cNvPr id="31" name="AutoShape 30" descr="Bonis de performance"/>
        <xdr:cNvSpPr>
          <a:spLocks noChangeAspect="1" noChangeArrowheads="1"/>
        </xdr:cNvSpPr>
      </xdr:nvSpPr>
      <xdr:spPr bwMode="auto">
        <a:xfrm>
          <a:off x="1524000" y="11678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93</xdr:row>
      <xdr:rowOff>0</xdr:rowOff>
    </xdr:from>
    <xdr:to>
      <xdr:col>2</xdr:col>
      <xdr:colOff>257175</xdr:colOff>
      <xdr:row>93</xdr:row>
      <xdr:rowOff>123825</xdr:rowOff>
    </xdr:to>
    <xdr:sp macro="" textlink="">
      <xdr:nvSpPr>
        <xdr:cNvPr id="2048" name="AutoShape 31" descr="Exempté du ballottage">
          <a:hlinkClick xmlns:r="http://schemas.openxmlformats.org/officeDocument/2006/relationships" r:id="rId316"/>
        </xdr:cNvPr>
        <xdr:cNvSpPr>
          <a:spLocks noChangeAspect="1" noChangeArrowheads="1"/>
        </xdr:cNvSpPr>
      </xdr:nvSpPr>
      <xdr:spPr bwMode="auto">
        <a:xfrm>
          <a:off x="1657350" y="11678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863</xdr:row>
      <xdr:rowOff>0</xdr:rowOff>
    </xdr:from>
    <xdr:to>
      <xdr:col>2</xdr:col>
      <xdr:colOff>123825</xdr:colOff>
      <xdr:row>863</xdr:row>
      <xdr:rowOff>123825</xdr:rowOff>
    </xdr:to>
    <xdr:sp macro="" textlink="">
      <xdr:nvSpPr>
        <xdr:cNvPr id="4096" name="AutoShape 32" descr="Bonis de performance"/>
        <xdr:cNvSpPr>
          <a:spLocks noChangeAspect="1" noChangeArrowheads="1"/>
        </xdr:cNvSpPr>
      </xdr:nvSpPr>
      <xdr:spPr bwMode="auto">
        <a:xfrm>
          <a:off x="1524000" y="11697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863</xdr:row>
      <xdr:rowOff>0</xdr:rowOff>
    </xdr:from>
    <xdr:to>
      <xdr:col>2</xdr:col>
      <xdr:colOff>257175</xdr:colOff>
      <xdr:row>863</xdr:row>
      <xdr:rowOff>123825</xdr:rowOff>
    </xdr:to>
    <xdr:sp macro="" textlink="">
      <xdr:nvSpPr>
        <xdr:cNvPr id="4163" name="AutoShape 33" descr="Exempté du ballottage">
          <a:hlinkClick xmlns:r="http://schemas.openxmlformats.org/officeDocument/2006/relationships" r:id="rId317"/>
        </xdr:cNvPr>
        <xdr:cNvSpPr>
          <a:spLocks noChangeAspect="1" noChangeArrowheads="1"/>
        </xdr:cNvSpPr>
      </xdr:nvSpPr>
      <xdr:spPr bwMode="auto">
        <a:xfrm>
          <a:off x="1657350" y="11697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1171</xdr:row>
      <xdr:rowOff>0</xdr:rowOff>
    </xdr:from>
    <xdr:to>
      <xdr:col>2</xdr:col>
      <xdr:colOff>123825</xdr:colOff>
      <xdr:row>1171</xdr:row>
      <xdr:rowOff>123825</xdr:rowOff>
    </xdr:to>
    <xdr:sp macro="" textlink="">
      <xdr:nvSpPr>
        <xdr:cNvPr id="4164" name="AutoShape 34" descr="Bonis de performance"/>
        <xdr:cNvSpPr>
          <a:spLocks noChangeAspect="1" noChangeArrowheads="1"/>
        </xdr:cNvSpPr>
      </xdr:nvSpPr>
      <xdr:spPr bwMode="auto">
        <a:xfrm>
          <a:off x="1524000" y="11716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1171</xdr:row>
      <xdr:rowOff>0</xdr:rowOff>
    </xdr:from>
    <xdr:to>
      <xdr:col>2</xdr:col>
      <xdr:colOff>257175</xdr:colOff>
      <xdr:row>1171</xdr:row>
      <xdr:rowOff>123825</xdr:rowOff>
    </xdr:to>
    <xdr:sp macro="" textlink="">
      <xdr:nvSpPr>
        <xdr:cNvPr id="4165" name="AutoShape 35" descr="Exempté du ballottage">
          <a:hlinkClick xmlns:r="http://schemas.openxmlformats.org/officeDocument/2006/relationships" r:id="rId318"/>
        </xdr:cNvPr>
        <xdr:cNvSpPr>
          <a:spLocks noChangeAspect="1" noChangeArrowheads="1"/>
        </xdr:cNvSpPr>
      </xdr:nvSpPr>
      <xdr:spPr bwMode="auto">
        <a:xfrm>
          <a:off x="1657350" y="11716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569</xdr:row>
      <xdr:rowOff>0</xdr:rowOff>
    </xdr:from>
    <xdr:to>
      <xdr:col>2</xdr:col>
      <xdr:colOff>123825</xdr:colOff>
      <xdr:row>569</xdr:row>
      <xdr:rowOff>123825</xdr:rowOff>
    </xdr:to>
    <xdr:sp macro="" textlink="">
      <xdr:nvSpPr>
        <xdr:cNvPr id="4166" name="AutoShape 36" descr="Bonis de performance"/>
        <xdr:cNvSpPr>
          <a:spLocks noChangeAspect="1" noChangeArrowheads="1"/>
        </xdr:cNvSpPr>
      </xdr:nvSpPr>
      <xdr:spPr bwMode="auto">
        <a:xfrm>
          <a:off x="1524000" y="11735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569</xdr:row>
      <xdr:rowOff>0</xdr:rowOff>
    </xdr:from>
    <xdr:to>
      <xdr:col>2</xdr:col>
      <xdr:colOff>257175</xdr:colOff>
      <xdr:row>569</xdr:row>
      <xdr:rowOff>123825</xdr:rowOff>
    </xdr:to>
    <xdr:sp macro="" textlink="">
      <xdr:nvSpPr>
        <xdr:cNvPr id="4167" name="AutoShape 37" descr="Exempté du ballottage">
          <a:hlinkClick xmlns:r="http://schemas.openxmlformats.org/officeDocument/2006/relationships" r:id="rId319"/>
        </xdr:cNvPr>
        <xdr:cNvSpPr>
          <a:spLocks noChangeAspect="1" noChangeArrowheads="1"/>
        </xdr:cNvSpPr>
      </xdr:nvSpPr>
      <xdr:spPr bwMode="auto">
        <a:xfrm>
          <a:off x="1657350" y="11735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156</xdr:row>
      <xdr:rowOff>0</xdr:rowOff>
    </xdr:from>
    <xdr:to>
      <xdr:col>2</xdr:col>
      <xdr:colOff>123825</xdr:colOff>
      <xdr:row>156</xdr:row>
      <xdr:rowOff>123825</xdr:rowOff>
    </xdr:to>
    <xdr:sp macro="" textlink="">
      <xdr:nvSpPr>
        <xdr:cNvPr id="4168" name="AutoShape 38" descr="Bonis de performance"/>
        <xdr:cNvSpPr>
          <a:spLocks noChangeAspect="1" noChangeArrowheads="1"/>
        </xdr:cNvSpPr>
      </xdr:nvSpPr>
      <xdr:spPr bwMode="auto">
        <a:xfrm>
          <a:off x="1524000" y="11924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156</xdr:row>
      <xdr:rowOff>0</xdr:rowOff>
    </xdr:from>
    <xdr:to>
      <xdr:col>2</xdr:col>
      <xdr:colOff>257175</xdr:colOff>
      <xdr:row>156</xdr:row>
      <xdr:rowOff>123825</xdr:rowOff>
    </xdr:to>
    <xdr:sp macro="" textlink="">
      <xdr:nvSpPr>
        <xdr:cNvPr id="4169" name="AutoShape 39" descr="Transaction avec retenue de salaire"/>
        <xdr:cNvSpPr>
          <a:spLocks noChangeAspect="1" noChangeArrowheads="1"/>
        </xdr:cNvSpPr>
      </xdr:nvSpPr>
      <xdr:spPr bwMode="auto">
        <a:xfrm>
          <a:off x="1657350" y="11924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156</xdr:row>
      <xdr:rowOff>0</xdr:rowOff>
    </xdr:from>
    <xdr:to>
      <xdr:col>2</xdr:col>
      <xdr:colOff>390525</xdr:colOff>
      <xdr:row>156</xdr:row>
      <xdr:rowOff>123825</xdr:rowOff>
    </xdr:to>
    <xdr:sp macro="" textlink="">
      <xdr:nvSpPr>
        <xdr:cNvPr id="4170" name="AutoShape 40" descr="Exempté du ballottage">
          <a:hlinkClick xmlns:r="http://schemas.openxmlformats.org/officeDocument/2006/relationships" r:id="rId320"/>
        </xdr:cNvPr>
        <xdr:cNvSpPr>
          <a:spLocks noChangeAspect="1" noChangeArrowheads="1"/>
        </xdr:cNvSpPr>
      </xdr:nvSpPr>
      <xdr:spPr bwMode="auto">
        <a:xfrm>
          <a:off x="1790700" y="11924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156</xdr:row>
      <xdr:rowOff>0</xdr:rowOff>
    </xdr:from>
    <xdr:to>
      <xdr:col>2</xdr:col>
      <xdr:colOff>523875</xdr:colOff>
      <xdr:row>156</xdr:row>
      <xdr:rowOff>123825</xdr:rowOff>
    </xdr:to>
    <xdr:sp macro="" textlink="">
      <xdr:nvSpPr>
        <xdr:cNvPr id="4171" name="AutoShape 41" descr="Exempté de la limite des 50 contrats"/>
        <xdr:cNvSpPr>
          <a:spLocks noChangeAspect="1" noChangeArrowheads="1"/>
        </xdr:cNvSpPr>
      </xdr:nvSpPr>
      <xdr:spPr bwMode="auto">
        <a:xfrm>
          <a:off x="1924050" y="11924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138</xdr:row>
      <xdr:rowOff>0</xdr:rowOff>
    </xdr:from>
    <xdr:to>
      <xdr:col>2</xdr:col>
      <xdr:colOff>123825</xdr:colOff>
      <xdr:row>138</xdr:row>
      <xdr:rowOff>123825</xdr:rowOff>
    </xdr:to>
    <xdr:sp macro="" textlink="">
      <xdr:nvSpPr>
        <xdr:cNvPr id="4172" name="AutoShape 42" descr="Bonis de performance"/>
        <xdr:cNvSpPr>
          <a:spLocks noChangeAspect="1" noChangeArrowheads="1"/>
        </xdr:cNvSpPr>
      </xdr:nvSpPr>
      <xdr:spPr bwMode="auto">
        <a:xfrm>
          <a:off x="1524000" y="11943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138</xdr:row>
      <xdr:rowOff>0</xdr:rowOff>
    </xdr:from>
    <xdr:to>
      <xdr:col>2</xdr:col>
      <xdr:colOff>257175</xdr:colOff>
      <xdr:row>138</xdr:row>
      <xdr:rowOff>123825</xdr:rowOff>
    </xdr:to>
    <xdr:sp macro="" textlink="">
      <xdr:nvSpPr>
        <xdr:cNvPr id="4173" name="AutoShape 43" descr="Transaction avec retenue de salaire"/>
        <xdr:cNvSpPr>
          <a:spLocks noChangeAspect="1" noChangeArrowheads="1"/>
        </xdr:cNvSpPr>
      </xdr:nvSpPr>
      <xdr:spPr bwMode="auto">
        <a:xfrm>
          <a:off x="1657350" y="11943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138</xdr:row>
      <xdr:rowOff>0</xdr:rowOff>
    </xdr:from>
    <xdr:to>
      <xdr:col>2</xdr:col>
      <xdr:colOff>390525</xdr:colOff>
      <xdr:row>138</xdr:row>
      <xdr:rowOff>123825</xdr:rowOff>
    </xdr:to>
    <xdr:sp macro="" textlink="">
      <xdr:nvSpPr>
        <xdr:cNvPr id="4174" name="AutoShape 44" descr="Exempté du ballottage">
          <a:hlinkClick xmlns:r="http://schemas.openxmlformats.org/officeDocument/2006/relationships" r:id="rId321"/>
        </xdr:cNvPr>
        <xdr:cNvSpPr>
          <a:spLocks noChangeAspect="1" noChangeArrowheads="1"/>
        </xdr:cNvSpPr>
      </xdr:nvSpPr>
      <xdr:spPr bwMode="auto">
        <a:xfrm>
          <a:off x="1790700" y="11943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873</xdr:row>
      <xdr:rowOff>0</xdr:rowOff>
    </xdr:from>
    <xdr:to>
      <xdr:col>2</xdr:col>
      <xdr:colOff>123825</xdr:colOff>
      <xdr:row>873</xdr:row>
      <xdr:rowOff>123825</xdr:rowOff>
    </xdr:to>
    <xdr:sp macro="" textlink="">
      <xdr:nvSpPr>
        <xdr:cNvPr id="4175" name="AutoShape 45" descr="Exempté du ballottage">
          <a:hlinkClick xmlns:r="http://schemas.openxmlformats.org/officeDocument/2006/relationships" r:id="rId322"/>
        </xdr:cNvPr>
        <xdr:cNvSpPr>
          <a:spLocks noChangeAspect="1" noChangeArrowheads="1"/>
        </xdr:cNvSpPr>
      </xdr:nvSpPr>
      <xdr:spPr bwMode="auto">
        <a:xfrm>
          <a:off x="1524000" y="11962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1173</xdr:row>
      <xdr:rowOff>0</xdr:rowOff>
    </xdr:from>
    <xdr:to>
      <xdr:col>2</xdr:col>
      <xdr:colOff>123825</xdr:colOff>
      <xdr:row>1173</xdr:row>
      <xdr:rowOff>123825</xdr:rowOff>
    </xdr:to>
    <xdr:sp macro="" textlink="">
      <xdr:nvSpPr>
        <xdr:cNvPr id="4176" name="AutoShape 46" descr="Bonis de performance"/>
        <xdr:cNvSpPr>
          <a:spLocks noChangeAspect="1" noChangeArrowheads="1"/>
        </xdr:cNvSpPr>
      </xdr:nvSpPr>
      <xdr:spPr bwMode="auto">
        <a:xfrm>
          <a:off x="1524000" y="119814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1173</xdr:row>
      <xdr:rowOff>0</xdr:rowOff>
    </xdr:from>
    <xdr:to>
      <xdr:col>2</xdr:col>
      <xdr:colOff>257175</xdr:colOff>
      <xdr:row>1173</xdr:row>
      <xdr:rowOff>123825</xdr:rowOff>
    </xdr:to>
    <xdr:sp macro="" textlink="">
      <xdr:nvSpPr>
        <xdr:cNvPr id="4177" name="AutoShape 47" descr="Exempté du ballottage">
          <a:hlinkClick xmlns:r="http://schemas.openxmlformats.org/officeDocument/2006/relationships" r:id="rId323"/>
        </xdr:cNvPr>
        <xdr:cNvSpPr>
          <a:spLocks noChangeAspect="1" noChangeArrowheads="1"/>
        </xdr:cNvSpPr>
      </xdr:nvSpPr>
      <xdr:spPr bwMode="auto">
        <a:xfrm>
          <a:off x="1657350" y="119814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286</xdr:row>
      <xdr:rowOff>0</xdr:rowOff>
    </xdr:from>
    <xdr:to>
      <xdr:col>2</xdr:col>
      <xdr:colOff>123825</xdr:colOff>
      <xdr:row>286</xdr:row>
      <xdr:rowOff>123825</xdr:rowOff>
    </xdr:to>
    <xdr:sp macro="" textlink="">
      <xdr:nvSpPr>
        <xdr:cNvPr id="4178" name="AutoShape 48" descr="Exempté du ballottage">
          <a:hlinkClick xmlns:r="http://schemas.openxmlformats.org/officeDocument/2006/relationships" r:id="rId324"/>
        </xdr:cNvPr>
        <xdr:cNvSpPr>
          <a:spLocks noChangeAspect="1" noChangeArrowheads="1"/>
        </xdr:cNvSpPr>
      </xdr:nvSpPr>
      <xdr:spPr bwMode="auto">
        <a:xfrm>
          <a:off x="1524000" y="120005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772</xdr:row>
      <xdr:rowOff>0</xdr:rowOff>
    </xdr:from>
    <xdr:to>
      <xdr:col>2</xdr:col>
      <xdr:colOff>123825</xdr:colOff>
      <xdr:row>772</xdr:row>
      <xdr:rowOff>123825</xdr:rowOff>
    </xdr:to>
    <xdr:sp macro="" textlink="">
      <xdr:nvSpPr>
        <xdr:cNvPr id="4179" name="AutoShape 49" descr="Exempté du ballottage">
          <a:hlinkClick xmlns:r="http://schemas.openxmlformats.org/officeDocument/2006/relationships" r:id="rId325"/>
        </xdr:cNvPr>
        <xdr:cNvSpPr>
          <a:spLocks noChangeAspect="1" noChangeArrowheads="1"/>
        </xdr:cNvSpPr>
      </xdr:nvSpPr>
      <xdr:spPr bwMode="auto">
        <a:xfrm>
          <a:off x="1524000" y="120195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657</xdr:row>
      <xdr:rowOff>0</xdr:rowOff>
    </xdr:from>
    <xdr:to>
      <xdr:col>2</xdr:col>
      <xdr:colOff>123825</xdr:colOff>
      <xdr:row>657</xdr:row>
      <xdr:rowOff>123825</xdr:rowOff>
    </xdr:to>
    <xdr:sp macro="" textlink="">
      <xdr:nvSpPr>
        <xdr:cNvPr id="4180" name="AutoShape 50" descr="Bonis de performance"/>
        <xdr:cNvSpPr>
          <a:spLocks noChangeAspect="1" noChangeArrowheads="1"/>
        </xdr:cNvSpPr>
      </xdr:nvSpPr>
      <xdr:spPr bwMode="auto">
        <a:xfrm>
          <a:off x="1524000" y="120386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657</xdr:row>
      <xdr:rowOff>0</xdr:rowOff>
    </xdr:from>
    <xdr:to>
      <xdr:col>2</xdr:col>
      <xdr:colOff>257175</xdr:colOff>
      <xdr:row>657</xdr:row>
      <xdr:rowOff>123825</xdr:rowOff>
    </xdr:to>
    <xdr:sp macro="" textlink="">
      <xdr:nvSpPr>
        <xdr:cNvPr id="4181" name="AutoShape 51" descr="Exempté du ballottage">
          <a:hlinkClick xmlns:r="http://schemas.openxmlformats.org/officeDocument/2006/relationships" r:id="rId326"/>
        </xdr:cNvPr>
        <xdr:cNvSpPr>
          <a:spLocks noChangeAspect="1" noChangeArrowheads="1"/>
        </xdr:cNvSpPr>
      </xdr:nvSpPr>
      <xdr:spPr bwMode="auto">
        <a:xfrm>
          <a:off x="1657350" y="120386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xdr:row>
      <xdr:rowOff>0</xdr:rowOff>
    </xdr:from>
    <xdr:to>
      <xdr:col>2</xdr:col>
      <xdr:colOff>123825</xdr:colOff>
      <xdr:row>73</xdr:row>
      <xdr:rowOff>123825</xdr:rowOff>
    </xdr:to>
    <xdr:sp macro="" textlink="">
      <xdr:nvSpPr>
        <xdr:cNvPr id="4182" name="AutoShape 52" descr="Bonis de performance"/>
        <xdr:cNvSpPr>
          <a:spLocks noChangeAspect="1" noChangeArrowheads="1"/>
        </xdr:cNvSpPr>
      </xdr:nvSpPr>
      <xdr:spPr bwMode="auto">
        <a:xfrm>
          <a:off x="1524000" y="120576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73</xdr:row>
      <xdr:rowOff>0</xdr:rowOff>
    </xdr:from>
    <xdr:to>
      <xdr:col>2</xdr:col>
      <xdr:colOff>257175</xdr:colOff>
      <xdr:row>73</xdr:row>
      <xdr:rowOff>123825</xdr:rowOff>
    </xdr:to>
    <xdr:sp macro="" textlink="">
      <xdr:nvSpPr>
        <xdr:cNvPr id="4183" name="AutoShape 53" descr="Exempté du ballottage">
          <a:hlinkClick xmlns:r="http://schemas.openxmlformats.org/officeDocument/2006/relationships" r:id="rId327"/>
        </xdr:cNvPr>
        <xdr:cNvSpPr>
          <a:spLocks noChangeAspect="1" noChangeArrowheads="1"/>
        </xdr:cNvSpPr>
      </xdr:nvSpPr>
      <xdr:spPr bwMode="auto">
        <a:xfrm>
          <a:off x="1657350" y="120576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1141</xdr:row>
      <xdr:rowOff>0</xdr:rowOff>
    </xdr:from>
    <xdr:to>
      <xdr:col>2</xdr:col>
      <xdr:colOff>123825</xdr:colOff>
      <xdr:row>1141</xdr:row>
      <xdr:rowOff>123825</xdr:rowOff>
    </xdr:to>
    <xdr:sp macro="" textlink="">
      <xdr:nvSpPr>
        <xdr:cNvPr id="4184" name="AutoShape 54" descr="Bonis de performance"/>
        <xdr:cNvSpPr>
          <a:spLocks noChangeAspect="1" noChangeArrowheads="1"/>
        </xdr:cNvSpPr>
      </xdr:nvSpPr>
      <xdr:spPr bwMode="auto">
        <a:xfrm>
          <a:off x="1524000" y="121710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1141</xdr:row>
      <xdr:rowOff>0</xdr:rowOff>
    </xdr:from>
    <xdr:to>
      <xdr:col>2</xdr:col>
      <xdr:colOff>257175</xdr:colOff>
      <xdr:row>1141</xdr:row>
      <xdr:rowOff>123825</xdr:rowOff>
    </xdr:to>
    <xdr:sp macro="" textlink="">
      <xdr:nvSpPr>
        <xdr:cNvPr id="4185" name="AutoShape 55" descr="Transaction avec retenue de salaire"/>
        <xdr:cNvSpPr>
          <a:spLocks noChangeAspect="1" noChangeArrowheads="1"/>
        </xdr:cNvSpPr>
      </xdr:nvSpPr>
      <xdr:spPr bwMode="auto">
        <a:xfrm>
          <a:off x="1657350" y="121710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1141</xdr:row>
      <xdr:rowOff>0</xdr:rowOff>
    </xdr:from>
    <xdr:to>
      <xdr:col>2</xdr:col>
      <xdr:colOff>390525</xdr:colOff>
      <xdr:row>1141</xdr:row>
      <xdr:rowOff>123825</xdr:rowOff>
    </xdr:to>
    <xdr:sp macro="" textlink="">
      <xdr:nvSpPr>
        <xdr:cNvPr id="4186" name="AutoShape 56" descr="Exempté du ballottage">
          <a:hlinkClick xmlns:r="http://schemas.openxmlformats.org/officeDocument/2006/relationships" r:id="rId328"/>
        </xdr:cNvPr>
        <xdr:cNvSpPr>
          <a:spLocks noChangeAspect="1" noChangeArrowheads="1"/>
        </xdr:cNvSpPr>
      </xdr:nvSpPr>
      <xdr:spPr bwMode="auto">
        <a:xfrm>
          <a:off x="1790700" y="121710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1141</xdr:row>
      <xdr:rowOff>0</xdr:rowOff>
    </xdr:from>
    <xdr:to>
      <xdr:col>2</xdr:col>
      <xdr:colOff>523875</xdr:colOff>
      <xdr:row>1141</xdr:row>
      <xdr:rowOff>123825</xdr:rowOff>
    </xdr:to>
    <xdr:sp macro="" textlink="">
      <xdr:nvSpPr>
        <xdr:cNvPr id="4187" name="AutoShape 57" descr="Exempté de la limite des 50 contrats"/>
        <xdr:cNvSpPr>
          <a:spLocks noChangeAspect="1" noChangeArrowheads="1"/>
        </xdr:cNvSpPr>
      </xdr:nvSpPr>
      <xdr:spPr bwMode="auto">
        <a:xfrm>
          <a:off x="1924050" y="121710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1244</xdr:row>
      <xdr:rowOff>0</xdr:rowOff>
    </xdr:from>
    <xdr:to>
      <xdr:col>2</xdr:col>
      <xdr:colOff>123825</xdr:colOff>
      <xdr:row>1244</xdr:row>
      <xdr:rowOff>123825</xdr:rowOff>
    </xdr:to>
    <xdr:sp macro="" textlink="">
      <xdr:nvSpPr>
        <xdr:cNvPr id="4188" name="AutoShape 58" descr="Bonis de performance"/>
        <xdr:cNvSpPr>
          <a:spLocks noChangeAspect="1" noChangeArrowheads="1"/>
        </xdr:cNvSpPr>
      </xdr:nvSpPr>
      <xdr:spPr bwMode="auto">
        <a:xfrm>
          <a:off x="1524000" y="1219009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1244</xdr:row>
      <xdr:rowOff>0</xdr:rowOff>
    </xdr:from>
    <xdr:to>
      <xdr:col>2</xdr:col>
      <xdr:colOff>257175</xdr:colOff>
      <xdr:row>1244</xdr:row>
      <xdr:rowOff>123825</xdr:rowOff>
    </xdr:to>
    <xdr:sp macro="" textlink="">
      <xdr:nvSpPr>
        <xdr:cNvPr id="4189" name="AutoShape 59" descr="Exempté du ballottage">
          <a:hlinkClick xmlns:r="http://schemas.openxmlformats.org/officeDocument/2006/relationships" r:id="rId329"/>
        </xdr:cNvPr>
        <xdr:cNvSpPr>
          <a:spLocks noChangeAspect="1" noChangeArrowheads="1"/>
        </xdr:cNvSpPr>
      </xdr:nvSpPr>
      <xdr:spPr bwMode="auto">
        <a:xfrm>
          <a:off x="1657350" y="1219009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1431</xdr:row>
      <xdr:rowOff>0</xdr:rowOff>
    </xdr:from>
    <xdr:to>
      <xdr:col>2</xdr:col>
      <xdr:colOff>123825</xdr:colOff>
      <xdr:row>1431</xdr:row>
      <xdr:rowOff>123825</xdr:rowOff>
    </xdr:to>
    <xdr:sp macro="" textlink="">
      <xdr:nvSpPr>
        <xdr:cNvPr id="4190" name="AutoShape 60" descr="Bonis de performance"/>
        <xdr:cNvSpPr>
          <a:spLocks noChangeAspect="1" noChangeArrowheads="1"/>
        </xdr:cNvSpPr>
      </xdr:nvSpPr>
      <xdr:spPr bwMode="auto">
        <a:xfrm>
          <a:off x="1524000" y="122091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1431</xdr:row>
      <xdr:rowOff>0</xdr:rowOff>
    </xdr:from>
    <xdr:to>
      <xdr:col>2</xdr:col>
      <xdr:colOff>257175</xdr:colOff>
      <xdr:row>1431</xdr:row>
      <xdr:rowOff>123825</xdr:rowOff>
    </xdr:to>
    <xdr:sp macro="" textlink="">
      <xdr:nvSpPr>
        <xdr:cNvPr id="4191" name="AutoShape 61" descr="Exempté du ballottage">
          <a:hlinkClick xmlns:r="http://schemas.openxmlformats.org/officeDocument/2006/relationships" r:id="rId330"/>
        </xdr:cNvPr>
        <xdr:cNvSpPr>
          <a:spLocks noChangeAspect="1" noChangeArrowheads="1"/>
        </xdr:cNvSpPr>
      </xdr:nvSpPr>
      <xdr:spPr bwMode="auto">
        <a:xfrm>
          <a:off x="1657350" y="122091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1286</xdr:row>
      <xdr:rowOff>0</xdr:rowOff>
    </xdr:from>
    <xdr:to>
      <xdr:col>2</xdr:col>
      <xdr:colOff>123825</xdr:colOff>
      <xdr:row>1286</xdr:row>
      <xdr:rowOff>123825</xdr:rowOff>
    </xdr:to>
    <xdr:sp macro="" textlink="">
      <xdr:nvSpPr>
        <xdr:cNvPr id="2726" name="AutoShape 62" descr="Exempté du ballottage">
          <a:hlinkClick xmlns:r="http://schemas.openxmlformats.org/officeDocument/2006/relationships" r:id="rId331"/>
        </xdr:cNvPr>
        <xdr:cNvSpPr>
          <a:spLocks noChangeAspect="1" noChangeArrowheads="1"/>
        </xdr:cNvSpPr>
      </xdr:nvSpPr>
      <xdr:spPr bwMode="auto">
        <a:xfrm>
          <a:off x="1524000" y="1222819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1286</xdr:row>
      <xdr:rowOff>0</xdr:rowOff>
    </xdr:from>
    <xdr:to>
      <xdr:col>7</xdr:col>
      <xdr:colOff>123825</xdr:colOff>
      <xdr:row>1286</xdr:row>
      <xdr:rowOff>104775</xdr:rowOff>
    </xdr:to>
    <xdr:sp macro="" textlink="">
      <xdr:nvSpPr>
        <xdr:cNvPr id="2727" name="AutoShape 63" descr="Éligible à l'arbitrage">
          <a:hlinkClick xmlns:r="http://schemas.openxmlformats.org/officeDocument/2006/relationships" r:id="rId332"/>
        </xdr:cNvPr>
        <xdr:cNvSpPr>
          <a:spLocks noChangeAspect="1" noChangeArrowheads="1"/>
        </xdr:cNvSpPr>
      </xdr:nvSpPr>
      <xdr:spPr bwMode="auto">
        <a:xfrm>
          <a:off x="5334000" y="1222819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1324</xdr:row>
      <xdr:rowOff>0</xdr:rowOff>
    </xdr:from>
    <xdr:to>
      <xdr:col>2</xdr:col>
      <xdr:colOff>123825</xdr:colOff>
      <xdr:row>1324</xdr:row>
      <xdr:rowOff>123825</xdr:rowOff>
    </xdr:to>
    <xdr:sp macro="" textlink="">
      <xdr:nvSpPr>
        <xdr:cNvPr id="2728" name="AutoShape 64" descr="Bonis de performance"/>
        <xdr:cNvSpPr>
          <a:spLocks noChangeAspect="1" noChangeArrowheads="1"/>
        </xdr:cNvSpPr>
      </xdr:nvSpPr>
      <xdr:spPr bwMode="auto">
        <a:xfrm>
          <a:off x="1524000" y="114833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1324</xdr:row>
      <xdr:rowOff>0</xdr:rowOff>
    </xdr:from>
    <xdr:to>
      <xdr:col>2</xdr:col>
      <xdr:colOff>257175</xdr:colOff>
      <xdr:row>1324</xdr:row>
      <xdr:rowOff>123825</xdr:rowOff>
    </xdr:to>
    <xdr:sp macro="" textlink="">
      <xdr:nvSpPr>
        <xdr:cNvPr id="2729" name="AutoShape 65" descr="Exempté du ballottage">
          <a:hlinkClick xmlns:r="http://schemas.openxmlformats.org/officeDocument/2006/relationships" r:id="rId333"/>
        </xdr:cNvPr>
        <xdr:cNvSpPr>
          <a:spLocks noChangeAspect="1" noChangeArrowheads="1"/>
        </xdr:cNvSpPr>
      </xdr:nvSpPr>
      <xdr:spPr bwMode="auto">
        <a:xfrm>
          <a:off x="1657350" y="114833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970</xdr:row>
      <xdr:rowOff>0</xdr:rowOff>
    </xdr:from>
    <xdr:to>
      <xdr:col>2</xdr:col>
      <xdr:colOff>123825</xdr:colOff>
      <xdr:row>970</xdr:row>
      <xdr:rowOff>123825</xdr:rowOff>
    </xdr:to>
    <xdr:sp macro="" textlink="">
      <xdr:nvSpPr>
        <xdr:cNvPr id="2730" name="AutoShape 66" descr="Bonis de performance"/>
        <xdr:cNvSpPr>
          <a:spLocks noChangeAspect="1" noChangeArrowheads="1"/>
        </xdr:cNvSpPr>
      </xdr:nvSpPr>
      <xdr:spPr bwMode="auto">
        <a:xfrm>
          <a:off x="1524000" y="115023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970</xdr:row>
      <xdr:rowOff>0</xdr:rowOff>
    </xdr:from>
    <xdr:to>
      <xdr:col>2</xdr:col>
      <xdr:colOff>257175</xdr:colOff>
      <xdr:row>970</xdr:row>
      <xdr:rowOff>123825</xdr:rowOff>
    </xdr:to>
    <xdr:sp macro="" textlink="">
      <xdr:nvSpPr>
        <xdr:cNvPr id="2731" name="AutoShape 67" descr="Exempté du ballottage">
          <a:hlinkClick xmlns:r="http://schemas.openxmlformats.org/officeDocument/2006/relationships" r:id="rId334"/>
        </xdr:cNvPr>
        <xdr:cNvSpPr>
          <a:spLocks noChangeAspect="1" noChangeArrowheads="1"/>
        </xdr:cNvSpPr>
      </xdr:nvSpPr>
      <xdr:spPr bwMode="auto">
        <a:xfrm>
          <a:off x="1657350" y="115023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417</xdr:row>
      <xdr:rowOff>0</xdr:rowOff>
    </xdr:from>
    <xdr:to>
      <xdr:col>2</xdr:col>
      <xdr:colOff>123825</xdr:colOff>
      <xdr:row>417</xdr:row>
      <xdr:rowOff>123825</xdr:rowOff>
    </xdr:to>
    <xdr:sp macro="" textlink="">
      <xdr:nvSpPr>
        <xdr:cNvPr id="2732" name="AutoShape 68" descr="Bonis de performance"/>
        <xdr:cNvSpPr>
          <a:spLocks noChangeAspect="1" noChangeArrowheads="1"/>
        </xdr:cNvSpPr>
      </xdr:nvSpPr>
      <xdr:spPr bwMode="auto">
        <a:xfrm>
          <a:off x="1524000" y="11521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1418</xdr:row>
      <xdr:rowOff>0</xdr:rowOff>
    </xdr:from>
    <xdr:to>
      <xdr:col>7</xdr:col>
      <xdr:colOff>123825</xdr:colOff>
      <xdr:row>1418</xdr:row>
      <xdr:rowOff>104775</xdr:rowOff>
    </xdr:to>
    <xdr:sp macro="" textlink="">
      <xdr:nvSpPr>
        <xdr:cNvPr id="2733" name="AutoShape 69" descr="Éligible à l'arbitrage">
          <a:hlinkClick xmlns:r="http://schemas.openxmlformats.org/officeDocument/2006/relationships" r:id="rId335"/>
        </xdr:cNvPr>
        <xdr:cNvSpPr>
          <a:spLocks noChangeAspect="1" noChangeArrowheads="1"/>
        </xdr:cNvSpPr>
      </xdr:nvSpPr>
      <xdr:spPr bwMode="auto">
        <a:xfrm>
          <a:off x="5334000" y="115785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34" name="AutoShape 70" descr="https://capfriendly-wlb8ng5.stackpathdns.com/assets/images/icons/general/q.svg"/>
        <xdr:cNvSpPr>
          <a:spLocks noChangeAspect="1" noChangeArrowheads="1"/>
        </xdr:cNvSpPr>
      </xdr:nvSpPr>
      <xdr:spPr bwMode="auto">
        <a:xfrm>
          <a:off x="1524000" y="12090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35" name="AutoShape 71" descr="https://capfriendly-wlb8ng5.stackpathdns.com/assets/images/icons/general/q.svg"/>
        <xdr:cNvSpPr>
          <a:spLocks noChangeAspect="1" noChangeArrowheads="1"/>
        </xdr:cNvSpPr>
      </xdr:nvSpPr>
      <xdr:spPr bwMode="auto">
        <a:xfrm>
          <a:off x="1524000" y="12109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36" name="AutoShape 72" descr="https://capfriendly-wlb8ng5.stackpathdns.com/assets/images/icons/general/q.svg"/>
        <xdr:cNvSpPr>
          <a:spLocks noChangeAspect="1" noChangeArrowheads="1"/>
        </xdr:cNvSpPr>
      </xdr:nvSpPr>
      <xdr:spPr bwMode="auto">
        <a:xfrm>
          <a:off x="1524000" y="12128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37" name="AutoShape 73" descr="https://capfriendly-wlb8ng5.stackpathdns.com/assets/images/icons/general/q.svg"/>
        <xdr:cNvSpPr>
          <a:spLocks noChangeAspect="1" noChangeArrowheads="1"/>
        </xdr:cNvSpPr>
      </xdr:nvSpPr>
      <xdr:spPr bwMode="auto">
        <a:xfrm>
          <a:off x="1524000" y="12147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38" name="AutoShape 74" descr="https://capfriendly-wlb8ng5.stackpathdns.com/assets/images/icons/general/q.svg"/>
        <xdr:cNvSpPr>
          <a:spLocks noChangeAspect="1" noChangeArrowheads="1"/>
        </xdr:cNvSpPr>
      </xdr:nvSpPr>
      <xdr:spPr bwMode="auto">
        <a:xfrm>
          <a:off x="1524000" y="12166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39" name="AutoShape 75" descr="https://capfriendly-wlb8ng5.stackpathdns.com/assets/images/icons/general/q.svg"/>
        <xdr:cNvSpPr>
          <a:spLocks noChangeAspect="1" noChangeArrowheads="1"/>
        </xdr:cNvSpPr>
      </xdr:nvSpPr>
      <xdr:spPr bwMode="auto">
        <a:xfrm>
          <a:off x="1524000" y="12185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40" name="AutoShape 76" descr="https://capfriendly-wlb8ng5.stackpathdns.com/assets/images/icons/general/q.svg"/>
        <xdr:cNvSpPr>
          <a:spLocks noChangeAspect="1" noChangeArrowheads="1"/>
        </xdr:cNvSpPr>
      </xdr:nvSpPr>
      <xdr:spPr bwMode="auto">
        <a:xfrm>
          <a:off x="1524000" y="12204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41" name="AutoShape 77" descr="https://capfriendly-wlb8ng5.stackpathdns.com/assets/images/icons/general/q.svg"/>
        <xdr:cNvSpPr>
          <a:spLocks noChangeAspect="1" noChangeArrowheads="1"/>
        </xdr:cNvSpPr>
      </xdr:nvSpPr>
      <xdr:spPr bwMode="auto">
        <a:xfrm>
          <a:off x="1524000" y="12223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42" name="AutoShape 78" descr="https://capfriendly-wlb8ng5.stackpathdns.com/assets/images/icons/general/q.svg"/>
        <xdr:cNvSpPr>
          <a:spLocks noChangeAspect="1" noChangeArrowheads="1"/>
        </xdr:cNvSpPr>
      </xdr:nvSpPr>
      <xdr:spPr bwMode="auto">
        <a:xfrm>
          <a:off x="1524000" y="12242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43" name="AutoShape 79" descr="https://capfriendly-wlb8ng5.stackpathdns.com/assets/images/icons/general/q.svg"/>
        <xdr:cNvSpPr>
          <a:spLocks noChangeAspect="1" noChangeArrowheads="1"/>
        </xdr:cNvSpPr>
      </xdr:nvSpPr>
      <xdr:spPr bwMode="auto">
        <a:xfrm>
          <a:off x="1524000" y="12261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44" name="AutoShape 80" descr="https://capfriendly-wlb8ng5.stackpathdns.com/assets/images/icons/general/q.svg"/>
        <xdr:cNvSpPr>
          <a:spLocks noChangeAspect="1" noChangeArrowheads="1"/>
        </xdr:cNvSpPr>
      </xdr:nvSpPr>
      <xdr:spPr bwMode="auto">
        <a:xfrm>
          <a:off x="1524000" y="12280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844</xdr:row>
      <xdr:rowOff>0</xdr:rowOff>
    </xdr:from>
    <xdr:to>
      <xdr:col>2</xdr:col>
      <xdr:colOff>123825</xdr:colOff>
      <xdr:row>844</xdr:row>
      <xdr:rowOff>123825</xdr:rowOff>
    </xdr:to>
    <xdr:sp macro="" textlink="">
      <xdr:nvSpPr>
        <xdr:cNvPr id="2745" name="AutoShape 81" descr="Bonis de performance"/>
        <xdr:cNvSpPr>
          <a:spLocks noChangeAspect="1" noChangeArrowheads="1"/>
        </xdr:cNvSpPr>
      </xdr:nvSpPr>
      <xdr:spPr bwMode="auto">
        <a:xfrm>
          <a:off x="1524000" y="12367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844</xdr:row>
      <xdr:rowOff>0</xdr:rowOff>
    </xdr:from>
    <xdr:to>
      <xdr:col>2</xdr:col>
      <xdr:colOff>257175</xdr:colOff>
      <xdr:row>844</xdr:row>
      <xdr:rowOff>123825</xdr:rowOff>
    </xdr:to>
    <xdr:sp macro="" textlink="">
      <xdr:nvSpPr>
        <xdr:cNvPr id="2746" name="AutoShape 82" descr="Exempté du ballottage">
          <a:hlinkClick xmlns:r="http://schemas.openxmlformats.org/officeDocument/2006/relationships" r:id="rId336"/>
        </xdr:cNvPr>
        <xdr:cNvSpPr>
          <a:spLocks noChangeAspect="1" noChangeArrowheads="1"/>
        </xdr:cNvSpPr>
      </xdr:nvSpPr>
      <xdr:spPr bwMode="auto">
        <a:xfrm>
          <a:off x="1657350" y="12367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466</xdr:row>
      <xdr:rowOff>0</xdr:rowOff>
    </xdr:from>
    <xdr:to>
      <xdr:col>2</xdr:col>
      <xdr:colOff>123825</xdr:colOff>
      <xdr:row>466</xdr:row>
      <xdr:rowOff>123825</xdr:rowOff>
    </xdr:to>
    <xdr:sp macro="" textlink="">
      <xdr:nvSpPr>
        <xdr:cNvPr id="2747" name="AutoShape 83" descr="Bonis de performance"/>
        <xdr:cNvSpPr>
          <a:spLocks noChangeAspect="1" noChangeArrowheads="1"/>
        </xdr:cNvSpPr>
      </xdr:nvSpPr>
      <xdr:spPr bwMode="auto">
        <a:xfrm>
          <a:off x="1524000" y="12386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466</xdr:row>
      <xdr:rowOff>0</xdr:rowOff>
    </xdr:from>
    <xdr:to>
      <xdr:col>2</xdr:col>
      <xdr:colOff>257175</xdr:colOff>
      <xdr:row>466</xdr:row>
      <xdr:rowOff>123825</xdr:rowOff>
    </xdr:to>
    <xdr:sp macro="" textlink="">
      <xdr:nvSpPr>
        <xdr:cNvPr id="2748" name="AutoShape 84" descr="Exempté du ballottage">
          <a:hlinkClick xmlns:r="http://schemas.openxmlformats.org/officeDocument/2006/relationships" r:id="rId337"/>
        </xdr:cNvPr>
        <xdr:cNvSpPr>
          <a:spLocks noChangeAspect="1" noChangeArrowheads="1"/>
        </xdr:cNvSpPr>
      </xdr:nvSpPr>
      <xdr:spPr bwMode="auto">
        <a:xfrm>
          <a:off x="1657350" y="12386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1083</xdr:row>
      <xdr:rowOff>0</xdr:rowOff>
    </xdr:from>
    <xdr:to>
      <xdr:col>2</xdr:col>
      <xdr:colOff>123825</xdr:colOff>
      <xdr:row>1083</xdr:row>
      <xdr:rowOff>123825</xdr:rowOff>
    </xdr:to>
    <xdr:sp macro="" textlink="">
      <xdr:nvSpPr>
        <xdr:cNvPr id="2749" name="AutoShape 85" descr="Bonis de performance"/>
        <xdr:cNvSpPr>
          <a:spLocks noChangeAspect="1" noChangeArrowheads="1"/>
        </xdr:cNvSpPr>
      </xdr:nvSpPr>
      <xdr:spPr bwMode="auto">
        <a:xfrm>
          <a:off x="1524000" y="12405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1083</xdr:row>
      <xdr:rowOff>0</xdr:rowOff>
    </xdr:from>
    <xdr:to>
      <xdr:col>2</xdr:col>
      <xdr:colOff>257175</xdr:colOff>
      <xdr:row>1083</xdr:row>
      <xdr:rowOff>123825</xdr:rowOff>
    </xdr:to>
    <xdr:sp macro="" textlink="">
      <xdr:nvSpPr>
        <xdr:cNvPr id="2750" name="AutoShape 86" descr="Exempté du ballottage">
          <a:hlinkClick xmlns:r="http://schemas.openxmlformats.org/officeDocument/2006/relationships" r:id="rId338"/>
        </xdr:cNvPr>
        <xdr:cNvSpPr>
          <a:spLocks noChangeAspect="1" noChangeArrowheads="1"/>
        </xdr:cNvSpPr>
      </xdr:nvSpPr>
      <xdr:spPr bwMode="auto">
        <a:xfrm>
          <a:off x="1657350" y="12405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759</xdr:row>
      <xdr:rowOff>0</xdr:rowOff>
    </xdr:from>
    <xdr:to>
      <xdr:col>2</xdr:col>
      <xdr:colOff>123825</xdr:colOff>
      <xdr:row>759</xdr:row>
      <xdr:rowOff>123825</xdr:rowOff>
    </xdr:to>
    <xdr:sp macro="" textlink="">
      <xdr:nvSpPr>
        <xdr:cNvPr id="2751" name="AutoShape 87" descr="Bonis de performance"/>
        <xdr:cNvSpPr>
          <a:spLocks noChangeAspect="1" noChangeArrowheads="1"/>
        </xdr:cNvSpPr>
      </xdr:nvSpPr>
      <xdr:spPr bwMode="auto">
        <a:xfrm>
          <a:off x="1524000" y="124244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759</xdr:row>
      <xdr:rowOff>0</xdr:rowOff>
    </xdr:from>
    <xdr:to>
      <xdr:col>2</xdr:col>
      <xdr:colOff>257175</xdr:colOff>
      <xdr:row>759</xdr:row>
      <xdr:rowOff>123825</xdr:rowOff>
    </xdr:to>
    <xdr:sp macro="" textlink="">
      <xdr:nvSpPr>
        <xdr:cNvPr id="4192" name="AutoShape 88" descr="Exempté du ballottage">
          <a:hlinkClick xmlns:r="http://schemas.openxmlformats.org/officeDocument/2006/relationships" r:id="rId339"/>
        </xdr:cNvPr>
        <xdr:cNvSpPr>
          <a:spLocks noChangeAspect="1" noChangeArrowheads="1"/>
        </xdr:cNvSpPr>
      </xdr:nvSpPr>
      <xdr:spPr bwMode="auto">
        <a:xfrm>
          <a:off x="1657350" y="124244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893</xdr:row>
      <xdr:rowOff>0</xdr:rowOff>
    </xdr:from>
    <xdr:to>
      <xdr:col>2</xdr:col>
      <xdr:colOff>123825</xdr:colOff>
      <xdr:row>893</xdr:row>
      <xdr:rowOff>123825</xdr:rowOff>
    </xdr:to>
    <xdr:sp macro="" textlink="">
      <xdr:nvSpPr>
        <xdr:cNvPr id="4193" name="AutoShape 89" descr="Bonis de performance"/>
        <xdr:cNvSpPr>
          <a:spLocks noChangeAspect="1" noChangeArrowheads="1"/>
        </xdr:cNvSpPr>
      </xdr:nvSpPr>
      <xdr:spPr bwMode="auto">
        <a:xfrm>
          <a:off x="1524000" y="12443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893</xdr:row>
      <xdr:rowOff>0</xdr:rowOff>
    </xdr:from>
    <xdr:to>
      <xdr:col>2</xdr:col>
      <xdr:colOff>257175</xdr:colOff>
      <xdr:row>893</xdr:row>
      <xdr:rowOff>123825</xdr:rowOff>
    </xdr:to>
    <xdr:sp macro="" textlink="">
      <xdr:nvSpPr>
        <xdr:cNvPr id="4194" name="AutoShape 90" descr="Exempté du ballottage">
          <a:hlinkClick xmlns:r="http://schemas.openxmlformats.org/officeDocument/2006/relationships" r:id="rId340"/>
        </xdr:cNvPr>
        <xdr:cNvSpPr>
          <a:spLocks noChangeAspect="1" noChangeArrowheads="1"/>
        </xdr:cNvSpPr>
      </xdr:nvSpPr>
      <xdr:spPr bwMode="auto">
        <a:xfrm>
          <a:off x="1657350" y="12443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470</xdr:row>
      <xdr:rowOff>0</xdr:rowOff>
    </xdr:from>
    <xdr:to>
      <xdr:col>2</xdr:col>
      <xdr:colOff>123825</xdr:colOff>
      <xdr:row>470</xdr:row>
      <xdr:rowOff>123825</xdr:rowOff>
    </xdr:to>
    <xdr:sp macro="" textlink="">
      <xdr:nvSpPr>
        <xdr:cNvPr id="4195" name="AutoShape 91" descr="Bonis de performance"/>
        <xdr:cNvSpPr>
          <a:spLocks noChangeAspect="1" noChangeArrowheads="1"/>
        </xdr:cNvSpPr>
      </xdr:nvSpPr>
      <xdr:spPr bwMode="auto">
        <a:xfrm>
          <a:off x="1524000" y="12462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470</xdr:row>
      <xdr:rowOff>0</xdr:rowOff>
    </xdr:from>
    <xdr:to>
      <xdr:col>2</xdr:col>
      <xdr:colOff>257175</xdr:colOff>
      <xdr:row>470</xdr:row>
      <xdr:rowOff>123825</xdr:rowOff>
    </xdr:to>
    <xdr:sp macro="" textlink="">
      <xdr:nvSpPr>
        <xdr:cNvPr id="4196" name="AutoShape 92" descr="Exempté du ballottage">
          <a:hlinkClick xmlns:r="http://schemas.openxmlformats.org/officeDocument/2006/relationships" r:id="rId341"/>
        </xdr:cNvPr>
        <xdr:cNvSpPr>
          <a:spLocks noChangeAspect="1" noChangeArrowheads="1"/>
        </xdr:cNvSpPr>
      </xdr:nvSpPr>
      <xdr:spPr bwMode="auto">
        <a:xfrm>
          <a:off x="1657350" y="12462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1248</xdr:row>
      <xdr:rowOff>0</xdr:rowOff>
    </xdr:from>
    <xdr:to>
      <xdr:col>2</xdr:col>
      <xdr:colOff>123825</xdr:colOff>
      <xdr:row>1248</xdr:row>
      <xdr:rowOff>123825</xdr:rowOff>
    </xdr:to>
    <xdr:sp macro="" textlink="">
      <xdr:nvSpPr>
        <xdr:cNvPr id="4197" name="AutoShape 93" descr="Exempté du ballottage">
          <a:hlinkClick xmlns:r="http://schemas.openxmlformats.org/officeDocument/2006/relationships" r:id="rId342"/>
        </xdr:cNvPr>
        <xdr:cNvSpPr>
          <a:spLocks noChangeAspect="1" noChangeArrowheads="1"/>
        </xdr:cNvSpPr>
      </xdr:nvSpPr>
      <xdr:spPr bwMode="auto">
        <a:xfrm>
          <a:off x="1524000" y="12481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833</xdr:row>
      <xdr:rowOff>0</xdr:rowOff>
    </xdr:from>
    <xdr:to>
      <xdr:col>2</xdr:col>
      <xdr:colOff>123825</xdr:colOff>
      <xdr:row>833</xdr:row>
      <xdr:rowOff>123825</xdr:rowOff>
    </xdr:to>
    <xdr:sp macro="" textlink="">
      <xdr:nvSpPr>
        <xdr:cNvPr id="4198" name="AutoShape 94" descr="Exempté du ballottage">
          <a:hlinkClick xmlns:r="http://schemas.openxmlformats.org/officeDocument/2006/relationships" r:id="rId343"/>
        </xdr:cNvPr>
        <xdr:cNvSpPr>
          <a:spLocks noChangeAspect="1" noChangeArrowheads="1"/>
        </xdr:cNvSpPr>
      </xdr:nvSpPr>
      <xdr:spPr bwMode="auto">
        <a:xfrm>
          <a:off x="1524000" y="12500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858</xdr:row>
      <xdr:rowOff>0</xdr:rowOff>
    </xdr:from>
    <xdr:to>
      <xdr:col>2</xdr:col>
      <xdr:colOff>123825</xdr:colOff>
      <xdr:row>858</xdr:row>
      <xdr:rowOff>123825</xdr:rowOff>
    </xdr:to>
    <xdr:sp macro="" textlink="">
      <xdr:nvSpPr>
        <xdr:cNvPr id="4199" name="AutoShape 95" descr="Exempté du ballottage">
          <a:hlinkClick xmlns:r="http://schemas.openxmlformats.org/officeDocument/2006/relationships" r:id="rId344"/>
        </xdr:cNvPr>
        <xdr:cNvSpPr>
          <a:spLocks noChangeAspect="1" noChangeArrowheads="1"/>
        </xdr:cNvSpPr>
      </xdr:nvSpPr>
      <xdr:spPr bwMode="auto">
        <a:xfrm>
          <a:off x="1524000" y="125387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858</xdr:row>
      <xdr:rowOff>0</xdr:rowOff>
    </xdr:from>
    <xdr:to>
      <xdr:col>6</xdr:col>
      <xdr:colOff>123825</xdr:colOff>
      <xdr:row>858</xdr:row>
      <xdr:rowOff>104775</xdr:rowOff>
    </xdr:to>
    <xdr:sp macro="" textlink="">
      <xdr:nvSpPr>
        <xdr:cNvPr id="4200" name="AutoShape 96" descr="Éligible à l'arbitrage">
          <a:hlinkClick xmlns:r="http://schemas.openxmlformats.org/officeDocument/2006/relationships" r:id="rId345"/>
        </xdr:cNvPr>
        <xdr:cNvSpPr>
          <a:spLocks noChangeAspect="1" noChangeArrowheads="1"/>
        </xdr:cNvSpPr>
      </xdr:nvSpPr>
      <xdr:spPr bwMode="auto">
        <a:xfrm>
          <a:off x="4572000" y="1253871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123825</xdr:colOff>
      <xdr:row>72</xdr:row>
      <xdr:rowOff>123825</xdr:rowOff>
    </xdr:to>
    <xdr:sp macro="" textlink="">
      <xdr:nvSpPr>
        <xdr:cNvPr id="4201" name="AutoShape 97" descr="Bonis de performance"/>
        <xdr:cNvSpPr>
          <a:spLocks noChangeAspect="1" noChangeArrowheads="1"/>
        </xdr:cNvSpPr>
      </xdr:nvSpPr>
      <xdr:spPr bwMode="auto">
        <a:xfrm>
          <a:off x="1524000" y="126511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72</xdr:row>
      <xdr:rowOff>0</xdr:rowOff>
    </xdr:from>
    <xdr:to>
      <xdr:col>2</xdr:col>
      <xdr:colOff>257175</xdr:colOff>
      <xdr:row>72</xdr:row>
      <xdr:rowOff>123825</xdr:rowOff>
    </xdr:to>
    <xdr:sp macro="" textlink="">
      <xdr:nvSpPr>
        <xdr:cNvPr id="4202" name="AutoShape 98" descr="Exempté du ballottage">
          <a:hlinkClick xmlns:r="http://schemas.openxmlformats.org/officeDocument/2006/relationships" r:id="rId346"/>
        </xdr:cNvPr>
        <xdr:cNvSpPr>
          <a:spLocks noChangeAspect="1" noChangeArrowheads="1"/>
        </xdr:cNvSpPr>
      </xdr:nvSpPr>
      <xdr:spPr bwMode="auto">
        <a:xfrm>
          <a:off x="1657350" y="126511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1208</xdr:row>
      <xdr:rowOff>0</xdr:rowOff>
    </xdr:from>
    <xdr:to>
      <xdr:col>2</xdr:col>
      <xdr:colOff>123825</xdr:colOff>
      <xdr:row>1208</xdr:row>
      <xdr:rowOff>123825</xdr:rowOff>
    </xdr:to>
    <xdr:sp macro="" textlink="">
      <xdr:nvSpPr>
        <xdr:cNvPr id="4203" name="AutoShape 99" descr="Exempté du ballottage">
          <a:hlinkClick xmlns:r="http://schemas.openxmlformats.org/officeDocument/2006/relationships" r:id="rId347"/>
        </xdr:cNvPr>
        <xdr:cNvSpPr>
          <a:spLocks noChangeAspect="1" noChangeArrowheads="1"/>
        </xdr:cNvSpPr>
      </xdr:nvSpPr>
      <xdr:spPr bwMode="auto">
        <a:xfrm>
          <a:off x="1524000" y="126701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825</xdr:row>
      <xdr:rowOff>0</xdr:rowOff>
    </xdr:from>
    <xdr:to>
      <xdr:col>7</xdr:col>
      <xdr:colOff>123825</xdr:colOff>
      <xdr:row>825</xdr:row>
      <xdr:rowOff>104775</xdr:rowOff>
    </xdr:to>
    <xdr:sp macro="" textlink="">
      <xdr:nvSpPr>
        <xdr:cNvPr id="4204" name="AutoShape 100" descr="Éligible à l'arbitrage">
          <a:hlinkClick xmlns:r="http://schemas.openxmlformats.org/officeDocument/2006/relationships" r:id="rId348"/>
        </xdr:cNvPr>
        <xdr:cNvSpPr>
          <a:spLocks noChangeAspect="1" noChangeArrowheads="1"/>
        </xdr:cNvSpPr>
      </xdr:nvSpPr>
      <xdr:spPr bwMode="auto">
        <a:xfrm>
          <a:off x="5334000" y="1270825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578</xdr:row>
      <xdr:rowOff>0</xdr:rowOff>
    </xdr:from>
    <xdr:to>
      <xdr:col>2</xdr:col>
      <xdr:colOff>123825</xdr:colOff>
      <xdr:row>578</xdr:row>
      <xdr:rowOff>123825</xdr:rowOff>
    </xdr:to>
    <xdr:sp macro="" textlink="">
      <xdr:nvSpPr>
        <xdr:cNvPr id="4205" name="AutoShape 101" descr="Exempté du ballottage">
          <a:hlinkClick xmlns:r="http://schemas.openxmlformats.org/officeDocument/2006/relationships" r:id="rId349"/>
        </xdr:cNvPr>
        <xdr:cNvSpPr>
          <a:spLocks noChangeAspect="1" noChangeArrowheads="1"/>
        </xdr:cNvSpPr>
      </xdr:nvSpPr>
      <xdr:spPr bwMode="auto">
        <a:xfrm>
          <a:off x="1524000" y="12840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xdr:row>
      <xdr:rowOff>0</xdr:rowOff>
    </xdr:from>
    <xdr:to>
      <xdr:col>2</xdr:col>
      <xdr:colOff>123825</xdr:colOff>
      <xdr:row>130</xdr:row>
      <xdr:rowOff>123825</xdr:rowOff>
    </xdr:to>
    <xdr:sp macro="" textlink="">
      <xdr:nvSpPr>
        <xdr:cNvPr id="4206" name="AutoShape 102" descr="Exempté du ballottage">
          <a:hlinkClick xmlns:r="http://schemas.openxmlformats.org/officeDocument/2006/relationships" r:id="rId350"/>
        </xdr:cNvPr>
        <xdr:cNvSpPr>
          <a:spLocks noChangeAspect="1" noChangeArrowheads="1"/>
        </xdr:cNvSpPr>
      </xdr:nvSpPr>
      <xdr:spPr bwMode="auto">
        <a:xfrm>
          <a:off x="1524000" y="12859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971</xdr:row>
      <xdr:rowOff>0</xdr:rowOff>
    </xdr:from>
    <xdr:to>
      <xdr:col>2</xdr:col>
      <xdr:colOff>123825</xdr:colOff>
      <xdr:row>971</xdr:row>
      <xdr:rowOff>123825</xdr:rowOff>
    </xdr:to>
    <xdr:sp macro="" textlink="">
      <xdr:nvSpPr>
        <xdr:cNvPr id="4207" name="AutoShape 103" descr="Exempté du ballottage">
          <a:hlinkClick xmlns:r="http://schemas.openxmlformats.org/officeDocument/2006/relationships" r:id="rId351"/>
        </xdr:cNvPr>
        <xdr:cNvSpPr>
          <a:spLocks noChangeAspect="1" noChangeArrowheads="1"/>
        </xdr:cNvSpPr>
      </xdr:nvSpPr>
      <xdr:spPr bwMode="auto">
        <a:xfrm>
          <a:off x="1524000" y="12878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183</xdr:row>
      <xdr:rowOff>0</xdr:rowOff>
    </xdr:from>
    <xdr:to>
      <xdr:col>7</xdr:col>
      <xdr:colOff>123825</xdr:colOff>
      <xdr:row>183</xdr:row>
      <xdr:rowOff>104775</xdr:rowOff>
    </xdr:to>
    <xdr:sp macro="" textlink="">
      <xdr:nvSpPr>
        <xdr:cNvPr id="4208" name="AutoShape 104" descr="Éligible à l'arbitrage">
          <a:hlinkClick xmlns:r="http://schemas.openxmlformats.org/officeDocument/2006/relationships" r:id="rId352"/>
        </xdr:cNvPr>
        <xdr:cNvSpPr>
          <a:spLocks noChangeAspect="1" noChangeArrowheads="1"/>
        </xdr:cNvSpPr>
      </xdr:nvSpPr>
      <xdr:spPr bwMode="auto">
        <a:xfrm>
          <a:off x="5334000" y="122643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677</xdr:row>
      <xdr:rowOff>0</xdr:rowOff>
    </xdr:from>
    <xdr:to>
      <xdr:col>8</xdr:col>
      <xdr:colOff>123825</xdr:colOff>
      <xdr:row>677</xdr:row>
      <xdr:rowOff>104775</xdr:rowOff>
    </xdr:to>
    <xdr:sp macro="" textlink="">
      <xdr:nvSpPr>
        <xdr:cNvPr id="4209" name="AutoShape 105" descr="Éligible à l'arbitrage">
          <a:hlinkClick xmlns:r="http://schemas.openxmlformats.org/officeDocument/2006/relationships" r:id="rId353"/>
        </xdr:cNvPr>
        <xdr:cNvSpPr>
          <a:spLocks noChangeAspect="1" noChangeArrowheads="1"/>
        </xdr:cNvSpPr>
      </xdr:nvSpPr>
      <xdr:spPr bwMode="auto">
        <a:xfrm>
          <a:off x="6096000" y="123024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1306</xdr:row>
      <xdr:rowOff>0</xdr:rowOff>
    </xdr:from>
    <xdr:to>
      <xdr:col>2</xdr:col>
      <xdr:colOff>123825</xdr:colOff>
      <xdr:row>1306</xdr:row>
      <xdr:rowOff>123825</xdr:rowOff>
    </xdr:to>
    <xdr:sp macro="" textlink="">
      <xdr:nvSpPr>
        <xdr:cNvPr id="4210" name="AutoShape 106" descr="Bonis de performance"/>
        <xdr:cNvSpPr>
          <a:spLocks noChangeAspect="1" noChangeArrowheads="1"/>
        </xdr:cNvSpPr>
      </xdr:nvSpPr>
      <xdr:spPr bwMode="auto">
        <a:xfrm>
          <a:off x="1524000" y="123215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1306</xdr:row>
      <xdr:rowOff>0</xdr:rowOff>
    </xdr:from>
    <xdr:to>
      <xdr:col>2</xdr:col>
      <xdr:colOff>257175</xdr:colOff>
      <xdr:row>1306</xdr:row>
      <xdr:rowOff>123825</xdr:rowOff>
    </xdr:to>
    <xdr:sp macro="" textlink="">
      <xdr:nvSpPr>
        <xdr:cNvPr id="4211" name="AutoShape 107" descr="Exempté du ballottage">
          <a:hlinkClick xmlns:r="http://schemas.openxmlformats.org/officeDocument/2006/relationships" r:id="rId354"/>
        </xdr:cNvPr>
        <xdr:cNvSpPr>
          <a:spLocks noChangeAspect="1" noChangeArrowheads="1"/>
        </xdr:cNvSpPr>
      </xdr:nvSpPr>
      <xdr:spPr bwMode="auto">
        <a:xfrm>
          <a:off x="1657350" y="123215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293</xdr:row>
      <xdr:rowOff>0</xdr:rowOff>
    </xdr:from>
    <xdr:to>
      <xdr:col>2</xdr:col>
      <xdr:colOff>123825</xdr:colOff>
      <xdr:row>293</xdr:row>
      <xdr:rowOff>123825</xdr:rowOff>
    </xdr:to>
    <xdr:sp macro="" textlink="">
      <xdr:nvSpPr>
        <xdr:cNvPr id="4212" name="AutoShape 108" descr="Bonis de performance"/>
        <xdr:cNvSpPr>
          <a:spLocks noChangeAspect="1" noChangeArrowheads="1"/>
        </xdr:cNvSpPr>
      </xdr:nvSpPr>
      <xdr:spPr bwMode="auto">
        <a:xfrm>
          <a:off x="1524000" y="123405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725</xdr:row>
      <xdr:rowOff>0</xdr:rowOff>
    </xdr:from>
    <xdr:to>
      <xdr:col>7</xdr:col>
      <xdr:colOff>123825</xdr:colOff>
      <xdr:row>725</xdr:row>
      <xdr:rowOff>104775</xdr:rowOff>
    </xdr:to>
    <xdr:sp macro="" textlink="">
      <xdr:nvSpPr>
        <xdr:cNvPr id="4213" name="AutoShape 109" descr="Éligible à l'arbitrage">
          <a:hlinkClick xmlns:r="http://schemas.openxmlformats.org/officeDocument/2006/relationships" r:id="rId355"/>
        </xdr:cNvPr>
        <xdr:cNvSpPr>
          <a:spLocks noChangeAspect="1" noChangeArrowheads="1"/>
        </xdr:cNvSpPr>
      </xdr:nvSpPr>
      <xdr:spPr bwMode="auto">
        <a:xfrm>
          <a:off x="5334000" y="125682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274</xdr:row>
      <xdr:rowOff>0</xdr:rowOff>
    </xdr:from>
    <xdr:to>
      <xdr:col>8</xdr:col>
      <xdr:colOff>123825</xdr:colOff>
      <xdr:row>274</xdr:row>
      <xdr:rowOff>104775</xdr:rowOff>
    </xdr:to>
    <xdr:sp macro="" textlink="">
      <xdr:nvSpPr>
        <xdr:cNvPr id="4214" name="AutoShape 110" descr="Éligible à l'arbitrage">
          <a:hlinkClick xmlns:r="http://schemas.openxmlformats.org/officeDocument/2006/relationships" r:id="rId356"/>
        </xdr:cNvPr>
        <xdr:cNvSpPr>
          <a:spLocks noChangeAspect="1" noChangeArrowheads="1"/>
        </xdr:cNvSpPr>
      </xdr:nvSpPr>
      <xdr:spPr bwMode="auto">
        <a:xfrm>
          <a:off x="6096000" y="125872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15" name="AutoShape 111" descr="https://capfriendly-wlb8ng5.stackpathdns.com/assets/images/icons/general/q.svg"/>
        <xdr:cNvSpPr>
          <a:spLocks noChangeAspect="1" noChangeArrowheads="1"/>
        </xdr:cNvSpPr>
      </xdr:nvSpPr>
      <xdr:spPr bwMode="auto">
        <a:xfrm>
          <a:off x="1524000" y="12758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16" name="AutoShape 112" descr="https://capfriendly-wlb8ng5.stackpathdns.com/assets/images/icons/general/q.svg"/>
        <xdr:cNvSpPr>
          <a:spLocks noChangeAspect="1" noChangeArrowheads="1"/>
        </xdr:cNvSpPr>
      </xdr:nvSpPr>
      <xdr:spPr bwMode="auto">
        <a:xfrm>
          <a:off x="1524000" y="127777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17" name="AutoShape 113" descr="https://capfriendly-wlb8ng5.stackpathdns.com/assets/images/icons/general/q.svg"/>
        <xdr:cNvSpPr>
          <a:spLocks noChangeAspect="1" noChangeArrowheads="1"/>
        </xdr:cNvSpPr>
      </xdr:nvSpPr>
      <xdr:spPr bwMode="auto">
        <a:xfrm>
          <a:off x="1524000" y="127968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18" name="AutoShape 114" descr="https://capfriendly-wlb8ng5.stackpathdns.com/assets/images/icons/general/q.svg"/>
        <xdr:cNvSpPr>
          <a:spLocks noChangeAspect="1" noChangeArrowheads="1"/>
        </xdr:cNvSpPr>
      </xdr:nvSpPr>
      <xdr:spPr bwMode="auto">
        <a:xfrm>
          <a:off x="1524000" y="128158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19" name="AutoShape 115" descr="https://capfriendly-wlb8ng5.stackpathdns.com/assets/images/icons/general/q.svg"/>
        <xdr:cNvSpPr>
          <a:spLocks noChangeAspect="1" noChangeArrowheads="1"/>
        </xdr:cNvSpPr>
      </xdr:nvSpPr>
      <xdr:spPr bwMode="auto">
        <a:xfrm>
          <a:off x="1524000" y="128349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20" name="AutoShape 116" descr="https://capfriendly-wlb8ng5.stackpathdns.com/assets/images/icons/general/q.svg"/>
        <xdr:cNvSpPr>
          <a:spLocks noChangeAspect="1" noChangeArrowheads="1"/>
        </xdr:cNvSpPr>
      </xdr:nvSpPr>
      <xdr:spPr bwMode="auto">
        <a:xfrm>
          <a:off x="1524000" y="128539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21" name="AutoShape 117" descr="https://capfriendly-wlb8ng5.stackpathdns.com/assets/images/icons/general/q.svg"/>
        <xdr:cNvSpPr>
          <a:spLocks noChangeAspect="1" noChangeArrowheads="1"/>
        </xdr:cNvSpPr>
      </xdr:nvSpPr>
      <xdr:spPr bwMode="auto">
        <a:xfrm>
          <a:off x="1524000" y="128730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22" name="AutoShape 118" descr="https://capfriendly-wlb8ng5.stackpathdns.com/assets/images/icons/general/q.svg"/>
        <xdr:cNvSpPr>
          <a:spLocks noChangeAspect="1" noChangeArrowheads="1"/>
        </xdr:cNvSpPr>
      </xdr:nvSpPr>
      <xdr:spPr bwMode="auto">
        <a:xfrm>
          <a:off x="1524000" y="128920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23" name="AutoShape 119" descr="https://capfriendly-wlb8ng5.stackpathdns.com/assets/images/icons/general/q.svg"/>
        <xdr:cNvSpPr>
          <a:spLocks noChangeAspect="1" noChangeArrowheads="1"/>
        </xdr:cNvSpPr>
      </xdr:nvSpPr>
      <xdr:spPr bwMode="auto">
        <a:xfrm>
          <a:off x="1524000" y="12911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24" name="AutoShape 120" descr="https://capfriendly-wlb8ng5.stackpathdns.com/assets/images/icons/general/q.svg"/>
        <xdr:cNvSpPr>
          <a:spLocks noChangeAspect="1" noChangeArrowheads="1"/>
        </xdr:cNvSpPr>
      </xdr:nvSpPr>
      <xdr:spPr bwMode="auto">
        <a:xfrm>
          <a:off x="1524000" y="12930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25" name="AutoShape 121" descr="https://capfriendly-wlb8ng5.stackpathdns.com/assets/images/icons/general/q.svg"/>
        <xdr:cNvSpPr>
          <a:spLocks noChangeAspect="1" noChangeArrowheads="1"/>
        </xdr:cNvSpPr>
      </xdr:nvSpPr>
      <xdr:spPr bwMode="auto">
        <a:xfrm>
          <a:off x="1524000" y="129492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1427</xdr:row>
      <xdr:rowOff>0</xdr:rowOff>
    </xdr:from>
    <xdr:to>
      <xdr:col>2</xdr:col>
      <xdr:colOff>123825</xdr:colOff>
      <xdr:row>1427</xdr:row>
      <xdr:rowOff>123825</xdr:rowOff>
    </xdr:to>
    <xdr:sp macro="" textlink="">
      <xdr:nvSpPr>
        <xdr:cNvPr id="4226" name="AutoShape 122" descr="Exempté du ballottage">
          <a:hlinkClick xmlns:r="http://schemas.openxmlformats.org/officeDocument/2006/relationships" r:id="rId357"/>
        </xdr:cNvPr>
        <xdr:cNvSpPr>
          <a:spLocks noChangeAspect="1" noChangeArrowheads="1"/>
        </xdr:cNvSpPr>
      </xdr:nvSpPr>
      <xdr:spPr bwMode="auto">
        <a:xfrm>
          <a:off x="1524000" y="130359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270</xdr:row>
      <xdr:rowOff>0</xdr:rowOff>
    </xdr:from>
    <xdr:to>
      <xdr:col>2</xdr:col>
      <xdr:colOff>123825</xdr:colOff>
      <xdr:row>270</xdr:row>
      <xdr:rowOff>123825</xdr:rowOff>
    </xdr:to>
    <xdr:sp macro="" textlink="">
      <xdr:nvSpPr>
        <xdr:cNvPr id="4227" name="AutoShape 123" descr="Bonis de performance"/>
        <xdr:cNvSpPr>
          <a:spLocks noChangeAspect="1" noChangeArrowheads="1"/>
        </xdr:cNvSpPr>
      </xdr:nvSpPr>
      <xdr:spPr bwMode="auto">
        <a:xfrm>
          <a:off x="1524000" y="130549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270</xdr:row>
      <xdr:rowOff>0</xdr:rowOff>
    </xdr:from>
    <xdr:to>
      <xdr:col>2</xdr:col>
      <xdr:colOff>257175</xdr:colOff>
      <xdr:row>270</xdr:row>
      <xdr:rowOff>123825</xdr:rowOff>
    </xdr:to>
    <xdr:sp macro="" textlink="">
      <xdr:nvSpPr>
        <xdr:cNvPr id="4228" name="AutoShape 124" descr="Transaction avec retenue de salaire"/>
        <xdr:cNvSpPr>
          <a:spLocks noChangeAspect="1" noChangeArrowheads="1"/>
        </xdr:cNvSpPr>
      </xdr:nvSpPr>
      <xdr:spPr bwMode="auto">
        <a:xfrm>
          <a:off x="1657350" y="130549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270</xdr:row>
      <xdr:rowOff>0</xdr:rowOff>
    </xdr:from>
    <xdr:to>
      <xdr:col>2</xdr:col>
      <xdr:colOff>390525</xdr:colOff>
      <xdr:row>270</xdr:row>
      <xdr:rowOff>123825</xdr:rowOff>
    </xdr:to>
    <xdr:sp macro="" textlink="">
      <xdr:nvSpPr>
        <xdr:cNvPr id="4229" name="AutoShape 125" descr="Exempté du ballottage">
          <a:hlinkClick xmlns:r="http://schemas.openxmlformats.org/officeDocument/2006/relationships" r:id="rId358"/>
        </xdr:cNvPr>
        <xdr:cNvSpPr>
          <a:spLocks noChangeAspect="1" noChangeArrowheads="1"/>
        </xdr:cNvSpPr>
      </xdr:nvSpPr>
      <xdr:spPr bwMode="auto">
        <a:xfrm>
          <a:off x="1790700" y="130549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749</xdr:row>
      <xdr:rowOff>0</xdr:rowOff>
    </xdr:from>
    <xdr:to>
      <xdr:col>2</xdr:col>
      <xdr:colOff>123825</xdr:colOff>
      <xdr:row>749</xdr:row>
      <xdr:rowOff>123825</xdr:rowOff>
    </xdr:to>
    <xdr:sp macro="" textlink="">
      <xdr:nvSpPr>
        <xdr:cNvPr id="4230" name="AutoShape 126" descr="Bonis de performance"/>
        <xdr:cNvSpPr>
          <a:spLocks noChangeAspect="1" noChangeArrowheads="1"/>
        </xdr:cNvSpPr>
      </xdr:nvSpPr>
      <xdr:spPr bwMode="auto">
        <a:xfrm>
          <a:off x="1524000" y="130740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749</xdr:row>
      <xdr:rowOff>0</xdr:rowOff>
    </xdr:from>
    <xdr:to>
      <xdr:col>2</xdr:col>
      <xdr:colOff>257175</xdr:colOff>
      <xdr:row>749</xdr:row>
      <xdr:rowOff>123825</xdr:rowOff>
    </xdr:to>
    <xdr:sp macro="" textlink="">
      <xdr:nvSpPr>
        <xdr:cNvPr id="4231" name="AutoShape 127" descr="Exempté du ballottage">
          <a:hlinkClick xmlns:r="http://schemas.openxmlformats.org/officeDocument/2006/relationships" r:id="rId359"/>
        </xdr:cNvPr>
        <xdr:cNvSpPr>
          <a:spLocks noChangeAspect="1" noChangeArrowheads="1"/>
        </xdr:cNvSpPr>
      </xdr:nvSpPr>
      <xdr:spPr bwMode="auto">
        <a:xfrm>
          <a:off x="1657350" y="130740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536</xdr:row>
      <xdr:rowOff>0</xdr:rowOff>
    </xdr:from>
    <xdr:to>
      <xdr:col>2</xdr:col>
      <xdr:colOff>123825</xdr:colOff>
      <xdr:row>536</xdr:row>
      <xdr:rowOff>123825</xdr:rowOff>
    </xdr:to>
    <xdr:sp macro="" textlink="">
      <xdr:nvSpPr>
        <xdr:cNvPr id="4232" name="AutoShape 128" descr="Exempté du ballottage">
          <a:hlinkClick xmlns:r="http://schemas.openxmlformats.org/officeDocument/2006/relationships" r:id="rId360"/>
        </xdr:cNvPr>
        <xdr:cNvSpPr>
          <a:spLocks noChangeAspect="1" noChangeArrowheads="1"/>
        </xdr:cNvSpPr>
      </xdr:nvSpPr>
      <xdr:spPr bwMode="auto">
        <a:xfrm>
          <a:off x="1524000" y="130930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651</xdr:row>
      <xdr:rowOff>0</xdr:rowOff>
    </xdr:from>
    <xdr:to>
      <xdr:col>2</xdr:col>
      <xdr:colOff>123825</xdr:colOff>
      <xdr:row>651</xdr:row>
      <xdr:rowOff>123825</xdr:rowOff>
    </xdr:to>
    <xdr:sp macro="" textlink="">
      <xdr:nvSpPr>
        <xdr:cNvPr id="4233" name="AutoShape 129" descr="Bonis de performance"/>
        <xdr:cNvSpPr>
          <a:spLocks noChangeAspect="1" noChangeArrowheads="1"/>
        </xdr:cNvSpPr>
      </xdr:nvSpPr>
      <xdr:spPr bwMode="auto">
        <a:xfrm>
          <a:off x="1524000" y="131121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651</xdr:row>
      <xdr:rowOff>0</xdr:rowOff>
    </xdr:from>
    <xdr:to>
      <xdr:col>2</xdr:col>
      <xdr:colOff>257175</xdr:colOff>
      <xdr:row>651</xdr:row>
      <xdr:rowOff>123825</xdr:rowOff>
    </xdr:to>
    <xdr:sp macro="" textlink="">
      <xdr:nvSpPr>
        <xdr:cNvPr id="4234" name="AutoShape 130" descr="Exempté du ballottage">
          <a:hlinkClick xmlns:r="http://schemas.openxmlformats.org/officeDocument/2006/relationships" r:id="rId361"/>
        </xdr:cNvPr>
        <xdr:cNvSpPr>
          <a:spLocks noChangeAspect="1" noChangeArrowheads="1"/>
        </xdr:cNvSpPr>
      </xdr:nvSpPr>
      <xdr:spPr bwMode="auto">
        <a:xfrm>
          <a:off x="1657350" y="131121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999</xdr:row>
      <xdr:rowOff>0</xdr:rowOff>
    </xdr:from>
    <xdr:to>
      <xdr:col>2</xdr:col>
      <xdr:colOff>123825</xdr:colOff>
      <xdr:row>999</xdr:row>
      <xdr:rowOff>123825</xdr:rowOff>
    </xdr:to>
    <xdr:sp macro="" textlink="">
      <xdr:nvSpPr>
        <xdr:cNvPr id="4235" name="AutoShape 131" descr="Bonis de performance"/>
        <xdr:cNvSpPr>
          <a:spLocks noChangeAspect="1" noChangeArrowheads="1"/>
        </xdr:cNvSpPr>
      </xdr:nvSpPr>
      <xdr:spPr bwMode="auto">
        <a:xfrm>
          <a:off x="1524000" y="131311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999</xdr:row>
      <xdr:rowOff>0</xdr:rowOff>
    </xdr:from>
    <xdr:to>
      <xdr:col>2</xdr:col>
      <xdr:colOff>257175</xdr:colOff>
      <xdr:row>999</xdr:row>
      <xdr:rowOff>123825</xdr:rowOff>
    </xdr:to>
    <xdr:sp macro="" textlink="">
      <xdr:nvSpPr>
        <xdr:cNvPr id="4236" name="AutoShape 132" descr="Exempté du ballottage">
          <a:hlinkClick xmlns:r="http://schemas.openxmlformats.org/officeDocument/2006/relationships" r:id="rId362"/>
        </xdr:cNvPr>
        <xdr:cNvSpPr>
          <a:spLocks noChangeAspect="1" noChangeArrowheads="1"/>
        </xdr:cNvSpPr>
      </xdr:nvSpPr>
      <xdr:spPr bwMode="auto">
        <a:xfrm>
          <a:off x="1657350" y="131311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762</xdr:row>
      <xdr:rowOff>0</xdr:rowOff>
    </xdr:from>
    <xdr:to>
      <xdr:col>2</xdr:col>
      <xdr:colOff>123825</xdr:colOff>
      <xdr:row>762</xdr:row>
      <xdr:rowOff>123825</xdr:rowOff>
    </xdr:to>
    <xdr:sp macro="" textlink="">
      <xdr:nvSpPr>
        <xdr:cNvPr id="4237" name="AutoShape 133" descr="Bonis de performance"/>
        <xdr:cNvSpPr>
          <a:spLocks noChangeAspect="1" noChangeArrowheads="1"/>
        </xdr:cNvSpPr>
      </xdr:nvSpPr>
      <xdr:spPr bwMode="auto">
        <a:xfrm>
          <a:off x="1524000" y="131502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762</xdr:row>
      <xdr:rowOff>0</xdr:rowOff>
    </xdr:from>
    <xdr:to>
      <xdr:col>2</xdr:col>
      <xdr:colOff>257175</xdr:colOff>
      <xdr:row>762</xdr:row>
      <xdr:rowOff>123825</xdr:rowOff>
    </xdr:to>
    <xdr:sp macro="" textlink="">
      <xdr:nvSpPr>
        <xdr:cNvPr id="4238" name="AutoShape 134" descr="Exempté du ballottage">
          <a:hlinkClick xmlns:r="http://schemas.openxmlformats.org/officeDocument/2006/relationships" r:id="rId363"/>
        </xdr:cNvPr>
        <xdr:cNvSpPr>
          <a:spLocks noChangeAspect="1" noChangeArrowheads="1"/>
        </xdr:cNvSpPr>
      </xdr:nvSpPr>
      <xdr:spPr bwMode="auto">
        <a:xfrm>
          <a:off x="1657350" y="131502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1263</xdr:row>
      <xdr:rowOff>0</xdr:rowOff>
    </xdr:from>
    <xdr:to>
      <xdr:col>2</xdr:col>
      <xdr:colOff>123825</xdr:colOff>
      <xdr:row>1263</xdr:row>
      <xdr:rowOff>123825</xdr:rowOff>
    </xdr:to>
    <xdr:sp macro="" textlink="">
      <xdr:nvSpPr>
        <xdr:cNvPr id="4239" name="AutoShape 135" descr="Bonis de performance"/>
        <xdr:cNvSpPr>
          <a:spLocks noChangeAspect="1" noChangeArrowheads="1"/>
        </xdr:cNvSpPr>
      </xdr:nvSpPr>
      <xdr:spPr bwMode="auto">
        <a:xfrm>
          <a:off x="1524000" y="131692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1263</xdr:row>
      <xdr:rowOff>0</xdr:rowOff>
    </xdr:from>
    <xdr:to>
      <xdr:col>2</xdr:col>
      <xdr:colOff>257175</xdr:colOff>
      <xdr:row>1263</xdr:row>
      <xdr:rowOff>123825</xdr:rowOff>
    </xdr:to>
    <xdr:sp macro="" textlink="">
      <xdr:nvSpPr>
        <xdr:cNvPr id="4240" name="AutoShape 136" descr="Exempté du ballottage">
          <a:hlinkClick xmlns:r="http://schemas.openxmlformats.org/officeDocument/2006/relationships" r:id="rId364"/>
        </xdr:cNvPr>
        <xdr:cNvSpPr>
          <a:spLocks noChangeAspect="1" noChangeArrowheads="1"/>
        </xdr:cNvSpPr>
      </xdr:nvSpPr>
      <xdr:spPr bwMode="auto">
        <a:xfrm>
          <a:off x="1657350" y="131692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544</xdr:row>
      <xdr:rowOff>0</xdr:rowOff>
    </xdr:from>
    <xdr:to>
      <xdr:col>2</xdr:col>
      <xdr:colOff>123825</xdr:colOff>
      <xdr:row>544</xdr:row>
      <xdr:rowOff>123825</xdr:rowOff>
    </xdr:to>
    <xdr:sp macro="" textlink="">
      <xdr:nvSpPr>
        <xdr:cNvPr id="4241" name="AutoShape 137" descr="Bonis de performance"/>
        <xdr:cNvSpPr>
          <a:spLocks noChangeAspect="1" noChangeArrowheads="1"/>
        </xdr:cNvSpPr>
      </xdr:nvSpPr>
      <xdr:spPr bwMode="auto">
        <a:xfrm>
          <a:off x="1524000" y="131883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544</xdr:row>
      <xdr:rowOff>0</xdr:rowOff>
    </xdr:from>
    <xdr:to>
      <xdr:col>2</xdr:col>
      <xdr:colOff>257175</xdr:colOff>
      <xdr:row>544</xdr:row>
      <xdr:rowOff>123825</xdr:rowOff>
    </xdr:to>
    <xdr:sp macro="" textlink="">
      <xdr:nvSpPr>
        <xdr:cNvPr id="4242" name="AutoShape 138" descr="Exempté du ballottage">
          <a:hlinkClick xmlns:r="http://schemas.openxmlformats.org/officeDocument/2006/relationships" r:id="rId365"/>
        </xdr:cNvPr>
        <xdr:cNvSpPr>
          <a:spLocks noChangeAspect="1" noChangeArrowheads="1"/>
        </xdr:cNvSpPr>
      </xdr:nvSpPr>
      <xdr:spPr bwMode="auto">
        <a:xfrm>
          <a:off x="1657350" y="131883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382</xdr:row>
      <xdr:rowOff>0</xdr:rowOff>
    </xdr:from>
    <xdr:to>
      <xdr:col>2</xdr:col>
      <xdr:colOff>123825</xdr:colOff>
      <xdr:row>382</xdr:row>
      <xdr:rowOff>123825</xdr:rowOff>
    </xdr:to>
    <xdr:sp macro="" textlink="">
      <xdr:nvSpPr>
        <xdr:cNvPr id="4243" name="AutoShape 139" descr="Bonis de performance"/>
        <xdr:cNvSpPr>
          <a:spLocks noChangeAspect="1" noChangeArrowheads="1"/>
        </xdr:cNvSpPr>
      </xdr:nvSpPr>
      <xdr:spPr bwMode="auto">
        <a:xfrm>
          <a:off x="1524000" y="132073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382</xdr:row>
      <xdr:rowOff>0</xdr:rowOff>
    </xdr:from>
    <xdr:to>
      <xdr:col>2</xdr:col>
      <xdr:colOff>257175</xdr:colOff>
      <xdr:row>382</xdr:row>
      <xdr:rowOff>123825</xdr:rowOff>
    </xdr:to>
    <xdr:sp macro="" textlink="">
      <xdr:nvSpPr>
        <xdr:cNvPr id="4244" name="AutoShape 140" descr="Exempté du ballottage">
          <a:hlinkClick xmlns:r="http://schemas.openxmlformats.org/officeDocument/2006/relationships" r:id="rId366"/>
        </xdr:cNvPr>
        <xdr:cNvSpPr>
          <a:spLocks noChangeAspect="1" noChangeArrowheads="1"/>
        </xdr:cNvSpPr>
      </xdr:nvSpPr>
      <xdr:spPr bwMode="auto">
        <a:xfrm>
          <a:off x="1657350" y="132073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586</xdr:row>
      <xdr:rowOff>0</xdr:rowOff>
    </xdr:from>
    <xdr:to>
      <xdr:col>2</xdr:col>
      <xdr:colOff>123825</xdr:colOff>
      <xdr:row>586</xdr:row>
      <xdr:rowOff>123825</xdr:rowOff>
    </xdr:to>
    <xdr:sp macro="" textlink="">
      <xdr:nvSpPr>
        <xdr:cNvPr id="4245" name="AutoShape 141" descr="Bonis de performance"/>
        <xdr:cNvSpPr>
          <a:spLocks noChangeAspect="1" noChangeArrowheads="1"/>
        </xdr:cNvSpPr>
      </xdr:nvSpPr>
      <xdr:spPr bwMode="auto">
        <a:xfrm>
          <a:off x="1524000" y="132264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586</xdr:row>
      <xdr:rowOff>0</xdr:rowOff>
    </xdr:from>
    <xdr:to>
      <xdr:col>2</xdr:col>
      <xdr:colOff>257175</xdr:colOff>
      <xdr:row>586</xdr:row>
      <xdr:rowOff>123825</xdr:rowOff>
    </xdr:to>
    <xdr:sp macro="" textlink="">
      <xdr:nvSpPr>
        <xdr:cNvPr id="4246" name="AutoShape 142" descr="Exempté du ballottage">
          <a:hlinkClick xmlns:r="http://schemas.openxmlformats.org/officeDocument/2006/relationships" r:id="rId367"/>
        </xdr:cNvPr>
        <xdr:cNvSpPr>
          <a:spLocks noChangeAspect="1" noChangeArrowheads="1"/>
        </xdr:cNvSpPr>
      </xdr:nvSpPr>
      <xdr:spPr bwMode="auto">
        <a:xfrm>
          <a:off x="1657350" y="132264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987</xdr:row>
      <xdr:rowOff>0</xdr:rowOff>
    </xdr:from>
    <xdr:to>
      <xdr:col>2</xdr:col>
      <xdr:colOff>123825</xdr:colOff>
      <xdr:row>987</xdr:row>
      <xdr:rowOff>123825</xdr:rowOff>
    </xdr:to>
    <xdr:sp macro="" textlink="">
      <xdr:nvSpPr>
        <xdr:cNvPr id="4247" name="AutoShape 143" descr="Bonis de performance"/>
        <xdr:cNvSpPr>
          <a:spLocks noChangeAspect="1" noChangeArrowheads="1"/>
        </xdr:cNvSpPr>
      </xdr:nvSpPr>
      <xdr:spPr bwMode="auto">
        <a:xfrm>
          <a:off x="1524000" y="132454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987</xdr:row>
      <xdr:rowOff>0</xdr:rowOff>
    </xdr:from>
    <xdr:to>
      <xdr:col>2</xdr:col>
      <xdr:colOff>257175</xdr:colOff>
      <xdr:row>987</xdr:row>
      <xdr:rowOff>123825</xdr:rowOff>
    </xdr:to>
    <xdr:sp macro="" textlink="">
      <xdr:nvSpPr>
        <xdr:cNvPr id="4248" name="AutoShape 144" descr="Exempté du ballottage">
          <a:hlinkClick xmlns:r="http://schemas.openxmlformats.org/officeDocument/2006/relationships" r:id="rId368"/>
        </xdr:cNvPr>
        <xdr:cNvSpPr>
          <a:spLocks noChangeAspect="1" noChangeArrowheads="1"/>
        </xdr:cNvSpPr>
      </xdr:nvSpPr>
      <xdr:spPr bwMode="auto">
        <a:xfrm>
          <a:off x="1657350" y="132454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1169</xdr:row>
      <xdr:rowOff>0</xdr:rowOff>
    </xdr:from>
    <xdr:to>
      <xdr:col>2</xdr:col>
      <xdr:colOff>123825</xdr:colOff>
      <xdr:row>1169</xdr:row>
      <xdr:rowOff>123825</xdr:rowOff>
    </xdr:to>
    <xdr:sp macro="" textlink="">
      <xdr:nvSpPr>
        <xdr:cNvPr id="4249" name="AutoShape 145" descr="Bonis de performance"/>
        <xdr:cNvSpPr>
          <a:spLocks noChangeAspect="1" noChangeArrowheads="1"/>
        </xdr:cNvSpPr>
      </xdr:nvSpPr>
      <xdr:spPr bwMode="auto">
        <a:xfrm>
          <a:off x="1524000" y="132645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1169</xdr:row>
      <xdr:rowOff>0</xdr:rowOff>
    </xdr:from>
    <xdr:to>
      <xdr:col>2</xdr:col>
      <xdr:colOff>257175</xdr:colOff>
      <xdr:row>1169</xdr:row>
      <xdr:rowOff>123825</xdr:rowOff>
    </xdr:to>
    <xdr:sp macro="" textlink="">
      <xdr:nvSpPr>
        <xdr:cNvPr id="4250" name="AutoShape 146" descr="Exempté du ballottage">
          <a:hlinkClick xmlns:r="http://schemas.openxmlformats.org/officeDocument/2006/relationships" r:id="rId369"/>
        </xdr:cNvPr>
        <xdr:cNvSpPr>
          <a:spLocks noChangeAspect="1" noChangeArrowheads="1"/>
        </xdr:cNvSpPr>
      </xdr:nvSpPr>
      <xdr:spPr bwMode="auto">
        <a:xfrm>
          <a:off x="1657350" y="132645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1234</xdr:row>
      <xdr:rowOff>0</xdr:rowOff>
    </xdr:from>
    <xdr:to>
      <xdr:col>2</xdr:col>
      <xdr:colOff>123825</xdr:colOff>
      <xdr:row>1234</xdr:row>
      <xdr:rowOff>123825</xdr:rowOff>
    </xdr:to>
    <xdr:sp macro="" textlink="">
      <xdr:nvSpPr>
        <xdr:cNvPr id="4251" name="AutoShape 147" descr="Exempté du ballottage">
          <a:hlinkClick xmlns:r="http://schemas.openxmlformats.org/officeDocument/2006/relationships" r:id="rId370"/>
        </xdr:cNvPr>
        <xdr:cNvSpPr>
          <a:spLocks noChangeAspect="1" noChangeArrowheads="1"/>
        </xdr:cNvSpPr>
      </xdr:nvSpPr>
      <xdr:spPr bwMode="auto">
        <a:xfrm>
          <a:off x="1524000" y="133026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722</xdr:row>
      <xdr:rowOff>0</xdr:rowOff>
    </xdr:from>
    <xdr:to>
      <xdr:col>2</xdr:col>
      <xdr:colOff>123825</xdr:colOff>
      <xdr:row>722</xdr:row>
      <xdr:rowOff>123825</xdr:rowOff>
    </xdr:to>
    <xdr:sp macro="" textlink="">
      <xdr:nvSpPr>
        <xdr:cNvPr id="4252" name="AutoShape 148" descr="Bonis de performance"/>
        <xdr:cNvSpPr>
          <a:spLocks noChangeAspect="1" noChangeArrowheads="1"/>
        </xdr:cNvSpPr>
      </xdr:nvSpPr>
      <xdr:spPr bwMode="auto">
        <a:xfrm>
          <a:off x="1524000" y="133216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722</xdr:row>
      <xdr:rowOff>0</xdr:rowOff>
    </xdr:from>
    <xdr:to>
      <xdr:col>2</xdr:col>
      <xdr:colOff>257175</xdr:colOff>
      <xdr:row>722</xdr:row>
      <xdr:rowOff>123825</xdr:rowOff>
    </xdr:to>
    <xdr:sp macro="" textlink="">
      <xdr:nvSpPr>
        <xdr:cNvPr id="4253" name="AutoShape 149" descr="Exempté du ballottage">
          <a:hlinkClick xmlns:r="http://schemas.openxmlformats.org/officeDocument/2006/relationships" r:id="rId371"/>
        </xdr:cNvPr>
        <xdr:cNvSpPr>
          <a:spLocks noChangeAspect="1" noChangeArrowheads="1"/>
        </xdr:cNvSpPr>
      </xdr:nvSpPr>
      <xdr:spPr bwMode="auto">
        <a:xfrm>
          <a:off x="1657350" y="133216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433</xdr:row>
      <xdr:rowOff>0</xdr:rowOff>
    </xdr:from>
    <xdr:to>
      <xdr:col>2</xdr:col>
      <xdr:colOff>123825</xdr:colOff>
      <xdr:row>433</xdr:row>
      <xdr:rowOff>123825</xdr:rowOff>
    </xdr:to>
    <xdr:sp macro="" textlink="">
      <xdr:nvSpPr>
        <xdr:cNvPr id="4254" name="AutoShape 150" descr="Exempté du ballottage">
          <a:hlinkClick xmlns:r="http://schemas.openxmlformats.org/officeDocument/2006/relationships" r:id="rId372"/>
        </xdr:cNvPr>
        <xdr:cNvSpPr>
          <a:spLocks noChangeAspect="1" noChangeArrowheads="1"/>
        </xdr:cNvSpPr>
      </xdr:nvSpPr>
      <xdr:spPr bwMode="auto">
        <a:xfrm>
          <a:off x="1524000" y="133407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985</xdr:row>
      <xdr:rowOff>0</xdr:rowOff>
    </xdr:from>
    <xdr:to>
      <xdr:col>7</xdr:col>
      <xdr:colOff>123825</xdr:colOff>
      <xdr:row>985</xdr:row>
      <xdr:rowOff>104775</xdr:rowOff>
    </xdr:to>
    <xdr:sp macro="" textlink="">
      <xdr:nvSpPr>
        <xdr:cNvPr id="4255" name="AutoShape 151" descr="Éligible à l'arbitrage">
          <a:hlinkClick xmlns:r="http://schemas.openxmlformats.org/officeDocument/2006/relationships" r:id="rId373"/>
        </xdr:cNvPr>
        <xdr:cNvSpPr>
          <a:spLocks noChangeAspect="1" noChangeArrowheads="1"/>
        </xdr:cNvSpPr>
      </xdr:nvSpPr>
      <xdr:spPr bwMode="auto">
        <a:xfrm>
          <a:off x="5334000" y="1335976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481</xdr:row>
      <xdr:rowOff>0</xdr:rowOff>
    </xdr:from>
    <xdr:to>
      <xdr:col>2</xdr:col>
      <xdr:colOff>123825</xdr:colOff>
      <xdr:row>481</xdr:row>
      <xdr:rowOff>123825</xdr:rowOff>
    </xdr:to>
    <xdr:sp macro="" textlink="">
      <xdr:nvSpPr>
        <xdr:cNvPr id="4256" name="AutoShape 152" descr="Exempté du ballottage">
          <a:hlinkClick xmlns:r="http://schemas.openxmlformats.org/officeDocument/2006/relationships" r:id="rId374"/>
        </xdr:cNvPr>
        <xdr:cNvSpPr>
          <a:spLocks noChangeAspect="1" noChangeArrowheads="1"/>
        </xdr:cNvSpPr>
      </xdr:nvSpPr>
      <xdr:spPr bwMode="auto">
        <a:xfrm>
          <a:off x="1524000" y="13472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123825</xdr:colOff>
      <xdr:row>75</xdr:row>
      <xdr:rowOff>123825</xdr:rowOff>
    </xdr:to>
    <xdr:sp macro="" textlink="">
      <xdr:nvSpPr>
        <xdr:cNvPr id="4257" name="AutoShape 153" descr="Transaction avec retenue de salaire"/>
        <xdr:cNvSpPr>
          <a:spLocks noChangeAspect="1" noChangeArrowheads="1"/>
        </xdr:cNvSpPr>
      </xdr:nvSpPr>
      <xdr:spPr bwMode="auto">
        <a:xfrm>
          <a:off x="1524000" y="134912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75</xdr:row>
      <xdr:rowOff>0</xdr:rowOff>
    </xdr:from>
    <xdr:to>
      <xdr:col>2</xdr:col>
      <xdr:colOff>257175</xdr:colOff>
      <xdr:row>75</xdr:row>
      <xdr:rowOff>123825</xdr:rowOff>
    </xdr:to>
    <xdr:sp macro="" textlink="">
      <xdr:nvSpPr>
        <xdr:cNvPr id="4258" name="AutoShape 154" descr="Exempté du ballottage">
          <a:hlinkClick xmlns:r="http://schemas.openxmlformats.org/officeDocument/2006/relationships" r:id="rId375"/>
        </xdr:cNvPr>
        <xdr:cNvSpPr>
          <a:spLocks noChangeAspect="1" noChangeArrowheads="1"/>
        </xdr:cNvSpPr>
      </xdr:nvSpPr>
      <xdr:spPr bwMode="auto">
        <a:xfrm>
          <a:off x="1657350" y="134912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75</xdr:row>
      <xdr:rowOff>0</xdr:rowOff>
    </xdr:from>
    <xdr:to>
      <xdr:col>2</xdr:col>
      <xdr:colOff>390525</xdr:colOff>
      <xdr:row>75</xdr:row>
      <xdr:rowOff>123825</xdr:rowOff>
    </xdr:to>
    <xdr:sp macro="" textlink="">
      <xdr:nvSpPr>
        <xdr:cNvPr id="4259" name="AutoShape 155" descr="Exempté de la limite des 50 contrats"/>
        <xdr:cNvSpPr>
          <a:spLocks noChangeAspect="1" noChangeArrowheads="1"/>
        </xdr:cNvSpPr>
      </xdr:nvSpPr>
      <xdr:spPr bwMode="auto">
        <a:xfrm>
          <a:off x="1790700" y="134912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xdr:row>
      <xdr:rowOff>0</xdr:rowOff>
    </xdr:from>
    <xdr:to>
      <xdr:col>2</xdr:col>
      <xdr:colOff>123825</xdr:colOff>
      <xdr:row>131</xdr:row>
      <xdr:rowOff>123825</xdr:rowOff>
    </xdr:to>
    <xdr:sp macro="" textlink="">
      <xdr:nvSpPr>
        <xdr:cNvPr id="4260" name="AutoShape 156" descr="Bonis de performance"/>
        <xdr:cNvSpPr>
          <a:spLocks noChangeAspect="1" noChangeArrowheads="1"/>
        </xdr:cNvSpPr>
      </xdr:nvSpPr>
      <xdr:spPr bwMode="auto">
        <a:xfrm>
          <a:off x="1524000" y="13510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131</xdr:row>
      <xdr:rowOff>0</xdr:rowOff>
    </xdr:from>
    <xdr:to>
      <xdr:col>2</xdr:col>
      <xdr:colOff>257175</xdr:colOff>
      <xdr:row>131</xdr:row>
      <xdr:rowOff>123825</xdr:rowOff>
    </xdr:to>
    <xdr:sp macro="" textlink="">
      <xdr:nvSpPr>
        <xdr:cNvPr id="4261" name="AutoShape 157" descr="Transaction avec retenue de salaire"/>
        <xdr:cNvSpPr>
          <a:spLocks noChangeAspect="1" noChangeArrowheads="1"/>
        </xdr:cNvSpPr>
      </xdr:nvSpPr>
      <xdr:spPr bwMode="auto">
        <a:xfrm>
          <a:off x="1657350" y="13510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131</xdr:row>
      <xdr:rowOff>0</xdr:rowOff>
    </xdr:from>
    <xdr:to>
      <xdr:col>2</xdr:col>
      <xdr:colOff>390525</xdr:colOff>
      <xdr:row>131</xdr:row>
      <xdr:rowOff>123825</xdr:rowOff>
    </xdr:to>
    <xdr:sp macro="" textlink="">
      <xdr:nvSpPr>
        <xdr:cNvPr id="4262" name="AutoShape 158" descr="Exempté du ballottage">
          <a:hlinkClick xmlns:r="http://schemas.openxmlformats.org/officeDocument/2006/relationships" r:id="rId376"/>
        </xdr:cNvPr>
        <xdr:cNvSpPr>
          <a:spLocks noChangeAspect="1" noChangeArrowheads="1"/>
        </xdr:cNvSpPr>
      </xdr:nvSpPr>
      <xdr:spPr bwMode="auto">
        <a:xfrm>
          <a:off x="1790700" y="13510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131</xdr:row>
      <xdr:rowOff>0</xdr:rowOff>
    </xdr:from>
    <xdr:to>
      <xdr:col>2</xdr:col>
      <xdr:colOff>523875</xdr:colOff>
      <xdr:row>131</xdr:row>
      <xdr:rowOff>123825</xdr:rowOff>
    </xdr:to>
    <xdr:sp macro="" textlink="">
      <xdr:nvSpPr>
        <xdr:cNvPr id="4263" name="AutoShape 159" descr="Exempté de la limite des 50 contrats"/>
        <xdr:cNvSpPr>
          <a:spLocks noChangeAspect="1" noChangeArrowheads="1"/>
        </xdr:cNvSpPr>
      </xdr:nvSpPr>
      <xdr:spPr bwMode="auto">
        <a:xfrm>
          <a:off x="1924050" y="13510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748</xdr:row>
      <xdr:rowOff>0</xdr:rowOff>
    </xdr:from>
    <xdr:to>
      <xdr:col>2</xdr:col>
      <xdr:colOff>123825</xdr:colOff>
      <xdr:row>748</xdr:row>
      <xdr:rowOff>123825</xdr:rowOff>
    </xdr:to>
    <xdr:sp macro="" textlink="">
      <xdr:nvSpPr>
        <xdr:cNvPr id="4264" name="AutoShape 160" descr="Bonis de performance"/>
        <xdr:cNvSpPr>
          <a:spLocks noChangeAspect="1" noChangeArrowheads="1"/>
        </xdr:cNvSpPr>
      </xdr:nvSpPr>
      <xdr:spPr bwMode="auto">
        <a:xfrm>
          <a:off x="1524000" y="13529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748</xdr:row>
      <xdr:rowOff>0</xdr:rowOff>
    </xdr:from>
    <xdr:to>
      <xdr:col>2</xdr:col>
      <xdr:colOff>257175</xdr:colOff>
      <xdr:row>748</xdr:row>
      <xdr:rowOff>123825</xdr:rowOff>
    </xdr:to>
    <xdr:sp macro="" textlink="">
      <xdr:nvSpPr>
        <xdr:cNvPr id="4265" name="AutoShape 161" descr="Exempté du ballottage">
          <a:hlinkClick xmlns:r="http://schemas.openxmlformats.org/officeDocument/2006/relationships" r:id="rId377"/>
        </xdr:cNvPr>
        <xdr:cNvSpPr>
          <a:spLocks noChangeAspect="1" noChangeArrowheads="1"/>
        </xdr:cNvSpPr>
      </xdr:nvSpPr>
      <xdr:spPr bwMode="auto">
        <a:xfrm>
          <a:off x="1657350" y="13529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195</xdr:row>
      <xdr:rowOff>0</xdr:rowOff>
    </xdr:from>
    <xdr:to>
      <xdr:col>2</xdr:col>
      <xdr:colOff>123825</xdr:colOff>
      <xdr:row>195</xdr:row>
      <xdr:rowOff>123825</xdr:rowOff>
    </xdr:to>
    <xdr:sp macro="" textlink="">
      <xdr:nvSpPr>
        <xdr:cNvPr id="4266" name="AutoShape 162" descr="Bonis de performance"/>
        <xdr:cNvSpPr>
          <a:spLocks noChangeAspect="1" noChangeArrowheads="1"/>
        </xdr:cNvSpPr>
      </xdr:nvSpPr>
      <xdr:spPr bwMode="auto">
        <a:xfrm>
          <a:off x="1524000" y="13548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195</xdr:row>
      <xdr:rowOff>0</xdr:rowOff>
    </xdr:from>
    <xdr:to>
      <xdr:col>2</xdr:col>
      <xdr:colOff>257175</xdr:colOff>
      <xdr:row>195</xdr:row>
      <xdr:rowOff>123825</xdr:rowOff>
    </xdr:to>
    <xdr:sp macro="" textlink="">
      <xdr:nvSpPr>
        <xdr:cNvPr id="4267" name="AutoShape 163" descr="Exempté du ballottage">
          <a:hlinkClick xmlns:r="http://schemas.openxmlformats.org/officeDocument/2006/relationships" r:id="rId378"/>
        </xdr:cNvPr>
        <xdr:cNvSpPr>
          <a:spLocks noChangeAspect="1" noChangeArrowheads="1"/>
        </xdr:cNvSpPr>
      </xdr:nvSpPr>
      <xdr:spPr bwMode="auto">
        <a:xfrm>
          <a:off x="1657350" y="13548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1374</xdr:row>
      <xdr:rowOff>0</xdr:rowOff>
    </xdr:from>
    <xdr:to>
      <xdr:col>2</xdr:col>
      <xdr:colOff>123825</xdr:colOff>
      <xdr:row>1374</xdr:row>
      <xdr:rowOff>123825</xdr:rowOff>
    </xdr:to>
    <xdr:sp macro="" textlink="">
      <xdr:nvSpPr>
        <xdr:cNvPr id="4268" name="AutoShape 164" descr="Bonis de performance"/>
        <xdr:cNvSpPr>
          <a:spLocks noChangeAspect="1" noChangeArrowheads="1"/>
        </xdr:cNvSpPr>
      </xdr:nvSpPr>
      <xdr:spPr bwMode="auto">
        <a:xfrm>
          <a:off x="1524000" y="135674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1374</xdr:row>
      <xdr:rowOff>0</xdr:rowOff>
    </xdr:from>
    <xdr:to>
      <xdr:col>2</xdr:col>
      <xdr:colOff>257175</xdr:colOff>
      <xdr:row>1374</xdr:row>
      <xdr:rowOff>123825</xdr:rowOff>
    </xdr:to>
    <xdr:sp macro="" textlink="">
      <xdr:nvSpPr>
        <xdr:cNvPr id="4269" name="AutoShape 165" descr="Exempté du ballottage">
          <a:hlinkClick xmlns:r="http://schemas.openxmlformats.org/officeDocument/2006/relationships" r:id="rId379"/>
        </xdr:cNvPr>
        <xdr:cNvSpPr>
          <a:spLocks noChangeAspect="1" noChangeArrowheads="1"/>
        </xdr:cNvSpPr>
      </xdr:nvSpPr>
      <xdr:spPr bwMode="auto">
        <a:xfrm>
          <a:off x="1657350" y="135674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297</xdr:row>
      <xdr:rowOff>0</xdr:rowOff>
    </xdr:from>
    <xdr:to>
      <xdr:col>2</xdr:col>
      <xdr:colOff>123825</xdr:colOff>
      <xdr:row>297</xdr:row>
      <xdr:rowOff>123825</xdr:rowOff>
    </xdr:to>
    <xdr:sp macro="" textlink="">
      <xdr:nvSpPr>
        <xdr:cNvPr id="4270" name="AutoShape 166" descr="Exempté du ballottage">
          <a:hlinkClick xmlns:r="http://schemas.openxmlformats.org/officeDocument/2006/relationships" r:id="rId380"/>
        </xdr:cNvPr>
        <xdr:cNvSpPr>
          <a:spLocks noChangeAspect="1" noChangeArrowheads="1"/>
        </xdr:cNvSpPr>
      </xdr:nvSpPr>
      <xdr:spPr bwMode="auto">
        <a:xfrm>
          <a:off x="1524000" y="13661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777</xdr:row>
      <xdr:rowOff>0</xdr:rowOff>
    </xdr:from>
    <xdr:to>
      <xdr:col>2</xdr:col>
      <xdr:colOff>123825</xdr:colOff>
      <xdr:row>777</xdr:row>
      <xdr:rowOff>123825</xdr:rowOff>
    </xdr:to>
    <xdr:sp macro="" textlink="">
      <xdr:nvSpPr>
        <xdr:cNvPr id="4271" name="AutoShape 167" descr="Bonis de performance"/>
        <xdr:cNvSpPr>
          <a:spLocks noChangeAspect="1" noChangeArrowheads="1"/>
        </xdr:cNvSpPr>
      </xdr:nvSpPr>
      <xdr:spPr bwMode="auto">
        <a:xfrm>
          <a:off x="1524000" y="13680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777</xdr:row>
      <xdr:rowOff>0</xdr:rowOff>
    </xdr:from>
    <xdr:to>
      <xdr:col>2</xdr:col>
      <xdr:colOff>257175</xdr:colOff>
      <xdr:row>777</xdr:row>
      <xdr:rowOff>123825</xdr:rowOff>
    </xdr:to>
    <xdr:sp macro="" textlink="">
      <xdr:nvSpPr>
        <xdr:cNvPr id="4272" name="AutoShape 168" descr="Exempté du ballottage">
          <a:hlinkClick xmlns:r="http://schemas.openxmlformats.org/officeDocument/2006/relationships" r:id="rId381"/>
        </xdr:cNvPr>
        <xdr:cNvSpPr>
          <a:spLocks noChangeAspect="1" noChangeArrowheads="1"/>
        </xdr:cNvSpPr>
      </xdr:nvSpPr>
      <xdr:spPr bwMode="auto">
        <a:xfrm>
          <a:off x="1657350" y="13680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321</xdr:row>
      <xdr:rowOff>0</xdr:rowOff>
    </xdr:from>
    <xdr:to>
      <xdr:col>7</xdr:col>
      <xdr:colOff>123825</xdr:colOff>
      <xdr:row>321</xdr:row>
      <xdr:rowOff>104775</xdr:rowOff>
    </xdr:to>
    <xdr:sp macro="" textlink="">
      <xdr:nvSpPr>
        <xdr:cNvPr id="4273" name="AutoShape 169" descr="Éligible à l'arbitrage">
          <a:hlinkClick xmlns:r="http://schemas.openxmlformats.org/officeDocument/2006/relationships" r:id="rId382"/>
        </xdr:cNvPr>
        <xdr:cNvSpPr>
          <a:spLocks noChangeAspect="1" noChangeArrowheads="1"/>
        </xdr:cNvSpPr>
      </xdr:nvSpPr>
      <xdr:spPr bwMode="auto">
        <a:xfrm>
          <a:off x="5334000" y="131406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794</xdr:row>
      <xdr:rowOff>0</xdr:rowOff>
    </xdr:from>
    <xdr:to>
      <xdr:col>8</xdr:col>
      <xdr:colOff>123825</xdr:colOff>
      <xdr:row>794</xdr:row>
      <xdr:rowOff>104775</xdr:rowOff>
    </xdr:to>
    <xdr:sp macro="" textlink="">
      <xdr:nvSpPr>
        <xdr:cNvPr id="4274" name="AutoShape 170" descr="Éligible à l'arbitrage">
          <a:hlinkClick xmlns:r="http://schemas.openxmlformats.org/officeDocument/2006/relationships" r:id="rId383"/>
        </xdr:cNvPr>
        <xdr:cNvSpPr>
          <a:spLocks noChangeAspect="1" noChangeArrowheads="1"/>
        </xdr:cNvSpPr>
      </xdr:nvSpPr>
      <xdr:spPr bwMode="auto">
        <a:xfrm>
          <a:off x="6096000" y="131978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253</xdr:row>
      <xdr:rowOff>0</xdr:rowOff>
    </xdr:from>
    <xdr:to>
      <xdr:col>7</xdr:col>
      <xdr:colOff>123825</xdr:colOff>
      <xdr:row>253</xdr:row>
      <xdr:rowOff>104775</xdr:rowOff>
    </xdr:to>
    <xdr:sp macro="" textlink="">
      <xdr:nvSpPr>
        <xdr:cNvPr id="4275" name="AutoShape 171" descr="Éligible à l'arbitrage">
          <a:hlinkClick xmlns:r="http://schemas.openxmlformats.org/officeDocument/2006/relationships" r:id="rId384"/>
        </xdr:cNvPr>
        <xdr:cNvSpPr>
          <a:spLocks noChangeAspect="1" noChangeArrowheads="1"/>
        </xdr:cNvSpPr>
      </xdr:nvSpPr>
      <xdr:spPr bwMode="auto">
        <a:xfrm>
          <a:off x="5334000" y="132930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740</xdr:row>
      <xdr:rowOff>0</xdr:rowOff>
    </xdr:from>
    <xdr:to>
      <xdr:col>2</xdr:col>
      <xdr:colOff>123825</xdr:colOff>
      <xdr:row>740</xdr:row>
      <xdr:rowOff>123825</xdr:rowOff>
    </xdr:to>
    <xdr:sp macro="" textlink="">
      <xdr:nvSpPr>
        <xdr:cNvPr id="4276" name="AutoShape 172" descr="Bonis de performance"/>
        <xdr:cNvSpPr>
          <a:spLocks noChangeAspect="1" noChangeArrowheads="1"/>
        </xdr:cNvSpPr>
      </xdr:nvSpPr>
      <xdr:spPr bwMode="auto">
        <a:xfrm>
          <a:off x="1524000" y="133121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740</xdr:row>
      <xdr:rowOff>0</xdr:rowOff>
    </xdr:from>
    <xdr:to>
      <xdr:col>2</xdr:col>
      <xdr:colOff>257175</xdr:colOff>
      <xdr:row>740</xdr:row>
      <xdr:rowOff>123825</xdr:rowOff>
    </xdr:to>
    <xdr:sp macro="" textlink="">
      <xdr:nvSpPr>
        <xdr:cNvPr id="4277" name="AutoShape 173" descr="Exempté du ballottage">
          <a:hlinkClick xmlns:r="http://schemas.openxmlformats.org/officeDocument/2006/relationships" r:id="rId385"/>
        </xdr:cNvPr>
        <xdr:cNvSpPr>
          <a:spLocks noChangeAspect="1" noChangeArrowheads="1"/>
        </xdr:cNvSpPr>
      </xdr:nvSpPr>
      <xdr:spPr bwMode="auto">
        <a:xfrm>
          <a:off x="1657350" y="133121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612</xdr:row>
      <xdr:rowOff>0</xdr:rowOff>
    </xdr:from>
    <xdr:to>
      <xdr:col>7</xdr:col>
      <xdr:colOff>123825</xdr:colOff>
      <xdr:row>612</xdr:row>
      <xdr:rowOff>104775</xdr:rowOff>
    </xdr:to>
    <xdr:sp macro="" textlink="">
      <xdr:nvSpPr>
        <xdr:cNvPr id="4278" name="AutoShape 174" descr="Éligible à l'arbitrage">
          <a:hlinkClick xmlns:r="http://schemas.openxmlformats.org/officeDocument/2006/relationships" r:id="rId386"/>
        </xdr:cNvPr>
        <xdr:cNvSpPr>
          <a:spLocks noChangeAspect="1" noChangeArrowheads="1"/>
        </xdr:cNvSpPr>
      </xdr:nvSpPr>
      <xdr:spPr bwMode="auto">
        <a:xfrm>
          <a:off x="5334000" y="133311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934</xdr:row>
      <xdr:rowOff>0</xdr:rowOff>
    </xdr:from>
    <xdr:to>
      <xdr:col>2</xdr:col>
      <xdr:colOff>123825</xdr:colOff>
      <xdr:row>934</xdr:row>
      <xdr:rowOff>123825</xdr:rowOff>
    </xdr:to>
    <xdr:sp macro="" textlink="">
      <xdr:nvSpPr>
        <xdr:cNvPr id="4279" name="AutoShape 175" descr="Exempté du ballottage">
          <a:hlinkClick xmlns:r="http://schemas.openxmlformats.org/officeDocument/2006/relationships" r:id="rId387"/>
        </xdr:cNvPr>
        <xdr:cNvSpPr>
          <a:spLocks noChangeAspect="1" noChangeArrowheads="1"/>
        </xdr:cNvSpPr>
      </xdr:nvSpPr>
      <xdr:spPr bwMode="auto">
        <a:xfrm>
          <a:off x="1524000" y="135588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0" name="AutoShape 176" descr="https://capfriendly-wlb8ng5.stackpathdns.com/assets/images/icons/general/q.svg"/>
        <xdr:cNvSpPr>
          <a:spLocks noChangeAspect="1" noChangeArrowheads="1"/>
        </xdr:cNvSpPr>
      </xdr:nvSpPr>
      <xdr:spPr bwMode="auto">
        <a:xfrm>
          <a:off x="1524000" y="13842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1" name="AutoShape 177" descr="https://capfriendly-wlb8ng5.stackpathdns.com/assets/images/icons/general/q.svg"/>
        <xdr:cNvSpPr>
          <a:spLocks noChangeAspect="1" noChangeArrowheads="1"/>
        </xdr:cNvSpPr>
      </xdr:nvSpPr>
      <xdr:spPr bwMode="auto">
        <a:xfrm>
          <a:off x="1524000" y="13861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2" name="AutoShape 178" descr="https://capfriendly-wlb8ng5.stackpathdns.com/assets/images/icons/general/q.svg"/>
        <xdr:cNvSpPr>
          <a:spLocks noChangeAspect="1" noChangeArrowheads="1"/>
        </xdr:cNvSpPr>
      </xdr:nvSpPr>
      <xdr:spPr bwMode="auto">
        <a:xfrm>
          <a:off x="1524000" y="138807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3" name="AutoShape 179" descr="https://capfriendly-wlb8ng5.stackpathdns.com/assets/images/icons/general/q.svg"/>
        <xdr:cNvSpPr>
          <a:spLocks noChangeAspect="1" noChangeArrowheads="1"/>
        </xdr:cNvSpPr>
      </xdr:nvSpPr>
      <xdr:spPr bwMode="auto">
        <a:xfrm>
          <a:off x="1524000" y="138998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4" name="AutoShape 180" descr="https://capfriendly-wlb8ng5.stackpathdns.com/assets/images/icons/general/q.svg"/>
        <xdr:cNvSpPr>
          <a:spLocks noChangeAspect="1" noChangeArrowheads="1"/>
        </xdr:cNvSpPr>
      </xdr:nvSpPr>
      <xdr:spPr bwMode="auto">
        <a:xfrm>
          <a:off x="1524000" y="13918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5" name="AutoShape 181" descr="https://capfriendly-wlb8ng5.stackpathdns.com/assets/images/icons/general/q.svg"/>
        <xdr:cNvSpPr>
          <a:spLocks noChangeAspect="1" noChangeArrowheads="1"/>
        </xdr:cNvSpPr>
      </xdr:nvSpPr>
      <xdr:spPr bwMode="auto">
        <a:xfrm>
          <a:off x="1524000" y="13937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6" name="AutoShape 182" descr="https://capfriendly-wlb8ng5.stackpathdns.com/assets/images/icons/general/q.svg"/>
        <xdr:cNvSpPr>
          <a:spLocks noChangeAspect="1" noChangeArrowheads="1"/>
        </xdr:cNvSpPr>
      </xdr:nvSpPr>
      <xdr:spPr bwMode="auto">
        <a:xfrm>
          <a:off x="1524000" y="13956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7" name="AutoShape 183" descr="https://capfriendly-wlb8ng5.stackpathdns.com/assets/images/icons/general/q.svg"/>
        <xdr:cNvSpPr>
          <a:spLocks noChangeAspect="1" noChangeArrowheads="1"/>
        </xdr:cNvSpPr>
      </xdr:nvSpPr>
      <xdr:spPr bwMode="auto">
        <a:xfrm>
          <a:off x="1524000" y="13976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8" name="AutoShape 184" descr="https://capfriendly-wlb8ng5.stackpathdns.com/assets/images/icons/general/q.svg"/>
        <xdr:cNvSpPr>
          <a:spLocks noChangeAspect="1" noChangeArrowheads="1"/>
        </xdr:cNvSpPr>
      </xdr:nvSpPr>
      <xdr:spPr bwMode="auto">
        <a:xfrm>
          <a:off x="1524000" y="13995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89" name="AutoShape 185" descr="https://capfriendly-wlb8ng5.stackpathdns.com/assets/images/icons/general/q.svg"/>
        <xdr:cNvSpPr>
          <a:spLocks noChangeAspect="1" noChangeArrowheads="1"/>
        </xdr:cNvSpPr>
      </xdr:nvSpPr>
      <xdr:spPr bwMode="auto">
        <a:xfrm>
          <a:off x="1524000" y="14014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90" name="AutoShape 186" descr="https://capfriendly-wlb8ng5.stackpathdns.com/assets/images/icons/general/q.svg"/>
        <xdr:cNvSpPr>
          <a:spLocks noChangeAspect="1" noChangeArrowheads="1"/>
        </xdr:cNvSpPr>
      </xdr:nvSpPr>
      <xdr:spPr bwMode="auto">
        <a:xfrm>
          <a:off x="1524000" y="14033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1069</xdr:row>
      <xdr:rowOff>0</xdr:rowOff>
    </xdr:from>
    <xdr:to>
      <xdr:col>2</xdr:col>
      <xdr:colOff>123825</xdr:colOff>
      <xdr:row>1069</xdr:row>
      <xdr:rowOff>123825</xdr:rowOff>
    </xdr:to>
    <xdr:sp macro="" textlink="">
      <xdr:nvSpPr>
        <xdr:cNvPr id="4291" name="AutoShape 187" descr="Bonis de performance"/>
        <xdr:cNvSpPr>
          <a:spLocks noChangeAspect="1" noChangeArrowheads="1"/>
        </xdr:cNvSpPr>
      </xdr:nvSpPr>
      <xdr:spPr bwMode="auto">
        <a:xfrm>
          <a:off x="1524000" y="14119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1069</xdr:row>
      <xdr:rowOff>0</xdr:rowOff>
    </xdr:from>
    <xdr:to>
      <xdr:col>2</xdr:col>
      <xdr:colOff>257175</xdr:colOff>
      <xdr:row>1069</xdr:row>
      <xdr:rowOff>123825</xdr:rowOff>
    </xdr:to>
    <xdr:sp macro="" textlink="">
      <xdr:nvSpPr>
        <xdr:cNvPr id="4292" name="AutoShape 188" descr="Exempté du ballottage">
          <a:hlinkClick xmlns:r="http://schemas.openxmlformats.org/officeDocument/2006/relationships" r:id="rId388"/>
        </xdr:cNvPr>
        <xdr:cNvSpPr>
          <a:spLocks noChangeAspect="1" noChangeArrowheads="1"/>
        </xdr:cNvSpPr>
      </xdr:nvSpPr>
      <xdr:spPr bwMode="auto">
        <a:xfrm>
          <a:off x="1657350" y="14119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104775</xdr:colOff>
      <xdr:row>1</xdr:row>
      <xdr:rowOff>104775</xdr:rowOff>
    </xdr:to>
    <xdr:sp macro="" textlink="">
      <xdr:nvSpPr>
        <xdr:cNvPr id="4293" name="AutoShape 189" descr="https://capfriendly-wlb8ng5.stackpathdns.com/assets/images/icons/general/q2.svg"/>
        <xdr:cNvSpPr>
          <a:spLocks noChangeAspect="1" noChangeArrowheads="1"/>
        </xdr:cNvSpPr>
      </xdr:nvSpPr>
      <xdr:spPr bwMode="auto">
        <a:xfrm>
          <a:off x="6096000" y="1413891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388</xdr:row>
      <xdr:rowOff>0</xdr:rowOff>
    </xdr:from>
    <xdr:to>
      <xdr:col>2</xdr:col>
      <xdr:colOff>123825</xdr:colOff>
      <xdr:row>388</xdr:row>
      <xdr:rowOff>123825</xdr:rowOff>
    </xdr:to>
    <xdr:sp macro="" textlink="">
      <xdr:nvSpPr>
        <xdr:cNvPr id="4294" name="AutoShape 190" descr="Bonis de performance"/>
        <xdr:cNvSpPr>
          <a:spLocks noChangeAspect="1" noChangeArrowheads="1"/>
        </xdr:cNvSpPr>
      </xdr:nvSpPr>
      <xdr:spPr bwMode="auto">
        <a:xfrm>
          <a:off x="1524000" y="14157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388</xdr:row>
      <xdr:rowOff>0</xdr:rowOff>
    </xdr:from>
    <xdr:to>
      <xdr:col>2</xdr:col>
      <xdr:colOff>257175</xdr:colOff>
      <xdr:row>388</xdr:row>
      <xdr:rowOff>123825</xdr:rowOff>
    </xdr:to>
    <xdr:sp macro="" textlink="">
      <xdr:nvSpPr>
        <xdr:cNvPr id="4295" name="AutoShape 191" descr="Exempté du ballottage">
          <a:hlinkClick xmlns:r="http://schemas.openxmlformats.org/officeDocument/2006/relationships" r:id="rId389"/>
        </xdr:cNvPr>
        <xdr:cNvSpPr>
          <a:spLocks noChangeAspect="1" noChangeArrowheads="1"/>
        </xdr:cNvSpPr>
      </xdr:nvSpPr>
      <xdr:spPr bwMode="auto">
        <a:xfrm>
          <a:off x="1657350" y="14157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1323</xdr:row>
      <xdr:rowOff>0</xdr:rowOff>
    </xdr:from>
    <xdr:to>
      <xdr:col>2</xdr:col>
      <xdr:colOff>123825</xdr:colOff>
      <xdr:row>1323</xdr:row>
      <xdr:rowOff>123825</xdr:rowOff>
    </xdr:to>
    <xdr:sp macro="" textlink="">
      <xdr:nvSpPr>
        <xdr:cNvPr id="4296" name="AutoShape 192" descr="Bonis de performance"/>
        <xdr:cNvSpPr>
          <a:spLocks noChangeAspect="1" noChangeArrowheads="1"/>
        </xdr:cNvSpPr>
      </xdr:nvSpPr>
      <xdr:spPr bwMode="auto">
        <a:xfrm>
          <a:off x="1524000" y="141770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1323</xdr:row>
      <xdr:rowOff>0</xdr:rowOff>
    </xdr:from>
    <xdr:to>
      <xdr:col>2</xdr:col>
      <xdr:colOff>257175</xdr:colOff>
      <xdr:row>1323</xdr:row>
      <xdr:rowOff>123825</xdr:rowOff>
    </xdr:to>
    <xdr:sp macro="" textlink="">
      <xdr:nvSpPr>
        <xdr:cNvPr id="4297" name="AutoShape 193" descr="Exempté du ballottage">
          <a:hlinkClick xmlns:r="http://schemas.openxmlformats.org/officeDocument/2006/relationships" r:id="rId390"/>
        </xdr:cNvPr>
        <xdr:cNvSpPr>
          <a:spLocks noChangeAspect="1" noChangeArrowheads="1"/>
        </xdr:cNvSpPr>
      </xdr:nvSpPr>
      <xdr:spPr bwMode="auto">
        <a:xfrm>
          <a:off x="1657350" y="141770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1394</xdr:row>
      <xdr:rowOff>0</xdr:rowOff>
    </xdr:from>
    <xdr:to>
      <xdr:col>2</xdr:col>
      <xdr:colOff>123825</xdr:colOff>
      <xdr:row>1394</xdr:row>
      <xdr:rowOff>123825</xdr:rowOff>
    </xdr:to>
    <xdr:sp macro="" textlink="">
      <xdr:nvSpPr>
        <xdr:cNvPr id="4298" name="AutoShape 194" descr="Bonis de performance"/>
        <xdr:cNvSpPr>
          <a:spLocks noChangeAspect="1" noChangeArrowheads="1"/>
        </xdr:cNvSpPr>
      </xdr:nvSpPr>
      <xdr:spPr bwMode="auto">
        <a:xfrm>
          <a:off x="1524000" y="14196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1394</xdr:row>
      <xdr:rowOff>0</xdr:rowOff>
    </xdr:from>
    <xdr:to>
      <xdr:col>2</xdr:col>
      <xdr:colOff>257175</xdr:colOff>
      <xdr:row>1394</xdr:row>
      <xdr:rowOff>123825</xdr:rowOff>
    </xdr:to>
    <xdr:sp macro="" textlink="">
      <xdr:nvSpPr>
        <xdr:cNvPr id="4299" name="AutoShape 195" descr="Exempté du ballottage">
          <a:hlinkClick xmlns:r="http://schemas.openxmlformats.org/officeDocument/2006/relationships" r:id="rId391"/>
        </xdr:cNvPr>
        <xdr:cNvSpPr>
          <a:spLocks noChangeAspect="1" noChangeArrowheads="1"/>
        </xdr:cNvSpPr>
      </xdr:nvSpPr>
      <xdr:spPr bwMode="auto">
        <a:xfrm>
          <a:off x="1657350" y="14196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1334</xdr:row>
      <xdr:rowOff>0</xdr:rowOff>
    </xdr:from>
    <xdr:to>
      <xdr:col>2</xdr:col>
      <xdr:colOff>123825</xdr:colOff>
      <xdr:row>1334</xdr:row>
      <xdr:rowOff>123825</xdr:rowOff>
    </xdr:to>
    <xdr:sp macro="" textlink="">
      <xdr:nvSpPr>
        <xdr:cNvPr id="4300" name="AutoShape 196" descr="Bonis de performance"/>
        <xdr:cNvSpPr>
          <a:spLocks noChangeAspect="1" noChangeArrowheads="1"/>
        </xdr:cNvSpPr>
      </xdr:nvSpPr>
      <xdr:spPr bwMode="auto">
        <a:xfrm>
          <a:off x="1524000" y="142151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1334</xdr:row>
      <xdr:rowOff>0</xdr:rowOff>
    </xdr:from>
    <xdr:to>
      <xdr:col>2</xdr:col>
      <xdr:colOff>257175</xdr:colOff>
      <xdr:row>1334</xdr:row>
      <xdr:rowOff>123825</xdr:rowOff>
    </xdr:to>
    <xdr:sp macro="" textlink="">
      <xdr:nvSpPr>
        <xdr:cNvPr id="4301" name="AutoShape 197" descr="Exempté du ballottage">
          <a:hlinkClick xmlns:r="http://schemas.openxmlformats.org/officeDocument/2006/relationships" r:id="rId392"/>
        </xdr:cNvPr>
        <xdr:cNvSpPr>
          <a:spLocks noChangeAspect="1" noChangeArrowheads="1"/>
        </xdr:cNvSpPr>
      </xdr:nvSpPr>
      <xdr:spPr bwMode="auto">
        <a:xfrm>
          <a:off x="1657350" y="142151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1396</xdr:row>
      <xdr:rowOff>0</xdr:rowOff>
    </xdr:from>
    <xdr:to>
      <xdr:col>2</xdr:col>
      <xdr:colOff>123825</xdr:colOff>
      <xdr:row>1396</xdr:row>
      <xdr:rowOff>123825</xdr:rowOff>
    </xdr:to>
    <xdr:sp macro="" textlink="">
      <xdr:nvSpPr>
        <xdr:cNvPr id="4302" name="AutoShape 198" descr="Exempté du ballottage">
          <a:hlinkClick xmlns:r="http://schemas.openxmlformats.org/officeDocument/2006/relationships" r:id="rId393"/>
        </xdr:cNvPr>
        <xdr:cNvSpPr>
          <a:spLocks noChangeAspect="1" noChangeArrowheads="1"/>
        </xdr:cNvSpPr>
      </xdr:nvSpPr>
      <xdr:spPr bwMode="auto">
        <a:xfrm>
          <a:off x="1524000" y="14234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123825</xdr:colOff>
      <xdr:row>11</xdr:row>
      <xdr:rowOff>123825</xdr:rowOff>
    </xdr:to>
    <xdr:sp macro="" textlink="">
      <xdr:nvSpPr>
        <xdr:cNvPr id="4303" name="AutoShape 199" descr="Exempté du ballottage">
          <a:hlinkClick xmlns:r="http://schemas.openxmlformats.org/officeDocument/2006/relationships" r:id="rId394"/>
        </xdr:cNvPr>
        <xdr:cNvSpPr>
          <a:spLocks noChangeAspect="1" noChangeArrowheads="1"/>
        </xdr:cNvSpPr>
      </xdr:nvSpPr>
      <xdr:spPr bwMode="auto">
        <a:xfrm>
          <a:off x="1524000" y="142532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1055</xdr:row>
      <xdr:rowOff>0</xdr:rowOff>
    </xdr:from>
    <xdr:to>
      <xdr:col>2</xdr:col>
      <xdr:colOff>123825</xdr:colOff>
      <xdr:row>1055</xdr:row>
      <xdr:rowOff>123825</xdr:rowOff>
    </xdr:to>
    <xdr:sp macro="" textlink="">
      <xdr:nvSpPr>
        <xdr:cNvPr id="4304" name="AutoShape 200" descr="Exempté du ballottage">
          <a:hlinkClick xmlns:r="http://schemas.openxmlformats.org/officeDocument/2006/relationships" r:id="rId395"/>
        </xdr:cNvPr>
        <xdr:cNvSpPr>
          <a:spLocks noChangeAspect="1" noChangeArrowheads="1"/>
        </xdr:cNvSpPr>
      </xdr:nvSpPr>
      <xdr:spPr bwMode="auto">
        <a:xfrm>
          <a:off x="1524000" y="14272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1414</xdr:row>
      <xdr:rowOff>0</xdr:rowOff>
    </xdr:from>
    <xdr:to>
      <xdr:col>2</xdr:col>
      <xdr:colOff>123825</xdr:colOff>
      <xdr:row>1414</xdr:row>
      <xdr:rowOff>123825</xdr:rowOff>
    </xdr:to>
    <xdr:sp macro="" textlink="">
      <xdr:nvSpPr>
        <xdr:cNvPr id="4305" name="AutoShape 201" descr="Exempté du ballottage">
          <a:hlinkClick xmlns:r="http://schemas.openxmlformats.org/officeDocument/2006/relationships" r:id="rId396"/>
        </xdr:cNvPr>
        <xdr:cNvSpPr>
          <a:spLocks noChangeAspect="1" noChangeArrowheads="1"/>
        </xdr:cNvSpPr>
      </xdr:nvSpPr>
      <xdr:spPr bwMode="auto">
        <a:xfrm>
          <a:off x="1524000" y="14291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123825</xdr:colOff>
      <xdr:row>85</xdr:row>
      <xdr:rowOff>123825</xdr:rowOff>
    </xdr:to>
    <xdr:sp macro="" textlink="">
      <xdr:nvSpPr>
        <xdr:cNvPr id="4306" name="AutoShape 202" descr="Exempté du ballottage">
          <a:hlinkClick xmlns:r="http://schemas.openxmlformats.org/officeDocument/2006/relationships" r:id="rId397"/>
        </xdr:cNvPr>
        <xdr:cNvSpPr>
          <a:spLocks noChangeAspect="1" noChangeArrowheads="1"/>
        </xdr:cNvSpPr>
      </xdr:nvSpPr>
      <xdr:spPr bwMode="auto">
        <a:xfrm>
          <a:off x="1524000" y="14310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58</xdr:row>
      <xdr:rowOff>0</xdr:rowOff>
    </xdr:from>
    <xdr:to>
      <xdr:col>7</xdr:col>
      <xdr:colOff>123825</xdr:colOff>
      <xdr:row>58</xdr:row>
      <xdr:rowOff>104775</xdr:rowOff>
    </xdr:to>
    <xdr:sp macro="" textlink="">
      <xdr:nvSpPr>
        <xdr:cNvPr id="4307" name="AutoShape 203" descr="Éligible à l'arbitrage">
          <a:hlinkClick xmlns:r="http://schemas.openxmlformats.org/officeDocument/2006/relationships" r:id="rId398"/>
        </xdr:cNvPr>
        <xdr:cNvSpPr>
          <a:spLocks noChangeAspect="1" noChangeArrowheads="1"/>
        </xdr:cNvSpPr>
      </xdr:nvSpPr>
      <xdr:spPr bwMode="auto">
        <a:xfrm>
          <a:off x="5334000" y="1432941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901</xdr:row>
      <xdr:rowOff>0</xdr:rowOff>
    </xdr:from>
    <xdr:to>
      <xdr:col>7</xdr:col>
      <xdr:colOff>123825</xdr:colOff>
      <xdr:row>901</xdr:row>
      <xdr:rowOff>104775</xdr:rowOff>
    </xdr:to>
    <xdr:sp macro="" textlink="">
      <xdr:nvSpPr>
        <xdr:cNvPr id="4308" name="AutoShape 204" descr="Éligible à l'arbitrage">
          <a:hlinkClick xmlns:r="http://schemas.openxmlformats.org/officeDocument/2006/relationships" r:id="rId399"/>
        </xdr:cNvPr>
        <xdr:cNvSpPr>
          <a:spLocks noChangeAspect="1" noChangeArrowheads="1"/>
        </xdr:cNvSpPr>
      </xdr:nvSpPr>
      <xdr:spPr bwMode="auto">
        <a:xfrm>
          <a:off x="5334000" y="1436751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1246</xdr:row>
      <xdr:rowOff>0</xdr:rowOff>
    </xdr:from>
    <xdr:to>
      <xdr:col>2</xdr:col>
      <xdr:colOff>123825</xdr:colOff>
      <xdr:row>1246</xdr:row>
      <xdr:rowOff>123825</xdr:rowOff>
    </xdr:to>
    <xdr:sp macro="" textlink="">
      <xdr:nvSpPr>
        <xdr:cNvPr id="4309" name="AutoShape 205" descr="Exempté du ballottage">
          <a:hlinkClick xmlns:r="http://schemas.openxmlformats.org/officeDocument/2006/relationships" r:id="rId400"/>
        </xdr:cNvPr>
        <xdr:cNvSpPr>
          <a:spLocks noChangeAspect="1" noChangeArrowheads="1"/>
        </xdr:cNvSpPr>
      </xdr:nvSpPr>
      <xdr:spPr bwMode="auto">
        <a:xfrm>
          <a:off x="1524000" y="144799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802</xdr:row>
      <xdr:rowOff>0</xdr:rowOff>
    </xdr:from>
    <xdr:to>
      <xdr:col>2</xdr:col>
      <xdr:colOff>123825</xdr:colOff>
      <xdr:row>802</xdr:row>
      <xdr:rowOff>123825</xdr:rowOff>
    </xdr:to>
    <xdr:sp macro="" textlink="">
      <xdr:nvSpPr>
        <xdr:cNvPr id="4310" name="AutoShape 206" descr="Exempté du ballottage">
          <a:hlinkClick xmlns:r="http://schemas.openxmlformats.org/officeDocument/2006/relationships" r:id="rId401"/>
        </xdr:cNvPr>
        <xdr:cNvSpPr>
          <a:spLocks noChangeAspect="1" noChangeArrowheads="1"/>
        </xdr:cNvSpPr>
      </xdr:nvSpPr>
      <xdr:spPr bwMode="auto">
        <a:xfrm>
          <a:off x="1524000" y="144989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669</xdr:row>
      <xdr:rowOff>0</xdr:rowOff>
    </xdr:from>
    <xdr:to>
      <xdr:col>2</xdr:col>
      <xdr:colOff>123825</xdr:colOff>
      <xdr:row>669</xdr:row>
      <xdr:rowOff>123825</xdr:rowOff>
    </xdr:to>
    <xdr:sp macro="" textlink="">
      <xdr:nvSpPr>
        <xdr:cNvPr id="4311" name="AutoShape 207" descr="Bonis de performance"/>
        <xdr:cNvSpPr>
          <a:spLocks noChangeAspect="1" noChangeArrowheads="1"/>
        </xdr:cNvSpPr>
      </xdr:nvSpPr>
      <xdr:spPr bwMode="auto">
        <a:xfrm>
          <a:off x="1524000" y="145180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669</xdr:row>
      <xdr:rowOff>0</xdr:rowOff>
    </xdr:from>
    <xdr:to>
      <xdr:col>2</xdr:col>
      <xdr:colOff>257175</xdr:colOff>
      <xdr:row>669</xdr:row>
      <xdr:rowOff>123825</xdr:rowOff>
    </xdr:to>
    <xdr:sp macro="" textlink="">
      <xdr:nvSpPr>
        <xdr:cNvPr id="4312" name="AutoShape 208" descr="Exempté du ballottage">
          <a:hlinkClick xmlns:r="http://schemas.openxmlformats.org/officeDocument/2006/relationships" r:id="rId402"/>
        </xdr:cNvPr>
        <xdr:cNvSpPr>
          <a:spLocks noChangeAspect="1" noChangeArrowheads="1"/>
        </xdr:cNvSpPr>
      </xdr:nvSpPr>
      <xdr:spPr bwMode="auto">
        <a:xfrm>
          <a:off x="1657350" y="145180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161</xdr:row>
      <xdr:rowOff>0</xdr:rowOff>
    </xdr:from>
    <xdr:to>
      <xdr:col>2</xdr:col>
      <xdr:colOff>123825</xdr:colOff>
      <xdr:row>161</xdr:row>
      <xdr:rowOff>123825</xdr:rowOff>
    </xdr:to>
    <xdr:sp macro="" textlink="">
      <xdr:nvSpPr>
        <xdr:cNvPr id="4313" name="AutoShape 209" descr="Bonis de performance"/>
        <xdr:cNvSpPr>
          <a:spLocks noChangeAspect="1" noChangeArrowheads="1"/>
        </xdr:cNvSpPr>
      </xdr:nvSpPr>
      <xdr:spPr bwMode="auto">
        <a:xfrm>
          <a:off x="1524000" y="145370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161</xdr:row>
      <xdr:rowOff>0</xdr:rowOff>
    </xdr:from>
    <xdr:to>
      <xdr:col>2</xdr:col>
      <xdr:colOff>257175</xdr:colOff>
      <xdr:row>161</xdr:row>
      <xdr:rowOff>123825</xdr:rowOff>
    </xdr:to>
    <xdr:sp macro="" textlink="">
      <xdr:nvSpPr>
        <xdr:cNvPr id="4314" name="AutoShape 210" descr="Exempté du ballottage">
          <a:hlinkClick xmlns:r="http://schemas.openxmlformats.org/officeDocument/2006/relationships" r:id="rId403"/>
        </xdr:cNvPr>
        <xdr:cNvSpPr>
          <a:spLocks noChangeAspect="1" noChangeArrowheads="1"/>
        </xdr:cNvSpPr>
      </xdr:nvSpPr>
      <xdr:spPr bwMode="auto">
        <a:xfrm>
          <a:off x="1657350" y="145370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414</xdr:row>
      <xdr:rowOff>0</xdr:rowOff>
    </xdr:from>
    <xdr:to>
      <xdr:col>2</xdr:col>
      <xdr:colOff>123825</xdr:colOff>
      <xdr:row>414</xdr:row>
      <xdr:rowOff>123825</xdr:rowOff>
    </xdr:to>
    <xdr:sp macro="" textlink="">
      <xdr:nvSpPr>
        <xdr:cNvPr id="4315" name="AutoShape 211" descr="Bonis de performance"/>
        <xdr:cNvSpPr>
          <a:spLocks noChangeAspect="1" noChangeArrowheads="1"/>
        </xdr:cNvSpPr>
      </xdr:nvSpPr>
      <xdr:spPr bwMode="auto">
        <a:xfrm>
          <a:off x="1524000" y="145561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414</xdr:row>
      <xdr:rowOff>0</xdr:rowOff>
    </xdr:from>
    <xdr:to>
      <xdr:col>2</xdr:col>
      <xdr:colOff>257175</xdr:colOff>
      <xdr:row>414</xdr:row>
      <xdr:rowOff>123825</xdr:rowOff>
    </xdr:to>
    <xdr:sp macro="" textlink="">
      <xdr:nvSpPr>
        <xdr:cNvPr id="4316" name="AutoShape 212" descr="Exempté du ballottage">
          <a:hlinkClick xmlns:r="http://schemas.openxmlformats.org/officeDocument/2006/relationships" r:id="rId404"/>
        </xdr:cNvPr>
        <xdr:cNvSpPr>
          <a:spLocks noChangeAspect="1" noChangeArrowheads="1"/>
        </xdr:cNvSpPr>
      </xdr:nvSpPr>
      <xdr:spPr bwMode="auto">
        <a:xfrm>
          <a:off x="1657350" y="145561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1017</xdr:row>
      <xdr:rowOff>0</xdr:rowOff>
    </xdr:from>
    <xdr:to>
      <xdr:col>7</xdr:col>
      <xdr:colOff>123825</xdr:colOff>
      <xdr:row>1017</xdr:row>
      <xdr:rowOff>104775</xdr:rowOff>
    </xdr:to>
    <xdr:sp macro="" textlink="">
      <xdr:nvSpPr>
        <xdr:cNvPr id="4317" name="AutoShape 213" descr="Éligible à l'arbitrage">
          <a:hlinkClick xmlns:r="http://schemas.openxmlformats.org/officeDocument/2006/relationships" r:id="rId405"/>
        </xdr:cNvPr>
        <xdr:cNvSpPr>
          <a:spLocks noChangeAspect="1" noChangeArrowheads="1"/>
        </xdr:cNvSpPr>
      </xdr:nvSpPr>
      <xdr:spPr bwMode="auto">
        <a:xfrm>
          <a:off x="5334000" y="1457515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1082</xdr:row>
      <xdr:rowOff>0</xdr:rowOff>
    </xdr:from>
    <xdr:to>
      <xdr:col>2</xdr:col>
      <xdr:colOff>123825</xdr:colOff>
      <xdr:row>1082</xdr:row>
      <xdr:rowOff>123825</xdr:rowOff>
    </xdr:to>
    <xdr:sp macro="" textlink="">
      <xdr:nvSpPr>
        <xdr:cNvPr id="4318" name="AutoShape 214" descr="Bonis de performance"/>
        <xdr:cNvSpPr>
          <a:spLocks noChangeAspect="1" noChangeArrowheads="1"/>
        </xdr:cNvSpPr>
      </xdr:nvSpPr>
      <xdr:spPr bwMode="auto">
        <a:xfrm>
          <a:off x="1524000" y="14688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1082</xdr:row>
      <xdr:rowOff>0</xdr:rowOff>
    </xdr:from>
    <xdr:to>
      <xdr:col>2</xdr:col>
      <xdr:colOff>257175</xdr:colOff>
      <xdr:row>1082</xdr:row>
      <xdr:rowOff>123825</xdr:rowOff>
    </xdr:to>
    <xdr:sp macro="" textlink="">
      <xdr:nvSpPr>
        <xdr:cNvPr id="4319" name="AutoShape 215" descr="Exempté du ballottage">
          <a:hlinkClick xmlns:r="http://schemas.openxmlformats.org/officeDocument/2006/relationships" r:id="rId406"/>
        </xdr:cNvPr>
        <xdr:cNvSpPr>
          <a:spLocks noChangeAspect="1" noChangeArrowheads="1"/>
        </xdr:cNvSpPr>
      </xdr:nvSpPr>
      <xdr:spPr bwMode="auto">
        <a:xfrm>
          <a:off x="1657350" y="14688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920</xdr:row>
      <xdr:rowOff>0</xdr:rowOff>
    </xdr:from>
    <xdr:to>
      <xdr:col>2</xdr:col>
      <xdr:colOff>123825</xdr:colOff>
      <xdr:row>920</xdr:row>
      <xdr:rowOff>123825</xdr:rowOff>
    </xdr:to>
    <xdr:sp macro="" textlink="">
      <xdr:nvSpPr>
        <xdr:cNvPr id="4320" name="AutoShape 216" descr="Exempté du ballottage">
          <a:hlinkClick xmlns:r="http://schemas.openxmlformats.org/officeDocument/2006/relationships" r:id="rId407"/>
        </xdr:cNvPr>
        <xdr:cNvSpPr>
          <a:spLocks noChangeAspect="1" noChangeArrowheads="1"/>
        </xdr:cNvSpPr>
      </xdr:nvSpPr>
      <xdr:spPr bwMode="auto">
        <a:xfrm>
          <a:off x="1524000" y="14726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872</xdr:row>
      <xdr:rowOff>0</xdr:rowOff>
    </xdr:from>
    <xdr:to>
      <xdr:col>7</xdr:col>
      <xdr:colOff>123825</xdr:colOff>
      <xdr:row>872</xdr:row>
      <xdr:rowOff>104775</xdr:rowOff>
    </xdr:to>
    <xdr:sp macro="" textlink="">
      <xdr:nvSpPr>
        <xdr:cNvPr id="4321" name="AutoShape 217" descr="Éligible à l'arbitrage">
          <a:hlinkClick xmlns:r="http://schemas.openxmlformats.org/officeDocument/2006/relationships" r:id="rId408"/>
        </xdr:cNvPr>
        <xdr:cNvSpPr>
          <a:spLocks noChangeAspect="1" noChangeArrowheads="1"/>
        </xdr:cNvSpPr>
      </xdr:nvSpPr>
      <xdr:spPr bwMode="auto">
        <a:xfrm>
          <a:off x="5334000" y="140550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43</xdr:row>
      <xdr:rowOff>0</xdr:rowOff>
    </xdr:from>
    <xdr:to>
      <xdr:col>7</xdr:col>
      <xdr:colOff>123825</xdr:colOff>
      <xdr:row>43</xdr:row>
      <xdr:rowOff>104775</xdr:rowOff>
    </xdr:to>
    <xdr:sp macro="" textlink="">
      <xdr:nvSpPr>
        <xdr:cNvPr id="4322" name="AutoShape 218" descr="Éligible à l'arbitrage">
          <a:hlinkClick xmlns:r="http://schemas.openxmlformats.org/officeDocument/2006/relationships" r:id="rId409"/>
        </xdr:cNvPr>
        <xdr:cNvSpPr>
          <a:spLocks noChangeAspect="1" noChangeArrowheads="1"/>
        </xdr:cNvSpPr>
      </xdr:nvSpPr>
      <xdr:spPr bwMode="auto">
        <a:xfrm>
          <a:off x="5334000" y="140741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98</xdr:row>
      <xdr:rowOff>0</xdr:rowOff>
    </xdr:from>
    <xdr:to>
      <xdr:col>7</xdr:col>
      <xdr:colOff>123825</xdr:colOff>
      <xdr:row>98</xdr:row>
      <xdr:rowOff>104775</xdr:rowOff>
    </xdr:to>
    <xdr:sp macro="" textlink="">
      <xdr:nvSpPr>
        <xdr:cNvPr id="4323" name="AutoShape 219" descr="Éligible à l'arbitrage">
          <a:hlinkClick xmlns:r="http://schemas.openxmlformats.org/officeDocument/2006/relationships" r:id="rId410"/>
        </xdr:cNvPr>
        <xdr:cNvSpPr>
          <a:spLocks noChangeAspect="1" noChangeArrowheads="1"/>
        </xdr:cNvSpPr>
      </xdr:nvSpPr>
      <xdr:spPr bwMode="auto">
        <a:xfrm>
          <a:off x="5334000" y="141312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289</xdr:row>
      <xdr:rowOff>0</xdr:rowOff>
    </xdr:from>
    <xdr:to>
      <xdr:col>7</xdr:col>
      <xdr:colOff>123825</xdr:colOff>
      <xdr:row>289</xdr:row>
      <xdr:rowOff>104775</xdr:rowOff>
    </xdr:to>
    <xdr:sp macro="" textlink="">
      <xdr:nvSpPr>
        <xdr:cNvPr id="4324" name="AutoShape 220" descr="Éligible à l'arbitrage">
          <a:hlinkClick xmlns:r="http://schemas.openxmlformats.org/officeDocument/2006/relationships" r:id="rId411"/>
        </xdr:cNvPr>
        <xdr:cNvSpPr>
          <a:spLocks noChangeAspect="1" noChangeArrowheads="1"/>
        </xdr:cNvSpPr>
      </xdr:nvSpPr>
      <xdr:spPr bwMode="auto">
        <a:xfrm>
          <a:off x="5334000" y="141503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1112</xdr:row>
      <xdr:rowOff>0</xdr:rowOff>
    </xdr:from>
    <xdr:to>
      <xdr:col>2</xdr:col>
      <xdr:colOff>123825</xdr:colOff>
      <xdr:row>1112</xdr:row>
      <xdr:rowOff>123825</xdr:rowOff>
    </xdr:to>
    <xdr:sp macro="" textlink="">
      <xdr:nvSpPr>
        <xdr:cNvPr id="4325" name="AutoShape 221" descr="Bonis de performance"/>
        <xdr:cNvSpPr>
          <a:spLocks noChangeAspect="1" noChangeArrowheads="1"/>
        </xdr:cNvSpPr>
      </xdr:nvSpPr>
      <xdr:spPr bwMode="auto">
        <a:xfrm>
          <a:off x="1524000" y="141693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1112</xdr:row>
      <xdr:rowOff>0</xdr:rowOff>
    </xdr:from>
    <xdr:to>
      <xdr:col>2</xdr:col>
      <xdr:colOff>257175</xdr:colOff>
      <xdr:row>1112</xdr:row>
      <xdr:rowOff>123825</xdr:rowOff>
    </xdr:to>
    <xdr:sp macro="" textlink="">
      <xdr:nvSpPr>
        <xdr:cNvPr id="4326" name="AutoShape 222" descr="Exempté du ballottage">
          <a:hlinkClick xmlns:r="http://schemas.openxmlformats.org/officeDocument/2006/relationships" r:id="rId412"/>
        </xdr:cNvPr>
        <xdr:cNvSpPr>
          <a:spLocks noChangeAspect="1" noChangeArrowheads="1"/>
        </xdr:cNvSpPr>
      </xdr:nvSpPr>
      <xdr:spPr bwMode="auto">
        <a:xfrm>
          <a:off x="1657350" y="141693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1325</xdr:row>
      <xdr:rowOff>0</xdr:rowOff>
    </xdr:from>
    <xdr:to>
      <xdr:col>2</xdr:col>
      <xdr:colOff>123825</xdr:colOff>
      <xdr:row>1325</xdr:row>
      <xdr:rowOff>123825</xdr:rowOff>
    </xdr:to>
    <xdr:sp macro="" textlink="">
      <xdr:nvSpPr>
        <xdr:cNvPr id="4327" name="AutoShape 223" descr="Bonis de performance"/>
        <xdr:cNvSpPr>
          <a:spLocks noChangeAspect="1" noChangeArrowheads="1"/>
        </xdr:cNvSpPr>
      </xdr:nvSpPr>
      <xdr:spPr bwMode="auto">
        <a:xfrm>
          <a:off x="1524000" y="14188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144</xdr:row>
      <xdr:rowOff>0</xdr:rowOff>
    </xdr:from>
    <xdr:to>
      <xdr:col>7</xdr:col>
      <xdr:colOff>123825</xdr:colOff>
      <xdr:row>144</xdr:row>
      <xdr:rowOff>104775</xdr:rowOff>
    </xdr:to>
    <xdr:sp macro="" textlink="">
      <xdr:nvSpPr>
        <xdr:cNvPr id="4328" name="AutoShape 224" descr="Éligible à l'arbitrage">
          <a:hlinkClick xmlns:r="http://schemas.openxmlformats.org/officeDocument/2006/relationships" r:id="rId413"/>
        </xdr:cNvPr>
        <xdr:cNvSpPr>
          <a:spLocks noChangeAspect="1" noChangeArrowheads="1"/>
        </xdr:cNvSpPr>
      </xdr:nvSpPr>
      <xdr:spPr bwMode="auto">
        <a:xfrm>
          <a:off x="5334000" y="143779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610</xdr:row>
      <xdr:rowOff>0</xdr:rowOff>
    </xdr:from>
    <xdr:to>
      <xdr:col>2</xdr:col>
      <xdr:colOff>123825</xdr:colOff>
      <xdr:row>610</xdr:row>
      <xdr:rowOff>123825</xdr:rowOff>
    </xdr:to>
    <xdr:sp macro="" textlink="">
      <xdr:nvSpPr>
        <xdr:cNvPr id="4329" name="AutoShape 225" descr="Bonis de performance"/>
        <xdr:cNvSpPr>
          <a:spLocks noChangeAspect="1" noChangeArrowheads="1"/>
        </xdr:cNvSpPr>
      </xdr:nvSpPr>
      <xdr:spPr bwMode="auto">
        <a:xfrm>
          <a:off x="1524000" y="143970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610</xdr:row>
      <xdr:rowOff>0</xdr:rowOff>
    </xdr:from>
    <xdr:to>
      <xdr:col>2</xdr:col>
      <xdr:colOff>257175</xdr:colOff>
      <xdr:row>610</xdr:row>
      <xdr:rowOff>123825</xdr:rowOff>
    </xdr:to>
    <xdr:sp macro="" textlink="">
      <xdr:nvSpPr>
        <xdr:cNvPr id="4330" name="AutoShape 226" descr="Exempté du ballottage">
          <a:hlinkClick xmlns:r="http://schemas.openxmlformats.org/officeDocument/2006/relationships" r:id="rId414"/>
        </xdr:cNvPr>
        <xdr:cNvSpPr>
          <a:spLocks noChangeAspect="1" noChangeArrowheads="1"/>
        </xdr:cNvSpPr>
      </xdr:nvSpPr>
      <xdr:spPr bwMode="auto">
        <a:xfrm>
          <a:off x="1657350" y="143970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608</xdr:row>
      <xdr:rowOff>0</xdr:rowOff>
    </xdr:from>
    <xdr:to>
      <xdr:col>2</xdr:col>
      <xdr:colOff>123825</xdr:colOff>
      <xdr:row>608</xdr:row>
      <xdr:rowOff>123825</xdr:rowOff>
    </xdr:to>
    <xdr:sp macro="" textlink="">
      <xdr:nvSpPr>
        <xdr:cNvPr id="4331" name="AutoShape 227" descr="Bonis de performance"/>
        <xdr:cNvSpPr>
          <a:spLocks noChangeAspect="1" noChangeArrowheads="1"/>
        </xdr:cNvSpPr>
      </xdr:nvSpPr>
      <xdr:spPr bwMode="auto">
        <a:xfrm>
          <a:off x="1524000" y="144913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1472</xdr:row>
      <xdr:rowOff>0</xdr:rowOff>
    </xdr:from>
    <xdr:to>
      <xdr:col>4</xdr:col>
      <xdr:colOff>114300</xdr:colOff>
      <xdr:row>1472</xdr:row>
      <xdr:rowOff>114300</xdr:rowOff>
    </xdr:to>
    <xdr:sp macro="" textlink="">
      <xdr:nvSpPr>
        <xdr:cNvPr id="4332" name="AutoShape 228" descr="https://capfriendly-wlb8ng5.stackpathdns.com/assets/images/icons/players/injury.svg"/>
        <xdr:cNvSpPr>
          <a:spLocks noChangeAspect="1" noChangeArrowheads="1"/>
        </xdr:cNvSpPr>
      </xdr:nvSpPr>
      <xdr:spPr bwMode="auto">
        <a:xfrm>
          <a:off x="3048000" y="1462373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439</xdr:row>
      <xdr:rowOff>0</xdr:rowOff>
    </xdr:from>
    <xdr:to>
      <xdr:col>4</xdr:col>
      <xdr:colOff>114300</xdr:colOff>
      <xdr:row>439</xdr:row>
      <xdr:rowOff>114300</xdr:rowOff>
    </xdr:to>
    <xdr:sp macro="" textlink="">
      <xdr:nvSpPr>
        <xdr:cNvPr id="4333" name="AutoShape 229" descr="https://capfriendly-wlb8ng5.stackpathdns.com/assets/images/icons/players/injury.svg"/>
        <xdr:cNvSpPr>
          <a:spLocks noChangeAspect="1" noChangeArrowheads="1"/>
        </xdr:cNvSpPr>
      </xdr:nvSpPr>
      <xdr:spPr bwMode="auto">
        <a:xfrm>
          <a:off x="3048000" y="1464278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34" name="AutoShape 230" descr="https://capfriendly-wlb8ng5.stackpathdns.com/assets/images/icons/general/q.svg"/>
        <xdr:cNvSpPr>
          <a:spLocks noChangeAspect="1" noChangeArrowheads="1"/>
        </xdr:cNvSpPr>
      </xdr:nvSpPr>
      <xdr:spPr bwMode="auto">
        <a:xfrm>
          <a:off x="1524000" y="148323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35" name="AutoShape 231" descr="https://capfriendly-wlb8ng5.stackpathdns.com/assets/images/icons/general/q.svg"/>
        <xdr:cNvSpPr>
          <a:spLocks noChangeAspect="1" noChangeArrowheads="1"/>
        </xdr:cNvSpPr>
      </xdr:nvSpPr>
      <xdr:spPr bwMode="auto">
        <a:xfrm>
          <a:off x="1524000" y="148513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36" name="AutoShape 232" descr="https://capfriendly-wlb8ng5.stackpathdns.com/assets/images/icons/general/q.svg"/>
        <xdr:cNvSpPr>
          <a:spLocks noChangeAspect="1" noChangeArrowheads="1"/>
        </xdr:cNvSpPr>
      </xdr:nvSpPr>
      <xdr:spPr bwMode="auto">
        <a:xfrm>
          <a:off x="1524000" y="14870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37" name="AutoShape 233" descr="https://capfriendly-wlb8ng5.stackpathdns.com/assets/images/icons/general/q.svg"/>
        <xdr:cNvSpPr>
          <a:spLocks noChangeAspect="1" noChangeArrowheads="1"/>
        </xdr:cNvSpPr>
      </xdr:nvSpPr>
      <xdr:spPr bwMode="auto">
        <a:xfrm>
          <a:off x="1524000" y="14889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38" name="AutoShape 234" descr="https://capfriendly-wlb8ng5.stackpathdns.com/assets/images/icons/general/q.svg"/>
        <xdr:cNvSpPr>
          <a:spLocks noChangeAspect="1" noChangeArrowheads="1"/>
        </xdr:cNvSpPr>
      </xdr:nvSpPr>
      <xdr:spPr bwMode="auto">
        <a:xfrm>
          <a:off x="1524000" y="14908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39" name="AutoShape 235" descr="https://capfriendly-wlb8ng5.stackpathdns.com/assets/images/icons/general/q.svg"/>
        <xdr:cNvSpPr>
          <a:spLocks noChangeAspect="1" noChangeArrowheads="1"/>
        </xdr:cNvSpPr>
      </xdr:nvSpPr>
      <xdr:spPr bwMode="auto">
        <a:xfrm>
          <a:off x="1524000" y="14927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40" name="AutoShape 236" descr="https://capfriendly-wlb8ng5.stackpathdns.com/assets/images/icons/general/q.svg"/>
        <xdr:cNvSpPr>
          <a:spLocks noChangeAspect="1" noChangeArrowheads="1"/>
        </xdr:cNvSpPr>
      </xdr:nvSpPr>
      <xdr:spPr bwMode="auto">
        <a:xfrm>
          <a:off x="1524000" y="14946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41" name="AutoShape 237" descr="https://capfriendly-wlb8ng5.stackpathdns.com/assets/images/icons/general/q.svg"/>
        <xdr:cNvSpPr>
          <a:spLocks noChangeAspect="1" noChangeArrowheads="1"/>
        </xdr:cNvSpPr>
      </xdr:nvSpPr>
      <xdr:spPr bwMode="auto">
        <a:xfrm>
          <a:off x="1524000" y="14965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42" name="AutoShape 238" descr="https://capfriendly-wlb8ng5.stackpathdns.com/assets/images/icons/general/q.svg"/>
        <xdr:cNvSpPr>
          <a:spLocks noChangeAspect="1" noChangeArrowheads="1"/>
        </xdr:cNvSpPr>
      </xdr:nvSpPr>
      <xdr:spPr bwMode="auto">
        <a:xfrm>
          <a:off x="1524000" y="14984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43" name="AutoShape 239" descr="https://capfriendly-wlb8ng5.stackpathdns.com/assets/images/icons/general/q.svg"/>
        <xdr:cNvSpPr>
          <a:spLocks noChangeAspect="1" noChangeArrowheads="1"/>
        </xdr:cNvSpPr>
      </xdr:nvSpPr>
      <xdr:spPr bwMode="auto">
        <a:xfrm>
          <a:off x="1524000" y="15003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44" name="AutoShape 240" descr="https://capfriendly-wlb8ng5.stackpathdns.com/assets/images/icons/general/q.svg"/>
        <xdr:cNvSpPr>
          <a:spLocks noChangeAspect="1" noChangeArrowheads="1"/>
        </xdr:cNvSpPr>
      </xdr:nvSpPr>
      <xdr:spPr bwMode="auto">
        <a:xfrm>
          <a:off x="1524000" y="15022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1076</xdr:row>
      <xdr:rowOff>0</xdr:rowOff>
    </xdr:from>
    <xdr:to>
      <xdr:col>2</xdr:col>
      <xdr:colOff>123825</xdr:colOff>
      <xdr:row>1076</xdr:row>
      <xdr:rowOff>123825</xdr:rowOff>
    </xdr:to>
    <xdr:sp macro="" textlink="">
      <xdr:nvSpPr>
        <xdr:cNvPr id="4345" name="AutoShape 241" descr="Bonis de performance"/>
        <xdr:cNvSpPr>
          <a:spLocks noChangeAspect="1" noChangeArrowheads="1"/>
        </xdr:cNvSpPr>
      </xdr:nvSpPr>
      <xdr:spPr bwMode="auto">
        <a:xfrm>
          <a:off x="1524000" y="15109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1076</xdr:row>
      <xdr:rowOff>0</xdr:rowOff>
    </xdr:from>
    <xdr:to>
      <xdr:col>2</xdr:col>
      <xdr:colOff>257175</xdr:colOff>
      <xdr:row>1076</xdr:row>
      <xdr:rowOff>123825</xdr:rowOff>
    </xdr:to>
    <xdr:sp macro="" textlink="">
      <xdr:nvSpPr>
        <xdr:cNvPr id="4346" name="AutoShape 242" descr="Exempté du ballottage">
          <a:hlinkClick xmlns:r="http://schemas.openxmlformats.org/officeDocument/2006/relationships" r:id="rId415"/>
        </xdr:cNvPr>
        <xdr:cNvSpPr>
          <a:spLocks noChangeAspect="1" noChangeArrowheads="1"/>
        </xdr:cNvSpPr>
      </xdr:nvSpPr>
      <xdr:spPr bwMode="auto">
        <a:xfrm>
          <a:off x="1657350" y="15109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752</xdr:row>
      <xdr:rowOff>0</xdr:rowOff>
    </xdr:from>
    <xdr:to>
      <xdr:col>2</xdr:col>
      <xdr:colOff>123825</xdr:colOff>
      <xdr:row>752</xdr:row>
      <xdr:rowOff>123825</xdr:rowOff>
    </xdr:to>
    <xdr:sp macro="" textlink="">
      <xdr:nvSpPr>
        <xdr:cNvPr id="4347" name="AutoShape 243" descr="Bonis de performance"/>
        <xdr:cNvSpPr>
          <a:spLocks noChangeAspect="1" noChangeArrowheads="1"/>
        </xdr:cNvSpPr>
      </xdr:nvSpPr>
      <xdr:spPr bwMode="auto">
        <a:xfrm>
          <a:off x="1524000" y="15128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752</xdr:row>
      <xdr:rowOff>0</xdr:rowOff>
    </xdr:from>
    <xdr:to>
      <xdr:col>2</xdr:col>
      <xdr:colOff>257175</xdr:colOff>
      <xdr:row>752</xdr:row>
      <xdr:rowOff>123825</xdr:rowOff>
    </xdr:to>
    <xdr:sp macro="" textlink="">
      <xdr:nvSpPr>
        <xdr:cNvPr id="4348" name="AutoShape 244" descr="Exempté du ballottage">
          <a:hlinkClick xmlns:r="http://schemas.openxmlformats.org/officeDocument/2006/relationships" r:id="rId416"/>
        </xdr:cNvPr>
        <xdr:cNvSpPr>
          <a:spLocks noChangeAspect="1" noChangeArrowheads="1"/>
        </xdr:cNvSpPr>
      </xdr:nvSpPr>
      <xdr:spPr bwMode="auto">
        <a:xfrm>
          <a:off x="1657350" y="15128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590</xdr:row>
      <xdr:rowOff>0</xdr:rowOff>
    </xdr:from>
    <xdr:to>
      <xdr:col>2</xdr:col>
      <xdr:colOff>123825</xdr:colOff>
      <xdr:row>590</xdr:row>
      <xdr:rowOff>123825</xdr:rowOff>
    </xdr:to>
    <xdr:sp macro="" textlink="">
      <xdr:nvSpPr>
        <xdr:cNvPr id="4349" name="AutoShape 245" descr="Bonis de performance"/>
        <xdr:cNvSpPr>
          <a:spLocks noChangeAspect="1" noChangeArrowheads="1"/>
        </xdr:cNvSpPr>
      </xdr:nvSpPr>
      <xdr:spPr bwMode="auto">
        <a:xfrm>
          <a:off x="1524000" y="15147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590</xdr:row>
      <xdr:rowOff>0</xdr:rowOff>
    </xdr:from>
    <xdr:to>
      <xdr:col>2</xdr:col>
      <xdr:colOff>257175</xdr:colOff>
      <xdr:row>590</xdr:row>
      <xdr:rowOff>123825</xdr:rowOff>
    </xdr:to>
    <xdr:sp macro="" textlink="">
      <xdr:nvSpPr>
        <xdr:cNvPr id="4350" name="AutoShape 246" descr="Exempté du ballottage">
          <a:hlinkClick xmlns:r="http://schemas.openxmlformats.org/officeDocument/2006/relationships" r:id="rId417"/>
        </xdr:cNvPr>
        <xdr:cNvSpPr>
          <a:spLocks noChangeAspect="1" noChangeArrowheads="1"/>
        </xdr:cNvSpPr>
      </xdr:nvSpPr>
      <xdr:spPr bwMode="auto">
        <a:xfrm>
          <a:off x="1657350" y="15147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1395</xdr:row>
      <xdr:rowOff>0</xdr:rowOff>
    </xdr:from>
    <xdr:to>
      <xdr:col>2</xdr:col>
      <xdr:colOff>123825</xdr:colOff>
      <xdr:row>1395</xdr:row>
      <xdr:rowOff>123825</xdr:rowOff>
    </xdr:to>
    <xdr:sp macro="" textlink="">
      <xdr:nvSpPr>
        <xdr:cNvPr id="4351" name="AutoShape 247" descr="Bonis de performance"/>
        <xdr:cNvSpPr>
          <a:spLocks noChangeAspect="1" noChangeArrowheads="1"/>
        </xdr:cNvSpPr>
      </xdr:nvSpPr>
      <xdr:spPr bwMode="auto">
        <a:xfrm>
          <a:off x="1524000" y="15166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1395</xdr:row>
      <xdr:rowOff>0</xdr:rowOff>
    </xdr:from>
    <xdr:to>
      <xdr:col>2</xdr:col>
      <xdr:colOff>257175</xdr:colOff>
      <xdr:row>1395</xdr:row>
      <xdr:rowOff>123825</xdr:rowOff>
    </xdr:to>
    <xdr:sp macro="" textlink="">
      <xdr:nvSpPr>
        <xdr:cNvPr id="4352" name="AutoShape 248" descr="Transaction avec retenue de salaire"/>
        <xdr:cNvSpPr>
          <a:spLocks noChangeAspect="1" noChangeArrowheads="1"/>
        </xdr:cNvSpPr>
      </xdr:nvSpPr>
      <xdr:spPr bwMode="auto">
        <a:xfrm>
          <a:off x="1657350" y="15166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1395</xdr:row>
      <xdr:rowOff>0</xdr:rowOff>
    </xdr:from>
    <xdr:to>
      <xdr:col>2</xdr:col>
      <xdr:colOff>390525</xdr:colOff>
      <xdr:row>1395</xdr:row>
      <xdr:rowOff>123825</xdr:rowOff>
    </xdr:to>
    <xdr:sp macro="" textlink="">
      <xdr:nvSpPr>
        <xdr:cNvPr id="4353" name="AutoShape 249" descr="Exempté du ballottage">
          <a:hlinkClick xmlns:r="http://schemas.openxmlformats.org/officeDocument/2006/relationships" r:id="rId418"/>
        </xdr:cNvPr>
        <xdr:cNvSpPr>
          <a:spLocks noChangeAspect="1" noChangeArrowheads="1"/>
        </xdr:cNvSpPr>
      </xdr:nvSpPr>
      <xdr:spPr bwMode="auto">
        <a:xfrm>
          <a:off x="1790700" y="15166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1464</xdr:row>
      <xdr:rowOff>0</xdr:rowOff>
    </xdr:from>
    <xdr:to>
      <xdr:col>2</xdr:col>
      <xdr:colOff>123825</xdr:colOff>
      <xdr:row>1464</xdr:row>
      <xdr:rowOff>123825</xdr:rowOff>
    </xdr:to>
    <xdr:sp macro="" textlink="">
      <xdr:nvSpPr>
        <xdr:cNvPr id="4354" name="AutoShape 250" descr="Bonis de performance"/>
        <xdr:cNvSpPr>
          <a:spLocks noChangeAspect="1" noChangeArrowheads="1"/>
        </xdr:cNvSpPr>
      </xdr:nvSpPr>
      <xdr:spPr bwMode="auto">
        <a:xfrm>
          <a:off x="1524000" y="15185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1464</xdr:row>
      <xdr:rowOff>0</xdr:rowOff>
    </xdr:from>
    <xdr:to>
      <xdr:col>2</xdr:col>
      <xdr:colOff>257175</xdr:colOff>
      <xdr:row>1464</xdr:row>
      <xdr:rowOff>123825</xdr:rowOff>
    </xdr:to>
    <xdr:sp macro="" textlink="">
      <xdr:nvSpPr>
        <xdr:cNvPr id="4355" name="AutoShape 251" descr="Transaction avec retenue de salaire"/>
        <xdr:cNvSpPr>
          <a:spLocks noChangeAspect="1" noChangeArrowheads="1"/>
        </xdr:cNvSpPr>
      </xdr:nvSpPr>
      <xdr:spPr bwMode="auto">
        <a:xfrm>
          <a:off x="1657350" y="15185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1464</xdr:row>
      <xdr:rowOff>0</xdr:rowOff>
    </xdr:from>
    <xdr:to>
      <xdr:col>2</xdr:col>
      <xdr:colOff>390525</xdr:colOff>
      <xdr:row>1464</xdr:row>
      <xdr:rowOff>123825</xdr:rowOff>
    </xdr:to>
    <xdr:sp macro="" textlink="">
      <xdr:nvSpPr>
        <xdr:cNvPr id="4356" name="AutoShape 252" descr="Exempté du ballottage">
          <a:hlinkClick xmlns:r="http://schemas.openxmlformats.org/officeDocument/2006/relationships" r:id="rId419"/>
        </xdr:cNvPr>
        <xdr:cNvSpPr>
          <a:spLocks noChangeAspect="1" noChangeArrowheads="1"/>
        </xdr:cNvSpPr>
      </xdr:nvSpPr>
      <xdr:spPr bwMode="auto">
        <a:xfrm>
          <a:off x="1790700" y="15185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1036</xdr:row>
      <xdr:rowOff>0</xdr:rowOff>
    </xdr:from>
    <xdr:to>
      <xdr:col>2</xdr:col>
      <xdr:colOff>123825</xdr:colOff>
      <xdr:row>1036</xdr:row>
      <xdr:rowOff>123825</xdr:rowOff>
    </xdr:to>
    <xdr:sp macro="" textlink="">
      <xdr:nvSpPr>
        <xdr:cNvPr id="4357" name="AutoShape 253" descr="Bonis de performance"/>
        <xdr:cNvSpPr>
          <a:spLocks noChangeAspect="1" noChangeArrowheads="1"/>
        </xdr:cNvSpPr>
      </xdr:nvSpPr>
      <xdr:spPr bwMode="auto">
        <a:xfrm>
          <a:off x="1524000" y="15204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1036</xdr:row>
      <xdr:rowOff>0</xdr:rowOff>
    </xdr:from>
    <xdr:to>
      <xdr:col>2</xdr:col>
      <xdr:colOff>257175</xdr:colOff>
      <xdr:row>1036</xdr:row>
      <xdr:rowOff>123825</xdr:rowOff>
    </xdr:to>
    <xdr:sp macro="" textlink="">
      <xdr:nvSpPr>
        <xdr:cNvPr id="4358" name="AutoShape 254" descr="Exempté du ballottage">
          <a:hlinkClick xmlns:r="http://schemas.openxmlformats.org/officeDocument/2006/relationships" r:id="rId420"/>
        </xdr:cNvPr>
        <xdr:cNvSpPr>
          <a:spLocks noChangeAspect="1" noChangeArrowheads="1"/>
        </xdr:cNvSpPr>
      </xdr:nvSpPr>
      <xdr:spPr bwMode="auto">
        <a:xfrm>
          <a:off x="1657350" y="15204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364</xdr:row>
      <xdr:rowOff>0</xdr:rowOff>
    </xdr:from>
    <xdr:to>
      <xdr:col>2</xdr:col>
      <xdr:colOff>123825</xdr:colOff>
      <xdr:row>364</xdr:row>
      <xdr:rowOff>123825</xdr:rowOff>
    </xdr:to>
    <xdr:sp macro="" textlink="">
      <xdr:nvSpPr>
        <xdr:cNvPr id="4359" name="AutoShape 255" descr="Bonis de performance"/>
        <xdr:cNvSpPr>
          <a:spLocks noChangeAspect="1" noChangeArrowheads="1"/>
        </xdr:cNvSpPr>
      </xdr:nvSpPr>
      <xdr:spPr bwMode="auto">
        <a:xfrm>
          <a:off x="1524000" y="15223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364</xdr:row>
      <xdr:rowOff>0</xdr:rowOff>
    </xdr:from>
    <xdr:to>
      <xdr:col>2</xdr:col>
      <xdr:colOff>257175</xdr:colOff>
      <xdr:row>364</xdr:row>
      <xdr:rowOff>123825</xdr:rowOff>
    </xdr:to>
    <xdr:sp macro="" textlink="">
      <xdr:nvSpPr>
        <xdr:cNvPr id="4360" name="AutoShape 256" descr="Exempté du ballottage">
          <a:hlinkClick xmlns:r="http://schemas.openxmlformats.org/officeDocument/2006/relationships" r:id="rId421"/>
        </xdr:cNvPr>
        <xdr:cNvSpPr>
          <a:spLocks noChangeAspect="1" noChangeArrowheads="1"/>
        </xdr:cNvSpPr>
      </xdr:nvSpPr>
      <xdr:spPr bwMode="auto">
        <a:xfrm>
          <a:off x="1657350" y="15223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1254</xdr:row>
      <xdr:rowOff>0</xdr:rowOff>
    </xdr:from>
    <xdr:to>
      <xdr:col>2</xdr:col>
      <xdr:colOff>123825</xdr:colOff>
      <xdr:row>1254</xdr:row>
      <xdr:rowOff>123825</xdr:rowOff>
    </xdr:to>
    <xdr:sp macro="" textlink="">
      <xdr:nvSpPr>
        <xdr:cNvPr id="4361" name="AutoShape 257" descr="Bonis de performance"/>
        <xdr:cNvSpPr>
          <a:spLocks noChangeAspect="1" noChangeArrowheads="1"/>
        </xdr:cNvSpPr>
      </xdr:nvSpPr>
      <xdr:spPr bwMode="auto">
        <a:xfrm>
          <a:off x="1524000" y="152619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1254</xdr:row>
      <xdr:rowOff>0</xdr:rowOff>
    </xdr:from>
    <xdr:to>
      <xdr:col>2</xdr:col>
      <xdr:colOff>257175</xdr:colOff>
      <xdr:row>1254</xdr:row>
      <xdr:rowOff>123825</xdr:rowOff>
    </xdr:to>
    <xdr:sp macro="" textlink="">
      <xdr:nvSpPr>
        <xdr:cNvPr id="4362" name="AutoShape 258" descr="Exempté du ballottage">
          <a:hlinkClick xmlns:r="http://schemas.openxmlformats.org/officeDocument/2006/relationships" r:id="rId422"/>
        </xdr:cNvPr>
        <xdr:cNvSpPr>
          <a:spLocks noChangeAspect="1" noChangeArrowheads="1"/>
        </xdr:cNvSpPr>
      </xdr:nvSpPr>
      <xdr:spPr bwMode="auto">
        <a:xfrm>
          <a:off x="1657350" y="152619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687</xdr:row>
      <xdr:rowOff>0</xdr:rowOff>
    </xdr:from>
    <xdr:to>
      <xdr:col>2</xdr:col>
      <xdr:colOff>123825</xdr:colOff>
      <xdr:row>687</xdr:row>
      <xdr:rowOff>123825</xdr:rowOff>
    </xdr:to>
    <xdr:sp macro="" textlink="">
      <xdr:nvSpPr>
        <xdr:cNvPr id="4363" name="AutoShape 259" descr="Bonis de performance"/>
        <xdr:cNvSpPr>
          <a:spLocks noChangeAspect="1" noChangeArrowheads="1"/>
        </xdr:cNvSpPr>
      </xdr:nvSpPr>
      <xdr:spPr bwMode="auto">
        <a:xfrm>
          <a:off x="1524000" y="15431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687</xdr:row>
      <xdr:rowOff>0</xdr:rowOff>
    </xdr:from>
    <xdr:to>
      <xdr:col>2</xdr:col>
      <xdr:colOff>257175</xdr:colOff>
      <xdr:row>687</xdr:row>
      <xdr:rowOff>123825</xdr:rowOff>
    </xdr:to>
    <xdr:sp macro="" textlink="">
      <xdr:nvSpPr>
        <xdr:cNvPr id="4364" name="AutoShape 260" descr="Exempté du ballottage">
          <a:hlinkClick xmlns:r="http://schemas.openxmlformats.org/officeDocument/2006/relationships" r:id="rId423"/>
        </xdr:cNvPr>
        <xdr:cNvSpPr>
          <a:spLocks noChangeAspect="1" noChangeArrowheads="1"/>
        </xdr:cNvSpPr>
      </xdr:nvSpPr>
      <xdr:spPr bwMode="auto">
        <a:xfrm>
          <a:off x="1657350" y="15431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1206</xdr:row>
      <xdr:rowOff>0</xdr:rowOff>
    </xdr:from>
    <xdr:to>
      <xdr:col>2</xdr:col>
      <xdr:colOff>123825</xdr:colOff>
      <xdr:row>1206</xdr:row>
      <xdr:rowOff>123825</xdr:rowOff>
    </xdr:to>
    <xdr:sp macro="" textlink="">
      <xdr:nvSpPr>
        <xdr:cNvPr id="4365" name="AutoShape 261" descr="Bonis de performance"/>
        <xdr:cNvSpPr>
          <a:spLocks noChangeAspect="1" noChangeArrowheads="1"/>
        </xdr:cNvSpPr>
      </xdr:nvSpPr>
      <xdr:spPr bwMode="auto">
        <a:xfrm>
          <a:off x="1524000" y="15450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1206</xdr:row>
      <xdr:rowOff>0</xdr:rowOff>
    </xdr:from>
    <xdr:to>
      <xdr:col>2</xdr:col>
      <xdr:colOff>257175</xdr:colOff>
      <xdr:row>1206</xdr:row>
      <xdr:rowOff>123825</xdr:rowOff>
    </xdr:to>
    <xdr:sp macro="" textlink="">
      <xdr:nvSpPr>
        <xdr:cNvPr id="4366" name="AutoShape 262" descr="Transaction avec retenue de salaire"/>
        <xdr:cNvSpPr>
          <a:spLocks noChangeAspect="1" noChangeArrowheads="1"/>
        </xdr:cNvSpPr>
      </xdr:nvSpPr>
      <xdr:spPr bwMode="auto">
        <a:xfrm>
          <a:off x="1657350" y="15450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1206</xdr:row>
      <xdr:rowOff>0</xdr:rowOff>
    </xdr:from>
    <xdr:to>
      <xdr:col>2</xdr:col>
      <xdr:colOff>390525</xdr:colOff>
      <xdr:row>1206</xdr:row>
      <xdr:rowOff>123825</xdr:rowOff>
    </xdr:to>
    <xdr:sp macro="" textlink="">
      <xdr:nvSpPr>
        <xdr:cNvPr id="4367" name="AutoShape 263" descr="Exempté du ballottage">
          <a:hlinkClick xmlns:r="http://schemas.openxmlformats.org/officeDocument/2006/relationships" r:id="rId424"/>
        </xdr:cNvPr>
        <xdr:cNvSpPr>
          <a:spLocks noChangeAspect="1" noChangeArrowheads="1"/>
        </xdr:cNvSpPr>
      </xdr:nvSpPr>
      <xdr:spPr bwMode="auto">
        <a:xfrm>
          <a:off x="1790700" y="15450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220</xdr:row>
      <xdr:rowOff>0</xdr:rowOff>
    </xdr:from>
    <xdr:to>
      <xdr:col>2</xdr:col>
      <xdr:colOff>123825</xdr:colOff>
      <xdr:row>220</xdr:row>
      <xdr:rowOff>123825</xdr:rowOff>
    </xdr:to>
    <xdr:sp macro="" textlink="">
      <xdr:nvSpPr>
        <xdr:cNvPr id="4368" name="AutoShape 264" descr="Exempté du ballottage">
          <a:hlinkClick xmlns:r="http://schemas.openxmlformats.org/officeDocument/2006/relationships" r:id="rId425"/>
        </xdr:cNvPr>
        <xdr:cNvSpPr>
          <a:spLocks noChangeAspect="1" noChangeArrowheads="1"/>
        </xdr:cNvSpPr>
      </xdr:nvSpPr>
      <xdr:spPr bwMode="auto">
        <a:xfrm>
          <a:off x="1524000" y="15469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911</xdr:row>
      <xdr:rowOff>0</xdr:rowOff>
    </xdr:from>
    <xdr:to>
      <xdr:col>2</xdr:col>
      <xdr:colOff>123825</xdr:colOff>
      <xdr:row>911</xdr:row>
      <xdr:rowOff>123825</xdr:rowOff>
    </xdr:to>
    <xdr:sp macro="" textlink="">
      <xdr:nvSpPr>
        <xdr:cNvPr id="4369" name="AutoShape 265" descr="Bonis de performance"/>
        <xdr:cNvSpPr>
          <a:spLocks noChangeAspect="1" noChangeArrowheads="1"/>
        </xdr:cNvSpPr>
      </xdr:nvSpPr>
      <xdr:spPr bwMode="auto">
        <a:xfrm>
          <a:off x="1524000" y="15488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911</xdr:row>
      <xdr:rowOff>0</xdr:rowOff>
    </xdr:from>
    <xdr:to>
      <xdr:col>2</xdr:col>
      <xdr:colOff>257175</xdr:colOff>
      <xdr:row>911</xdr:row>
      <xdr:rowOff>123825</xdr:rowOff>
    </xdr:to>
    <xdr:sp macro="" textlink="">
      <xdr:nvSpPr>
        <xdr:cNvPr id="4370" name="AutoShape 266" descr="Transaction avec retenue de salaire"/>
        <xdr:cNvSpPr>
          <a:spLocks noChangeAspect="1" noChangeArrowheads="1"/>
        </xdr:cNvSpPr>
      </xdr:nvSpPr>
      <xdr:spPr bwMode="auto">
        <a:xfrm>
          <a:off x="1657350" y="15488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911</xdr:row>
      <xdr:rowOff>0</xdr:rowOff>
    </xdr:from>
    <xdr:to>
      <xdr:col>2</xdr:col>
      <xdr:colOff>390525</xdr:colOff>
      <xdr:row>911</xdr:row>
      <xdr:rowOff>123825</xdr:rowOff>
    </xdr:to>
    <xdr:sp macro="" textlink="">
      <xdr:nvSpPr>
        <xdr:cNvPr id="4371" name="AutoShape 267" descr="Exempté du ballottage">
          <a:hlinkClick xmlns:r="http://schemas.openxmlformats.org/officeDocument/2006/relationships" r:id="rId426"/>
        </xdr:cNvPr>
        <xdr:cNvSpPr>
          <a:spLocks noChangeAspect="1" noChangeArrowheads="1"/>
        </xdr:cNvSpPr>
      </xdr:nvSpPr>
      <xdr:spPr bwMode="auto">
        <a:xfrm>
          <a:off x="1790700" y="15488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911</xdr:row>
      <xdr:rowOff>0</xdr:rowOff>
    </xdr:from>
    <xdr:to>
      <xdr:col>2</xdr:col>
      <xdr:colOff>523875</xdr:colOff>
      <xdr:row>911</xdr:row>
      <xdr:rowOff>123825</xdr:rowOff>
    </xdr:to>
    <xdr:sp macro="" textlink="">
      <xdr:nvSpPr>
        <xdr:cNvPr id="4372" name="AutoShape 268" descr="Exempté de la limite des 50 contrats"/>
        <xdr:cNvSpPr>
          <a:spLocks noChangeAspect="1" noChangeArrowheads="1"/>
        </xdr:cNvSpPr>
      </xdr:nvSpPr>
      <xdr:spPr bwMode="auto">
        <a:xfrm>
          <a:off x="1924050" y="15488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824</xdr:row>
      <xdr:rowOff>0</xdr:rowOff>
    </xdr:from>
    <xdr:to>
      <xdr:col>2</xdr:col>
      <xdr:colOff>123825</xdr:colOff>
      <xdr:row>824</xdr:row>
      <xdr:rowOff>123825</xdr:rowOff>
    </xdr:to>
    <xdr:sp macro="" textlink="">
      <xdr:nvSpPr>
        <xdr:cNvPr id="4373" name="AutoShape 269" descr="Bonis de performance"/>
        <xdr:cNvSpPr>
          <a:spLocks noChangeAspect="1" noChangeArrowheads="1"/>
        </xdr:cNvSpPr>
      </xdr:nvSpPr>
      <xdr:spPr bwMode="auto">
        <a:xfrm>
          <a:off x="1524000" y="15507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824</xdr:row>
      <xdr:rowOff>0</xdr:rowOff>
    </xdr:from>
    <xdr:to>
      <xdr:col>2</xdr:col>
      <xdr:colOff>257175</xdr:colOff>
      <xdr:row>824</xdr:row>
      <xdr:rowOff>123825</xdr:rowOff>
    </xdr:to>
    <xdr:sp macro="" textlink="">
      <xdr:nvSpPr>
        <xdr:cNvPr id="4374" name="AutoShape 270" descr="Exempté du ballottage">
          <a:hlinkClick xmlns:r="http://schemas.openxmlformats.org/officeDocument/2006/relationships" r:id="rId427"/>
        </xdr:cNvPr>
        <xdr:cNvSpPr>
          <a:spLocks noChangeAspect="1" noChangeArrowheads="1"/>
        </xdr:cNvSpPr>
      </xdr:nvSpPr>
      <xdr:spPr bwMode="auto">
        <a:xfrm>
          <a:off x="1657350" y="15507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1170</xdr:row>
      <xdr:rowOff>0</xdr:rowOff>
    </xdr:from>
    <xdr:to>
      <xdr:col>2</xdr:col>
      <xdr:colOff>123825</xdr:colOff>
      <xdr:row>1170</xdr:row>
      <xdr:rowOff>123825</xdr:rowOff>
    </xdr:to>
    <xdr:sp macro="" textlink="">
      <xdr:nvSpPr>
        <xdr:cNvPr id="4375" name="AutoShape 271" descr="Bonis de performance"/>
        <xdr:cNvSpPr>
          <a:spLocks noChangeAspect="1" noChangeArrowheads="1"/>
        </xdr:cNvSpPr>
      </xdr:nvSpPr>
      <xdr:spPr bwMode="auto">
        <a:xfrm>
          <a:off x="1524000" y="155838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1170</xdr:row>
      <xdr:rowOff>0</xdr:rowOff>
    </xdr:from>
    <xdr:to>
      <xdr:col>2</xdr:col>
      <xdr:colOff>257175</xdr:colOff>
      <xdr:row>1170</xdr:row>
      <xdr:rowOff>123825</xdr:rowOff>
    </xdr:to>
    <xdr:sp macro="" textlink="">
      <xdr:nvSpPr>
        <xdr:cNvPr id="4376" name="AutoShape 272" descr="Exempté du ballottage">
          <a:hlinkClick xmlns:r="http://schemas.openxmlformats.org/officeDocument/2006/relationships" r:id="rId428"/>
        </xdr:cNvPr>
        <xdr:cNvSpPr>
          <a:spLocks noChangeAspect="1" noChangeArrowheads="1"/>
        </xdr:cNvSpPr>
      </xdr:nvSpPr>
      <xdr:spPr bwMode="auto">
        <a:xfrm>
          <a:off x="1657350" y="155838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782</xdr:row>
      <xdr:rowOff>0</xdr:rowOff>
    </xdr:from>
    <xdr:to>
      <xdr:col>2</xdr:col>
      <xdr:colOff>123825</xdr:colOff>
      <xdr:row>782</xdr:row>
      <xdr:rowOff>123825</xdr:rowOff>
    </xdr:to>
    <xdr:sp macro="" textlink="">
      <xdr:nvSpPr>
        <xdr:cNvPr id="4377" name="AutoShape 273" descr="Bonis de performance"/>
        <xdr:cNvSpPr>
          <a:spLocks noChangeAspect="1" noChangeArrowheads="1"/>
        </xdr:cNvSpPr>
      </xdr:nvSpPr>
      <xdr:spPr bwMode="auto">
        <a:xfrm>
          <a:off x="1524000" y="156781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782</xdr:row>
      <xdr:rowOff>0</xdr:rowOff>
    </xdr:from>
    <xdr:to>
      <xdr:col>2</xdr:col>
      <xdr:colOff>257175</xdr:colOff>
      <xdr:row>782</xdr:row>
      <xdr:rowOff>123825</xdr:rowOff>
    </xdr:to>
    <xdr:sp macro="" textlink="">
      <xdr:nvSpPr>
        <xdr:cNvPr id="4378" name="AutoShape 274" descr="Exempté du ballottage">
          <a:hlinkClick xmlns:r="http://schemas.openxmlformats.org/officeDocument/2006/relationships" r:id="rId429"/>
        </xdr:cNvPr>
        <xdr:cNvSpPr>
          <a:spLocks noChangeAspect="1" noChangeArrowheads="1"/>
        </xdr:cNvSpPr>
      </xdr:nvSpPr>
      <xdr:spPr bwMode="auto">
        <a:xfrm>
          <a:off x="1657350" y="156781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447</xdr:row>
      <xdr:rowOff>0</xdr:rowOff>
    </xdr:from>
    <xdr:to>
      <xdr:col>2</xdr:col>
      <xdr:colOff>123825</xdr:colOff>
      <xdr:row>447</xdr:row>
      <xdr:rowOff>123825</xdr:rowOff>
    </xdr:to>
    <xdr:sp macro="" textlink="">
      <xdr:nvSpPr>
        <xdr:cNvPr id="4379" name="AutoShape 275" descr="Exempté du ballottage">
          <a:hlinkClick xmlns:r="http://schemas.openxmlformats.org/officeDocument/2006/relationships" r:id="rId430"/>
        </xdr:cNvPr>
        <xdr:cNvSpPr>
          <a:spLocks noChangeAspect="1" noChangeArrowheads="1"/>
        </xdr:cNvSpPr>
      </xdr:nvSpPr>
      <xdr:spPr bwMode="auto">
        <a:xfrm>
          <a:off x="1524000" y="156972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456</xdr:row>
      <xdr:rowOff>0</xdr:rowOff>
    </xdr:from>
    <xdr:to>
      <xdr:col>2</xdr:col>
      <xdr:colOff>123825</xdr:colOff>
      <xdr:row>456</xdr:row>
      <xdr:rowOff>123825</xdr:rowOff>
    </xdr:to>
    <xdr:sp macro="" textlink="">
      <xdr:nvSpPr>
        <xdr:cNvPr id="4380" name="AutoShape 276" descr="Exempté du ballottage">
          <a:hlinkClick xmlns:r="http://schemas.openxmlformats.org/officeDocument/2006/relationships" r:id="rId431"/>
        </xdr:cNvPr>
        <xdr:cNvSpPr>
          <a:spLocks noChangeAspect="1" noChangeArrowheads="1"/>
        </xdr:cNvSpPr>
      </xdr:nvSpPr>
      <xdr:spPr bwMode="auto">
        <a:xfrm>
          <a:off x="1524000" y="150837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935</xdr:row>
      <xdr:rowOff>0</xdr:rowOff>
    </xdr:from>
    <xdr:to>
      <xdr:col>2</xdr:col>
      <xdr:colOff>123825</xdr:colOff>
      <xdr:row>935</xdr:row>
      <xdr:rowOff>123825</xdr:rowOff>
    </xdr:to>
    <xdr:sp macro="" textlink="">
      <xdr:nvSpPr>
        <xdr:cNvPr id="4381" name="AutoShape 277" descr="Exempté du ballottage">
          <a:hlinkClick xmlns:r="http://schemas.openxmlformats.org/officeDocument/2006/relationships" r:id="rId432"/>
        </xdr:cNvPr>
        <xdr:cNvSpPr>
          <a:spLocks noChangeAspect="1" noChangeArrowheads="1"/>
        </xdr:cNvSpPr>
      </xdr:nvSpPr>
      <xdr:spPr bwMode="auto">
        <a:xfrm>
          <a:off x="1524000" y="15292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2" name="AutoShape 278" descr="https://capfriendly-wlb8ng5.stackpathdns.com/assets/images/icons/general/q.svg"/>
        <xdr:cNvSpPr>
          <a:spLocks noChangeAspect="1" noChangeArrowheads="1"/>
        </xdr:cNvSpPr>
      </xdr:nvSpPr>
      <xdr:spPr bwMode="auto">
        <a:xfrm>
          <a:off x="1524000" y="15595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3" name="AutoShape 279" descr="https://capfriendly-wlb8ng5.stackpathdns.com/assets/images/icons/general/q.svg"/>
        <xdr:cNvSpPr>
          <a:spLocks noChangeAspect="1" noChangeArrowheads="1"/>
        </xdr:cNvSpPr>
      </xdr:nvSpPr>
      <xdr:spPr bwMode="auto">
        <a:xfrm>
          <a:off x="1524000" y="15614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4" name="AutoShape 280" descr="https://capfriendly-wlb8ng5.stackpathdns.com/assets/images/icons/general/q.svg"/>
        <xdr:cNvSpPr>
          <a:spLocks noChangeAspect="1" noChangeArrowheads="1"/>
        </xdr:cNvSpPr>
      </xdr:nvSpPr>
      <xdr:spPr bwMode="auto">
        <a:xfrm>
          <a:off x="1524000" y="15633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5" name="AutoShape 281" descr="https://capfriendly-wlb8ng5.stackpathdns.com/assets/images/icons/general/q.svg"/>
        <xdr:cNvSpPr>
          <a:spLocks noChangeAspect="1" noChangeArrowheads="1"/>
        </xdr:cNvSpPr>
      </xdr:nvSpPr>
      <xdr:spPr bwMode="auto">
        <a:xfrm>
          <a:off x="1524000" y="15652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6" name="AutoShape 282" descr="https://capfriendly-wlb8ng5.stackpathdns.com/assets/images/icons/general/q.svg"/>
        <xdr:cNvSpPr>
          <a:spLocks noChangeAspect="1" noChangeArrowheads="1"/>
        </xdr:cNvSpPr>
      </xdr:nvSpPr>
      <xdr:spPr bwMode="auto">
        <a:xfrm>
          <a:off x="1524000" y="15671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7" name="AutoShape 283" descr="https://capfriendly-wlb8ng5.stackpathdns.com/assets/images/icons/general/q.svg"/>
        <xdr:cNvSpPr>
          <a:spLocks noChangeAspect="1" noChangeArrowheads="1"/>
        </xdr:cNvSpPr>
      </xdr:nvSpPr>
      <xdr:spPr bwMode="auto">
        <a:xfrm>
          <a:off x="1524000" y="15690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8" name="AutoShape 284" descr="https://capfriendly-wlb8ng5.stackpathdns.com/assets/images/icons/general/q.svg"/>
        <xdr:cNvSpPr>
          <a:spLocks noChangeAspect="1" noChangeArrowheads="1"/>
        </xdr:cNvSpPr>
      </xdr:nvSpPr>
      <xdr:spPr bwMode="auto">
        <a:xfrm>
          <a:off x="1524000" y="15709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89" name="AutoShape 285" descr="https://capfriendly-wlb8ng5.stackpathdns.com/assets/images/icons/general/q.svg"/>
        <xdr:cNvSpPr>
          <a:spLocks noChangeAspect="1" noChangeArrowheads="1"/>
        </xdr:cNvSpPr>
      </xdr:nvSpPr>
      <xdr:spPr bwMode="auto">
        <a:xfrm>
          <a:off x="1524000" y="15728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90" name="AutoShape 286" descr="https://capfriendly-wlb8ng5.stackpathdns.com/assets/images/icons/general/q.svg"/>
        <xdr:cNvSpPr>
          <a:spLocks noChangeAspect="1" noChangeArrowheads="1"/>
        </xdr:cNvSpPr>
      </xdr:nvSpPr>
      <xdr:spPr bwMode="auto">
        <a:xfrm>
          <a:off x="1524000" y="15747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91" name="AutoShape 287" descr="https://capfriendly-wlb8ng5.stackpathdns.com/assets/images/icons/general/q.svg"/>
        <xdr:cNvSpPr>
          <a:spLocks noChangeAspect="1" noChangeArrowheads="1"/>
        </xdr:cNvSpPr>
      </xdr:nvSpPr>
      <xdr:spPr bwMode="auto">
        <a:xfrm>
          <a:off x="1524000" y="15766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92" name="AutoShape 288" descr="https://capfriendly-wlb8ng5.stackpathdns.com/assets/images/icons/general/q.svg"/>
        <xdr:cNvSpPr>
          <a:spLocks noChangeAspect="1" noChangeArrowheads="1"/>
        </xdr:cNvSpPr>
      </xdr:nvSpPr>
      <xdr:spPr bwMode="auto">
        <a:xfrm>
          <a:off x="1524000" y="157857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1462</xdr:row>
      <xdr:rowOff>0</xdr:rowOff>
    </xdr:from>
    <xdr:to>
      <xdr:col>2</xdr:col>
      <xdr:colOff>123825</xdr:colOff>
      <xdr:row>1462</xdr:row>
      <xdr:rowOff>123825</xdr:rowOff>
    </xdr:to>
    <xdr:sp macro="" textlink="">
      <xdr:nvSpPr>
        <xdr:cNvPr id="4393" name="AutoShape 289" descr="Exempté du ballottage">
          <a:hlinkClick xmlns:r="http://schemas.openxmlformats.org/officeDocument/2006/relationships" r:id="rId433"/>
        </xdr:cNvPr>
        <xdr:cNvSpPr>
          <a:spLocks noChangeAspect="1" noChangeArrowheads="1"/>
        </xdr:cNvSpPr>
      </xdr:nvSpPr>
      <xdr:spPr bwMode="auto">
        <a:xfrm>
          <a:off x="1524000" y="15872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698</xdr:row>
      <xdr:rowOff>0</xdr:rowOff>
    </xdr:from>
    <xdr:to>
      <xdr:col>2</xdr:col>
      <xdr:colOff>123825</xdr:colOff>
      <xdr:row>698</xdr:row>
      <xdr:rowOff>123825</xdr:rowOff>
    </xdr:to>
    <xdr:sp macro="" textlink="">
      <xdr:nvSpPr>
        <xdr:cNvPr id="4394" name="AutoShape 290" descr="Exempté du ballottage">
          <a:hlinkClick xmlns:r="http://schemas.openxmlformats.org/officeDocument/2006/relationships" r:id="rId434"/>
        </xdr:cNvPr>
        <xdr:cNvSpPr>
          <a:spLocks noChangeAspect="1" noChangeArrowheads="1"/>
        </xdr:cNvSpPr>
      </xdr:nvSpPr>
      <xdr:spPr bwMode="auto">
        <a:xfrm>
          <a:off x="1524000" y="15891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272</xdr:row>
      <xdr:rowOff>0</xdr:rowOff>
    </xdr:from>
    <xdr:to>
      <xdr:col>2</xdr:col>
      <xdr:colOff>123825</xdr:colOff>
      <xdr:row>272</xdr:row>
      <xdr:rowOff>123825</xdr:rowOff>
    </xdr:to>
    <xdr:sp macro="" textlink="">
      <xdr:nvSpPr>
        <xdr:cNvPr id="4395" name="AutoShape 291" descr="Exempté du ballottage">
          <a:hlinkClick xmlns:r="http://schemas.openxmlformats.org/officeDocument/2006/relationships" r:id="rId435"/>
        </xdr:cNvPr>
        <xdr:cNvSpPr>
          <a:spLocks noChangeAspect="1" noChangeArrowheads="1"/>
        </xdr:cNvSpPr>
      </xdr:nvSpPr>
      <xdr:spPr bwMode="auto">
        <a:xfrm>
          <a:off x="1524000" y="15910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123825</xdr:colOff>
      <xdr:row>96</xdr:row>
      <xdr:rowOff>123825</xdr:rowOff>
    </xdr:to>
    <xdr:sp macro="" textlink="">
      <xdr:nvSpPr>
        <xdr:cNvPr id="4396" name="AutoShape 292" descr="Bonis de performance"/>
        <xdr:cNvSpPr>
          <a:spLocks noChangeAspect="1" noChangeArrowheads="1"/>
        </xdr:cNvSpPr>
      </xdr:nvSpPr>
      <xdr:spPr bwMode="auto">
        <a:xfrm>
          <a:off x="1524000" y="15929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96</xdr:row>
      <xdr:rowOff>0</xdr:rowOff>
    </xdr:from>
    <xdr:to>
      <xdr:col>2</xdr:col>
      <xdr:colOff>257175</xdr:colOff>
      <xdr:row>96</xdr:row>
      <xdr:rowOff>123825</xdr:rowOff>
    </xdr:to>
    <xdr:sp macro="" textlink="">
      <xdr:nvSpPr>
        <xdr:cNvPr id="4397" name="AutoShape 293" descr="Exempté du ballottage">
          <a:hlinkClick xmlns:r="http://schemas.openxmlformats.org/officeDocument/2006/relationships" r:id="rId436"/>
        </xdr:cNvPr>
        <xdr:cNvSpPr>
          <a:spLocks noChangeAspect="1" noChangeArrowheads="1"/>
        </xdr:cNvSpPr>
      </xdr:nvSpPr>
      <xdr:spPr bwMode="auto">
        <a:xfrm>
          <a:off x="1657350" y="15929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454</xdr:row>
      <xdr:rowOff>0</xdr:rowOff>
    </xdr:from>
    <xdr:to>
      <xdr:col>2</xdr:col>
      <xdr:colOff>123825</xdr:colOff>
      <xdr:row>454</xdr:row>
      <xdr:rowOff>123825</xdr:rowOff>
    </xdr:to>
    <xdr:sp macro="" textlink="">
      <xdr:nvSpPr>
        <xdr:cNvPr id="4398" name="AutoShape 294" descr="Exempté du ballottage">
          <a:hlinkClick xmlns:r="http://schemas.openxmlformats.org/officeDocument/2006/relationships" r:id="rId437"/>
        </xdr:cNvPr>
        <xdr:cNvSpPr>
          <a:spLocks noChangeAspect="1" noChangeArrowheads="1"/>
        </xdr:cNvSpPr>
      </xdr:nvSpPr>
      <xdr:spPr bwMode="auto">
        <a:xfrm>
          <a:off x="1524000" y="159486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1367</xdr:row>
      <xdr:rowOff>0</xdr:rowOff>
    </xdr:from>
    <xdr:to>
      <xdr:col>2</xdr:col>
      <xdr:colOff>123825</xdr:colOff>
      <xdr:row>1367</xdr:row>
      <xdr:rowOff>123825</xdr:rowOff>
    </xdr:to>
    <xdr:sp macro="" textlink="">
      <xdr:nvSpPr>
        <xdr:cNvPr id="4399" name="AutoShape 295" descr="Bonis de performance"/>
        <xdr:cNvSpPr>
          <a:spLocks noChangeAspect="1" noChangeArrowheads="1"/>
        </xdr:cNvSpPr>
      </xdr:nvSpPr>
      <xdr:spPr bwMode="auto">
        <a:xfrm>
          <a:off x="1524000" y="159677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1367</xdr:row>
      <xdr:rowOff>0</xdr:rowOff>
    </xdr:from>
    <xdr:to>
      <xdr:col>2</xdr:col>
      <xdr:colOff>257175</xdr:colOff>
      <xdr:row>1367</xdr:row>
      <xdr:rowOff>123825</xdr:rowOff>
    </xdr:to>
    <xdr:sp macro="" textlink="">
      <xdr:nvSpPr>
        <xdr:cNvPr id="4400" name="AutoShape 296" descr="Exempté du ballottage">
          <a:hlinkClick xmlns:r="http://schemas.openxmlformats.org/officeDocument/2006/relationships" r:id="rId438"/>
        </xdr:cNvPr>
        <xdr:cNvSpPr>
          <a:spLocks noChangeAspect="1" noChangeArrowheads="1"/>
        </xdr:cNvSpPr>
      </xdr:nvSpPr>
      <xdr:spPr bwMode="auto">
        <a:xfrm>
          <a:off x="1657350" y="159677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219</xdr:row>
      <xdr:rowOff>0</xdr:rowOff>
    </xdr:from>
    <xdr:to>
      <xdr:col>2</xdr:col>
      <xdr:colOff>123825</xdr:colOff>
      <xdr:row>219</xdr:row>
      <xdr:rowOff>123825</xdr:rowOff>
    </xdr:to>
    <xdr:sp macro="" textlink="">
      <xdr:nvSpPr>
        <xdr:cNvPr id="4401" name="AutoShape 297" descr="Bonis de performance"/>
        <xdr:cNvSpPr>
          <a:spLocks noChangeAspect="1" noChangeArrowheads="1"/>
        </xdr:cNvSpPr>
      </xdr:nvSpPr>
      <xdr:spPr bwMode="auto">
        <a:xfrm>
          <a:off x="1524000" y="159867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219</xdr:row>
      <xdr:rowOff>0</xdr:rowOff>
    </xdr:from>
    <xdr:to>
      <xdr:col>2</xdr:col>
      <xdr:colOff>257175</xdr:colOff>
      <xdr:row>219</xdr:row>
      <xdr:rowOff>123825</xdr:rowOff>
    </xdr:to>
    <xdr:sp macro="" textlink="">
      <xdr:nvSpPr>
        <xdr:cNvPr id="4402" name="AutoShape 298" descr="Exempté du ballottage">
          <a:hlinkClick xmlns:r="http://schemas.openxmlformats.org/officeDocument/2006/relationships" r:id="rId439"/>
        </xdr:cNvPr>
        <xdr:cNvSpPr>
          <a:spLocks noChangeAspect="1" noChangeArrowheads="1"/>
        </xdr:cNvSpPr>
      </xdr:nvSpPr>
      <xdr:spPr bwMode="auto">
        <a:xfrm>
          <a:off x="1657350" y="159867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214</xdr:row>
      <xdr:rowOff>0</xdr:rowOff>
    </xdr:from>
    <xdr:to>
      <xdr:col>2</xdr:col>
      <xdr:colOff>123825</xdr:colOff>
      <xdr:row>214</xdr:row>
      <xdr:rowOff>123825</xdr:rowOff>
    </xdr:to>
    <xdr:sp macro="" textlink="">
      <xdr:nvSpPr>
        <xdr:cNvPr id="4403" name="AutoShape 299" descr="Bonis de performance"/>
        <xdr:cNvSpPr>
          <a:spLocks noChangeAspect="1" noChangeArrowheads="1"/>
        </xdr:cNvSpPr>
      </xdr:nvSpPr>
      <xdr:spPr bwMode="auto">
        <a:xfrm>
          <a:off x="1524000" y="16005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214</xdr:row>
      <xdr:rowOff>0</xdr:rowOff>
    </xdr:from>
    <xdr:to>
      <xdr:col>2</xdr:col>
      <xdr:colOff>257175</xdr:colOff>
      <xdr:row>214</xdr:row>
      <xdr:rowOff>123825</xdr:rowOff>
    </xdr:to>
    <xdr:sp macro="" textlink="">
      <xdr:nvSpPr>
        <xdr:cNvPr id="4404" name="AutoShape 300" descr="Exempté du ballottage">
          <a:hlinkClick xmlns:r="http://schemas.openxmlformats.org/officeDocument/2006/relationships" r:id="rId440"/>
        </xdr:cNvPr>
        <xdr:cNvSpPr>
          <a:spLocks noChangeAspect="1" noChangeArrowheads="1"/>
        </xdr:cNvSpPr>
      </xdr:nvSpPr>
      <xdr:spPr bwMode="auto">
        <a:xfrm>
          <a:off x="1657350" y="16005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908</xdr:row>
      <xdr:rowOff>0</xdr:rowOff>
    </xdr:from>
    <xdr:to>
      <xdr:col>2</xdr:col>
      <xdr:colOff>123825</xdr:colOff>
      <xdr:row>908</xdr:row>
      <xdr:rowOff>123825</xdr:rowOff>
    </xdr:to>
    <xdr:sp macro="" textlink="">
      <xdr:nvSpPr>
        <xdr:cNvPr id="4405" name="AutoShape 301" descr="Bonis de performance"/>
        <xdr:cNvSpPr>
          <a:spLocks noChangeAspect="1" noChangeArrowheads="1"/>
        </xdr:cNvSpPr>
      </xdr:nvSpPr>
      <xdr:spPr bwMode="auto">
        <a:xfrm>
          <a:off x="1524000" y="16024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908</xdr:row>
      <xdr:rowOff>0</xdr:rowOff>
    </xdr:from>
    <xdr:to>
      <xdr:col>2</xdr:col>
      <xdr:colOff>257175</xdr:colOff>
      <xdr:row>908</xdr:row>
      <xdr:rowOff>123825</xdr:rowOff>
    </xdr:to>
    <xdr:sp macro="" textlink="">
      <xdr:nvSpPr>
        <xdr:cNvPr id="4406" name="AutoShape 302" descr="Exempté du ballottage">
          <a:hlinkClick xmlns:r="http://schemas.openxmlformats.org/officeDocument/2006/relationships" r:id="rId441"/>
        </xdr:cNvPr>
        <xdr:cNvSpPr>
          <a:spLocks noChangeAspect="1" noChangeArrowheads="1"/>
        </xdr:cNvSpPr>
      </xdr:nvSpPr>
      <xdr:spPr bwMode="auto">
        <a:xfrm>
          <a:off x="1657350" y="16024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741</xdr:row>
      <xdr:rowOff>0</xdr:rowOff>
    </xdr:from>
    <xdr:to>
      <xdr:col>2</xdr:col>
      <xdr:colOff>123825</xdr:colOff>
      <xdr:row>741</xdr:row>
      <xdr:rowOff>123825</xdr:rowOff>
    </xdr:to>
    <xdr:sp macro="" textlink="">
      <xdr:nvSpPr>
        <xdr:cNvPr id="4407" name="AutoShape 303" descr="Bonis de performance"/>
        <xdr:cNvSpPr>
          <a:spLocks noChangeAspect="1" noChangeArrowheads="1"/>
        </xdr:cNvSpPr>
      </xdr:nvSpPr>
      <xdr:spPr bwMode="auto">
        <a:xfrm>
          <a:off x="1524000" y="16043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741</xdr:row>
      <xdr:rowOff>0</xdr:rowOff>
    </xdr:from>
    <xdr:to>
      <xdr:col>2</xdr:col>
      <xdr:colOff>257175</xdr:colOff>
      <xdr:row>741</xdr:row>
      <xdr:rowOff>123825</xdr:rowOff>
    </xdr:to>
    <xdr:sp macro="" textlink="">
      <xdr:nvSpPr>
        <xdr:cNvPr id="4408" name="AutoShape 304" descr="Transaction avec retenue de salaire"/>
        <xdr:cNvSpPr>
          <a:spLocks noChangeAspect="1" noChangeArrowheads="1"/>
        </xdr:cNvSpPr>
      </xdr:nvSpPr>
      <xdr:spPr bwMode="auto">
        <a:xfrm>
          <a:off x="1657350" y="16043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741</xdr:row>
      <xdr:rowOff>0</xdr:rowOff>
    </xdr:from>
    <xdr:to>
      <xdr:col>2</xdr:col>
      <xdr:colOff>390525</xdr:colOff>
      <xdr:row>741</xdr:row>
      <xdr:rowOff>123825</xdr:rowOff>
    </xdr:to>
    <xdr:sp macro="" textlink="">
      <xdr:nvSpPr>
        <xdr:cNvPr id="4409" name="AutoShape 305" descr="Exempté du ballottage">
          <a:hlinkClick xmlns:r="http://schemas.openxmlformats.org/officeDocument/2006/relationships" r:id="rId442"/>
        </xdr:cNvPr>
        <xdr:cNvSpPr>
          <a:spLocks noChangeAspect="1" noChangeArrowheads="1"/>
        </xdr:cNvSpPr>
      </xdr:nvSpPr>
      <xdr:spPr bwMode="auto">
        <a:xfrm>
          <a:off x="1790700" y="16043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741</xdr:row>
      <xdr:rowOff>0</xdr:rowOff>
    </xdr:from>
    <xdr:to>
      <xdr:col>2</xdr:col>
      <xdr:colOff>523875</xdr:colOff>
      <xdr:row>741</xdr:row>
      <xdr:rowOff>123825</xdr:rowOff>
    </xdr:to>
    <xdr:sp macro="" textlink="">
      <xdr:nvSpPr>
        <xdr:cNvPr id="4410" name="AutoShape 306" descr="Exempté de la limite des 50 contrats"/>
        <xdr:cNvSpPr>
          <a:spLocks noChangeAspect="1" noChangeArrowheads="1"/>
        </xdr:cNvSpPr>
      </xdr:nvSpPr>
      <xdr:spPr bwMode="auto">
        <a:xfrm>
          <a:off x="1924050" y="16043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513</xdr:row>
      <xdr:rowOff>0</xdr:rowOff>
    </xdr:from>
    <xdr:to>
      <xdr:col>2</xdr:col>
      <xdr:colOff>123825</xdr:colOff>
      <xdr:row>513</xdr:row>
      <xdr:rowOff>123825</xdr:rowOff>
    </xdr:to>
    <xdr:sp macro="" textlink="">
      <xdr:nvSpPr>
        <xdr:cNvPr id="4411" name="AutoShape 307" descr="Bonis de performance"/>
        <xdr:cNvSpPr>
          <a:spLocks noChangeAspect="1" noChangeArrowheads="1"/>
        </xdr:cNvSpPr>
      </xdr:nvSpPr>
      <xdr:spPr bwMode="auto">
        <a:xfrm>
          <a:off x="1524000" y="16062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513</xdr:row>
      <xdr:rowOff>0</xdr:rowOff>
    </xdr:from>
    <xdr:to>
      <xdr:col>2</xdr:col>
      <xdr:colOff>257175</xdr:colOff>
      <xdr:row>513</xdr:row>
      <xdr:rowOff>123825</xdr:rowOff>
    </xdr:to>
    <xdr:sp macro="" textlink="">
      <xdr:nvSpPr>
        <xdr:cNvPr id="4412" name="AutoShape 308" descr="Exempté du ballottage">
          <a:hlinkClick xmlns:r="http://schemas.openxmlformats.org/officeDocument/2006/relationships" r:id="rId443"/>
        </xdr:cNvPr>
        <xdr:cNvSpPr>
          <a:spLocks noChangeAspect="1" noChangeArrowheads="1"/>
        </xdr:cNvSpPr>
      </xdr:nvSpPr>
      <xdr:spPr bwMode="auto">
        <a:xfrm>
          <a:off x="1657350" y="16062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1368</xdr:row>
      <xdr:rowOff>0</xdr:rowOff>
    </xdr:from>
    <xdr:to>
      <xdr:col>2</xdr:col>
      <xdr:colOff>123825</xdr:colOff>
      <xdr:row>1368</xdr:row>
      <xdr:rowOff>123825</xdr:rowOff>
    </xdr:to>
    <xdr:sp macro="" textlink="">
      <xdr:nvSpPr>
        <xdr:cNvPr id="4413" name="AutoShape 309" descr="Bonis de performance"/>
        <xdr:cNvSpPr>
          <a:spLocks noChangeAspect="1" noChangeArrowheads="1"/>
        </xdr:cNvSpPr>
      </xdr:nvSpPr>
      <xdr:spPr bwMode="auto">
        <a:xfrm>
          <a:off x="1524000" y="160820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1368</xdr:row>
      <xdr:rowOff>0</xdr:rowOff>
    </xdr:from>
    <xdr:to>
      <xdr:col>2</xdr:col>
      <xdr:colOff>257175</xdr:colOff>
      <xdr:row>1368</xdr:row>
      <xdr:rowOff>123825</xdr:rowOff>
    </xdr:to>
    <xdr:sp macro="" textlink="">
      <xdr:nvSpPr>
        <xdr:cNvPr id="4414" name="AutoShape 310" descr="Exempté du ballottage">
          <a:hlinkClick xmlns:r="http://schemas.openxmlformats.org/officeDocument/2006/relationships" r:id="rId444"/>
        </xdr:cNvPr>
        <xdr:cNvSpPr>
          <a:spLocks noChangeAspect="1" noChangeArrowheads="1"/>
        </xdr:cNvSpPr>
      </xdr:nvSpPr>
      <xdr:spPr bwMode="auto">
        <a:xfrm>
          <a:off x="1657350" y="160820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546</xdr:row>
      <xdr:rowOff>0</xdr:rowOff>
    </xdr:from>
    <xdr:to>
      <xdr:col>2</xdr:col>
      <xdr:colOff>123825</xdr:colOff>
      <xdr:row>546</xdr:row>
      <xdr:rowOff>123825</xdr:rowOff>
    </xdr:to>
    <xdr:sp macro="" textlink="">
      <xdr:nvSpPr>
        <xdr:cNvPr id="4415" name="AutoShape 311" descr="Bonis de performance"/>
        <xdr:cNvSpPr>
          <a:spLocks noChangeAspect="1" noChangeArrowheads="1"/>
        </xdr:cNvSpPr>
      </xdr:nvSpPr>
      <xdr:spPr bwMode="auto">
        <a:xfrm>
          <a:off x="1524000" y="16101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546</xdr:row>
      <xdr:rowOff>0</xdr:rowOff>
    </xdr:from>
    <xdr:to>
      <xdr:col>2</xdr:col>
      <xdr:colOff>257175</xdr:colOff>
      <xdr:row>546</xdr:row>
      <xdr:rowOff>123825</xdr:rowOff>
    </xdr:to>
    <xdr:sp macro="" textlink="">
      <xdr:nvSpPr>
        <xdr:cNvPr id="4416" name="AutoShape 312" descr="Exempté du ballottage">
          <a:hlinkClick xmlns:r="http://schemas.openxmlformats.org/officeDocument/2006/relationships" r:id="rId445"/>
        </xdr:cNvPr>
        <xdr:cNvSpPr>
          <a:spLocks noChangeAspect="1" noChangeArrowheads="1"/>
        </xdr:cNvSpPr>
      </xdr:nvSpPr>
      <xdr:spPr bwMode="auto">
        <a:xfrm>
          <a:off x="1657350" y="16101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1441</xdr:row>
      <xdr:rowOff>0</xdr:rowOff>
    </xdr:from>
    <xdr:to>
      <xdr:col>2</xdr:col>
      <xdr:colOff>123825</xdr:colOff>
      <xdr:row>1441</xdr:row>
      <xdr:rowOff>123825</xdr:rowOff>
    </xdr:to>
    <xdr:sp macro="" textlink="">
      <xdr:nvSpPr>
        <xdr:cNvPr id="4417" name="AutoShape 313" descr="Exempté du ballottage">
          <a:hlinkClick xmlns:r="http://schemas.openxmlformats.org/officeDocument/2006/relationships" r:id="rId446"/>
        </xdr:cNvPr>
        <xdr:cNvSpPr>
          <a:spLocks noChangeAspect="1" noChangeArrowheads="1"/>
        </xdr:cNvSpPr>
      </xdr:nvSpPr>
      <xdr:spPr bwMode="auto">
        <a:xfrm>
          <a:off x="1524000" y="161201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xdr:row>
      <xdr:rowOff>0</xdr:rowOff>
    </xdr:from>
    <xdr:to>
      <xdr:col>2</xdr:col>
      <xdr:colOff>123825</xdr:colOff>
      <xdr:row>121</xdr:row>
      <xdr:rowOff>123825</xdr:rowOff>
    </xdr:to>
    <xdr:sp macro="" textlink="">
      <xdr:nvSpPr>
        <xdr:cNvPr id="4418" name="AutoShape 314" descr="Bonis de performance"/>
        <xdr:cNvSpPr>
          <a:spLocks noChangeAspect="1" noChangeArrowheads="1"/>
        </xdr:cNvSpPr>
      </xdr:nvSpPr>
      <xdr:spPr bwMode="auto">
        <a:xfrm>
          <a:off x="1524000" y="16139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121</xdr:row>
      <xdr:rowOff>0</xdr:rowOff>
    </xdr:from>
    <xdr:to>
      <xdr:col>2</xdr:col>
      <xdr:colOff>257175</xdr:colOff>
      <xdr:row>121</xdr:row>
      <xdr:rowOff>123825</xdr:rowOff>
    </xdr:to>
    <xdr:sp macro="" textlink="">
      <xdr:nvSpPr>
        <xdr:cNvPr id="4419" name="AutoShape 315" descr="Exempté du ballottage">
          <a:hlinkClick xmlns:r="http://schemas.openxmlformats.org/officeDocument/2006/relationships" r:id="rId447"/>
        </xdr:cNvPr>
        <xdr:cNvSpPr>
          <a:spLocks noChangeAspect="1" noChangeArrowheads="1"/>
        </xdr:cNvSpPr>
      </xdr:nvSpPr>
      <xdr:spPr bwMode="auto">
        <a:xfrm>
          <a:off x="1657350" y="16139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807</xdr:row>
      <xdr:rowOff>0</xdr:rowOff>
    </xdr:from>
    <xdr:to>
      <xdr:col>2</xdr:col>
      <xdr:colOff>123825</xdr:colOff>
      <xdr:row>807</xdr:row>
      <xdr:rowOff>123825</xdr:rowOff>
    </xdr:to>
    <xdr:sp macro="" textlink="">
      <xdr:nvSpPr>
        <xdr:cNvPr id="4420" name="AutoShape 316" descr="Exempté du ballottage">
          <a:hlinkClick xmlns:r="http://schemas.openxmlformats.org/officeDocument/2006/relationships" r:id="rId448"/>
        </xdr:cNvPr>
        <xdr:cNvSpPr>
          <a:spLocks noChangeAspect="1" noChangeArrowheads="1"/>
        </xdr:cNvSpPr>
      </xdr:nvSpPr>
      <xdr:spPr bwMode="auto">
        <a:xfrm>
          <a:off x="1524000" y="161582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1318</xdr:row>
      <xdr:rowOff>0</xdr:rowOff>
    </xdr:from>
    <xdr:to>
      <xdr:col>2</xdr:col>
      <xdr:colOff>123825</xdr:colOff>
      <xdr:row>1318</xdr:row>
      <xdr:rowOff>123825</xdr:rowOff>
    </xdr:to>
    <xdr:sp macro="" textlink="">
      <xdr:nvSpPr>
        <xdr:cNvPr id="4421" name="AutoShape 317" descr="Exempté du ballottage">
          <a:hlinkClick xmlns:r="http://schemas.openxmlformats.org/officeDocument/2006/relationships" r:id="rId449"/>
        </xdr:cNvPr>
        <xdr:cNvSpPr>
          <a:spLocks noChangeAspect="1" noChangeArrowheads="1"/>
        </xdr:cNvSpPr>
      </xdr:nvSpPr>
      <xdr:spPr bwMode="auto">
        <a:xfrm>
          <a:off x="1524000" y="16177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1318</xdr:row>
      <xdr:rowOff>0</xdr:rowOff>
    </xdr:from>
    <xdr:to>
      <xdr:col>7</xdr:col>
      <xdr:colOff>123825</xdr:colOff>
      <xdr:row>1318</xdr:row>
      <xdr:rowOff>104775</xdr:rowOff>
    </xdr:to>
    <xdr:sp macro="" textlink="">
      <xdr:nvSpPr>
        <xdr:cNvPr id="4422" name="AutoShape 318" descr="Éligible à l'arbitrage">
          <a:hlinkClick xmlns:r="http://schemas.openxmlformats.org/officeDocument/2006/relationships" r:id="rId450"/>
        </xdr:cNvPr>
        <xdr:cNvSpPr>
          <a:spLocks noChangeAspect="1" noChangeArrowheads="1"/>
        </xdr:cNvSpPr>
      </xdr:nvSpPr>
      <xdr:spPr bwMode="auto">
        <a:xfrm>
          <a:off x="5334000" y="1617726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405</xdr:row>
      <xdr:rowOff>0</xdr:rowOff>
    </xdr:from>
    <xdr:to>
      <xdr:col>2</xdr:col>
      <xdr:colOff>123825</xdr:colOff>
      <xdr:row>405</xdr:row>
      <xdr:rowOff>123825</xdr:rowOff>
    </xdr:to>
    <xdr:sp macro="" textlink="">
      <xdr:nvSpPr>
        <xdr:cNvPr id="4423" name="AutoShape 319" descr="Bonis de performance"/>
        <xdr:cNvSpPr>
          <a:spLocks noChangeAspect="1" noChangeArrowheads="1"/>
        </xdr:cNvSpPr>
      </xdr:nvSpPr>
      <xdr:spPr bwMode="auto">
        <a:xfrm>
          <a:off x="1524000" y="162896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405</xdr:row>
      <xdr:rowOff>0</xdr:rowOff>
    </xdr:from>
    <xdr:to>
      <xdr:col>2</xdr:col>
      <xdr:colOff>257175</xdr:colOff>
      <xdr:row>405</xdr:row>
      <xdr:rowOff>123825</xdr:rowOff>
    </xdr:to>
    <xdr:sp macro="" textlink="">
      <xdr:nvSpPr>
        <xdr:cNvPr id="4424" name="AutoShape 320" descr="Exempté du ballottage">
          <a:hlinkClick xmlns:r="http://schemas.openxmlformats.org/officeDocument/2006/relationships" r:id="rId451"/>
        </xdr:cNvPr>
        <xdr:cNvSpPr>
          <a:spLocks noChangeAspect="1" noChangeArrowheads="1"/>
        </xdr:cNvSpPr>
      </xdr:nvSpPr>
      <xdr:spPr bwMode="auto">
        <a:xfrm>
          <a:off x="1657350" y="162896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928</xdr:row>
      <xdr:rowOff>0</xdr:rowOff>
    </xdr:from>
    <xdr:to>
      <xdr:col>2</xdr:col>
      <xdr:colOff>123825</xdr:colOff>
      <xdr:row>928</xdr:row>
      <xdr:rowOff>123825</xdr:rowOff>
    </xdr:to>
    <xdr:sp macro="" textlink="">
      <xdr:nvSpPr>
        <xdr:cNvPr id="4425" name="AutoShape 321" descr="Bonis de performance"/>
        <xdr:cNvSpPr>
          <a:spLocks noChangeAspect="1" noChangeArrowheads="1"/>
        </xdr:cNvSpPr>
      </xdr:nvSpPr>
      <xdr:spPr bwMode="auto">
        <a:xfrm>
          <a:off x="1524000" y="163087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928</xdr:row>
      <xdr:rowOff>0</xdr:rowOff>
    </xdr:from>
    <xdr:to>
      <xdr:col>2</xdr:col>
      <xdr:colOff>257175</xdr:colOff>
      <xdr:row>928</xdr:row>
      <xdr:rowOff>123825</xdr:rowOff>
    </xdr:to>
    <xdr:sp macro="" textlink="">
      <xdr:nvSpPr>
        <xdr:cNvPr id="4426" name="AutoShape 322" descr="Transaction avec retenue de salaire"/>
        <xdr:cNvSpPr>
          <a:spLocks noChangeAspect="1" noChangeArrowheads="1"/>
        </xdr:cNvSpPr>
      </xdr:nvSpPr>
      <xdr:spPr bwMode="auto">
        <a:xfrm>
          <a:off x="1657350" y="163087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928</xdr:row>
      <xdr:rowOff>0</xdr:rowOff>
    </xdr:from>
    <xdr:to>
      <xdr:col>2</xdr:col>
      <xdr:colOff>390525</xdr:colOff>
      <xdr:row>928</xdr:row>
      <xdr:rowOff>123825</xdr:rowOff>
    </xdr:to>
    <xdr:sp macro="" textlink="">
      <xdr:nvSpPr>
        <xdr:cNvPr id="4427" name="AutoShape 323" descr="Exempté du ballottage">
          <a:hlinkClick xmlns:r="http://schemas.openxmlformats.org/officeDocument/2006/relationships" r:id="rId452"/>
        </xdr:cNvPr>
        <xdr:cNvSpPr>
          <a:spLocks noChangeAspect="1" noChangeArrowheads="1"/>
        </xdr:cNvSpPr>
      </xdr:nvSpPr>
      <xdr:spPr bwMode="auto">
        <a:xfrm>
          <a:off x="1790700" y="163087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928</xdr:row>
      <xdr:rowOff>0</xdr:rowOff>
    </xdr:from>
    <xdr:to>
      <xdr:col>2</xdr:col>
      <xdr:colOff>523875</xdr:colOff>
      <xdr:row>928</xdr:row>
      <xdr:rowOff>123825</xdr:rowOff>
    </xdr:to>
    <xdr:sp macro="" textlink="">
      <xdr:nvSpPr>
        <xdr:cNvPr id="4428" name="AutoShape 324" descr="Exempté de la limite des 50 contrats"/>
        <xdr:cNvSpPr>
          <a:spLocks noChangeAspect="1" noChangeArrowheads="1"/>
        </xdr:cNvSpPr>
      </xdr:nvSpPr>
      <xdr:spPr bwMode="auto">
        <a:xfrm>
          <a:off x="1924050" y="163087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1316</xdr:row>
      <xdr:rowOff>0</xdr:rowOff>
    </xdr:from>
    <xdr:to>
      <xdr:col>2</xdr:col>
      <xdr:colOff>123825</xdr:colOff>
      <xdr:row>1316</xdr:row>
      <xdr:rowOff>123825</xdr:rowOff>
    </xdr:to>
    <xdr:sp macro="" textlink="">
      <xdr:nvSpPr>
        <xdr:cNvPr id="4429" name="AutoShape 325" descr="Bonis de performance"/>
        <xdr:cNvSpPr>
          <a:spLocks noChangeAspect="1" noChangeArrowheads="1"/>
        </xdr:cNvSpPr>
      </xdr:nvSpPr>
      <xdr:spPr bwMode="auto">
        <a:xfrm>
          <a:off x="1524000" y="163277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1316</xdr:row>
      <xdr:rowOff>0</xdr:rowOff>
    </xdr:from>
    <xdr:to>
      <xdr:col>2</xdr:col>
      <xdr:colOff>257175</xdr:colOff>
      <xdr:row>1316</xdr:row>
      <xdr:rowOff>123825</xdr:rowOff>
    </xdr:to>
    <xdr:sp macro="" textlink="">
      <xdr:nvSpPr>
        <xdr:cNvPr id="4430" name="AutoShape 326" descr="Exempté du ballottage">
          <a:hlinkClick xmlns:r="http://schemas.openxmlformats.org/officeDocument/2006/relationships" r:id="rId453"/>
        </xdr:cNvPr>
        <xdr:cNvSpPr>
          <a:spLocks noChangeAspect="1" noChangeArrowheads="1"/>
        </xdr:cNvSpPr>
      </xdr:nvSpPr>
      <xdr:spPr bwMode="auto">
        <a:xfrm>
          <a:off x="1657350" y="163277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1150</xdr:row>
      <xdr:rowOff>0</xdr:rowOff>
    </xdr:from>
    <xdr:to>
      <xdr:col>2</xdr:col>
      <xdr:colOff>123825</xdr:colOff>
      <xdr:row>1150</xdr:row>
      <xdr:rowOff>123825</xdr:rowOff>
    </xdr:to>
    <xdr:sp macro="" textlink="">
      <xdr:nvSpPr>
        <xdr:cNvPr id="4431" name="AutoShape 327" descr="Exempté du ballottage">
          <a:hlinkClick xmlns:r="http://schemas.openxmlformats.org/officeDocument/2006/relationships" r:id="rId454"/>
        </xdr:cNvPr>
        <xdr:cNvSpPr>
          <a:spLocks noChangeAspect="1" noChangeArrowheads="1"/>
        </xdr:cNvSpPr>
      </xdr:nvSpPr>
      <xdr:spPr bwMode="auto">
        <a:xfrm>
          <a:off x="1524000" y="163468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723</xdr:row>
      <xdr:rowOff>0</xdr:rowOff>
    </xdr:from>
    <xdr:to>
      <xdr:col>2</xdr:col>
      <xdr:colOff>123825</xdr:colOff>
      <xdr:row>723</xdr:row>
      <xdr:rowOff>123825</xdr:rowOff>
    </xdr:to>
    <xdr:sp macro="" textlink="">
      <xdr:nvSpPr>
        <xdr:cNvPr id="4432" name="AutoShape 328" descr="Bonis de performance"/>
        <xdr:cNvSpPr>
          <a:spLocks noChangeAspect="1" noChangeArrowheads="1"/>
        </xdr:cNvSpPr>
      </xdr:nvSpPr>
      <xdr:spPr bwMode="auto">
        <a:xfrm>
          <a:off x="1524000" y="16365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723</xdr:row>
      <xdr:rowOff>0</xdr:rowOff>
    </xdr:from>
    <xdr:to>
      <xdr:col>2</xdr:col>
      <xdr:colOff>257175</xdr:colOff>
      <xdr:row>723</xdr:row>
      <xdr:rowOff>123825</xdr:rowOff>
    </xdr:to>
    <xdr:sp macro="" textlink="">
      <xdr:nvSpPr>
        <xdr:cNvPr id="4433" name="AutoShape 329" descr="Transaction avec retenue de salaire"/>
        <xdr:cNvSpPr>
          <a:spLocks noChangeAspect="1" noChangeArrowheads="1"/>
        </xdr:cNvSpPr>
      </xdr:nvSpPr>
      <xdr:spPr bwMode="auto">
        <a:xfrm>
          <a:off x="1657350" y="16365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723</xdr:row>
      <xdr:rowOff>0</xdr:rowOff>
    </xdr:from>
    <xdr:to>
      <xdr:col>2</xdr:col>
      <xdr:colOff>390525</xdr:colOff>
      <xdr:row>723</xdr:row>
      <xdr:rowOff>123825</xdr:rowOff>
    </xdr:to>
    <xdr:sp macro="" textlink="">
      <xdr:nvSpPr>
        <xdr:cNvPr id="4434" name="AutoShape 330" descr="Exempté du ballottage">
          <a:hlinkClick xmlns:r="http://schemas.openxmlformats.org/officeDocument/2006/relationships" r:id="rId455"/>
        </xdr:cNvPr>
        <xdr:cNvSpPr>
          <a:spLocks noChangeAspect="1" noChangeArrowheads="1"/>
        </xdr:cNvSpPr>
      </xdr:nvSpPr>
      <xdr:spPr bwMode="auto">
        <a:xfrm>
          <a:off x="1790700" y="16365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723</xdr:row>
      <xdr:rowOff>0</xdr:rowOff>
    </xdr:from>
    <xdr:to>
      <xdr:col>2</xdr:col>
      <xdr:colOff>523875</xdr:colOff>
      <xdr:row>723</xdr:row>
      <xdr:rowOff>123825</xdr:rowOff>
    </xdr:to>
    <xdr:sp macro="" textlink="">
      <xdr:nvSpPr>
        <xdr:cNvPr id="4435" name="AutoShape 331" descr="Exempté de la limite des 50 contrats"/>
        <xdr:cNvSpPr>
          <a:spLocks noChangeAspect="1" noChangeArrowheads="1"/>
        </xdr:cNvSpPr>
      </xdr:nvSpPr>
      <xdr:spPr bwMode="auto">
        <a:xfrm>
          <a:off x="1924050" y="16365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724</xdr:row>
      <xdr:rowOff>0</xdr:rowOff>
    </xdr:from>
    <xdr:to>
      <xdr:col>2</xdr:col>
      <xdr:colOff>123825</xdr:colOff>
      <xdr:row>724</xdr:row>
      <xdr:rowOff>123825</xdr:rowOff>
    </xdr:to>
    <xdr:sp macro="" textlink="">
      <xdr:nvSpPr>
        <xdr:cNvPr id="4436" name="AutoShape 332" descr="Bonis de performance"/>
        <xdr:cNvSpPr>
          <a:spLocks noChangeAspect="1" noChangeArrowheads="1"/>
        </xdr:cNvSpPr>
      </xdr:nvSpPr>
      <xdr:spPr bwMode="auto">
        <a:xfrm>
          <a:off x="1524000" y="163849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724</xdr:row>
      <xdr:rowOff>0</xdr:rowOff>
    </xdr:from>
    <xdr:to>
      <xdr:col>2</xdr:col>
      <xdr:colOff>257175</xdr:colOff>
      <xdr:row>724</xdr:row>
      <xdr:rowOff>123825</xdr:rowOff>
    </xdr:to>
    <xdr:sp macro="" textlink="">
      <xdr:nvSpPr>
        <xdr:cNvPr id="4437" name="AutoShape 333" descr="Exempté du ballottage">
          <a:hlinkClick xmlns:r="http://schemas.openxmlformats.org/officeDocument/2006/relationships" r:id="rId456"/>
        </xdr:cNvPr>
        <xdr:cNvSpPr>
          <a:spLocks noChangeAspect="1" noChangeArrowheads="1"/>
        </xdr:cNvSpPr>
      </xdr:nvSpPr>
      <xdr:spPr bwMode="auto">
        <a:xfrm>
          <a:off x="1657350" y="163849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201</xdr:row>
      <xdr:rowOff>0</xdr:rowOff>
    </xdr:from>
    <xdr:to>
      <xdr:col>8</xdr:col>
      <xdr:colOff>123825</xdr:colOff>
      <xdr:row>201</xdr:row>
      <xdr:rowOff>104775</xdr:rowOff>
    </xdr:to>
    <xdr:sp macro="" textlink="">
      <xdr:nvSpPr>
        <xdr:cNvPr id="4438" name="AutoShape 334" descr="Éligible à l'arbitrage">
          <a:hlinkClick xmlns:r="http://schemas.openxmlformats.org/officeDocument/2006/relationships" r:id="rId457"/>
        </xdr:cNvPr>
        <xdr:cNvSpPr>
          <a:spLocks noChangeAspect="1" noChangeArrowheads="1"/>
        </xdr:cNvSpPr>
      </xdr:nvSpPr>
      <xdr:spPr bwMode="auto">
        <a:xfrm>
          <a:off x="6096000" y="1640395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305</xdr:row>
      <xdr:rowOff>0</xdr:rowOff>
    </xdr:from>
    <xdr:to>
      <xdr:col>2</xdr:col>
      <xdr:colOff>123825</xdr:colOff>
      <xdr:row>305</xdr:row>
      <xdr:rowOff>123825</xdr:rowOff>
    </xdr:to>
    <xdr:sp macro="" textlink="">
      <xdr:nvSpPr>
        <xdr:cNvPr id="4439" name="AutoShape 335" descr="Exempté du ballottage">
          <a:hlinkClick xmlns:r="http://schemas.openxmlformats.org/officeDocument/2006/relationships" r:id="rId458"/>
        </xdr:cNvPr>
        <xdr:cNvSpPr>
          <a:spLocks noChangeAspect="1" noChangeArrowheads="1"/>
        </xdr:cNvSpPr>
      </xdr:nvSpPr>
      <xdr:spPr bwMode="auto">
        <a:xfrm>
          <a:off x="1524000" y="164230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305</xdr:row>
      <xdr:rowOff>0</xdr:rowOff>
    </xdr:from>
    <xdr:to>
      <xdr:col>8</xdr:col>
      <xdr:colOff>123825</xdr:colOff>
      <xdr:row>305</xdr:row>
      <xdr:rowOff>104775</xdr:rowOff>
    </xdr:to>
    <xdr:sp macro="" textlink="">
      <xdr:nvSpPr>
        <xdr:cNvPr id="4440" name="AutoShape 336" descr="Éligible à l'arbitrage">
          <a:hlinkClick xmlns:r="http://schemas.openxmlformats.org/officeDocument/2006/relationships" r:id="rId459"/>
        </xdr:cNvPr>
        <xdr:cNvSpPr>
          <a:spLocks noChangeAspect="1" noChangeArrowheads="1"/>
        </xdr:cNvSpPr>
      </xdr:nvSpPr>
      <xdr:spPr bwMode="auto">
        <a:xfrm>
          <a:off x="6096000" y="1642300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1229</xdr:row>
      <xdr:rowOff>0</xdr:rowOff>
    </xdr:from>
    <xdr:to>
      <xdr:col>2</xdr:col>
      <xdr:colOff>123825</xdr:colOff>
      <xdr:row>1229</xdr:row>
      <xdr:rowOff>123825</xdr:rowOff>
    </xdr:to>
    <xdr:sp macro="" textlink="">
      <xdr:nvSpPr>
        <xdr:cNvPr id="4441" name="AutoShape 337" descr="Exempté du ballottage">
          <a:hlinkClick xmlns:r="http://schemas.openxmlformats.org/officeDocument/2006/relationships" r:id="rId460"/>
        </xdr:cNvPr>
        <xdr:cNvSpPr>
          <a:spLocks noChangeAspect="1" noChangeArrowheads="1"/>
        </xdr:cNvSpPr>
      </xdr:nvSpPr>
      <xdr:spPr bwMode="auto">
        <a:xfrm>
          <a:off x="1524000" y="16517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377</xdr:row>
      <xdr:rowOff>0</xdr:rowOff>
    </xdr:from>
    <xdr:to>
      <xdr:col>2</xdr:col>
      <xdr:colOff>123825</xdr:colOff>
      <xdr:row>377</xdr:row>
      <xdr:rowOff>123825</xdr:rowOff>
    </xdr:to>
    <xdr:sp macro="" textlink="">
      <xdr:nvSpPr>
        <xdr:cNvPr id="4442" name="AutoShape 338" descr="Bonis de performance"/>
        <xdr:cNvSpPr>
          <a:spLocks noChangeAspect="1" noChangeArrowheads="1"/>
        </xdr:cNvSpPr>
      </xdr:nvSpPr>
      <xdr:spPr bwMode="auto">
        <a:xfrm>
          <a:off x="1524000" y="16536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377</xdr:row>
      <xdr:rowOff>0</xdr:rowOff>
    </xdr:from>
    <xdr:to>
      <xdr:col>2</xdr:col>
      <xdr:colOff>257175</xdr:colOff>
      <xdr:row>377</xdr:row>
      <xdr:rowOff>123825</xdr:rowOff>
    </xdr:to>
    <xdr:sp macro="" textlink="">
      <xdr:nvSpPr>
        <xdr:cNvPr id="4443" name="AutoShape 339" descr="Transaction avec retenue de salaire"/>
        <xdr:cNvSpPr>
          <a:spLocks noChangeAspect="1" noChangeArrowheads="1"/>
        </xdr:cNvSpPr>
      </xdr:nvSpPr>
      <xdr:spPr bwMode="auto">
        <a:xfrm>
          <a:off x="1657350" y="16536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377</xdr:row>
      <xdr:rowOff>0</xdr:rowOff>
    </xdr:from>
    <xdr:to>
      <xdr:col>2</xdr:col>
      <xdr:colOff>390525</xdr:colOff>
      <xdr:row>377</xdr:row>
      <xdr:rowOff>123825</xdr:rowOff>
    </xdr:to>
    <xdr:sp macro="" textlink="">
      <xdr:nvSpPr>
        <xdr:cNvPr id="4444" name="AutoShape 340" descr="Exempté du ballottage">
          <a:hlinkClick xmlns:r="http://schemas.openxmlformats.org/officeDocument/2006/relationships" r:id="rId461"/>
        </xdr:cNvPr>
        <xdr:cNvSpPr>
          <a:spLocks noChangeAspect="1" noChangeArrowheads="1"/>
        </xdr:cNvSpPr>
      </xdr:nvSpPr>
      <xdr:spPr bwMode="auto">
        <a:xfrm>
          <a:off x="1790700" y="16536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377</xdr:row>
      <xdr:rowOff>0</xdr:rowOff>
    </xdr:from>
    <xdr:to>
      <xdr:col>2</xdr:col>
      <xdr:colOff>523875</xdr:colOff>
      <xdr:row>377</xdr:row>
      <xdr:rowOff>123825</xdr:rowOff>
    </xdr:to>
    <xdr:sp macro="" textlink="">
      <xdr:nvSpPr>
        <xdr:cNvPr id="4445" name="AutoShape 341" descr="Exempté de la limite des 50 contrats"/>
        <xdr:cNvSpPr>
          <a:spLocks noChangeAspect="1" noChangeArrowheads="1"/>
        </xdr:cNvSpPr>
      </xdr:nvSpPr>
      <xdr:spPr bwMode="auto">
        <a:xfrm>
          <a:off x="1924050" y="16536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734</xdr:row>
      <xdr:rowOff>0</xdr:rowOff>
    </xdr:from>
    <xdr:to>
      <xdr:col>2</xdr:col>
      <xdr:colOff>123825</xdr:colOff>
      <xdr:row>734</xdr:row>
      <xdr:rowOff>123825</xdr:rowOff>
    </xdr:to>
    <xdr:sp macro="" textlink="">
      <xdr:nvSpPr>
        <xdr:cNvPr id="4446" name="AutoShape 342" descr="Exempté du ballottage">
          <a:hlinkClick xmlns:r="http://schemas.openxmlformats.org/officeDocument/2006/relationships" r:id="rId462"/>
        </xdr:cNvPr>
        <xdr:cNvSpPr>
          <a:spLocks noChangeAspect="1" noChangeArrowheads="1"/>
        </xdr:cNvSpPr>
      </xdr:nvSpPr>
      <xdr:spPr bwMode="auto">
        <a:xfrm>
          <a:off x="1524000" y="16555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100</xdr:row>
      <xdr:rowOff>0</xdr:rowOff>
    </xdr:from>
    <xdr:to>
      <xdr:col>7</xdr:col>
      <xdr:colOff>123825</xdr:colOff>
      <xdr:row>100</xdr:row>
      <xdr:rowOff>104775</xdr:rowOff>
    </xdr:to>
    <xdr:sp macro="" textlink="">
      <xdr:nvSpPr>
        <xdr:cNvPr id="4447" name="AutoShape 343" descr="Éligible à l'arbitrage">
          <a:hlinkClick xmlns:r="http://schemas.openxmlformats.org/officeDocument/2006/relationships" r:id="rId463"/>
        </xdr:cNvPr>
        <xdr:cNvSpPr>
          <a:spLocks noChangeAspect="1" noChangeArrowheads="1"/>
        </xdr:cNvSpPr>
      </xdr:nvSpPr>
      <xdr:spPr bwMode="auto">
        <a:xfrm>
          <a:off x="5334000" y="1657445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1404</xdr:row>
      <xdr:rowOff>0</xdr:rowOff>
    </xdr:from>
    <xdr:to>
      <xdr:col>7</xdr:col>
      <xdr:colOff>123825</xdr:colOff>
      <xdr:row>1404</xdr:row>
      <xdr:rowOff>104775</xdr:rowOff>
    </xdr:to>
    <xdr:sp macro="" textlink="">
      <xdr:nvSpPr>
        <xdr:cNvPr id="4448" name="AutoShape 344" descr="Éligible à l'arbitrage">
          <a:hlinkClick xmlns:r="http://schemas.openxmlformats.org/officeDocument/2006/relationships" r:id="rId464"/>
        </xdr:cNvPr>
        <xdr:cNvSpPr>
          <a:spLocks noChangeAspect="1" noChangeArrowheads="1"/>
        </xdr:cNvSpPr>
      </xdr:nvSpPr>
      <xdr:spPr bwMode="auto">
        <a:xfrm>
          <a:off x="5334000" y="160553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955</xdr:row>
      <xdr:rowOff>0</xdr:rowOff>
    </xdr:from>
    <xdr:to>
      <xdr:col>7</xdr:col>
      <xdr:colOff>123825</xdr:colOff>
      <xdr:row>955</xdr:row>
      <xdr:rowOff>104775</xdr:rowOff>
    </xdr:to>
    <xdr:sp macro="" textlink="">
      <xdr:nvSpPr>
        <xdr:cNvPr id="4449" name="AutoShape 345" descr="Éligible à l'arbitrage">
          <a:hlinkClick xmlns:r="http://schemas.openxmlformats.org/officeDocument/2006/relationships" r:id="rId465"/>
        </xdr:cNvPr>
        <xdr:cNvSpPr>
          <a:spLocks noChangeAspect="1" noChangeArrowheads="1"/>
        </xdr:cNvSpPr>
      </xdr:nvSpPr>
      <xdr:spPr bwMode="auto">
        <a:xfrm>
          <a:off x="5334000" y="160743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1053</xdr:row>
      <xdr:rowOff>0</xdr:rowOff>
    </xdr:from>
    <xdr:to>
      <xdr:col>2</xdr:col>
      <xdr:colOff>123825</xdr:colOff>
      <xdr:row>1053</xdr:row>
      <xdr:rowOff>123825</xdr:rowOff>
    </xdr:to>
    <xdr:sp macro="" textlink="">
      <xdr:nvSpPr>
        <xdr:cNvPr id="4450" name="AutoShape 346" descr="Bonis de performance"/>
        <xdr:cNvSpPr>
          <a:spLocks noChangeAspect="1" noChangeArrowheads="1"/>
        </xdr:cNvSpPr>
      </xdr:nvSpPr>
      <xdr:spPr bwMode="auto">
        <a:xfrm>
          <a:off x="1524000" y="16093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1053</xdr:row>
      <xdr:rowOff>0</xdr:rowOff>
    </xdr:from>
    <xdr:to>
      <xdr:col>2</xdr:col>
      <xdr:colOff>257175</xdr:colOff>
      <xdr:row>1053</xdr:row>
      <xdr:rowOff>123825</xdr:rowOff>
    </xdr:to>
    <xdr:sp macro="" textlink="">
      <xdr:nvSpPr>
        <xdr:cNvPr id="4451" name="AutoShape 347" descr="Exempté du ballottage">
          <a:hlinkClick xmlns:r="http://schemas.openxmlformats.org/officeDocument/2006/relationships" r:id="rId466"/>
        </xdr:cNvPr>
        <xdr:cNvSpPr>
          <a:spLocks noChangeAspect="1" noChangeArrowheads="1"/>
        </xdr:cNvSpPr>
      </xdr:nvSpPr>
      <xdr:spPr bwMode="auto">
        <a:xfrm>
          <a:off x="1657350" y="16093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123825</xdr:colOff>
      <xdr:row>126</xdr:row>
      <xdr:rowOff>123825</xdr:rowOff>
    </xdr:to>
    <xdr:sp macro="" textlink="">
      <xdr:nvSpPr>
        <xdr:cNvPr id="4452" name="AutoShape 348" descr="Exempté du ballottage">
          <a:hlinkClick xmlns:r="http://schemas.openxmlformats.org/officeDocument/2006/relationships" r:id="rId467"/>
        </xdr:cNvPr>
        <xdr:cNvSpPr>
          <a:spLocks noChangeAspect="1" noChangeArrowheads="1"/>
        </xdr:cNvSpPr>
      </xdr:nvSpPr>
      <xdr:spPr bwMode="auto">
        <a:xfrm>
          <a:off x="1524000" y="161315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104775</xdr:colOff>
      <xdr:row>1</xdr:row>
      <xdr:rowOff>104775</xdr:rowOff>
    </xdr:to>
    <xdr:sp macro="" textlink="">
      <xdr:nvSpPr>
        <xdr:cNvPr id="4453" name="AutoShape 349" descr="https://capfriendly-wlb8ng5.stackpathdns.com/assets/images/icons/general/q2.svg"/>
        <xdr:cNvSpPr>
          <a:spLocks noChangeAspect="1" noChangeArrowheads="1"/>
        </xdr:cNvSpPr>
      </xdr:nvSpPr>
      <xdr:spPr bwMode="auto">
        <a:xfrm>
          <a:off x="4572000" y="1615059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1288</xdr:row>
      <xdr:rowOff>0</xdr:rowOff>
    </xdr:from>
    <xdr:to>
      <xdr:col>7</xdr:col>
      <xdr:colOff>123825</xdr:colOff>
      <xdr:row>1288</xdr:row>
      <xdr:rowOff>104775</xdr:rowOff>
    </xdr:to>
    <xdr:sp macro="" textlink="">
      <xdr:nvSpPr>
        <xdr:cNvPr id="4454" name="AutoShape 350" descr="Éligible à l'arbitrage">
          <a:hlinkClick xmlns:r="http://schemas.openxmlformats.org/officeDocument/2006/relationships" r:id="rId468"/>
        </xdr:cNvPr>
        <xdr:cNvSpPr>
          <a:spLocks noChangeAspect="1" noChangeArrowheads="1"/>
        </xdr:cNvSpPr>
      </xdr:nvSpPr>
      <xdr:spPr bwMode="auto">
        <a:xfrm>
          <a:off x="5334000" y="163020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615</xdr:row>
      <xdr:rowOff>0</xdr:rowOff>
    </xdr:from>
    <xdr:to>
      <xdr:col>2</xdr:col>
      <xdr:colOff>123825</xdr:colOff>
      <xdr:row>615</xdr:row>
      <xdr:rowOff>123825</xdr:rowOff>
    </xdr:to>
    <xdr:sp macro="" textlink="">
      <xdr:nvSpPr>
        <xdr:cNvPr id="4455" name="AutoShape 351" descr="Bonis de performance"/>
        <xdr:cNvSpPr>
          <a:spLocks noChangeAspect="1" noChangeArrowheads="1"/>
        </xdr:cNvSpPr>
      </xdr:nvSpPr>
      <xdr:spPr bwMode="auto">
        <a:xfrm>
          <a:off x="1524000" y="16340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615</xdr:row>
      <xdr:rowOff>0</xdr:rowOff>
    </xdr:from>
    <xdr:to>
      <xdr:col>2</xdr:col>
      <xdr:colOff>257175</xdr:colOff>
      <xdr:row>615</xdr:row>
      <xdr:rowOff>123825</xdr:rowOff>
    </xdr:to>
    <xdr:sp macro="" textlink="">
      <xdr:nvSpPr>
        <xdr:cNvPr id="4456" name="AutoShape 352" descr="Exempté du ballottage">
          <a:hlinkClick xmlns:r="http://schemas.openxmlformats.org/officeDocument/2006/relationships" r:id="rId469"/>
        </xdr:cNvPr>
        <xdr:cNvSpPr>
          <a:spLocks noChangeAspect="1" noChangeArrowheads="1"/>
        </xdr:cNvSpPr>
      </xdr:nvSpPr>
      <xdr:spPr bwMode="auto">
        <a:xfrm>
          <a:off x="1657350" y="16340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104775</xdr:colOff>
      <xdr:row>1</xdr:row>
      <xdr:rowOff>104775</xdr:rowOff>
    </xdr:to>
    <xdr:sp macro="" textlink="">
      <xdr:nvSpPr>
        <xdr:cNvPr id="4457" name="AutoShape 353" descr="https://capfriendly-wlb8ng5.stackpathdns.com/assets/images/icons/general/q2.svg"/>
        <xdr:cNvSpPr>
          <a:spLocks noChangeAspect="1" noChangeArrowheads="1"/>
        </xdr:cNvSpPr>
      </xdr:nvSpPr>
      <xdr:spPr bwMode="auto">
        <a:xfrm>
          <a:off x="6096000" y="1635918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302</xdr:row>
      <xdr:rowOff>0</xdr:rowOff>
    </xdr:from>
    <xdr:to>
      <xdr:col>2</xdr:col>
      <xdr:colOff>123825</xdr:colOff>
      <xdr:row>302</xdr:row>
      <xdr:rowOff>123825</xdr:rowOff>
    </xdr:to>
    <xdr:sp macro="" textlink="">
      <xdr:nvSpPr>
        <xdr:cNvPr id="4458" name="AutoShape 354" descr="Exempté du ballottage">
          <a:hlinkClick xmlns:r="http://schemas.openxmlformats.org/officeDocument/2006/relationships" r:id="rId470"/>
        </xdr:cNvPr>
        <xdr:cNvSpPr>
          <a:spLocks noChangeAspect="1" noChangeArrowheads="1"/>
        </xdr:cNvSpPr>
      </xdr:nvSpPr>
      <xdr:spPr bwMode="auto">
        <a:xfrm>
          <a:off x="1524000" y="165106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59" name="AutoShape 355" descr="https://capfriendly-wlb8ng5.stackpathdns.com/assets/images/icons/general/q.svg"/>
        <xdr:cNvSpPr>
          <a:spLocks noChangeAspect="1" noChangeArrowheads="1"/>
        </xdr:cNvSpPr>
      </xdr:nvSpPr>
      <xdr:spPr bwMode="auto">
        <a:xfrm>
          <a:off x="1524000" y="16775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0" name="AutoShape 356" descr="https://capfriendly-wlb8ng5.stackpathdns.com/assets/images/icons/general/q.svg"/>
        <xdr:cNvSpPr>
          <a:spLocks noChangeAspect="1" noChangeArrowheads="1"/>
        </xdr:cNvSpPr>
      </xdr:nvSpPr>
      <xdr:spPr bwMode="auto">
        <a:xfrm>
          <a:off x="1524000" y="16794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1" name="AutoShape 357" descr="https://capfriendly-wlb8ng5.stackpathdns.com/assets/images/icons/general/q.svg"/>
        <xdr:cNvSpPr>
          <a:spLocks noChangeAspect="1" noChangeArrowheads="1"/>
        </xdr:cNvSpPr>
      </xdr:nvSpPr>
      <xdr:spPr bwMode="auto">
        <a:xfrm>
          <a:off x="1524000" y="16813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2" name="AutoShape 358" descr="https://capfriendly-wlb8ng5.stackpathdns.com/assets/images/icons/general/q.svg"/>
        <xdr:cNvSpPr>
          <a:spLocks noChangeAspect="1" noChangeArrowheads="1"/>
        </xdr:cNvSpPr>
      </xdr:nvSpPr>
      <xdr:spPr bwMode="auto">
        <a:xfrm>
          <a:off x="1524000" y="16832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3" name="AutoShape 359" descr="https://capfriendly-wlb8ng5.stackpathdns.com/assets/images/icons/general/q.svg"/>
        <xdr:cNvSpPr>
          <a:spLocks noChangeAspect="1" noChangeArrowheads="1"/>
        </xdr:cNvSpPr>
      </xdr:nvSpPr>
      <xdr:spPr bwMode="auto">
        <a:xfrm>
          <a:off x="1524000" y="16851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4" name="AutoShape 360" descr="https://capfriendly-wlb8ng5.stackpathdns.com/assets/images/icons/general/q.svg"/>
        <xdr:cNvSpPr>
          <a:spLocks noChangeAspect="1" noChangeArrowheads="1"/>
        </xdr:cNvSpPr>
      </xdr:nvSpPr>
      <xdr:spPr bwMode="auto">
        <a:xfrm>
          <a:off x="1524000" y="16870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5" name="AutoShape 361" descr="https://capfriendly-wlb8ng5.stackpathdns.com/assets/images/icons/general/q.svg"/>
        <xdr:cNvSpPr>
          <a:spLocks noChangeAspect="1" noChangeArrowheads="1"/>
        </xdr:cNvSpPr>
      </xdr:nvSpPr>
      <xdr:spPr bwMode="auto">
        <a:xfrm>
          <a:off x="1524000" y="16889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6" name="AutoShape 362" descr="https://capfriendly-wlb8ng5.stackpathdns.com/assets/images/icons/general/q.svg"/>
        <xdr:cNvSpPr>
          <a:spLocks noChangeAspect="1" noChangeArrowheads="1"/>
        </xdr:cNvSpPr>
      </xdr:nvSpPr>
      <xdr:spPr bwMode="auto">
        <a:xfrm>
          <a:off x="1524000" y="16908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7" name="AutoShape 363" descr="https://capfriendly-wlb8ng5.stackpathdns.com/assets/images/icons/general/q.svg"/>
        <xdr:cNvSpPr>
          <a:spLocks noChangeAspect="1" noChangeArrowheads="1"/>
        </xdr:cNvSpPr>
      </xdr:nvSpPr>
      <xdr:spPr bwMode="auto">
        <a:xfrm>
          <a:off x="1524000" y="16927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8" name="AutoShape 364" descr="https://capfriendly-wlb8ng5.stackpathdns.com/assets/images/icons/general/q.svg"/>
        <xdr:cNvSpPr>
          <a:spLocks noChangeAspect="1" noChangeArrowheads="1"/>
        </xdr:cNvSpPr>
      </xdr:nvSpPr>
      <xdr:spPr bwMode="auto">
        <a:xfrm>
          <a:off x="1524000" y="169468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69" name="AutoShape 365" descr="https://capfriendly-wlb8ng5.stackpathdns.com/assets/images/icons/general/q.svg"/>
        <xdr:cNvSpPr>
          <a:spLocks noChangeAspect="1" noChangeArrowheads="1"/>
        </xdr:cNvSpPr>
      </xdr:nvSpPr>
      <xdr:spPr bwMode="auto">
        <a:xfrm>
          <a:off x="1524000" y="169659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460</xdr:row>
      <xdr:rowOff>0</xdr:rowOff>
    </xdr:from>
    <xdr:to>
      <xdr:col>2</xdr:col>
      <xdr:colOff>123825</xdr:colOff>
      <xdr:row>460</xdr:row>
      <xdr:rowOff>123825</xdr:rowOff>
    </xdr:to>
    <xdr:sp macro="" textlink="">
      <xdr:nvSpPr>
        <xdr:cNvPr id="4470" name="AutoShape 366" descr="Bonis de performance"/>
        <xdr:cNvSpPr>
          <a:spLocks noChangeAspect="1" noChangeArrowheads="1"/>
        </xdr:cNvSpPr>
      </xdr:nvSpPr>
      <xdr:spPr bwMode="auto">
        <a:xfrm>
          <a:off x="1524000" y="17052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460</xdr:row>
      <xdr:rowOff>0</xdr:rowOff>
    </xdr:from>
    <xdr:to>
      <xdr:col>2</xdr:col>
      <xdr:colOff>257175</xdr:colOff>
      <xdr:row>460</xdr:row>
      <xdr:rowOff>123825</xdr:rowOff>
    </xdr:to>
    <xdr:sp macro="" textlink="">
      <xdr:nvSpPr>
        <xdr:cNvPr id="4471" name="AutoShape 367" descr="Exempté du ballottage">
          <a:hlinkClick xmlns:r="http://schemas.openxmlformats.org/officeDocument/2006/relationships" r:id="rId471"/>
        </xdr:cNvPr>
        <xdr:cNvSpPr>
          <a:spLocks noChangeAspect="1" noChangeArrowheads="1"/>
        </xdr:cNvSpPr>
      </xdr:nvSpPr>
      <xdr:spPr bwMode="auto">
        <a:xfrm>
          <a:off x="1657350" y="17052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4472" name="AutoShape 368" descr="https://capfriendly-wlb8ng5.stackpathdns.com/assets/images/icons/general/q2.svg"/>
        <xdr:cNvSpPr>
          <a:spLocks noChangeAspect="1" noChangeArrowheads="1"/>
        </xdr:cNvSpPr>
      </xdr:nvSpPr>
      <xdr:spPr bwMode="auto">
        <a:xfrm>
          <a:off x="5334000" y="1707165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814</xdr:row>
      <xdr:rowOff>0</xdr:rowOff>
    </xdr:from>
    <xdr:to>
      <xdr:col>2</xdr:col>
      <xdr:colOff>123825</xdr:colOff>
      <xdr:row>814</xdr:row>
      <xdr:rowOff>123825</xdr:rowOff>
    </xdr:to>
    <xdr:sp macro="" textlink="">
      <xdr:nvSpPr>
        <xdr:cNvPr id="4473" name="AutoShape 369" descr="Bonis de performance"/>
        <xdr:cNvSpPr>
          <a:spLocks noChangeAspect="1" noChangeArrowheads="1"/>
        </xdr:cNvSpPr>
      </xdr:nvSpPr>
      <xdr:spPr bwMode="auto">
        <a:xfrm>
          <a:off x="1524000" y="17090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814</xdr:row>
      <xdr:rowOff>0</xdr:rowOff>
    </xdr:from>
    <xdr:to>
      <xdr:col>2</xdr:col>
      <xdr:colOff>257175</xdr:colOff>
      <xdr:row>814</xdr:row>
      <xdr:rowOff>123825</xdr:rowOff>
    </xdr:to>
    <xdr:sp macro="" textlink="">
      <xdr:nvSpPr>
        <xdr:cNvPr id="4474" name="AutoShape 370" descr="Exempté du ballottage">
          <a:hlinkClick xmlns:r="http://schemas.openxmlformats.org/officeDocument/2006/relationships" r:id="rId472"/>
        </xdr:cNvPr>
        <xdr:cNvSpPr>
          <a:spLocks noChangeAspect="1" noChangeArrowheads="1"/>
        </xdr:cNvSpPr>
      </xdr:nvSpPr>
      <xdr:spPr bwMode="auto">
        <a:xfrm>
          <a:off x="1657350" y="17090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636</xdr:row>
      <xdr:rowOff>0</xdr:rowOff>
    </xdr:from>
    <xdr:to>
      <xdr:col>2</xdr:col>
      <xdr:colOff>123825</xdr:colOff>
      <xdr:row>636</xdr:row>
      <xdr:rowOff>123825</xdr:rowOff>
    </xdr:to>
    <xdr:sp macro="" textlink="">
      <xdr:nvSpPr>
        <xdr:cNvPr id="4475" name="AutoShape 371" descr="Bonis de performance"/>
        <xdr:cNvSpPr>
          <a:spLocks noChangeAspect="1" noChangeArrowheads="1"/>
        </xdr:cNvSpPr>
      </xdr:nvSpPr>
      <xdr:spPr bwMode="auto">
        <a:xfrm>
          <a:off x="1524000" y="17109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636</xdr:row>
      <xdr:rowOff>0</xdr:rowOff>
    </xdr:from>
    <xdr:to>
      <xdr:col>2</xdr:col>
      <xdr:colOff>257175</xdr:colOff>
      <xdr:row>636</xdr:row>
      <xdr:rowOff>123825</xdr:rowOff>
    </xdr:to>
    <xdr:sp macro="" textlink="">
      <xdr:nvSpPr>
        <xdr:cNvPr id="4476" name="AutoShape 372" descr="Exempté du ballottage">
          <a:hlinkClick xmlns:r="http://schemas.openxmlformats.org/officeDocument/2006/relationships" r:id="rId473"/>
        </xdr:cNvPr>
        <xdr:cNvSpPr>
          <a:spLocks noChangeAspect="1" noChangeArrowheads="1"/>
        </xdr:cNvSpPr>
      </xdr:nvSpPr>
      <xdr:spPr bwMode="auto">
        <a:xfrm>
          <a:off x="1657350" y="17109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854</xdr:row>
      <xdr:rowOff>0</xdr:rowOff>
    </xdr:from>
    <xdr:to>
      <xdr:col>2</xdr:col>
      <xdr:colOff>123825</xdr:colOff>
      <xdr:row>854</xdr:row>
      <xdr:rowOff>123825</xdr:rowOff>
    </xdr:to>
    <xdr:sp macro="" textlink="">
      <xdr:nvSpPr>
        <xdr:cNvPr id="4477" name="AutoShape 373" descr="Bonis de performance"/>
        <xdr:cNvSpPr>
          <a:spLocks noChangeAspect="1" noChangeArrowheads="1"/>
        </xdr:cNvSpPr>
      </xdr:nvSpPr>
      <xdr:spPr bwMode="auto">
        <a:xfrm>
          <a:off x="1524000" y="17128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854</xdr:row>
      <xdr:rowOff>0</xdr:rowOff>
    </xdr:from>
    <xdr:to>
      <xdr:col>2</xdr:col>
      <xdr:colOff>257175</xdr:colOff>
      <xdr:row>854</xdr:row>
      <xdr:rowOff>123825</xdr:rowOff>
    </xdr:to>
    <xdr:sp macro="" textlink="">
      <xdr:nvSpPr>
        <xdr:cNvPr id="4478" name="AutoShape 374" descr="Exempté du ballottage">
          <a:hlinkClick xmlns:r="http://schemas.openxmlformats.org/officeDocument/2006/relationships" r:id="rId474"/>
        </xdr:cNvPr>
        <xdr:cNvSpPr>
          <a:spLocks noChangeAspect="1" noChangeArrowheads="1"/>
        </xdr:cNvSpPr>
      </xdr:nvSpPr>
      <xdr:spPr bwMode="auto">
        <a:xfrm>
          <a:off x="1657350" y="17128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1023</xdr:row>
      <xdr:rowOff>0</xdr:rowOff>
    </xdr:from>
    <xdr:to>
      <xdr:col>2</xdr:col>
      <xdr:colOff>123825</xdr:colOff>
      <xdr:row>1023</xdr:row>
      <xdr:rowOff>123825</xdr:rowOff>
    </xdr:to>
    <xdr:sp macro="" textlink="">
      <xdr:nvSpPr>
        <xdr:cNvPr id="4479" name="AutoShape 375" descr="Bonis de performance"/>
        <xdr:cNvSpPr>
          <a:spLocks noChangeAspect="1" noChangeArrowheads="1"/>
        </xdr:cNvSpPr>
      </xdr:nvSpPr>
      <xdr:spPr bwMode="auto">
        <a:xfrm>
          <a:off x="1524000" y="171478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1023</xdr:row>
      <xdr:rowOff>0</xdr:rowOff>
    </xdr:from>
    <xdr:to>
      <xdr:col>2</xdr:col>
      <xdr:colOff>257175</xdr:colOff>
      <xdr:row>1023</xdr:row>
      <xdr:rowOff>123825</xdr:rowOff>
    </xdr:to>
    <xdr:sp macro="" textlink="">
      <xdr:nvSpPr>
        <xdr:cNvPr id="4480" name="AutoShape 376" descr="Exempté du ballottage">
          <a:hlinkClick xmlns:r="http://schemas.openxmlformats.org/officeDocument/2006/relationships" r:id="rId475"/>
        </xdr:cNvPr>
        <xdr:cNvSpPr>
          <a:spLocks noChangeAspect="1" noChangeArrowheads="1"/>
        </xdr:cNvSpPr>
      </xdr:nvSpPr>
      <xdr:spPr bwMode="auto">
        <a:xfrm>
          <a:off x="1657350" y="171478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450</xdr:row>
      <xdr:rowOff>0</xdr:rowOff>
    </xdr:from>
    <xdr:to>
      <xdr:col>2</xdr:col>
      <xdr:colOff>123825</xdr:colOff>
      <xdr:row>450</xdr:row>
      <xdr:rowOff>123825</xdr:rowOff>
    </xdr:to>
    <xdr:sp macro="" textlink="">
      <xdr:nvSpPr>
        <xdr:cNvPr id="4481" name="AutoShape 377" descr="Bonis de performance"/>
        <xdr:cNvSpPr>
          <a:spLocks noChangeAspect="1" noChangeArrowheads="1"/>
        </xdr:cNvSpPr>
      </xdr:nvSpPr>
      <xdr:spPr bwMode="auto">
        <a:xfrm>
          <a:off x="1524000" y="171669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450</xdr:row>
      <xdr:rowOff>0</xdr:rowOff>
    </xdr:from>
    <xdr:to>
      <xdr:col>2</xdr:col>
      <xdr:colOff>257175</xdr:colOff>
      <xdr:row>450</xdr:row>
      <xdr:rowOff>123825</xdr:rowOff>
    </xdr:to>
    <xdr:sp macro="" textlink="">
      <xdr:nvSpPr>
        <xdr:cNvPr id="4482" name="AutoShape 378" descr="Exempté du ballottage">
          <a:hlinkClick xmlns:r="http://schemas.openxmlformats.org/officeDocument/2006/relationships" r:id="rId476"/>
        </xdr:cNvPr>
        <xdr:cNvSpPr>
          <a:spLocks noChangeAspect="1" noChangeArrowheads="1"/>
        </xdr:cNvSpPr>
      </xdr:nvSpPr>
      <xdr:spPr bwMode="auto">
        <a:xfrm>
          <a:off x="1657350" y="171669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139</xdr:row>
      <xdr:rowOff>0</xdr:rowOff>
    </xdr:from>
    <xdr:to>
      <xdr:col>7</xdr:col>
      <xdr:colOff>123825</xdr:colOff>
      <xdr:row>139</xdr:row>
      <xdr:rowOff>104775</xdr:rowOff>
    </xdr:to>
    <xdr:sp macro="" textlink="">
      <xdr:nvSpPr>
        <xdr:cNvPr id="4483" name="AutoShape 379" descr="Éligible à l'arbitrage">
          <a:hlinkClick xmlns:r="http://schemas.openxmlformats.org/officeDocument/2006/relationships" r:id="rId477"/>
        </xdr:cNvPr>
        <xdr:cNvSpPr>
          <a:spLocks noChangeAspect="1" noChangeArrowheads="1"/>
        </xdr:cNvSpPr>
      </xdr:nvSpPr>
      <xdr:spPr bwMode="auto">
        <a:xfrm>
          <a:off x="5334000" y="1718595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54</xdr:row>
      <xdr:rowOff>0</xdr:rowOff>
    </xdr:from>
    <xdr:to>
      <xdr:col>7</xdr:col>
      <xdr:colOff>123825</xdr:colOff>
      <xdr:row>54</xdr:row>
      <xdr:rowOff>104775</xdr:rowOff>
    </xdr:to>
    <xdr:sp macro="" textlink="">
      <xdr:nvSpPr>
        <xdr:cNvPr id="4484" name="AutoShape 380" descr="Éligible à l'arbitrage">
          <a:hlinkClick xmlns:r="http://schemas.openxmlformats.org/officeDocument/2006/relationships" r:id="rId478"/>
        </xdr:cNvPr>
        <xdr:cNvSpPr>
          <a:spLocks noChangeAspect="1" noChangeArrowheads="1"/>
        </xdr:cNvSpPr>
      </xdr:nvSpPr>
      <xdr:spPr bwMode="auto">
        <a:xfrm>
          <a:off x="5334000" y="1724310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1453</xdr:row>
      <xdr:rowOff>0</xdr:rowOff>
    </xdr:from>
    <xdr:to>
      <xdr:col>2</xdr:col>
      <xdr:colOff>123825</xdr:colOff>
      <xdr:row>1453</xdr:row>
      <xdr:rowOff>123825</xdr:rowOff>
    </xdr:to>
    <xdr:sp macro="" textlink="">
      <xdr:nvSpPr>
        <xdr:cNvPr id="4485" name="AutoShape 381" descr="Bonis de performance"/>
        <xdr:cNvSpPr>
          <a:spLocks noChangeAspect="1" noChangeArrowheads="1"/>
        </xdr:cNvSpPr>
      </xdr:nvSpPr>
      <xdr:spPr bwMode="auto">
        <a:xfrm>
          <a:off x="1524000" y="1735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1453</xdr:row>
      <xdr:rowOff>0</xdr:rowOff>
    </xdr:from>
    <xdr:to>
      <xdr:col>2</xdr:col>
      <xdr:colOff>257175</xdr:colOff>
      <xdr:row>1453</xdr:row>
      <xdr:rowOff>123825</xdr:rowOff>
    </xdr:to>
    <xdr:sp macro="" textlink="">
      <xdr:nvSpPr>
        <xdr:cNvPr id="4486" name="AutoShape 382" descr="Transaction avec retenue de salaire"/>
        <xdr:cNvSpPr>
          <a:spLocks noChangeAspect="1" noChangeArrowheads="1"/>
        </xdr:cNvSpPr>
      </xdr:nvSpPr>
      <xdr:spPr bwMode="auto">
        <a:xfrm>
          <a:off x="1657350" y="1735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1453</xdr:row>
      <xdr:rowOff>0</xdr:rowOff>
    </xdr:from>
    <xdr:to>
      <xdr:col>2</xdr:col>
      <xdr:colOff>390525</xdr:colOff>
      <xdr:row>1453</xdr:row>
      <xdr:rowOff>123825</xdr:rowOff>
    </xdr:to>
    <xdr:sp macro="" textlink="">
      <xdr:nvSpPr>
        <xdr:cNvPr id="4487" name="AutoShape 383" descr="Exempté du ballottage">
          <a:hlinkClick xmlns:r="http://schemas.openxmlformats.org/officeDocument/2006/relationships" r:id="rId479"/>
        </xdr:cNvPr>
        <xdr:cNvSpPr>
          <a:spLocks noChangeAspect="1" noChangeArrowheads="1"/>
        </xdr:cNvSpPr>
      </xdr:nvSpPr>
      <xdr:spPr bwMode="auto">
        <a:xfrm>
          <a:off x="1790700" y="1735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1453</xdr:row>
      <xdr:rowOff>0</xdr:rowOff>
    </xdr:from>
    <xdr:to>
      <xdr:col>2</xdr:col>
      <xdr:colOff>523875</xdr:colOff>
      <xdr:row>1453</xdr:row>
      <xdr:rowOff>123825</xdr:rowOff>
    </xdr:to>
    <xdr:sp macro="" textlink="">
      <xdr:nvSpPr>
        <xdr:cNvPr id="4488" name="AutoShape 384" descr="Exempté de la limite des 50 contrats"/>
        <xdr:cNvSpPr>
          <a:spLocks noChangeAspect="1" noChangeArrowheads="1"/>
        </xdr:cNvSpPr>
      </xdr:nvSpPr>
      <xdr:spPr bwMode="auto">
        <a:xfrm>
          <a:off x="1924050" y="1735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667</xdr:row>
      <xdr:rowOff>0</xdr:rowOff>
    </xdr:from>
    <xdr:to>
      <xdr:col>2</xdr:col>
      <xdr:colOff>123825</xdr:colOff>
      <xdr:row>667</xdr:row>
      <xdr:rowOff>123825</xdr:rowOff>
    </xdr:to>
    <xdr:sp macro="" textlink="">
      <xdr:nvSpPr>
        <xdr:cNvPr id="4489" name="AutoShape 385" descr="Bonis de performance"/>
        <xdr:cNvSpPr>
          <a:spLocks noChangeAspect="1" noChangeArrowheads="1"/>
        </xdr:cNvSpPr>
      </xdr:nvSpPr>
      <xdr:spPr bwMode="auto">
        <a:xfrm>
          <a:off x="1524000" y="17374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667</xdr:row>
      <xdr:rowOff>0</xdr:rowOff>
    </xdr:from>
    <xdr:to>
      <xdr:col>2</xdr:col>
      <xdr:colOff>257175</xdr:colOff>
      <xdr:row>667</xdr:row>
      <xdr:rowOff>123825</xdr:rowOff>
    </xdr:to>
    <xdr:sp macro="" textlink="">
      <xdr:nvSpPr>
        <xdr:cNvPr id="4490" name="AutoShape 386" descr="Exempté du ballottage">
          <a:hlinkClick xmlns:r="http://schemas.openxmlformats.org/officeDocument/2006/relationships" r:id="rId480"/>
        </xdr:cNvPr>
        <xdr:cNvSpPr>
          <a:spLocks noChangeAspect="1" noChangeArrowheads="1"/>
        </xdr:cNvSpPr>
      </xdr:nvSpPr>
      <xdr:spPr bwMode="auto">
        <a:xfrm>
          <a:off x="1657350" y="17374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370</xdr:row>
      <xdr:rowOff>0</xdr:rowOff>
    </xdr:from>
    <xdr:to>
      <xdr:col>2</xdr:col>
      <xdr:colOff>123825</xdr:colOff>
      <xdr:row>370</xdr:row>
      <xdr:rowOff>123825</xdr:rowOff>
    </xdr:to>
    <xdr:sp macro="" textlink="">
      <xdr:nvSpPr>
        <xdr:cNvPr id="4491" name="AutoShape 387" descr="Bonis de performance"/>
        <xdr:cNvSpPr>
          <a:spLocks noChangeAspect="1" noChangeArrowheads="1"/>
        </xdr:cNvSpPr>
      </xdr:nvSpPr>
      <xdr:spPr bwMode="auto">
        <a:xfrm>
          <a:off x="1524000" y="17393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370</xdr:row>
      <xdr:rowOff>0</xdr:rowOff>
    </xdr:from>
    <xdr:to>
      <xdr:col>2</xdr:col>
      <xdr:colOff>257175</xdr:colOff>
      <xdr:row>370</xdr:row>
      <xdr:rowOff>123825</xdr:rowOff>
    </xdr:to>
    <xdr:sp macro="" textlink="">
      <xdr:nvSpPr>
        <xdr:cNvPr id="4492" name="AutoShape 388" descr="Exempté du ballottage">
          <a:hlinkClick xmlns:r="http://schemas.openxmlformats.org/officeDocument/2006/relationships" r:id="rId481"/>
        </xdr:cNvPr>
        <xdr:cNvSpPr>
          <a:spLocks noChangeAspect="1" noChangeArrowheads="1"/>
        </xdr:cNvSpPr>
      </xdr:nvSpPr>
      <xdr:spPr bwMode="auto">
        <a:xfrm>
          <a:off x="1657350" y="17393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213</xdr:row>
      <xdr:rowOff>0</xdr:rowOff>
    </xdr:from>
    <xdr:to>
      <xdr:col>2</xdr:col>
      <xdr:colOff>123825</xdr:colOff>
      <xdr:row>213</xdr:row>
      <xdr:rowOff>123825</xdr:rowOff>
    </xdr:to>
    <xdr:sp macro="" textlink="">
      <xdr:nvSpPr>
        <xdr:cNvPr id="4493" name="AutoShape 389" descr="Exempté du ballottage">
          <a:hlinkClick xmlns:r="http://schemas.openxmlformats.org/officeDocument/2006/relationships" r:id="rId482"/>
        </xdr:cNvPr>
        <xdr:cNvSpPr>
          <a:spLocks noChangeAspect="1" noChangeArrowheads="1"/>
        </xdr:cNvSpPr>
      </xdr:nvSpPr>
      <xdr:spPr bwMode="auto">
        <a:xfrm>
          <a:off x="1524000" y="17412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1339</xdr:row>
      <xdr:rowOff>0</xdr:rowOff>
    </xdr:from>
    <xdr:to>
      <xdr:col>2</xdr:col>
      <xdr:colOff>123825</xdr:colOff>
      <xdr:row>1339</xdr:row>
      <xdr:rowOff>123825</xdr:rowOff>
    </xdr:to>
    <xdr:sp macro="" textlink="">
      <xdr:nvSpPr>
        <xdr:cNvPr id="4494" name="AutoShape 390" descr="Exempté du ballottage">
          <a:hlinkClick xmlns:r="http://schemas.openxmlformats.org/officeDocument/2006/relationships" r:id="rId483"/>
        </xdr:cNvPr>
        <xdr:cNvSpPr>
          <a:spLocks noChangeAspect="1" noChangeArrowheads="1"/>
        </xdr:cNvSpPr>
      </xdr:nvSpPr>
      <xdr:spPr bwMode="auto">
        <a:xfrm>
          <a:off x="1524000" y="17431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1106</xdr:row>
      <xdr:rowOff>0</xdr:rowOff>
    </xdr:from>
    <xdr:to>
      <xdr:col>2</xdr:col>
      <xdr:colOff>123825</xdr:colOff>
      <xdr:row>1106</xdr:row>
      <xdr:rowOff>123825</xdr:rowOff>
    </xdr:to>
    <xdr:sp macro="" textlink="">
      <xdr:nvSpPr>
        <xdr:cNvPr id="4495" name="AutoShape 391" descr="Exempté du ballottage">
          <a:hlinkClick xmlns:r="http://schemas.openxmlformats.org/officeDocument/2006/relationships" r:id="rId484"/>
        </xdr:cNvPr>
        <xdr:cNvSpPr>
          <a:spLocks noChangeAspect="1" noChangeArrowheads="1"/>
        </xdr:cNvSpPr>
      </xdr:nvSpPr>
      <xdr:spPr bwMode="auto">
        <a:xfrm>
          <a:off x="1524000" y="17450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155</xdr:row>
      <xdr:rowOff>0</xdr:rowOff>
    </xdr:from>
    <xdr:to>
      <xdr:col>2</xdr:col>
      <xdr:colOff>123825</xdr:colOff>
      <xdr:row>155</xdr:row>
      <xdr:rowOff>123825</xdr:rowOff>
    </xdr:to>
    <xdr:sp macro="" textlink="">
      <xdr:nvSpPr>
        <xdr:cNvPr id="4496" name="AutoShape 392" descr="Bonis de performance"/>
        <xdr:cNvSpPr>
          <a:spLocks noChangeAspect="1" noChangeArrowheads="1"/>
        </xdr:cNvSpPr>
      </xdr:nvSpPr>
      <xdr:spPr bwMode="auto">
        <a:xfrm>
          <a:off x="1524000" y="174698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155</xdr:row>
      <xdr:rowOff>0</xdr:rowOff>
    </xdr:from>
    <xdr:to>
      <xdr:col>2</xdr:col>
      <xdr:colOff>257175</xdr:colOff>
      <xdr:row>155</xdr:row>
      <xdr:rowOff>123825</xdr:rowOff>
    </xdr:to>
    <xdr:sp macro="" textlink="">
      <xdr:nvSpPr>
        <xdr:cNvPr id="4497" name="AutoShape 393" descr="Exempté du ballottage">
          <a:hlinkClick xmlns:r="http://schemas.openxmlformats.org/officeDocument/2006/relationships" r:id="rId485"/>
        </xdr:cNvPr>
        <xdr:cNvSpPr>
          <a:spLocks noChangeAspect="1" noChangeArrowheads="1"/>
        </xdr:cNvSpPr>
      </xdr:nvSpPr>
      <xdr:spPr bwMode="auto">
        <a:xfrm>
          <a:off x="1657350" y="174698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1181</xdr:row>
      <xdr:rowOff>0</xdr:rowOff>
    </xdr:from>
    <xdr:to>
      <xdr:col>7</xdr:col>
      <xdr:colOff>123825</xdr:colOff>
      <xdr:row>1181</xdr:row>
      <xdr:rowOff>104775</xdr:rowOff>
    </xdr:to>
    <xdr:sp macro="" textlink="">
      <xdr:nvSpPr>
        <xdr:cNvPr id="4498" name="AutoShape 394" descr="Éligible à l'arbitrage">
          <a:hlinkClick xmlns:r="http://schemas.openxmlformats.org/officeDocument/2006/relationships" r:id="rId486"/>
        </xdr:cNvPr>
        <xdr:cNvSpPr>
          <a:spLocks noChangeAspect="1" noChangeArrowheads="1"/>
        </xdr:cNvSpPr>
      </xdr:nvSpPr>
      <xdr:spPr bwMode="auto">
        <a:xfrm>
          <a:off x="5334000" y="1748885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711</xdr:row>
      <xdr:rowOff>0</xdr:rowOff>
    </xdr:from>
    <xdr:to>
      <xdr:col>2</xdr:col>
      <xdr:colOff>123825</xdr:colOff>
      <xdr:row>711</xdr:row>
      <xdr:rowOff>123825</xdr:rowOff>
    </xdr:to>
    <xdr:sp macro="" textlink="">
      <xdr:nvSpPr>
        <xdr:cNvPr id="4499" name="AutoShape 395" descr="Bonis de performance"/>
        <xdr:cNvSpPr>
          <a:spLocks noChangeAspect="1" noChangeArrowheads="1"/>
        </xdr:cNvSpPr>
      </xdr:nvSpPr>
      <xdr:spPr bwMode="auto">
        <a:xfrm>
          <a:off x="1524000" y="175831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711</xdr:row>
      <xdr:rowOff>0</xdr:rowOff>
    </xdr:from>
    <xdr:to>
      <xdr:col>2</xdr:col>
      <xdr:colOff>257175</xdr:colOff>
      <xdr:row>711</xdr:row>
      <xdr:rowOff>123825</xdr:rowOff>
    </xdr:to>
    <xdr:sp macro="" textlink="">
      <xdr:nvSpPr>
        <xdr:cNvPr id="4500" name="AutoShape 396" descr="Exempté du ballottage">
          <a:hlinkClick xmlns:r="http://schemas.openxmlformats.org/officeDocument/2006/relationships" r:id="rId487"/>
        </xdr:cNvPr>
        <xdr:cNvSpPr>
          <a:spLocks noChangeAspect="1" noChangeArrowheads="1"/>
        </xdr:cNvSpPr>
      </xdr:nvSpPr>
      <xdr:spPr bwMode="auto">
        <a:xfrm>
          <a:off x="1657350" y="175831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4501" name="AutoShape 397" descr="https://capfriendly-wlb8ng5.stackpathdns.com/assets/images/icons/general/q2.svg"/>
        <xdr:cNvSpPr>
          <a:spLocks noChangeAspect="1" noChangeArrowheads="1"/>
        </xdr:cNvSpPr>
      </xdr:nvSpPr>
      <xdr:spPr bwMode="auto">
        <a:xfrm>
          <a:off x="5334000" y="1760220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317</xdr:row>
      <xdr:rowOff>0</xdr:rowOff>
    </xdr:from>
    <xdr:to>
      <xdr:col>2</xdr:col>
      <xdr:colOff>123825</xdr:colOff>
      <xdr:row>317</xdr:row>
      <xdr:rowOff>123825</xdr:rowOff>
    </xdr:to>
    <xdr:sp macro="" textlink="">
      <xdr:nvSpPr>
        <xdr:cNvPr id="4502" name="AutoShape 398" descr="Bonis de performance"/>
        <xdr:cNvSpPr>
          <a:spLocks noChangeAspect="1" noChangeArrowheads="1"/>
        </xdr:cNvSpPr>
      </xdr:nvSpPr>
      <xdr:spPr bwMode="auto">
        <a:xfrm>
          <a:off x="1524000" y="176212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317</xdr:row>
      <xdr:rowOff>0</xdr:rowOff>
    </xdr:from>
    <xdr:to>
      <xdr:col>2</xdr:col>
      <xdr:colOff>257175</xdr:colOff>
      <xdr:row>317</xdr:row>
      <xdr:rowOff>123825</xdr:rowOff>
    </xdr:to>
    <xdr:sp macro="" textlink="">
      <xdr:nvSpPr>
        <xdr:cNvPr id="4503" name="AutoShape 399" descr="Exempté du ballottage">
          <a:hlinkClick xmlns:r="http://schemas.openxmlformats.org/officeDocument/2006/relationships" r:id="rId488"/>
        </xdr:cNvPr>
        <xdr:cNvSpPr>
          <a:spLocks noChangeAspect="1" noChangeArrowheads="1"/>
        </xdr:cNvSpPr>
      </xdr:nvSpPr>
      <xdr:spPr bwMode="auto">
        <a:xfrm>
          <a:off x="1657350" y="176212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572</xdr:row>
      <xdr:rowOff>0</xdr:rowOff>
    </xdr:from>
    <xdr:to>
      <xdr:col>8</xdr:col>
      <xdr:colOff>123825</xdr:colOff>
      <xdr:row>572</xdr:row>
      <xdr:rowOff>104775</xdr:rowOff>
    </xdr:to>
    <xdr:sp macro="" textlink="">
      <xdr:nvSpPr>
        <xdr:cNvPr id="4504" name="AutoShape 400" descr="Éligible à l'arbitrage">
          <a:hlinkClick xmlns:r="http://schemas.openxmlformats.org/officeDocument/2006/relationships" r:id="rId489"/>
        </xdr:cNvPr>
        <xdr:cNvSpPr>
          <a:spLocks noChangeAspect="1" noChangeArrowheads="1"/>
        </xdr:cNvSpPr>
      </xdr:nvSpPr>
      <xdr:spPr bwMode="auto">
        <a:xfrm>
          <a:off x="6096000" y="169506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1133</xdr:row>
      <xdr:rowOff>0</xdr:rowOff>
    </xdr:from>
    <xdr:to>
      <xdr:col>7</xdr:col>
      <xdr:colOff>123825</xdr:colOff>
      <xdr:row>1133</xdr:row>
      <xdr:rowOff>104775</xdr:rowOff>
    </xdr:to>
    <xdr:sp macro="" textlink="">
      <xdr:nvSpPr>
        <xdr:cNvPr id="4505" name="AutoShape 401" descr="Éligible à l'arbitrage">
          <a:hlinkClick xmlns:r="http://schemas.openxmlformats.org/officeDocument/2006/relationships" r:id="rId490"/>
        </xdr:cNvPr>
        <xdr:cNvSpPr>
          <a:spLocks noChangeAspect="1" noChangeArrowheads="1"/>
        </xdr:cNvSpPr>
      </xdr:nvSpPr>
      <xdr:spPr bwMode="auto">
        <a:xfrm>
          <a:off x="5334000" y="170078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294</xdr:row>
      <xdr:rowOff>0</xdr:rowOff>
    </xdr:from>
    <xdr:to>
      <xdr:col>2</xdr:col>
      <xdr:colOff>123825</xdr:colOff>
      <xdr:row>294</xdr:row>
      <xdr:rowOff>123825</xdr:rowOff>
    </xdr:to>
    <xdr:sp macro="" textlink="">
      <xdr:nvSpPr>
        <xdr:cNvPr id="4506" name="AutoShape 402" descr="Bonis de performance"/>
        <xdr:cNvSpPr>
          <a:spLocks noChangeAspect="1" noChangeArrowheads="1"/>
        </xdr:cNvSpPr>
      </xdr:nvSpPr>
      <xdr:spPr bwMode="auto">
        <a:xfrm>
          <a:off x="1524000" y="170459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1222</xdr:row>
      <xdr:rowOff>0</xdr:rowOff>
    </xdr:from>
    <xdr:to>
      <xdr:col>2</xdr:col>
      <xdr:colOff>123825</xdr:colOff>
      <xdr:row>1222</xdr:row>
      <xdr:rowOff>123825</xdr:rowOff>
    </xdr:to>
    <xdr:sp macro="" textlink="">
      <xdr:nvSpPr>
        <xdr:cNvPr id="4507" name="AutoShape 403" descr="Bonis de performance"/>
        <xdr:cNvSpPr>
          <a:spLocks noChangeAspect="1" noChangeArrowheads="1"/>
        </xdr:cNvSpPr>
      </xdr:nvSpPr>
      <xdr:spPr bwMode="auto">
        <a:xfrm>
          <a:off x="1524000" y="17084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1222</xdr:row>
      <xdr:rowOff>0</xdr:rowOff>
    </xdr:from>
    <xdr:to>
      <xdr:col>2</xdr:col>
      <xdr:colOff>257175</xdr:colOff>
      <xdr:row>1222</xdr:row>
      <xdr:rowOff>123825</xdr:rowOff>
    </xdr:to>
    <xdr:sp macro="" textlink="">
      <xdr:nvSpPr>
        <xdr:cNvPr id="4508" name="AutoShape 404" descr="Exempté du ballottage">
          <a:hlinkClick xmlns:r="http://schemas.openxmlformats.org/officeDocument/2006/relationships" r:id="rId491"/>
        </xdr:cNvPr>
        <xdr:cNvSpPr>
          <a:spLocks noChangeAspect="1" noChangeArrowheads="1"/>
        </xdr:cNvSpPr>
      </xdr:nvSpPr>
      <xdr:spPr bwMode="auto">
        <a:xfrm>
          <a:off x="1657350" y="17084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212</xdr:row>
      <xdr:rowOff>0</xdr:rowOff>
    </xdr:from>
    <xdr:to>
      <xdr:col>2</xdr:col>
      <xdr:colOff>123825</xdr:colOff>
      <xdr:row>212</xdr:row>
      <xdr:rowOff>123825</xdr:rowOff>
    </xdr:to>
    <xdr:sp macro="" textlink="">
      <xdr:nvSpPr>
        <xdr:cNvPr id="4509" name="AutoShape 405" descr="Bonis de performance"/>
        <xdr:cNvSpPr>
          <a:spLocks noChangeAspect="1" noChangeArrowheads="1"/>
        </xdr:cNvSpPr>
      </xdr:nvSpPr>
      <xdr:spPr bwMode="auto">
        <a:xfrm>
          <a:off x="1524000" y="17235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524</xdr:row>
      <xdr:rowOff>0</xdr:rowOff>
    </xdr:from>
    <xdr:to>
      <xdr:col>7</xdr:col>
      <xdr:colOff>123825</xdr:colOff>
      <xdr:row>524</xdr:row>
      <xdr:rowOff>104775</xdr:rowOff>
    </xdr:to>
    <xdr:sp macro="" textlink="">
      <xdr:nvSpPr>
        <xdr:cNvPr id="4510" name="AutoShape 406" descr="Éligible à l'arbitrage">
          <a:hlinkClick xmlns:r="http://schemas.openxmlformats.org/officeDocument/2006/relationships" r:id="rId492"/>
        </xdr:cNvPr>
        <xdr:cNvSpPr>
          <a:spLocks noChangeAspect="1" noChangeArrowheads="1"/>
        </xdr:cNvSpPr>
      </xdr:nvSpPr>
      <xdr:spPr bwMode="auto">
        <a:xfrm>
          <a:off x="5334000" y="172545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230</xdr:row>
      <xdr:rowOff>0</xdr:rowOff>
    </xdr:from>
    <xdr:to>
      <xdr:col>2</xdr:col>
      <xdr:colOff>123825</xdr:colOff>
      <xdr:row>230</xdr:row>
      <xdr:rowOff>123825</xdr:rowOff>
    </xdr:to>
    <xdr:sp macro="" textlink="">
      <xdr:nvSpPr>
        <xdr:cNvPr id="4511" name="AutoShape 407" descr="Bonis de performance"/>
        <xdr:cNvSpPr>
          <a:spLocks noChangeAspect="1" noChangeArrowheads="1"/>
        </xdr:cNvSpPr>
      </xdr:nvSpPr>
      <xdr:spPr bwMode="auto">
        <a:xfrm>
          <a:off x="1524000" y="17292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230</xdr:row>
      <xdr:rowOff>0</xdr:rowOff>
    </xdr:from>
    <xdr:to>
      <xdr:col>2</xdr:col>
      <xdr:colOff>257175</xdr:colOff>
      <xdr:row>230</xdr:row>
      <xdr:rowOff>123825</xdr:rowOff>
    </xdr:to>
    <xdr:sp macro="" textlink="">
      <xdr:nvSpPr>
        <xdr:cNvPr id="4512" name="AutoShape 408" descr="Exempté du ballottage">
          <a:hlinkClick xmlns:r="http://schemas.openxmlformats.org/officeDocument/2006/relationships" r:id="rId493"/>
        </xdr:cNvPr>
        <xdr:cNvSpPr>
          <a:spLocks noChangeAspect="1" noChangeArrowheads="1"/>
        </xdr:cNvSpPr>
      </xdr:nvSpPr>
      <xdr:spPr bwMode="auto">
        <a:xfrm>
          <a:off x="1657350" y="17292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898</xdr:row>
      <xdr:rowOff>0</xdr:rowOff>
    </xdr:from>
    <xdr:to>
      <xdr:col>2</xdr:col>
      <xdr:colOff>123825</xdr:colOff>
      <xdr:row>898</xdr:row>
      <xdr:rowOff>123825</xdr:rowOff>
    </xdr:to>
    <xdr:sp macro="" textlink="">
      <xdr:nvSpPr>
        <xdr:cNvPr id="4513" name="AutoShape 409" descr="Exempté du ballottage">
          <a:hlinkClick xmlns:r="http://schemas.openxmlformats.org/officeDocument/2006/relationships" r:id="rId494"/>
        </xdr:cNvPr>
        <xdr:cNvSpPr>
          <a:spLocks noChangeAspect="1" noChangeArrowheads="1"/>
        </xdr:cNvSpPr>
      </xdr:nvSpPr>
      <xdr:spPr bwMode="auto">
        <a:xfrm>
          <a:off x="1524000" y="17311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104775</xdr:colOff>
      <xdr:row>1</xdr:row>
      <xdr:rowOff>104775</xdr:rowOff>
    </xdr:to>
    <xdr:sp macro="" textlink="">
      <xdr:nvSpPr>
        <xdr:cNvPr id="4514" name="AutoShape 410" descr="https://capfriendly-wlb8ng5.stackpathdns.com/assets/images/icons/general/q2.svg"/>
        <xdr:cNvSpPr>
          <a:spLocks noChangeAspect="1" noChangeArrowheads="1"/>
        </xdr:cNvSpPr>
      </xdr:nvSpPr>
      <xdr:spPr bwMode="auto">
        <a:xfrm>
          <a:off x="4572000" y="1733073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15" name="AutoShape 411" descr="https://capfriendly-wlb8ng5.stackpathdns.com/assets/images/icons/general/q.svg"/>
        <xdr:cNvSpPr>
          <a:spLocks noChangeAspect="1" noChangeArrowheads="1"/>
        </xdr:cNvSpPr>
      </xdr:nvSpPr>
      <xdr:spPr bwMode="auto">
        <a:xfrm>
          <a:off x="1524000" y="177641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16" name="AutoShape 412" descr="https://capfriendly-wlb8ng5.stackpathdns.com/assets/images/icons/general/q.svg"/>
        <xdr:cNvSpPr>
          <a:spLocks noChangeAspect="1" noChangeArrowheads="1"/>
        </xdr:cNvSpPr>
      </xdr:nvSpPr>
      <xdr:spPr bwMode="auto">
        <a:xfrm>
          <a:off x="1524000" y="177831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17" name="AutoShape 413" descr="https://capfriendly-wlb8ng5.stackpathdns.com/assets/images/icons/general/q.svg"/>
        <xdr:cNvSpPr>
          <a:spLocks noChangeAspect="1" noChangeArrowheads="1"/>
        </xdr:cNvSpPr>
      </xdr:nvSpPr>
      <xdr:spPr bwMode="auto">
        <a:xfrm>
          <a:off x="1524000" y="178022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18" name="AutoShape 414" descr="https://capfriendly-wlb8ng5.stackpathdns.com/assets/images/icons/general/q.svg"/>
        <xdr:cNvSpPr>
          <a:spLocks noChangeAspect="1" noChangeArrowheads="1"/>
        </xdr:cNvSpPr>
      </xdr:nvSpPr>
      <xdr:spPr bwMode="auto">
        <a:xfrm>
          <a:off x="1524000" y="178212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19" name="AutoShape 415" descr="https://capfriendly-wlb8ng5.stackpathdns.com/assets/images/icons/general/q.svg"/>
        <xdr:cNvSpPr>
          <a:spLocks noChangeAspect="1" noChangeArrowheads="1"/>
        </xdr:cNvSpPr>
      </xdr:nvSpPr>
      <xdr:spPr bwMode="auto">
        <a:xfrm>
          <a:off x="1524000" y="178403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20" name="AutoShape 416" descr="https://capfriendly-wlb8ng5.stackpathdns.com/assets/images/icons/general/q.svg"/>
        <xdr:cNvSpPr>
          <a:spLocks noChangeAspect="1" noChangeArrowheads="1"/>
        </xdr:cNvSpPr>
      </xdr:nvSpPr>
      <xdr:spPr bwMode="auto">
        <a:xfrm>
          <a:off x="1524000" y="178593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21" name="AutoShape 417" descr="https://capfriendly-wlb8ng5.stackpathdns.com/assets/images/icons/general/q.svg"/>
        <xdr:cNvSpPr>
          <a:spLocks noChangeAspect="1" noChangeArrowheads="1"/>
        </xdr:cNvSpPr>
      </xdr:nvSpPr>
      <xdr:spPr bwMode="auto">
        <a:xfrm>
          <a:off x="1524000" y="178784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22" name="AutoShape 418" descr="https://capfriendly-wlb8ng5.stackpathdns.com/assets/images/icons/general/q.svg"/>
        <xdr:cNvSpPr>
          <a:spLocks noChangeAspect="1" noChangeArrowheads="1"/>
        </xdr:cNvSpPr>
      </xdr:nvSpPr>
      <xdr:spPr bwMode="auto">
        <a:xfrm>
          <a:off x="1524000" y="178974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23" name="AutoShape 419" descr="https://capfriendly-wlb8ng5.stackpathdns.com/assets/images/icons/general/q.svg"/>
        <xdr:cNvSpPr>
          <a:spLocks noChangeAspect="1" noChangeArrowheads="1"/>
        </xdr:cNvSpPr>
      </xdr:nvSpPr>
      <xdr:spPr bwMode="auto">
        <a:xfrm>
          <a:off x="1524000" y="179165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24" name="AutoShape 420" descr="https://capfriendly-wlb8ng5.stackpathdns.com/assets/images/icons/general/q.svg"/>
        <xdr:cNvSpPr>
          <a:spLocks noChangeAspect="1" noChangeArrowheads="1"/>
        </xdr:cNvSpPr>
      </xdr:nvSpPr>
      <xdr:spPr bwMode="auto">
        <a:xfrm>
          <a:off x="1524000" y="179355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25" name="AutoShape 421" descr="https://capfriendly-wlb8ng5.stackpathdns.com/assets/images/icons/general/q.svg"/>
        <xdr:cNvSpPr>
          <a:spLocks noChangeAspect="1" noChangeArrowheads="1"/>
        </xdr:cNvSpPr>
      </xdr:nvSpPr>
      <xdr:spPr bwMode="auto">
        <a:xfrm>
          <a:off x="1524000" y="179546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440</xdr:row>
      <xdr:rowOff>0</xdr:rowOff>
    </xdr:from>
    <xdr:to>
      <xdr:col>2</xdr:col>
      <xdr:colOff>123825</xdr:colOff>
      <xdr:row>440</xdr:row>
      <xdr:rowOff>123825</xdr:rowOff>
    </xdr:to>
    <xdr:sp macro="" textlink="">
      <xdr:nvSpPr>
        <xdr:cNvPr id="4526" name="AutoShape 422" descr="Bonis de performance"/>
        <xdr:cNvSpPr>
          <a:spLocks noChangeAspect="1" noChangeArrowheads="1"/>
        </xdr:cNvSpPr>
      </xdr:nvSpPr>
      <xdr:spPr bwMode="auto">
        <a:xfrm>
          <a:off x="1524000" y="18041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440</xdr:row>
      <xdr:rowOff>0</xdr:rowOff>
    </xdr:from>
    <xdr:to>
      <xdr:col>2</xdr:col>
      <xdr:colOff>257175</xdr:colOff>
      <xdr:row>440</xdr:row>
      <xdr:rowOff>123825</xdr:rowOff>
    </xdr:to>
    <xdr:sp macro="" textlink="">
      <xdr:nvSpPr>
        <xdr:cNvPr id="4527" name="AutoShape 423" descr="Exempté du ballottage">
          <a:hlinkClick xmlns:r="http://schemas.openxmlformats.org/officeDocument/2006/relationships" r:id="rId495"/>
        </xdr:cNvPr>
        <xdr:cNvSpPr>
          <a:spLocks noChangeAspect="1" noChangeArrowheads="1"/>
        </xdr:cNvSpPr>
      </xdr:nvSpPr>
      <xdr:spPr bwMode="auto">
        <a:xfrm>
          <a:off x="1657350" y="18041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xdr:row>
      <xdr:rowOff>0</xdr:rowOff>
    </xdr:from>
    <xdr:to>
      <xdr:col>2</xdr:col>
      <xdr:colOff>123825</xdr:colOff>
      <xdr:row>112</xdr:row>
      <xdr:rowOff>123825</xdr:rowOff>
    </xdr:to>
    <xdr:sp macro="" textlink="">
      <xdr:nvSpPr>
        <xdr:cNvPr id="4528" name="AutoShape 424" descr="Bonis de performance"/>
        <xdr:cNvSpPr>
          <a:spLocks noChangeAspect="1" noChangeArrowheads="1"/>
        </xdr:cNvSpPr>
      </xdr:nvSpPr>
      <xdr:spPr bwMode="auto">
        <a:xfrm>
          <a:off x="1524000" y="18060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112</xdr:row>
      <xdr:rowOff>0</xdr:rowOff>
    </xdr:from>
    <xdr:to>
      <xdr:col>2</xdr:col>
      <xdr:colOff>257175</xdr:colOff>
      <xdr:row>112</xdr:row>
      <xdr:rowOff>123825</xdr:rowOff>
    </xdr:to>
    <xdr:sp macro="" textlink="">
      <xdr:nvSpPr>
        <xdr:cNvPr id="4529" name="AutoShape 425" descr="Exempté du ballottage">
          <a:hlinkClick xmlns:r="http://schemas.openxmlformats.org/officeDocument/2006/relationships" r:id="rId496"/>
        </xdr:cNvPr>
        <xdr:cNvSpPr>
          <a:spLocks noChangeAspect="1" noChangeArrowheads="1"/>
        </xdr:cNvSpPr>
      </xdr:nvSpPr>
      <xdr:spPr bwMode="auto">
        <a:xfrm>
          <a:off x="1657350" y="18060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1212</xdr:row>
      <xdr:rowOff>0</xdr:rowOff>
    </xdr:from>
    <xdr:to>
      <xdr:col>2</xdr:col>
      <xdr:colOff>123825</xdr:colOff>
      <xdr:row>1212</xdr:row>
      <xdr:rowOff>123825</xdr:rowOff>
    </xdr:to>
    <xdr:sp macro="" textlink="">
      <xdr:nvSpPr>
        <xdr:cNvPr id="4530" name="AutoShape 426" descr="Bonis de performance"/>
        <xdr:cNvSpPr>
          <a:spLocks noChangeAspect="1" noChangeArrowheads="1"/>
        </xdr:cNvSpPr>
      </xdr:nvSpPr>
      <xdr:spPr bwMode="auto">
        <a:xfrm>
          <a:off x="1524000" y="18079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1212</xdr:row>
      <xdr:rowOff>0</xdr:rowOff>
    </xdr:from>
    <xdr:to>
      <xdr:col>2</xdr:col>
      <xdr:colOff>257175</xdr:colOff>
      <xdr:row>1212</xdr:row>
      <xdr:rowOff>123825</xdr:rowOff>
    </xdr:to>
    <xdr:sp macro="" textlink="">
      <xdr:nvSpPr>
        <xdr:cNvPr id="4531" name="AutoShape 427" descr="Exempté du ballottage">
          <a:hlinkClick xmlns:r="http://schemas.openxmlformats.org/officeDocument/2006/relationships" r:id="rId497"/>
        </xdr:cNvPr>
        <xdr:cNvSpPr>
          <a:spLocks noChangeAspect="1" noChangeArrowheads="1"/>
        </xdr:cNvSpPr>
      </xdr:nvSpPr>
      <xdr:spPr bwMode="auto">
        <a:xfrm>
          <a:off x="1657350" y="18079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1291</xdr:row>
      <xdr:rowOff>0</xdr:rowOff>
    </xdr:from>
    <xdr:to>
      <xdr:col>2</xdr:col>
      <xdr:colOff>123825</xdr:colOff>
      <xdr:row>1291</xdr:row>
      <xdr:rowOff>123825</xdr:rowOff>
    </xdr:to>
    <xdr:sp macro="" textlink="">
      <xdr:nvSpPr>
        <xdr:cNvPr id="4532" name="AutoShape 428" descr="Bonis de performance"/>
        <xdr:cNvSpPr>
          <a:spLocks noChangeAspect="1" noChangeArrowheads="1"/>
        </xdr:cNvSpPr>
      </xdr:nvSpPr>
      <xdr:spPr bwMode="auto">
        <a:xfrm>
          <a:off x="1524000" y="18098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1291</xdr:row>
      <xdr:rowOff>0</xdr:rowOff>
    </xdr:from>
    <xdr:to>
      <xdr:col>2</xdr:col>
      <xdr:colOff>257175</xdr:colOff>
      <xdr:row>1291</xdr:row>
      <xdr:rowOff>123825</xdr:rowOff>
    </xdr:to>
    <xdr:sp macro="" textlink="">
      <xdr:nvSpPr>
        <xdr:cNvPr id="4533" name="AutoShape 429" descr="Exempté du ballottage">
          <a:hlinkClick xmlns:r="http://schemas.openxmlformats.org/officeDocument/2006/relationships" r:id="rId498"/>
        </xdr:cNvPr>
        <xdr:cNvSpPr>
          <a:spLocks noChangeAspect="1" noChangeArrowheads="1"/>
        </xdr:cNvSpPr>
      </xdr:nvSpPr>
      <xdr:spPr bwMode="auto">
        <a:xfrm>
          <a:off x="1657350" y="18098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613</xdr:row>
      <xdr:rowOff>0</xdr:rowOff>
    </xdr:from>
    <xdr:to>
      <xdr:col>2</xdr:col>
      <xdr:colOff>123825</xdr:colOff>
      <xdr:row>613</xdr:row>
      <xdr:rowOff>123825</xdr:rowOff>
    </xdr:to>
    <xdr:sp macro="" textlink="">
      <xdr:nvSpPr>
        <xdr:cNvPr id="4534" name="AutoShape 430" descr="Bonis de performance"/>
        <xdr:cNvSpPr>
          <a:spLocks noChangeAspect="1" noChangeArrowheads="1"/>
        </xdr:cNvSpPr>
      </xdr:nvSpPr>
      <xdr:spPr bwMode="auto">
        <a:xfrm>
          <a:off x="1524000" y="18117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613</xdr:row>
      <xdr:rowOff>0</xdr:rowOff>
    </xdr:from>
    <xdr:to>
      <xdr:col>2</xdr:col>
      <xdr:colOff>257175</xdr:colOff>
      <xdr:row>613</xdr:row>
      <xdr:rowOff>123825</xdr:rowOff>
    </xdr:to>
    <xdr:sp macro="" textlink="">
      <xdr:nvSpPr>
        <xdr:cNvPr id="4535" name="AutoShape 431" descr="Exempté du ballottage">
          <a:hlinkClick xmlns:r="http://schemas.openxmlformats.org/officeDocument/2006/relationships" r:id="rId499"/>
        </xdr:cNvPr>
        <xdr:cNvSpPr>
          <a:spLocks noChangeAspect="1" noChangeArrowheads="1"/>
        </xdr:cNvSpPr>
      </xdr:nvSpPr>
      <xdr:spPr bwMode="auto">
        <a:xfrm>
          <a:off x="1657350" y="18117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787</xdr:row>
      <xdr:rowOff>0</xdr:rowOff>
    </xdr:from>
    <xdr:to>
      <xdr:col>2</xdr:col>
      <xdr:colOff>123825</xdr:colOff>
      <xdr:row>787</xdr:row>
      <xdr:rowOff>123825</xdr:rowOff>
    </xdr:to>
    <xdr:sp macro="" textlink="">
      <xdr:nvSpPr>
        <xdr:cNvPr id="4536" name="AutoShape 432" descr="Bonis de performance"/>
        <xdr:cNvSpPr>
          <a:spLocks noChangeAspect="1" noChangeArrowheads="1"/>
        </xdr:cNvSpPr>
      </xdr:nvSpPr>
      <xdr:spPr bwMode="auto">
        <a:xfrm>
          <a:off x="1524000" y="18136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787</xdr:row>
      <xdr:rowOff>0</xdr:rowOff>
    </xdr:from>
    <xdr:to>
      <xdr:col>2</xdr:col>
      <xdr:colOff>257175</xdr:colOff>
      <xdr:row>787</xdr:row>
      <xdr:rowOff>123825</xdr:rowOff>
    </xdr:to>
    <xdr:sp macro="" textlink="">
      <xdr:nvSpPr>
        <xdr:cNvPr id="4537" name="AutoShape 433" descr="Transaction avec retenue de salaire"/>
        <xdr:cNvSpPr>
          <a:spLocks noChangeAspect="1" noChangeArrowheads="1"/>
        </xdr:cNvSpPr>
      </xdr:nvSpPr>
      <xdr:spPr bwMode="auto">
        <a:xfrm>
          <a:off x="1657350" y="18136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787</xdr:row>
      <xdr:rowOff>0</xdr:rowOff>
    </xdr:from>
    <xdr:to>
      <xdr:col>2</xdr:col>
      <xdr:colOff>390525</xdr:colOff>
      <xdr:row>787</xdr:row>
      <xdr:rowOff>123825</xdr:rowOff>
    </xdr:to>
    <xdr:sp macro="" textlink="">
      <xdr:nvSpPr>
        <xdr:cNvPr id="4538" name="AutoShape 434" descr="Exempté du ballottage">
          <a:hlinkClick xmlns:r="http://schemas.openxmlformats.org/officeDocument/2006/relationships" r:id="rId500"/>
        </xdr:cNvPr>
        <xdr:cNvSpPr>
          <a:spLocks noChangeAspect="1" noChangeArrowheads="1"/>
        </xdr:cNvSpPr>
      </xdr:nvSpPr>
      <xdr:spPr bwMode="auto">
        <a:xfrm>
          <a:off x="1790700" y="18136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787</xdr:row>
      <xdr:rowOff>0</xdr:rowOff>
    </xdr:from>
    <xdr:to>
      <xdr:col>2</xdr:col>
      <xdr:colOff>523875</xdr:colOff>
      <xdr:row>787</xdr:row>
      <xdr:rowOff>123825</xdr:rowOff>
    </xdr:to>
    <xdr:sp macro="" textlink="">
      <xdr:nvSpPr>
        <xdr:cNvPr id="4539" name="AutoShape 435" descr="Exempté de la limite des 50 contrats"/>
        <xdr:cNvSpPr>
          <a:spLocks noChangeAspect="1" noChangeArrowheads="1"/>
        </xdr:cNvSpPr>
      </xdr:nvSpPr>
      <xdr:spPr bwMode="auto">
        <a:xfrm>
          <a:off x="1924050" y="18136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1310</xdr:row>
      <xdr:rowOff>0</xdr:rowOff>
    </xdr:from>
    <xdr:to>
      <xdr:col>2</xdr:col>
      <xdr:colOff>123825</xdr:colOff>
      <xdr:row>1310</xdr:row>
      <xdr:rowOff>123825</xdr:rowOff>
    </xdr:to>
    <xdr:sp macro="" textlink="">
      <xdr:nvSpPr>
        <xdr:cNvPr id="4540" name="AutoShape 436" descr="Bonis de performance"/>
        <xdr:cNvSpPr>
          <a:spLocks noChangeAspect="1" noChangeArrowheads="1"/>
        </xdr:cNvSpPr>
      </xdr:nvSpPr>
      <xdr:spPr bwMode="auto">
        <a:xfrm>
          <a:off x="1524000" y="18155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1310</xdr:row>
      <xdr:rowOff>0</xdr:rowOff>
    </xdr:from>
    <xdr:to>
      <xdr:col>2</xdr:col>
      <xdr:colOff>257175</xdr:colOff>
      <xdr:row>1310</xdr:row>
      <xdr:rowOff>123825</xdr:rowOff>
    </xdr:to>
    <xdr:sp macro="" textlink="">
      <xdr:nvSpPr>
        <xdr:cNvPr id="4541" name="AutoShape 437" descr="Exempté du ballottage">
          <a:hlinkClick xmlns:r="http://schemas.openxmlformats.org/officeDocument/2006/relationships" r:id="rId501"/>
        </xdr:cNvPr>
        <xdr:cNvSpPr>
          <a:spLocks noChangeAspect="1" noChangeArrowheads="1"/>
        </xdr:cNvSpPr>
      </xdr:nvSpPr>
      <xdr:spPr bwMode="auto">
        <a:xfrm>
          <a:off x="1657350" y="18155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733</xdr:row>
      <xdr:rowOff>0</xdr:rowOff>
    </xdr:from>
    <xdr:to>
      <xdr:col>2</xdr:col>
      <xdr:colOff>123825</xdr:colOff>
      <xdr:row>733</xdr:row>
      <xdr:rowOff>123825</xdr:rowOff>
    </xdr:to>
    <xdr:sp macro="" textlink="">
      <xdr:nvSpPr>
        <xdr:cNvPr id="4542" name="AutoShape 438" descr="Bonis de performance"/>
        <xdr:cNvSpPr>
          <a:spLocks noChangeAspect="1" noChangeArrowheads="1"/>
        </xdr:cNvSpPr>
      </xdr:nvSpPr>
      <xdr:spPr bwMode="auto">
        <a:xfrm>
          <a:off x="1524000" y="18174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733</xdr:row>
      <xdr:rowOff>0</xdr:rowOff>
    </xdr:from>
    <xdr:to>
      <xdr:col>2</xdr:col>
      <xdr:colOff>257175</xdr:colOff>
      <xdr:row>733</xdr:row>
      <xdr:rowOff>123825</xdr:rowOff>
    </xdr:to>
    <xdr:sp macro="" textlink="">
      <xdr:nvSpPr>
        <xdr:cNvPr id="4543" name="AutoShape 439" descr="Exempté du ballottage">
          <a:hlinkClick xmlns:r="http://schemas.openxmlformats.org/officeDocument/2006/relationships" r:id="rId502"/>
        </xdr:cNvPr>
        <xdr:cNvSpPr>
          <a:spLocks noChangeAspect="1" noChangeArrowheads="1"/>
        </xdr:cNvSpPr>
      </xdr:nvSpPr>
      <xdr:spPr bwMode="auto">
        <a:xfrm>
          <a:off x="1657350" y="181746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753</xdr:row>
      <xdr:rowOff>0</xdr:rowOff>
    </xdr:from>
    <xdr:to>
      <xdr:col>2</xdr:col>
      <xdr:colOff>123825</xdr:colOff>
      <xdr:row>753</xdr:row>
      <xdr:rowOff>123825</xdr:rowOff>
    </xdr:to>
    <xdr:sp macro="" textlink="">
      <xdr:nvSpPr>
        <xdr:cNvPr id="4544" name="AutoShape 440" descr="Exempté du ballottage">
          <a:hlinkClick xmlns:r="http://schemas.openxmlformats.org/officeDocument/2006/relationships" r:id="rId503"/>
        </xdr:cNvPr>
        <xdr:cNvSpPr>
          <a:spLocks noChangeAspect="1" noChangeArrowheads="1"/>
        </xdr:cNvSpPr>
      </xdr:nvSpPr>
      <xdr:spPr bwMode="auto">
        <a:xfrm>
          <a:off x="1524000" y="18193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411</xdr:row>
      <xdr:rowOff>0</xdr:rowOff>
    </xdr:from>
    <xdr:to>
      <xdr:col>2</xdr:col>
      <xdr:colOff>123825</xdr:colOff>
      <xdr:row>411</xdr:row>
      <xdr:rowOff>123825</xdr:rowOff>
    </xdr:to>
    <xdr:sp macro="" textlink="">
      <xdr:nvSpPr>
        <xdr:cNvPr id="4545" name="AutoShape 441" descr="Exempté du ballottage">
          <a:hlinkClick xmlns:r="http://schemas.openxmlformats.org/officeDocument/2006/relationships" r:id="rId504"/>
        </xdr:cNvPr>
        <xdr:cNvSpPr>
          <a:spLocks noChangeAspect="1" noChangeArrowheads="1"/>
        </xdr:cNvSpPr>
      </xdr:nvSpPr>
      <xdr:spPr bwMode="auto">
        <a:xfrm>
          <a:off x="1524000" y="18212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411</xdr:row>
      <xdr:rowOff>0</xdr:rowOff>
    </xdr:from>
    <xdr:to>
      <xdr:col>7</xdr:col>
      <xdr:colOff>123825</xdr:colOff>
      <xdr:row>411</xdr:row>
      <xdr:rowOff>104775</xdr:rowOff>
    </xdr:to>
    <xdr:sp macro="" textlink="">
      <xdr:nvSpPr>
        <xdr:cNvPr id="4546" name="AutoShape 442" descr="Éligible à l'arbitrage">
          <a:hlinkClick xmlns:r="http://schemas.openxmlformats.org/officeDocument/2006/relationships" r:id="rId505"/>
        </xdr:cNvPr>
        <xdr:cNvSpPr>
          <a:spLocks noChangeAspect="1" noChangeArrowheads="1"/>
        </xdr:cNvSpPr>
      </xdr:nvSpPr>
      <xdr:spPr bwMode="auto">
        <a:xfrm>
          <a:off x="5334000" y="1821275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463</xdr:row>
      <xdr:rowOff>0</xdr:rowOff>
    </xdr:from>
    <xdr:to>
      <xdr:col>7</xdr:col>
      <xdr:colOff>123825</xdr:colOff>
      <xdr:row>463</xdr:row>
      <xdr:rowOff>104775</xdr:rowOff>
    </xdr:to>
    <xdr:sp macro="" textlink="">
      <xdr:nvSpPr>
        <xdr:cNvPr id="4547" name="AutoShape 443" descr="Éligible à l'arbitrage">
          <a:hlinkClick xmlns:r="http://schemas.openxmlformats.org/officeDocument/2006/relationships" r:id="rId506"/>
        </xdr:cNvPr>
        <xdr:cNvSpPr>
          <a:spLocks noChangeAspect="1" noChangeArrowheads="1"/>
        </xdr:cNvSpPr>
      </xdr:nvSpPr>
      <xdr:spPr bwMode="auto">
        <a:xfrm>
          <a:off x="5334000" y="1823180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122</xdr:row>
      <xdr:rowOff>0</xdr:rowOff>
    </xdr:from>
    <xdr:to>
      <xdr:col>8</xdr:col>
      <xdr:colOff>123825</xdr:colOff>
      <xdr:row>122</xdr:row>
      <xdr:rowOff>104775</xdr:rowOff>
    </xdr:to>
    <xdr:sp macro="" textlink="">
      <xdr:nvSpPr>
        <xdr:cNvPr id="4548" name="AutoShape 444" descr="Éligible à l'arbitrage">
          <a:hlinkClick xmlns:r="http://schemas.openxmlformats.org/officeDocument/2006/relationships" r:id="rId507"/>
        </xdr:cNvPr>
        <xdr:cNvSpPr>
          <a:spLocks noChangeAspect="1" noChangeArrowheads="1"/>
        </xdr:cNvSpPr>
      </xdr:nvSpPr>
      <xdr:spPr bwMode="auto">
        <a:xfrm>
          <a:off x="6096000" y="1825085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208</xdr:row>
      <xdr:rowOff>0</xdr:rowOff>
    </xdr:from>
    <xdr:to>
      <xdr:col>7</xdr:col>
      <xdr:colOff>123825</xdr:colOff>
      <xdr:row>208</xdr:row>
      <xdr:rowOff>104775</xdr:rowOff>
    </xdr:to>
    <xdr:sp macro="" textlink="">
      <xdr:nvSpPr>
        <xdr:cNvPr id="4549" name="AutoShape 445" descr="Éligible à l'arbitrage">
          <a:hlinkClick xmlns:r="http://schemas.openxmlformats.org/officeDocument/2006/relationships" r:id="rId508"/>
        </xdr:cNvPr>
        <xdr:cNvSpPr>
          <a:spLocks noChangeAspect="1" noChangeArrowheads="1"/>
        </xdr:cNvSpPr>
      </xdr:nvSpPr>
      <xdr:spPr bwMode="auto">
        <a:xfrm>
          <a:off x="5334000" y="1826990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1379</xdr:row>
      <xdr:rowOff>0</xdr:rowOff>
    </xdr:from>
    <xdr:to>
      <xdr:col>2</xdr:col>
      <xdr:colOff>123825</xdr:colOff>
      <xdr:row>1379</xdr:row>
      <xdr:rowOff>123825</xdr:rowOff>
    </xdr:to>
    <xdr:sp macro="" textlink="">
      <xdr:nvSpPr>
        <xdr:cNvPr id="4550" name="AutoShape 446" descr="Bonis de performance"/>
        <xdr:cNvSpPr>
          <a:spLocks noChangeAspect="1" noChangeArrowheads="1"/>
        </xdr:cNvSpPr>
      </xdr:nvSpPr>
      <xdr:spPr bwMode="auto">
        <a:xfrm>
          <a:off x="1524000" y="18401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1379</xdr:row>
      <xdr:rowOff>0</xdr:rowOff>
    </xdr:from>
    <xdr:to>
      <xdr:col>2</xdr:col>
      <xdr:colOff>257175</xdr:colOff>
      <xdr:row>1379</xdr:row>
      <xdr:rowOff>123825</xdr:rowOff>
    </xdr:to>
    <xdr:sp macro="" textlink="">
      <xdr:nvSpPr>
        <xdr:cNvPr id="4551" name="AutoShape 447" descr="Exempté du ballottage">
          <a:hlinkClick xmlns:r="http://schemas.openxmlformats.org/officeDocument/2006/relationships" r:id="rId509"/>
        </xdr:cNvPr>
        <xdr:cNvSpPr>
          <a:spLocks noChangeAspect="1" noChangeArrowheads="1"/>
        </xdr:cNvSpPr>
      </xdr:nvSpPr>
      <xdr:spPr bwMode="auto">
        <a:xfrm>
          <a:off x="1657350" y="18401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1471</xdr:row>
      <xdr:rowOff>0</xdr:rowOff>
    </xdr:from>
    <xdr:to>
      <xdr:col>2</xdr:col>
      <xdr:colOff>123825</xdr:colOff>
      <xdr:row>1471</xdr:row>
      <xdr:rowOff>123825</xdr:rowOff>
    </xdr:to>
    <xdr:sp macro="" textlink="">
      <xdr:nvSpPr>
        <xdr:cNvPr id="4552" name="AutoShape 448" descr="Bonis de performance"/>
        <xdr:cNvSpPr>
          <a:spLocks noChangeAspect="1" noChangeArrowheads="1"/>
        </xdr:cNvSpPr>
      </xdr:nvSpPr>
      <xdr:spPr bwMode="auto">
        <a:xfrm>
          <a:off x="1524000" y="18420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1471</xdr:row>
      <xdr:rowOff>0</xdr:rowOff>
    </xdr:from>
    <xdr:to>
      <xdr:col>2</xdr:col>
      <xdr:colOff>257175</xdr:colOff>
      <xdr:row>1471</xdr:row>
      <xdr:rowOff>123825</xdr:rowOff>
    </xdr:to>
    <xdr:sp macro="" textlink="">
      <xdr:nvSpPr>
        <xdr:cNvPr id="4553" name="AutoShape 449" descr="Exempté du ballottage">
          <a:hlinkClick xmlns:r="http://schemas.openxmlformats.org/officeDocument/2006/relationships" r:id="rId510"/>
        </xdr:cNvPr>
        <xdr:cNvSpPr>
          <a:spLocks noChangeAspect="1" noChangeArrowheads="1"/>
        </xdr:cNvSpPr>
      </xdr:nvSpPr>
      <xdr:spPr bwMode="auto">
        <a:xfrm>
          <a:off x="1657350" y="18420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123825</xdr:colOff>
      <xdr:row>30</xdr:row>
      <xdr:rowOff>123825</xdr:rowOff>
    </xdr:to>
    <xdr:sp macro="" textlink="">
      <xdr:nvSpPr>
        <xdr:cNvPr id="4554" name="AutoShape 450" descr="Bonis de performance"/>
        <xdr:cNvSpPr>
          <a:spLocks noChangeAspect="1" noChangeArrowheads="1"/>
        </xdr:cNvSpPr>
      </xdr:nvSpPr>
      <xdr:spPr bwMode="auto">
        <a:xfrm>
          <a:off x="1524000" y="18439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30</xdr:row>
      <xdr:rowOff>0</xdr:rowOff>
    </xdr:from>
    <xdr:to>
      <xdr:col>2</xdr:col>
      <xdr:colOff>257175</xdr:colOff>
      <xdr:row>30</xdr:row>
      <xdr:rowOff>123825</xdr:rowOff>
    </xdr:to>
    <xdr:sp macro="" textlink="">
      <xdr:nvSpPr>
        <xdr:cNvPr id="4555" name="AutoShape 451" descr="Transaction avec retenue de salaire"/>
        <xdr:cNvSpPr>
          <a:spLocks noChangeAspect="1" noChangeArrowheads="1"/>
        </xdr:cNvSpPr>
      </xdr:nvSpPr>
      <xdr:spPr bwMode="auto">
        <a:xfrm>
          <a:off x="1657350" y="18439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30</xdr:row>
      <xdr:rowOff>0</xdr:rowOff>
    </xdr:from>
    <xdr:to>
      <xdr:col>2</xdr:col>
      <xdr:colOff>390525</xdr:colOff>
      <xdr:row>30</xdr:row>
      <xdr:rowOff>123825</xdr:rowOff>
    </xdr:to>
    <xdr:sp macro="" textlink="">
      <xdr:nvSpPr>
        <xdr:cNvPr id="4556" name="AutoShape 452" descr="Exempté du ballottage">
          <a:hlinkClick xmlns:r="http://schemas.openxmlformats.org/officeDocument/2006/relationships" r:id="rId511"/>
        </xdr:cNvPr>
        <xdr:cNvSpPr>
          <a:spLocks noChangeAspect="1" noChangeArrowheads="1"/>
        </xdr:cNvSpPr>
      </xdr:nvSpPr>
      <xdr:spPr bwMode="auto">
        <a:xfrm>
          <a:off x="1790700" y="18439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30</xdr:row>
      <xdr:rowOff>0</xdr:rowOff>
    </xdr:from>
    <xdr:to>
      <xdr:col>2</xdr:col>
      <xdr:colOff>523875</xdr:colOff>
      <xdr:row>30</xdr:row>
      <xdr:rowOff>123825</xdr:rowOff>
    </xdr:to>
    <xdr:sp macro="" textlink="">
      <xdr:nvSpPr>
        <xdr:cNvPr id="4557" name="AutoShape 453" descr="Exempté de la limite des 50 contrats"/>
        <xdr:cNvSpPr>
          <a:spLocks noChangeAspect="1" noChangeArrowheads="1"/>
        </xdr:cNvSpPr>
      </xdr:nvSpPr>
      <xdr:spPr bwMode="auto">
        <a:xfrm>
          <a:off x="1924050" y="184394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1223</xdr:row>
      <xdr:rowOff>0</xdr:rowOff>
    </xdr:from>
    <xdr:to>
      <xdr:col>2</xdr:col>
      <xdr:colOff>123825</xdr:colOff>
      <xdr:row>1223</xdr:row>
      <xdr:rowOff>123825</xdr:rowOff>
    </xdr:to>
    <xdr:sp macro="" textlink="">
      <xdr:nvSpPr>
        <xdr:cNvPr id="4558" name="AutoShape 454" descr="Bonis de performance"/>
        <xdr:cNvSpPr>
          <a:spLocks noChangeAspect="1" noChangeArrowheads="1"/>
        </xdr:cNvSpPr>
      </xdr:nvSpPr>
      <xdr:spPr bwMode="auto">
        <a:xfrm>
          <a:off x="1524000" y="184584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1223</xdr:row>
      <xdr:rowOff>0</xdr:rowOff>
    </xdr:from>
    <xdr:to>
      <xdr:col>2</xdr:col>
      <xdr:colOff>257175</xdr:colOff>
      <xdr:row>1223</xdr:row>
      <xdr:rowOff>123825</xdr:rowOff>
    </xdr:to>
    <xdr:sp macro="" textlink="">
      <xdr:nvSpPr>
        <xdr:cNvPr id="4559" name="AutoShape 455" descr="Exempté du ballottage">
          <a:hlinkClick xmlns:r="http://schemas.openxmlformats.org/officeDocument/2006/relationships" r:id="rId512"/>
        </xdr:cNvPr>
        <xdr:cNvSpPr>
          <a:spLocks noChangeAspect="1" noChangeArrowheads="1"/>
        </xdr:cNvSpPr>
      </xdr:nvSpPr>
      <xdr:spPr bwMode="auto">
        <a:xfrm>
          <a:off x="1657350" y="184584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788</xdr:row>
      <xdr:rowOff>0</xdr:rowOff>
    </xdr:from>
    <xdr:to>
      <xdr:col>2</xdr:col>
      <xdr:colOff>123825</xdr:colOff>
      <xdr:row>788</xdr:row>
      <xdr:rowOff>123825</xdr:rowOff>
    </xdr:to>
    <xdr:sp macro="" textlink="">
      <xdr:nvSpPr>
        <xdr:cNvPr id="4560" name="AutoShape 456" descr="Bonis de performance"/>
        <xdr:cNvSpPr>
          <a:spLocks noChangeAspect="1" noChangeArrowheads="1"/>
        </xdr:cNvSpPr>
      </xdr:nvSpPr>
      <xdr:spPr bwMode="auto">
        <a:xfrm>
          <a:off x="1524000" y="184775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788</xdr:row>
      <xdr:rowOff>0</xdr:rowOff>
    </xdr:from>
    <xdr:to>
      <xdr:col>2</xdr:col>
      <xdr:colOff>257175</xdr:colOff>
      <xdr:row>788</xdr:row>
      <xdr:rowOff>123825</xdr:rowOff>
    </xdr:to>
    <xdr:sp macro="" textlink="">
      <xdr:nvSpPr>
        <xdr:cNvPr id="4561" name="AutoShape 457" descr="Exempté du ballottage">
          <a:hlinkClick xmlns:r="http://schemas.openxmlformats.org/officeDocument/2006/relationships" r:id="rId513"/>
        </xdr:cNvPr>
        <xdr:cNvSpPr>
          <a:spLocks noChangeAspect="1" noChangeArrowheads="1"/>
        </xdr:cNvSpPr>
      </xdr:nvSpPr>
      <xdr:spPr bwMode="auto">
        <a:xfrm>
          <a:off x="1657350" y="184775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707</xdr:row>
      <xdr:rowOff>0</xdr:rowOff>
    </xdr:from>
    <xdr:to>
      <xdr:col>2</xdr:col>
      <xdr:colOff>123825</xdr:colOff>
      <xdr:row>707</xdr:row>
      <xdr:rowOff>123825</xdr:rowOff>
    </xdr:to>
    <xdr:sp macro="" textlink="">
      <xdr:nvSpPr>
        <xdr:cNvPr id="4562" name="AutoShape 458" descr="Exempté du ballottage">
          <a:hlinkClick xmlns:r="http://schemas.openxmlformats.org/officeDocument/2006/relationships" r:id="rId514"/>
        </xdr:cNvPr>
        <xdr:cNvSpPr>
          <a:spLocks noChangeAspect="1" noChangeArrowheads="1"/>
        </xdr:cNvSpPr>
      </xdr:nvSpPr>
      <xdr:spPr bwMode="auto">
        <a:xfrm>
          <a:off x="1524000" y="185718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1405</xdr:row>
      <xdr:rowOff>0</xdr:rowOff>
    </xdr:from>
    <xdr:to>
      <xdr:col>2</xdr:col>
      <xdr:colOff>123825</xdr:colOff>
      <xdr:row>1405</xdr:row>
      <xdr:rowOff>123825</xdr:rowOff>
    </xdr:to>
    <xdr:sp macro="" textlink="">
      <xdr:nvSpPr>
        <xdr:cNvPr id="4563" name="AutoShape 459" descr="Bonis de performance"/>
        <xdr:cNvSpPr>
          <a:spLocks noChangeAspect="1" noChangeArrowheads="1"/>
        </xdr:cNvSpPr>
      </xdr:nvSpPr>
      <xdr:spPr bwMode="auto">
        <a:xfrm>
          <a:off x="1524000" y="1859089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1405</xdr:row>
      <xdr:rowOff>0</xdr:rowOff>
    </xdr:from>
    <xdr:to>
      <xdr:col>2</xdr:col>
      <xdr:colOff>257175</xdr:colOff>
      <xdr:row>1405</xdr:row>
      <xdr:rowOff>123825</xdr:rowOff>
    </xdr:to>
    <xdr:sp macro="" textlink="">
      <xdr:nvSpPr>
        <xdr:cNvPr id="4564" name="AutoShape 460" descr="Exempté du ballottage">
          <a:hlinkClick xmlns:r="http://schemas.openxmlformats.org/officeDocument/2006/relationships" r:id="rId515"/>
        </xdr:cNvPr>
        <xdr:cNvSpPr>
          <a:spLocks noChangeAspect="1" noChangeArrowheads="1"/>
        </xdr:cNvSpPr>
      </xdr:nvSpPr>
      <xdr:spPr bwMode="auto">
        <a:xfrm>
          <a:off x="1657350" y="1859089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90</xdr:row>
      <xdr:rowOff>0</xdr:rowOff>
    </xdr:from>
    <xdr:to>
      <xdr:col>8</xdr:col>
      <xdr:colOff>123825</xdr:colOff>
      <xdr:row>90</xdr:row>
      <xdr:rowOff>104775</xdr:rowOff>
    </xdr:to>
    <xdr:sp macro="" textlink="">
      <xdr:nvSpPr>
        <xdr:cNvPr id="4565" name="AutoShape 461" descr="Éligible à l'arbitrage">
          <a:hlinkClick xmlns:r="http://schemas.openxmlformats.org/officeDocument/2006/relationships" r:id="rId516"/>
        </xdr:cNvPr>
        <xdr:cNvSpPr>
          <a:spLocks noChangeAspect="1" noChangeArrowheads="1"/>
        </xdr:cNvSpPr>
      </xdr:nvSpPr>
      <xdr:spPr bwMode="auto">
        <a:xfrm>
          <a:off x="6096000" y="178841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631</xdr:row>
      <xdr:rowOff>0</xdr:rowOff>
    </xdr:from>
    <xdr:to>
      <xdr:col>7</xdr:col>
      <xdr:colOff>123825</xdr:colOff>
      <xdr:row>631</xdr:row>
      <xdr:rowOff>104775</xdr:rowOff>
    </xdr:to>
    <xdr:sp macro="" textlink="">
      <xdr:nvSpPr>
        <xdr:cNvPr id="4566" name="AutoShape 462" descr="Éligible à l'arbitrage">
          <a:hlinkClick xmlns:r="http://schemas.openxmlformats.org/officeDocument/2006/relationships" r:id="rId517"/>
        </xdr:cNvPr>
        <xdr:cNvSpPr>
          <a:spLocks noChangeAspect="1" noChangeArrowheads="1"/>
        </xdr:cNvSpPr>
      </xdr:nvSpPr>
      <xdr:spPr bwMode="auto">
        <a:xfrm>
          <a:off x="5334000" y="179031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339</xdr:row>
      <xdr:rowOff>0</xdr:rowOff>
    </xdr:from>
    <xdr:to>
      <xdr:col>2</xdr:col>
      <xdr:colOff>123825</xdr:colOff>
      <xdr:row>339</xdr:row>
      <xdr:rowOff>123825</xdr:rowOff>
    </xdr:to>
    <xdr:sp macro="" textlink="">
      <xdr:nvSpPr>
        <xdr:cNvPr id="4567" name="AutoShape 463" descr="Bonis de performance"/>
        <xdr:cNvSpPr>
          <a:spLocks noChangeAspect="1" noChangeArrowheads="1"/>
        </xdr:cNvSpPr>
      </xdr:nvSpPr>
      <xdr:spPr bwMode="auto">
        <a:xfrm>
          <a:off x="1524000" y="179412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339</xdr:row>
      <xdr:rowOff>0</xdr:rowOff>
    </xdr:from>
    <xdr:to>
      <xdr:col>2</xdr:col>
      <xdr:colOff>257175</xdr:colOff>
      <xdr:row>339</xdr:row>
      <xdr:rowOff>123825</xdr:rowOff>
    </xdr:to>
    <xdr:sp macro="" textlink="">
      <xdr:nvSpPr>
        <xdr:cNvPr id="4568" name="AutoShape 464" descr="Exempté du ballottage">
          <a:hlinkClick xmlns:r="http://schemas.openxmlformats.org/officeDocument/2006/relationships" r:id="rId518"/>
        </xdr:cNvPr>
        <xdr:cNvSpPr>
          <a:spLocks noChangeAspect="1" noChangeArrowheads="1"/>
        </xdr:cNvSpPr>
      </xdr:nvSpPr>
      <xdr:spPr bwMode="auto">
        <a:xfrm>
          <a:off x="1657350" y="179412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xdr:row>
      <xdr:rowOff>0</xdr:rowOff>
    </xdr:from>
    <xdr:to>
      <xdr:col>2</xdr:col>
      <xdr:colOff>123825</xdr:colOff>
      <xdr:row>32</xdr:row>
      <xdr:rowOff>123825</xdr:rowOff>
    </xdr:to>
    <xdr:sp macro="" textlink="">
      <xdr:nvSpPr>
        <xdr:cNvPr id="4569" name="AutoShape 465" descr="Bonis de performance"/>
        <xdr:cNvSpPr>
          <a:spLocks noChangeAspect="1" noChangeArrowheads="1"/>
        </xdr:cNvSpPr>
      </xdr:nvSpPr>
      <xdr:spPr bwMode="auto">
        <a:xfrm>
          <a:off x="1524000" y="181689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764</xdr:row>
      <xdr:rowOff>0</xdr:rowOff>
    </xdr:from>
    <xdr:to>
      <xdr:col>2</xdr:col>
      <xdr:colOff>123825</xdr:colOff>
      <xdr:row>764</xdr:row>
      <xdr:rowOff>123825</xdr:rowOff>
    </xdr:to>
    <xdr:sp macro="" textlink="">
      <xdr:nvSpPr>
        <xdr:cNvPr id="4570" name="AutoShape 466" descr="Bonis de performance"/>
        <xdr:cNvSpPr>
          <a:spLocks noChangeAspect="1" noChangeArrowheads="1"/>
        </xdr:cNvSpPr>
      </xdr:nvSpPr>
      <xdr:spPr bwMode="auto">
        <a:xfrm>
          <a:off x="1524000" y="181879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764</xdr:row>
      <xdr:rowOff>0</xdr:rowOff>
    </xdr:from>
    <xdr:to>
      <xdr:col>2</xdr:col>
      <xdr:colOff>257175</xdr:colOff>
      <xdr:row>764</xdr:row>
      <xdr:rowOff>123825</xdr:rowOff>
    </xdr:to>
    <xdr:sp macro="" textlink="">
      <xdr:nvSpPr>
        <xdr:cNvPr id="4571" name="AutoShape 467" descr="Exempté du ballottage">
          <a:hlinkClick xmlns:r="http://schemas.openxmlformats.org/officeDocument/2006/relationships" r:id="rId519"/>
        </xdr:cNvPr>
        <xdr:cNvSpPr>
          <a:spLocks noChangeAspect="1" noChangeArrowheads="1"/>
        </xdr:cNvSpPr>
      </xdr:nvSpPr>
      <xdr:spPr bwMode="auto">
        <a:xfrm>
          <a:off x="1657350" y="181879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1382</xdr:row>
      <xdr:rowOff>0</xdr:rowOff>
    </xdr:from>
    <xdr:to>
      <xdr:col>2</xdr:col>
      <xdr:colOff>123825</xdr:colOff>
      <xdr:row>1382</xdr:row>
      <xdr:rowOff>123825</xdr:rowOff>
    </xdr:to>
    <xdr:sp macro="" textlink="">
      <xdr:nvSpPr>
        <xdr:cNvPr id="4572" name="AutoShape 468" descr="Bonis de performance"/>
        <xdr:cNvSpPr>
          <a:spLocks noChangeAspect="1" noChangeArrowheads="1"/>
        </xdr:cNvSpPr>
      </xdr:nvSpPr>
      <xdr:spPr bwMode="auto">
        <a:xfrm>
          <a:off x="1524000" y="18395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1382</xdr:row>
      <xdr:rowOff>0</xdr:rowOff>
    </xdr:from>
    <xdr:to>
      <xdr:col>2</xdr:col>
      <xdr:colOff>257175</xdr:colOff>
      <xdr:row>1382</xdr:row>
      <xdr:rowOff>123825</xdr:rowOff>
    </xdr:to>
    <xdr:sp macro="" textlink="">
      <xdr:nvSpPr>
        <xdr:cNvPr id="4573" name="AutoShape 469" descr="Exempté du ballottage">
          <a:hlinkClick xmlns:r="http://schemas.openxmlformats.org/officeDocument/2006/relationships" r:id="rId520"/>
        </xdr:cNvPr>
        <xdr:cNvSpPr>
          <a:spLocks noChangeAspect="1" noChangeArrowheads="1"/>
        </xdr:cNvSpPr>
      </xdr:nvSpPr>
      <xdr:spPr bwMode="auto">
        <a:xfrm>
          <a:off x="1657350" y="18395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1382</xdr:row>
      <xdr:rowOff>0</xdr:rowOff>
    </xdr:from>
    <xdr:to>
      <xdr:col>4</xdr:col>
      <xdr:colOff>114300</xdr:colOff>
      <xdr:row>1382</xdr:row>
      <xdr:rowOff>114300</xdr:rowOff>
    </xdr:to>
    <xdr:sp macro="" textlink="">
      <xdr:nvSpPr>
        <xdr:cNvPr id="4574" name="AutoShape 470" descr="https://capfriendly-wlb8ng5.stackpathdns.com/assets/images/icons/players/injury.svg"/>
        <xdr:cNvSpPr>
          <a:spLocks noChangeAspect="1" noChangeArrowheads="1"/>
        </xdr:cNvSpPr>
      </xdr:nvSpPr>
      <xdr:spPr bwMode="auto">
        <a:xfrm>
          <a:off x="3048000" y="1839563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75" name="AutoShape 471" descr="https://capfriendly-wlb8ng5.stackpathdns.com/assets/images/icons/general/q.svg"/>
        <xdr:cNvSpPr>
          <a:spLocks noChangeAspect="1" noChangeArrowheads="1"/>
        </xdr:cNvSpPr>
      </xdr:nvSpPr>
      <xdr:spPr bwMode="auto">
        <a:xfrm>
          <a:off x="1524000" y="185851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76" name="AutoShape 472" descr="https://capfriendly-wlb8ng5.stackpathdns.com/assets/images/icons/general/q.svg"/>
        <xdr:cNvSpPr>
          <a:spLocks noChangeAspect="1" noChangeArrowheads="1"/>
        </xdr:cNvSpPr>
      </xdr:nvSpPr>
      <xdr:spPr bwMode="auto">
        <a:xfrm>
          <a:off x="1524000" y="186042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77" name="AutoShape 473" descr="https://capfriendly-wlb8ng5.stackpathdns.com/assets/images/icons/general/q.svg"/>
        <xdr:cNvSpPr>
          <a:spLocks noChangeAspect="1" noChangeArrowheads="1"/>
        </xdr:cNvSpPr>
      </xdr:nvSpPr>
      <xdr:spPr bwMode="auto">
        <a:xfrm>
          <a:off x="1524000" y="186232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78" name="AutoShape 474" descr="https://capfriendly-wlb8ng5.stackpathdns.com/assets/images/icons/general/q.svg"/>
        <xdr:cNvSpPr>
          <a:spLocks noChangeAspect="1" noChangeArrowheads="1"/>
        </xdr:cNvSpPr>
      </xdr:nvSpPr>
      <xdr:spPr bwMode="auto">
        <a:xfrm>
          <a:off x="1524000" y="186423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79" name="AutoShape 475" descr="https://capfriendly-wlb8ng5.stackpathdns.com/assets/images/icons/general/q.svg"/>
        <xdr:cNvSpPr>
          <a:spLocks noChangeAspect="1" noChangeArrowheads="1"/>
        </xdr:cNvSpPr>
      </xdr:nvSpPr>
      <xdr:spPr bwMode="auto">
        <a:xfrm>
          <a:off x="1524000" y="186613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80" name="AutoShape 476" descr="https://capfriendly-wlb8ng5.stackpathdns.com/assets/images/icons/general/q.svg"/>
        <xdr:cNvSpPr>
          <a:spLocks noChangeAspect="1" noChangeArrowheads="1"/>
        </xdr:cNvSpPr>
      </xdr:nvSpPr>
      <xdr:spPr bwMode="auto">
        <a:xfrm>
          <a:off x="1524000" y="18680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81" name="AutoShape 477" descr="https://capfriendly-wlb8ng5.stackpathdns.com/assets/images/icons/general/q.svg"/>
        <xdr:cNvSpPr>
          <a:spLocks noChangeAspect="1" noChangeArrowheads="1"/>
        </xdr:cNvSpPr>
      </xdr:nvSpPr>
      <xdr:spPr bwMode="auto">
        <a:xfrm>
          <a:off x="1524000" y="18699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82" name="AutoShape 478" descr="https://capfriendly-wlb8ng5.stackpathdns.com/assets/images/icons/general/q.svg"/>
        <xdr:cNvSpPr>
          <a:spLocks noChangeAspect="1" noChangeArrowheads="1"/>
        </xdr:cNvSpPr>
      </xdr:nvSpPr>
      <xdr:spPr bwMode="auto">
        <a:xfrm>
          <a:off x="1524000" y="18718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83" name="AutoShape 479" descr="https://capfriendly-wlb8ng5.stackpathdns.com/assets/images/icons/general/q.svg"/>
        <xdr:cNvSpPr>
          <a:spLocks noChangeAspect="1" noChangeArrowheads="1"/>
        </xdr:cNvSpPr>
      </xdr:nvSpPr>
      <xdr:spPr bwMode="auto">
        <a:xfrm>
          <a:off x="1524000" y="18737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84" name="AutoShape 480" descr="https://capfriendly-wlb8ng5.stackpathdns.com/assets/images/icons/general/q.svg"/>
        <xdr:cNvSpPr>
          <a:spLocks noChangeAspect="1" noChangeArrowheads="1"/>
        </xdr:cNvSpPr>
      </xdr:nvSpPr>
      <xdr:spPr bwMode="auto">
        <a:xfrm>
          <a:off x="1524000" y="18756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85" name="AutoShape 481" descr="https://capfriendly-wlb8ng5.stackpathdns.com/assets/images/icons/general/q.svg"/>
        <xdr:cNvSpPr>
          <a:spLocks noChangeAspect="1" noChangeArrowheads="1"/>
        </xdr:cNvSpPr>
      </xdr:nvSpPr>
      <xdr:spPr bwMode="auto">
        <a:xfrm>
          <a:off x="1524000" y="18775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1058</xdr:row>
      <xdr:rowOff>0</xdr:rowOff>
    </xdr:from>
    <xdr:to>
      <xdr:col>2</xdr:col>
      <xdr:colOff>123825</xdr:colOff>
      <xdr:row>1058</xdr:row>
      <xdr:rowOff>123825</xdr:rowOff>
    </xdr:to>
    <xdr:sp macro="" textlink="">
      <xdr:nvSpPr>
        <xdr:cNvPr id="4586" name="AutoShape 482" descr="Bonis de performance"/>
        <xdr:cNvSpPr>
          <a:spLocks noChangeAspect="1" noChangeArrowheads="1"/>
        </xdr:cNvSpPr>
      </xdr:nvSpPr>
      <xdr:spPr bwMode="auto">
        <a:xfrm>
          <a:off x="1524000" y="188623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1058</xdr:row>
      <xdr:rowOff>0</xdr:rowOff>
    </xdr:from>
    <xdr:to>
      <xdr:col>2</xdr:col>
      <xdr:colOff>257175</xdr:colOff>
      <xdr:row>1058</xdr:row>
      <xdr:rowOff>123825</xdr:rowOff>
    </xdr:to>
    <xdr:sp macro="" textlink="">
      <xdr:nvSpPr>
        <xdr:cNvPr id="4587" name="AutoShape 483" descr="Exempté du ballottage">
          <a:hlinkClick xmlns:r="http://schemas.openxmlformats.org/officeDocument/2006/relationships" r:id="rId521"/>
        </xdr:cNvPr>
        <xdr:cNvSpPr>
          <a:spLocks noChangeAspect="1" noChangeArrowheads="1"/>
        </xdr:cNvSpPr>
      </xdr:nvSpPr>
      <xdr:spPr bwMode="auto">
        <a:xfrm>
          <a:off x="1657350" y="188623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1373</xdr:row>
      <xdr:rowOff>0</xdr:rowOff>
    </xdr:from>
    <xdr:to>
      <xdr:col>2</xdr:col>
      <xdr:colOff>123825</xdr:colOff>
      <xdr:row>1373</xdr:row>
      <xdr:rowOff>123825</xdr:rowOff>
    </xdr:to>
    <xdr:sp macro="" textlink="">
      <xdr:nvSpPr>
        <xdr:cNvPr id="4588" name="AutoShape 484" descr="Bonis de performance"/>
        <xdr:cNvSpPr>
          <a:spLocks noChangeAspect="1" noChangeArrowheads="1"/>
        </xdr:cNvSpPr>
      </xdr:nvSpPr>
      <xdr:spPr bwMode="auto">
        <a:xfrm>
          <a:off x="1524000" y="188814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1373</xdr:row>
      <xdr:rowOff>0</xdr:rowOff>
    </xdr:from>
    <xdr:to>
      <xdr:col>2</xdr:col>
      <xdr:colOff>257175</xdr:colOff>
      <xdr:row>1373</xdr:row>
      <xdr:rowOff>123825</xdr:rowOff>
    </xdr:to>
    <xdr:sp macro="" textlink="">
      <xdr:nvSpPr>
        <xdr:cNvPr id="4589" name="AutoShape 485" descr="Exempté du ballottage">
          <a:hlinkClick xmlns:r="http://schemas.openxmlformats.org/officeDocument/2006/relationships" r:id="rId522"/>
        </xdr:cNvPr>
        <xdr:cNvSpPr>
          <a:spLocks noChangeAspect="1" noChangeArrowheads="1"/>
        </xdr:cNvSpPr>
      </xdr:nvSpPr>
      <xdr:spPr bwMode="auto">
        <a:xfrm>
          <a:off x="1657350" y="188814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1162</xdr:row>
      <xdr:rowOff>0</xdr:rowOff>
    </xdr:from>
    <xdr:to>
      <xdr:col>2</xdr:col>
      <xdr:colOff>123825</xdr:colOff>
      <xdr:row>1162</xdr:row>
      <xdr:rowOff>123825</xdr:rowOff>
    </xdr:to>
    <xdr:sp macro="" textlink="">
      <xdr:nvSpPr>
        <xdr:cNvPr id="4590" name="AutoShape 486" descr="Bonis de performance"/>
        <xdr:cNvSpPr>
          <a:spLocks noChangeAspect="1" noChangeArrowheads="1"/>
        </xdr:cNvSpPr>
      </xdr:nvSpPr>
      <xdr:spPr bwMode="auto">
        <a:xfrm>
          <a:off x="1524000" y="189004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1162</xdr:row>
      <xdr:rowOff>0</xdr:rowOff>
    </xdr:from>
    <xdr:to>
      <xdr:col>2</xdr:col>
      <xdr:colOff>257175</xdr:colOff>
      <xdr:row>1162</xdr:row>
      <xdr:rowOff>123825</xdr:rowOff>
    </xdr:to>
    <xdr:sp macro="" textlink="">
      <xdr:nvSpPr>
        <xdr:cNvPr id="4591" name="AutoShape 487" descr="Exempté du ballottage">
          <a:hlinkClick xmlns:r="http://schemas.openxmlformats.org/officeDocument/2006/relationships" r:id="rId523"/>
        </xdr:cNvPr>
        <xdr:cNvSpPr>
          <a:spLocks noChangeAspect="1" noChangeArrowheads="1"/>
        </xdr:cNvSpPr>
      </xdr:nvSpPr>
      <xdr:spPr bwMode="auto">
        <a:xfrm>
          <a:off x="1657350" y="189004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1077</xdr:row>
      <xdr:rowOff>0</xdr:rowOff>
    </xdr:from>
    <xdr:to>
      <xdr:col>2</xdr:col>
      <xdr:colOff>123825</xdr:colOff>
      <xdr:row>1077</xdr:row>
      <xdr:rowOff>123825</xdr:rowOff>
    </xdr:to>
    <xdr:sp macro="" textlink="">
      <xdr:nvSpPr>
        <xdr:cNvPr id="4592" name="AutoShape 488" descr="Bonis de performance"/>
        <xdr:cNvSpPr>
          <a:spLocks noChangeAspect="1" noChangeArrowheads="1"/>
        </xdr:cNvSpPr>
      </xdr:nvSpPr>
      <xdr:spPr bwMode="auto">
        <a:xfrm>
          <a:off x="1524000" y="18919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1077</xdr:row>
      <xdr:rowOff>0</xdr:rowOff>
    </xdr:from>
    <xdr:to>
      <xdr:col>2</xdr:col>
      <xdr:colOff>257175</xdr:colOff>
      <xdr:row>1077</xdr:row>
      <xdr:rowOff>123825</xdr:rowOff>
    </xdr:to>
    <xdr:sp macro="" textlink="">
      <xdr:nvSpPr>
        <xdr:cNvPr id="4593" name="AutoShape 489" descr="Exempté du ballottage">
          <a:hlinkClick xmlns:r="http://schemas.openxmlformats.org/officeDocument/2006/relationships" r:id="rId524"/>
        </xdr:cNvPr>
        <xdr:cNvSpPr>
          <a:spLocks noChangeAspect="1" noChangeArrowheads="1"/>
        </xdr:cNvSpPr>
      </xdr:nvSpPr>
      <xdr:spPr bwMode="auto">
        <a:xfrm>
          <a:off x="1657350" y="18919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1470</xdr:row>
      <xdr:rowOff>0</xdr:rowOff>
    </xdr:from>
    <xdr:to>
      <xdr:col>2</xdr:col>
      <xdr:colOff>123825</xdr:colOff>
      <xdr:row>1470</xdr:row>
      <xdr:rowOff>123825</xdr:rowOff>
    </xdr:to>
    <xdr:sp macro="" textlink="">
      <xdr:nvSpPr>
        <xdr:cNvPr id="4594" name="AutoShape 490" descr="Transaction avec retenue de salaire"/>
        <xdr:cNvSpPr>
          <a:spLocks noChangeAspect="1" noChangeArrowheads="1"/>
        </xdr:cNvSpPr>
      </xdr:nvSpPr>
      <xdr:spPr bwMode="auto">
        <a:xfrm>
          <a:off x="1524000" y="18938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1470</xdr:row>
      <xdr:rowOff>0</xdr:rowOff>
    </xdr:from>
    <xdr:to>
      <xdr:col>2</xdr:col>
      <xdr:colOff>257175</xdr:colOff>
      <xdr:row>1470</xdr:row>
      <xdr:rowOff>123825</xdr:rowOff>
    </xdr:to>
    <xdr:sp macro="" textlink="">
      <xdr:nvSpPr>
        <xdr:cNvPr id="4595" name="AutoShape 491" descr="Exempté du ballottage">
          <a:hlinkClick xmlns:r="http://schemas.openxmlformats.org/officeDocument/2006/relationships" r:id="rId525"/>
        </xdr:cNvPr>
        <xdr:cNvSpPr>
          <a:spLocks noChangeAspect="1" noChangeArrowheads="1"/>
        </xdr:cNvSpPr>
      </xdr:nvSpPr>
      <xdr:spPr bwMode="auto">
        <a:xfrm>
          <a:off x="1657350" y="18938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469</xdr:row>
      <xdr:rowOff>0</xdr:rowOff>
    </xdr:from>
    <xdr:to>
      <xdr:col>2</xdr:col>
      <xdr:colOff>123825</xdr:colOff>
      <xdr:row>469</xdr:row>
      <xdr:rowOff>123825</xdr:rowOff>
    </xdr:to>
    <xdr:sp macro="" textlink="">
      <xdr:nvSpPr>
        <xdr:cNvPr id="4596" name="AutoShape 492" descr="Bonis de performance"/>
        <xdr:cNvSpPr>
          <a:spLocks noChangeAspect="1" noChangeArrowheads="1"/>
        </xdr:cNvSpPr>
      </xdr:nvSpPr>
      <xdr:spPr bwMode="auto">
        <a:xfrm>
          <a:off x="1524000" y="18957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469</xdr:row>
      <xdr:rowOff>0</xdr:rowOff>
    </xdr:from>
    <xdr:to>
      <xdr:col>2</xdr:col>
      <xdr:colOff>257175</xdr:colOff>
      <xdr:row>469</xdr:row>
      <xdr:rowOff>123825</xdr:rowOff>
    </xdr:to>
    <xdr:sp macro="" textlink="">
      <xdr:nvSpPr>
        <xdr:cNvPr id="4597" name="AutoShape 493" descr="Exempté du ballottage">
          <a:hlinkClick xmlns:r="http://schemas.openxmlformats.org/officeDocument/2006/relationships" r:id="rId526"/>
        </xdr:cNvPr>
        <xdr:cNvSpPr>
          <a:spLocks noChangeAspect="1" noChangeArrowheads="1"/>
        </xdr:cNvSpPr>
      </xdr:nvSpPr>
      <xdr:spPr bwMode="auto">
        <a:xfrm>
          <a:off x="1657350" y="18957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1057</xdr:row>
      <xdr:rowOff>0</xdr:rowOff>
    </xdr:from>
    <xdr:to>
      <xdr:col>2</xdr:col>
      <xdr:colOff>123825</xdr:colOff>
      <xdr:row>1057</xdr:row>
      <xdr:rowOff>123825</xdr:rowOff>
    </xdr:to>
    <xdr:sp macro="" textlink="">
      <xdr:nvSpPr>
        <xdr:cNvPr id="4598" name="AutoShape 494" descr="Bonis de performance"/>
        <xdr:cNvSpPr>
          <a:spLocks noChangeAspect="1" noChangeArrowheads="1"/>
        </xdr:cNvSpPr>
      </xdr:nvSpPr>
      <xdr:spPr bwMode="auto">
        <a:xfrm>
          <a:off x="1524000" y="18976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1057</xdr:row>
      <xdr:rowOff>0</xdr:rowOff>
    </xdr:from>
    <xdr:to>
      <xdr:col>2</xdr:col>
      <xdr:colOff>257175</xdr:colOff>
      <xdr:row>1057</xdr:row>
      <xdr:rowOff>123825</xdr:rowOff>
    </xdr:to>
    <xdr:sp macro="" textlink="">
      <xdr:nvSpPr>
        <xdr:cNvPr id="4599" name="AutoShape 495" descr="Exempté du ballottage">
          <a:hlinkClick xmlns:r="http://schemas.openxmlformats.org/officeDocument/2006/relationships" r:id="rId527"/>
        </xdr:cNvPr>
        <xdr:cNvSpPr>
          <a:spLocks noChangeAspect="1" noChangeArrowheads="1"/>
        </xdr:cNvSpPr>
      </xdr:nvSpPr>
      <xdr:spPr bwMode="auto">
        <a:xfrm>
          <a:off x="1657350" y="18976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832</xdr:row>
      <xdr:rowOff>0</xdr:rowOff>
    </xdr:from>
    <xdr:to>
      <xdr:col>2</xdr:col>
      <xdr:colOff>123825</xdr:colOff>
      <xdr:row>832</xdr:row>
      <xdr:rowOff>123825</xdr:rowOff>
    </xdr:to>
    <xdr:sp macro="" textlink="">
      <xdr:nvSpPr>
        <xdr:cNvPr id="4600" name="AutoShape 496" descr="Exempté du ballottage">
          <a:hlinkClick xmlns:r="http://schemas.openxmlformats.org/officeDocument/2006/relationships" r:id="rId528"/>
        </xdr:cNvPr>
        <xdr:cNvSpPr>
          <a:spLocks noChangeAspect="1" noChangeArrowheads="1"/>
        </xdr:cNvSpPr>
      </xdr:nvSpPr>
      <xdr:spPr bwMode="auto">
        <a:xfrm>
          <a:off x="1524000" y="19014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832</xdr:row>
      <xdr:rowOff>0</xdr:rowOff>
    </xdr:from>
    <xdr:to>
      <xdr:col>7</xdr:col>
      <xdr:colOff>123825</xdr:colOff>
      <xdr:row>832</xdr:row>
      <xdr:rowOff>104775</xdr:rowOff>
    </xdr:to>
    <xdr:sp macro="" textlink="">
      <xdr:nvSpPr>
        <xdr:cNvPr id="4601" name="AutoShape 497" descr="Éligible à l'arbitrage">
          <a:hlinkClick xmlns:r="http://schemas.openxmlformats.org/officeDocument/2006/relationships" r:id="rId529"/>
        </xdr:cNvPr>
        <xdr:cNvSpPr>
          <a:spLocks noChangeAspect="1" noChangeArrowheads="1"/>
        </xdr:cNvSpPr>
      </xdr:nvSpPr>
      <xdr:spPr bwMode="auto">
        <a:xfrm>
          <a:off x="5334000" y="1901475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799</xdr:row>
      <xdr:rowOff>0</xdr:rowOff>
    </xdr:from>
    <xdr:to>
      <xdr:col>2</xdr:col>
      <xdr:colOff>123825</xdr:colOff>
      <xdr:row>799</xdr:row>
      <xdr:rowOff>123825</xdr:rowOff>
    </xdr:to>
    <xdr:sp macro="" textlink="">
      <xdr:nvSpPr>
        <xdr:cNvPr id="4602" name="AutoShape 498" descr="Exempté du ballottage">
          <a:hlinkClick xmlns:r="http://schemas.openxmlformats.org/officeDocument/2006/relationships" r:id="rId530"/>
        </xdr:cNvPr>
        <xdr:cNvSpPr>
          <a:spLocks noChangeAspect="1" noChangeArrowheads="1"/>
        </xdr:cNvSpPr>
      </xdr:nvSpPr>
      <xdr:spPr bwMode="auto">
        <a:xfrm>
          <a:off x="1524000" y="191652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1461</xdr:row>
      <xdr:rowOff>0</xdr:rowOff>
    </xdr:from>
    <xdr:to>
      <xdr:col>2</xdr:col>
      <xdr:colOff>123825</xdr:colOff>
      <xdr:row>1461</xdr:row>
      <xdr:rowOff>123825</xdr:rowOff>
    </xdr:to>
    <xdr:sp macro="" textlink="">
      <xdr:nvSpPr>
        <xdr:cNvPr id="4603" name="AutoShape 499" descr="Bonis de performance"/>
        <xdr:cNvSpPr>
          <a:spLocks noChangeAspect="1" noChangeArrowheads="1"/>
        </xdr:cNvSpPr>
      </xdr:nvSpPr>
      <xdr:spPr bwMode="auto">
        <a:xfrm>
          <a:off x="1524000" y="19184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1461</xdr:row>
      <xdr:rowOff>0</xdr:rowOff>
    </xdr:from>
    <xdr:to>
      <xdr:col>2</xdr:col>
      <xdr:colOff>257175</xdr:colOff>
      <xdr:row>1461</xdr:row>
      <xdr:rowOff>123825</xdr:rowOff>
    </xdr:to>
    <xdr:sp macro="" textlink="">
      <xdr:nvSpPr>
        <xdr:cNvPr id="4604" name="AutoShape 500" descr="Exempté du ballottage">
          <a:hlinkClick xmlns:r="http://schemas.openxmlformats.org/officeDocument/2006/relationships" r:id="rId531"/>
        </xdr:cNvPr>
        <xdr:cNvSpPr>
          <a:spLocks noChangeAspect="1" noChangeArrowheads="1"/>
        </xdr:cNvSpPr>
      </xdr:nvSpPr>
      <xdr:spPr bwMode="auto">
        <a:xfrm>
          <a:off x="1657350" y="19184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1381</xdr:row>
      <xdr:rowOff>0</xdr:rowOff>
    </xdr:from>
    <xdr:to>
      <xdr:col>7</xdr:col>
      <xdr:colOff>123825</xdr:colOff>
      <xdr:row>1381</xdr:row>
      <xdr:rowOff>104775</xdr:rowOff>
    </xdr:to>
    <xdr:sp macro="" textlink="">
      <xdr:nvSpPr>
        <xdr:cNvPr id="4605" name="AutoShape 501" descr="Éligible à l'arbitrage">
          <a:hlinkClick xmlns:r="http://schemas.openxmlformats.org/officeDocument/2006/relationships" r:id="rId532"/>
        </xdr:cNvPr>
        <xdr:cNvSpPr>
          <a:spLocks noChangeAspect="1" noChangeArrowheads="1"/>
        </xdr:cNvSpPr>
      </xdr:nvSpPr>
      <xdr:spPr bwMode="auto">
        <a:xfrm>
          <a:off x="5334000" y="1922240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979</xdr:row>
      <xdr:rowOff>0</xdr:rowOff>
    </xdr:from>
    <xdr:to>
      <xdr:col>2</xdr:col>
      <xdr:colOff>123825</xdr:colOff>
      <xdr:row>979</xdr:row>
      <xdr:rowOff>123825</xdr:rowOff>
    </xdr:to>
    <xdr:sp macro="" textlink="">
      <xdr:nvSpPr>
        <xdr:cNvPr id="4606" name="AutoShape 502" descr="Bonis de performance"/>
        <xdr:cNvSpPr>
          <a:spLocks noChangeAspect="1" noChangeArrowheads="1"/>
        </xdr:cNvSpPr>
      </xdr:nvSpPr>
      <xdr:spPr bwMode="auto">
        <a:xfrm>
          <a:off x="1524000" y="19241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1466</xdr:row>
      <xdr:rowOff>0</xdr:rowOff>
    </xdr:from>
    <xdr:to>
      <xdr:col>2</xdr:col>
      <xdr:colOff>123825</xdr:colOff>
      <xdr:row>1466</xdr:row>
      <xdr:rowOff>123825</xdr:rowOff>
    </xdr:to>
    <xdr:sp macro="" textlink="">
      <xdr:nvSpPr>
        <xdr:cNvPr id="4607" name="AutoShape 503" descr="Bonis de performance"/>
        <xdr:cNvSpPr>
          <a:spLocks noChangeAspect="1" noChangeArrowheads="1"/>
        </xdr:cNvSpPr>
      </xdr:nvSpPr>
      <xdr:spPr bwMode="auto">
        <a:xfrm>
          <a:off x="1524000" y="193357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1466</xdr:row>
      <xdr:rowOff>0</xdr:rowOff>
    </xdr:from>
    <xdr:to>
      <xdr:col>2</xdr:col>
      <xdr:colOff>257175</xdr:colOff>
      <xdr:row>1466</xdr:row>
      <xdr:rowOff>123825</xdr:rowOff>
    </xdr:to>
    <xdr:sp macro="" textlink="">
      <xdr:nvSpPr>
        <xdr:cNvPr id="4608" name="AutoShape 504" descr="Exempté du ballottage">
          <a:hlinkClick xmlns:r="http://schemas.openxmlformats.org/officeDocument/2006/relationships" r:id="rId533"/>
        </xdr:cNvPr>
        <xdr:cNvSpPr>
          <a:spLocks noChangeAspect="1" noChangeArrowheads="1"/>
        </xdr:cNvSpPr>
      </xdr:nvSpPr>
      <xdr:spPr bwMode="auto">
        <a:xfrm>
          <a:off x="1657350" y="193357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1030</xdr:row>
      <xdr:rowOff>0</xdr:rowOff>
    </xdr:from>
    <xdr:to>
      <xdr:col>2</xdr:col>
      <xdr:colOff>123825</xdr:colOff>
      <xdr:row>1030</xdr:row>
      <xdr:rowOff>123825</xdr:rowOff>
    </xdr:to>
    <xdr:sp macro="" textlink="">
      <xdr:nvSpPr>
        <xdr:cNvPr id="4609" name="AutoShape 505" descr="Bonis de performance"/>
        <xdr:cNvSpPr>
          <a:spLocks noChangeAspect="1" noChangeArrowheads="1"/>
        </xdr:cNvSpPr>
      </xdr:nvSpPr>
      <xdr:spPr bwMode="auto">
        <a:xfrm>
          <a:off x="1524000" y="193548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1030</xdr:row>
      <xdr:rowOff>0</xdr:rowOff>
    </xdr:from>
    <xdr:to>
      <xdr:col>2</xdr:col>
      <xdr:colOff>257175</xdr:colOff>
      <xdr:row>1030</xdr:row>
      <xdr:rowOff>123825</xdr:rowOff>
    </xdr:to>
    <xdr:sp macro="" textlink="">
      <xdr:nvSpPr>
        <xdr:cNvPr id="4610" name="AutoShape 506" descr="Exempté du ballottage">
          <a:hlinkClick xmlns:r="http://schemas.openxmlformats.org/officeDocument/2006/relationships" r:id="rId534"/>
        </xdr:cNvPr>
        <xdr:cNvSpPr>
          <a:spLocks noChangeAspect="1" noChangeArrowheads="1"/>
        </xdr:cNvSpPr>
      </xdr:nvSpPr>
      <xdr:spPr bwMode="auto">
        <a:xfrm>
          <a:off x="1657350" y="193548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1197</xdr:row>
      <xdr:rowOff>0</xdr:rowOff>
    </xdr:from>
    <xdr:to>
      <xdr:col>2</xdr:col>
      <xdr:colOff>123825</xdr:colOff>
      <xdr:row>1197</xdr:row>
      <xdr:rowOff>123825</xdr:rowOff>
    </xdr:to>
    <xdr:sp macro="" textlink="">
      <xdr:nvSpPr>
        <xdr:cNvPr id="4611" name="AutoShape 507" descr="Exempté du ballottage">
          <a:hlinkClick xmlns:r="http://schemas.openxmlformats.org/officeDocument/2006/relationships" r:id="rId535"/>
        </xdr:cNvPr>
        <xdr:cNvSpPr>
          <a:spLocks noChangeAspect="1" noChangeArrowheads="1"/>
        </xdr:cNvSpPr>
      </xdr:nvSpPr>
      <xdr:spPr bwMode="auto">
        <a:xfrm>
          <a:off x="1524000" y="193929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686</xdr:row>
      <xdr:rowOff>0</xdr:rowOff>
    </xdr:from>
    <xdr:to>
      <xdr:col>8</xdr:col>
      <xdr:colOff>123825</xdr:colOff>
      <xdr:row>686</xdr:row>
      <xdr:rowOff>104775</xdr:rowOff>
    </xdr:to>
    <xdr:sp macro="" textlink="">
      <xdr:nvSpPr>
        <xdr:cNvPr id="4612" name="AutoShape 508" descr="Éligible à l'arbitrage">
          <a:hlinkClick xmlns:r="http://schemas.openxmlformats.org/officeDocument/2006/relationships" r:id="rId536"/>
        </xdr:cNvPr>
        <xdr:cNvSpPr>
          <a:spLocks noChangeAspect="1" noChangeArrowheads="1"/>
        </xdr:cNvSpPr>
      </xdr:nvSpPr>
      <xdr:spPr bwMode="auto">
        <a:xfrm>
          <a:off x="6096000" y="186842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1227</xdr:row>
      <xdr:rowOff>0</xdr:rowOff>
    </xdr:from>
    <xdr:to>
      <xdr:col>7</xdr:col>
      <xdr:colOff>123825</xdr:colOff>
      <xdr:row>1227</xdr:row>
      <xdr:rowOff>104775</xdr:rowOff>
    </xdr:to>
    <xdr:sp macro="" textlink="">
      <xdr:nvSpPr>
        <xdr:cNvPr id="4613" name="AutoShape 509" descr="Éligible à l'arbitrage">
          <a:hlinkClick xmlns:r="http://schemas.openxmlformats.org/officeDocument/2006/relationships" r:id="rId537"/>
        </xdr:cNvPr>
        <xdr:cNvSpPr>
          <a:spLocks noChangeAspect="1" noChangeArrowheads="1"/>
        </xdr:cNvSpPr>
      </xdr:nvSpPr>
      <xdr:spPr bwMode="auto">
        <a:xfrm>
          <a:off x="5334000" y="187032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1134</xdr:row>
      <xdr:rowOff>0</xdr:rowOff>
    </xdr:from>
    <xdr:to>
      <xdr:col>8</xdr:col>
      <xdr:colOff>123825</xdr:colOff>
      <xdr:row>1134</xdr:row>
      <xdr:rowOff>104775</xdr:rowOff>
    </xdr:to>
    <xdr:sp macro="" textlink="">
      <xdr:nvSpPr>
        <xdr:cNvPr id="4614" name="AutoShape 510" descr="Éligible à l'arbitrage">
          <a:hlinkClick xmlns:r="http://schemas.openxmlformats.org/officeDocument/2006/relationships" r:id="rId538"/>
        </xdr:cNvPr>
        <xdr:cNvSpPr>
          <a:spLocks noChangeAspect="1" noChangeArrowheads="1"/>
        </xdr:cNvSpPr>
      </xdr:nvSpPr>
      <xdr:spPr bwMode="auto">
        <a:xfrm>
          <a:off x="6096000" y="187223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1338</xdr:row>
      <xdr:rowOff>0</xdr:rowOff>
    </xdr:from>
    <xdr:to>
      <xdr:col>2</xdr:col>
      <xdr:colOff>123825</xdr:colOff>
      <xdr:row>1338</xdr:row>
      <xdr:rowOff>123825</xdr:rowOff>
    </xdr:to>
    <xdr:sp macro="" textlink="">
      <xdr:nvSpPr>
        <xdr:cNvPr id="4615" name="AutoShape 511" descr="Bonis de performance"/>
        <xdr:cNvSpPr>
          <a:spLocks noChangeAspect="1" noChangeArrowheads="1"/>
        </xdr:cNvSpPr>
      </xdr:nvSpPr>
      <xdr:spPr bwMode="auto">
        <a:xfrm>
          <a:off x="1524000" y="187794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1338</xdr:row>
      <xdr:rowOff>0</xdr:rowOff>
    </xdr:from>
    <xdr:to>
      <xdr:col>2</xdr:col>
      <xdr:colOff>257175</xdr:colOff>
      <xdr:row>1338</xdr:row>
      <xdr:rowOff>123825</xdr:rowOff>
    </xdr:to>
    <xdr:sp macro="" textlink="">
      <xdr:nvSpPr>
        <xdr:cNvPr id="4616" name="AutoShape 512" descr="Exempté du ballottage">
          <a:hlinkClick xmlns:r="http://schemas.openxmlformats.org/officeDocument/2006/relationships" r:id="rId539"/>
        </xdr:cNvPr>
        <xdr:cNvSpPr>
          <a:spLocks noChangeAspect="1" noChangeArrowheads="1"/>
        </xdr:cNvSpPr>
      </xdr:nvSpPr>
      <xdr:spPr bwMode="auto">
        <a:xfrm>
          <a:off x="1657350" y="187794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4617" name="AutoShape 513" descr="https://capfriendly-wlb8ng5.stackpathdns.com/assets/images/icons/general/q2.svg"/>
        <xdr:cNvSpPr>
          <a:spLocks noChangeAspect="1" noChangeArrowheads="1"/>
        </xdr:cNvSpPr>
      </xdr:nvSpPr>
      <xdr:spPr bwMode="auto">
        <a:xfrm>
          <a:off x="5334000" y="1879854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528</xdr:row>
      <xdr:rowOff>0</xdr:rowOff>
    </xdr:from>
    <xdr:to>
      <xdr:col>2</xdr:col>
      <xdr:colOff>123825</xdr:colOff>
      <xdr:row>528</xdr:row>
      <xdr:rowOff>123825</xdr:rowOff>
    </xdr:to>
    <xdr:sp macro="" textlink="">
      <xdr:nvSpPr>
        <xdr:cNvPr id="4618" name="AutoShape 514" descr="Bonis de performance"/>
        <xdr:cNvSpPr>
          <a:spLocks noChangeAspect="1" noChangeArrowheads="1"/>
        </xdr:cNvSpPr>
      </xdr:nvSpPr>
      <xdr:spPr bwMode="auto">
        <a:xfrm>
          <a:off x="1524000" y="19026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528</xdr:row>
      <xdr:rowOff>0</xdr:rowOff>
    </xdr:from>
    <xdr:to>
      <xdr:col>2</xdr:col>
      <xdr:colOff>257175</xdr:colOff>
      <xdr:row>528</xdr:row>
      <xdr:rowOff>123825</xdr:rowOff>
    </xdr:to>
    <xdr:sp macro="" textlink="">
      <xdr:nvSpPr>
        <xdr:cNvPr id="4619" name="AutoShape 515" descr="Exempté du ballottage">
          <a:hlinkClick xmlns:r="http://schemas.openxmlformats.org/officeDocument/2006/relationships" r:id="rId540"/>
        </xdr:cNvPr>
        <xdr:cNvSpPr>
          <a:spLocks noChangeAspect="1" noChangeArrowheads="1"/>
        </xdr:cNvSpPr>
      </xdr:nvSpPr>
      <xdr:spPr bwMode="auto">
        <a:xfrm>
          <a:off x="1657350" y="190261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944</xdr:row>
      <xdr:rowOff>0</xdr:rowOff>
    </xdr:from>
    <xdr:to>
      <xdr:col>2</xdr:col>
      <xdr:colOff>123825</xdr:colOff>
      <xdr:row>944</xdr:row>
      <xdr:rowOff>123825</xdr:rowOff>
    </xdr:to>
    <xdr:sp macro="" textlink="">
      <xdr:nvSpPr>
        <xdr:cNvPr id="4620" name="AutoShape 516" descr="Bonis de performance"/>
        <xdr:cNvSpPr>
          <a:spLocks noChangeAspect="1" noChangeArrowheads="1"/>
        </xdr:cNvSpPr>
      </xdr:nvSpPr>
      <xdr:spPr bwMode="auto">
        <a:xfrm>
          <a:off x="1524000" y="191395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1" name="AutoShape 517" descr="https://capfriendly-wlb8ng5.stackpathdns.com/assets/images/icons/general/q.svg"/>
        <xdr:cNvSpPr>
          <a:spLocks noChangeAspect="1" noChangeArrowheads="1"/>
        </xdr:cNvSpPr>
      </xdr:nvSpPr>
      <xdr:spPr bwMode="auto">
        <a:xfrm>
          <a:off x="1524000" y="19348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2" name="AutoShape 518" descr="https://capfriendly-wlb8ng5.stackpathdns.com/assets/images/icons/general/q.svg"/>
        <xdr:cNvSpPr>
          <a:spLocks noChangeAspect="1" noChangeArrowheads="1"/>
        </xdr:cNvSpPr>
      </xdr:nvSpPr>
      <xdr:spPr bwMode="auto">
        <a:xfrm>
          <a:off x="1524000" y="19367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3" name="AutoShape 519" descr="https://capfriendly-wlb8ng5.stackpathdns.com/assets/images/icons/general/q.svg"/>
        <xdr:cNvSpPr>
          <a:spLocks noChangeAspect="1" noChangeArrowheads="1"/>
        </xdr:cNvSpPr>
      </xdr:nvSpPr>
      <xdr:spPr bwMode="auto">
        <a:xfrm>
          <a:off x="1524000" y="19386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4" name="AutoShape 520" descr="https://capfriendly-wlb8ng5.stackpathdns.com/assets/images/icons/general/q.svg"/>
        <xdr:cNvSpPr>
          <a:spLocks noChangeAspect="1" noChangeArrowheads="1"/>
        </xdr:cNvSpPr>
      </xdr:nvSpPr>
      <xdr:spPr bwMode="auto">
        <a:xfrm>
          <a:off x="1524000" y="19405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5" name="AutoShape 521" descr="https://capfriendly-wlb8ng5.stackpathdns.com/assets/images/icons/general/q.svg"/>
        <xdr:cNvSpPr>
          <a:spLocks noChangeAspect="1" noChangeArrowheads="1"/>
        </xdr:cNvSpPr>
      </xdr:nvSpPr>
      <xdr:spPr bwMode="auto">
        <a:xfrm>
          <a:off x="1524000" y="19424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6" name="AutoShape 522" descr="https://capfriendly-wlb8ng5.stackpathdns.com/assets/images/icons/general/q.svg"/>
        <xdr:cNvSpPr>
          <a:spLocks noChangeAspect="1" noChangeArrowheads="1"/>
        </xdr:cNvSpPr>
      </xdr:nvSpPr>
      <xdr:spPr bwMode="auto">
        <a:xfrm>
          <a:off x="1524000" y="19443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7" name="AutoShape 523" descr="https://capfriendly-wlb8ng5.stackpathdns.com/assets/images/icons/general/q.svg"/>
        <xdr:cNvSpPr>
          <a:spLocks noChangeAspect="1" noChangeArrowheads="1"/>
        </xdr:cNvSpPr>
      </xdr:nvSpPr>
      <xdr:spPr bwMode="auto">
        <a:xfrm>
          <a:off x="1524000" y="19462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8" name="AutoShape 524" descr="https://capfriendly-wlb8ng5.stackpathdns.com/assets/images/icons/general/q.svg"/>
        <xdr:cNvSpPr>
          <a:spLocks noChangeAspect="1" noChangeArrowheads="1"/>
        </xdr:cNvSpPr>
      </xdr:nvSpPr>
      <xdr:spPr bwMode="auto">
        <a:xfrm>
          <a:off x="1524000" y="19481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29" name="AutoShape 525" descr="https://capfriendly-wlb8ng5.stackpathdns.com/assets/images/icons/general/q.svg"/>
        <xdr:cNvSpPr>
          <a:spLocks noChangeAspect="1" noChangeArrowheads="1"/>
        </xdr:cNvSpPr>
      </xdr:nvSpPr>
      <xdr:spPr bwMode="auto">
        <a:xfrm>
          <a:off x="1524000" y="19500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30" name="AutoShape 526" descr="https://capfriendly-wlb8ng5.stackpathdns.com/assets/images/icons/general/q.svg"/>
        <xdr:cNvSpPr>
          <a:spLocks noChangeAspect="1" noChangeArrowheads="1"/>
        </xdr:cNvSpPr>
      </xdr:nvSpPr>
      <xdr:spPr bwMode="auto">
        <a:xfrm>
          <a:off x="1524000" y="19519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31" name="AutoShape 527" descr="https://capfriendly-wlb8ng5.stackpathdns.com/assets/images/icons/general/q.svg"/>
        <xdr:cNvSpPr>
          <a:spLocks noChangeAspect="1" noChangeArrowheads="1"/>
        </xdr:cNvSpPr>
      </xdr:nvSpPr>
      <xdr:spPr bwMode="auto">
        <a:xfrm>
          <a:off x="1524000" y="19538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1224</xdr:row>
      <xdr:rowOff>0</xdr:rowOff>
    </xdr:from>
    <xdr:to>
      <xdr:col>2</xdr:col>
      <xdr:colOff>123825</xdr:colOff>
      <xdr:row>1224</xdr:row>
      <xdr:rowOff>123825</xdr:rowOff>
    </xdr:to>
    <xdr:sp macro="" textlink="">
      <xdr:nvSpPr>
        <xdr:cNvPr id="4632" name="AutoShape 528" descr="Exempté du ballottage">
          <a:hlinkClick xmlns:r="http://schemas.openxmlformats.org/officeDocument/2006/relationships" r:id="rId541"/>
        </xdr:cNvPr>
        <xdr:cNvSpPr>
          <a:spLocks noChangeAspect="1" noChangeArrowheads="1"/>
        </xdr:cNvSpPr>
      </xdr:nvSpPr>
      <xdr:spPr bwMode="auto">
        <a:xfrm>
          <a:off x="1524000" y="19625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842</xdr:row>
      <xdr:rowOff>0</xdr:rowOff>
    </xdr:from>
    <xdr:to>
      <xdr:col>2</xdr:col>
      <xdr:colOff>123825</xdr:colOff>
      <xdr:row>842</xdr:row>
      <xdr:rowOff>123825</xdr:rowOff>
    </xdr:to>
    <xdr:sp macro="" textlink="">
      <xdr:nvSpPr>
        <xdr:cNvPr id="4633" name="AutoShape 529" descr="Exempté du ballottage">
          <a:hlinkClick xmlns:r="http://schemas.openxmlformats.org/officeDocument/2006/relationships" r:id="rId542"/>
        </xdr:cNvPr>
        <xdr:cNvSpPr>
          <a:spLocks noChangeAspect="1" noChangeArrowheads="1"/>
        </xdr:cNvSpPr>
      </xdr:nvSpPr>
      <xdr:spPr bwMode="auto">
        <a:xfrm>
          <a:off x="1524000" y="19644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659</xdr:row>
      <xdr:rowOff>0</xdr:rowOff>
    </xdr:from>
    <xdr:to>
      <xdr:col>2</xdr:col>
      <xdr:colOff>123825</xdr:colOff>
      <xdr:row>659</xdr:row>
      <xdr:rowOff>123825</xdr:rowOff>
    </xdr:to>
    <xdr:sp macro="" textlink="">
      <xdr:nvSpPr>
        <xdr:cNvPr id="4634" name="AutoShape 530" descr="Exempté du ballottage">
          <a:hlinkClick xmlns:r="http://schemas.openxmlformats.org/officeDocument/2006/relationships" r:id="rId543"/>
        </xdr:cNvPr>
        <xdr:cNvSpPr>
          <a:spLocks noChangeAspect="1" noChangeArrowheads="1"/>
        </xdr:cNvSpPr>
      </xdr:nvSpPr>
      <xdr:spPr bwMode="auto">
        <a:xfrm>
          <a:off x="1524000" y="196634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1289</xdr:row>
      <xdr:rowOff>0</xdr:rowOff>
    </xdr:from>
    <xdr:to>
      <xdr:col>2</xdr:col>
      <xdr:colOff>123825</xdr:colOff>
      <xdr:row>1289</xdr:row>
      <xdr:rowOff>123825</xdr:rowOff>
    </xdr:to>
    <xdr:sp macro="" textlink="">
      <xdr:nvSpPr>
        <xdr:cNvPr id="4635" name="AutoShape 531" descr="Exempté du ballottage">
          <a:hlinkClick xmlns:r="http://schemas.openxmlformats.org/officeDocument/2006/relationships" r:id="rId544"/>
        </xdr:cNvPr>
        <xdr:cNvSpPr>
          <a:spLocks noChangeAspect="1" noChangeArrowheads="1"/>
        </xdr:cNvSpPr>
      </xdr:nvSpPr>
      <xdr:spPr bwMode="auto">
        <a:xfrm>
          <a:off x="1524000" y="19682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242</xdr:row>
      <xdr:rowOff>0</xdr:rowOff>
    </xdr:from>
    <xdr:to>
      <xdr:col>2</xdr:col>
      <xdr:colOff>123825</xdr:colOff>
      <xdr:row>242</xdr:row>
      <xdr:rowOff>123825</xdr:rowOff>
    </xdr:to>
    <xdr:sp macro="" textlink="">
      <xdr:nvSpPr>
        <xdr:cNvPr id="4636" name="AutoShape 532" descr="Bonis de performance"/>
        <xdr:cNvSpPr>
          <a:spLocks noChangeAspect="1" noChangeArrowheads="1"/>
        </xdr:cNvSpPr>
      </xdr:nvSpPr>
      <xdr:spPr bwMode="auto">
        <a:xfrm>
          <a:off x="1524000" y="19701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242</xdr:row>
      <xdr:rowOff>0</xdr:rowOff>
    </xdr:from>
    <xdr:to>
      <xdr:col>2</xdr:col>
      <xdr:colOff>257175</xdr:colOff>
      <xdr:row>242</xdr:row>
      <xdr:rowOff>123825</xdr:rowOff>
    </xdr:to>
    <xdr:sp macro="" textlink="">
      <xdr:nvSpPr>
        <xdr:cNvPr id="4637" name="AutoShape 533" descr="Exempté du ballottage">
          <a:hlinkClick xmlns:r="http://schemas.openxmlformats.org/officeDocument/2006/relationships" r:id="rId545"/>
        </xdr:cNvPr>
        <xdr:cNvSpPr>
          <a:spLocks noChangeAspect="1" noChangeArrowheads="1"/>
        </xdr:cNvSpPr>
      </xdr:nvSpPr>
      <xdr:spPr bwMode="auto">
        <a:xfrm>
          <a:off x="1657350" y="19701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951</xdr:row>
      <xdr:rowOff>0</xdr:rowOff>
    </xdr:from>
    <xdr:to>
      <xdr:col>2</xdr:col>
      <xdr:colOff>123825</xdr:colOff>
      <xdr:row>951</xdr:row>
      <xdr:rowOff>123825</xdr:rowOff>
    </xdr:to>
    <xdr:sp macro="" textlink="">
      <xdr:nvSpPr>
        <xdr:cNvPr id="4638" name="AutoShape 534" descr="Bonis de performance"/>
        <xdr:cNvSpPr>
          <a:spLocks noChangeAspect="1" noChangeArrowheads="1"/>
        </xdr:cNvSpPr>
      </xdr:nvSpPr>
      <xdr:spPr bwMode="auto">
        <a:xfrm>
          <a:off x="1524000" y="19720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951</xdr:row>
      <xdr:rowOff>0</xdr:rowOff>
    </xdr:from>
    <xdr:to>
      <xdr:col>2</xdr:col>
      <xdr:colOff>257175</xdr:colOff>
      <xdr:row>951</xdr:row>
      <xdr:rowOff>123825</xdr:rowOff>
    </xdr:to>
    <xdr:sp macro="" textlink="">
      <xdr:nvSpPr>
        <xdr:cNvPr id="4639" name="AutoShape 535" descr="Exempté du ballottage">
          <a:hlinkClick xmlns:r="http://schemas.openxmlformats.org/officeDocument/2006/relationships" r:id="rId546"/>
        </xdr:cNvPr>
        <xdr:cNvSpPr>
          <a:spLocks noChangeAspect="1" noChangeArrowheads="1"/>
        </xdr:cNvSpPr>
      </xdr:nvSpPr>
      <xdr:spPr bwMode="auto">
        <a:xfrm>
          <a:off x="1657350" y="19720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329</xdr:row>
      <xdr:rowOff>0</xdr:rowOff>
    </xdr:from>
    <xdr:to>
      <xdr:col>2</xdr:col>
      <xdr:colOff>123825</xdr:colOff>
      <xdr:row>329</xdr:row>
      <xdr:rowOff>123825</xdr:rowOff>
    </xdr:to>
    <xdr:sp macro="" textlink="">
      <xdr:nvSpPr>
        <xdr:cNvPr id="4640" name="AutoShape 536" descr="Bonis de performance"/>
        <xdr:cNvSpPr>
          <a:spLocks noChangeAspect="1" noChangeArrowheads="1"/>
        </xdr:cNvSpPr>
      </xdr:nvSpPr>
      <xdr:spPr bwMode="auto">
        <a:xfrm>
          <a:off x="1524000" y="19739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329</xdr:row>
      <xdr:rowOff>0</xdr:rowOff>
    </xdr:from>
    <xdr:to>
      <xdr:col>2</xdr:col>
      <xdr:colOff>257175</xdr:colOff>
      <xdr:row>329</xdr:row>
      <xdr:rowOff>123825</xdr:rowOff>
    </xdr:to>
    <xdr:sp macro="" textlink="">
      <xdr:nvSpPr>
        <xdr:cNvPr id="4641" name="AutoShape 537" descr="Exempté du ballottage">
          <a:hlinkClick xmlns:r="http://schemas.openxmlformats.org/officeDocument/2006/relationships" r:id="rId547"/>
        </xdr:cNvPr>
        <xdr:cNvSpPr>
          <a:spLocks noChangeAspect="1" noChangeArrowheads="1"/>
        </xdr:cNvSpPr>
      </xdr:nvSpPr>
      <xdr:spPr bwMode="auto">
        <a:xfrm>
          <a:off x="1657350" y="19739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290</xdr:row>
      <xdr:rowOff>0</xdr:rowOff>
    </xdr:from>
    <xdr:to>
      <xdr:col>7</xdr:col>
      <xdr:colOff>123825</xdr:colOff>
      <xdr:row>290</xdr:row>
      <xdr:rowOff>104775</xdr:rowOff>
    </xdr:to>
    <xdr:sp macro="" textlink="">
      <xdr:nvSpPr>
        <xdr:cNvPr id="4642" name="AutoShape 538" descr="Éligible à l'arbitrage">
          <a:hlinkClick xmlns:r="http://schemas.openxmlformats.org/officeDocument/2006/relationships" r:id="rId548"/>
        </xdr:cNvPr>
        <xdr:cNvSpPr>
          <a:spLocks noChangeAspect="1" noChangeArrowheads="1"/>
        </xdr:cNvSpPr>
      </xdr:nvSpPr>
      <xdr:spPr bwMode="auto">
        <a:xfrm>
          <a:off x="5334000" y="1979676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731</xdr:row>
      <xdr:rowOff>0</xdr:rowOff>
    </xdr:from>
    <xdr:to>
      <xdr:col>2</xdr:col>
      <xdr:colOff>123825</xdr:colOff>
      <xdr:row>731</xdr:row>
      <xdr:rowOff>123825</xdr:rowOff>
    </xdr:to>
    <xdr:sp macro="" textlink="">
      <xdr:nvSpPr>
        <xdr:cNvPr id="4643" name="AutoShape 539" descr="Bonis de performance"/>
        <xdr:cNvSpPr>
          <a:spLocks noChangeAspect="1" noChangeArrowheads="1"/>
        </xdr:cNvSpPr>
      </xdr:nvSpPr>
      <xdr:spPr bwMode="auto">
        <a:xfrm>
          <a:off x="1524000" y="19815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731</xdr:row>
      <xdr:rowOff>0</xdr:rowOff>
    </xdr:from>
    <xdr:to>
      <xdr:col>2</xdr:col>
      <xdr:colOff>257175</xdr:colOff>
      <xdr:row>731</xdr:row>
      <xdr:rowOff>123825</xdr:rowOff>
    </xdr:to>
    <xdr:sp macro="" textlink="">
      <xdr:nvSpPr>
        <xdr:cNvPr id="4644" name="AutoShape 540" descr="Exempté du ballottage">
          <a:hlinkClick xmlns:r="http://schemas.openxmlformats.org/officeDocument/2006/relationships" r:id="rId549"/>
        </xdr:cNvPr>
        <xdr:cNvSpPr>
          <a:spLocks noChangeAspect="1" noChangeArrowheads="1"/>
        </xdr:cNvSpPr>
      </xdr:nvSpPr>
      <xdr:spPr bwMode="auto">
        <a:xfrm>
          <a:off x="1657350" y="19815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1231</xdr:row>
      <xdr:rowOff>0</xdr:rowOff>
    </xdr:from>
    <xdr:to>
      <xdr:col>2</xdr:col>
      <xdr:colOff>123825</xdr:colOff>
      <xdr:row>1231</xdr:row>
      <xdr:rowOff>123825</xdr:rowOff>
    </xdr:to>
    <xdr:sp macro="" textlink="">
      <xdr:nvSpPr>
        <xdr:cNvPr id="4645" name="AutoShape 541" descr="Bonis de performance"/>
        <xdr:cNvSpPr>
          <a:spLocks noChangeAspect="1" noChangeArrowheads="1"/>
        </xdr:cNvSpPr>
      </xdr:nvSpPr>
      <xdr:spPr bwMode="auto">
        <a:xfrm>
          <a:off x="1524000" y="19834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1231</xdr:row>
      <xdr:rowOff>0</xdr:rowOff>
    </xdr:from>
    <xdr:to>
      <xdr:col>2</xdr:col>
      <xdr:colOff>257175</xdr:colOff>
      <xdr:row>1231</xdr:row>
      <xdr:rowOff>123825</xdr:rowOff>
    </xdr:to>
    <xdr:sp macro="" textlink="">
      <xdr:nvSpPr>
        <xdr:cNvPr id="4646" name="AutoShape 542" descr="Exempté du ballottage">
          <a:hlinkClick xmlns:r="http://schemas.openxmlformats.org/officeDocument/2006/relationships" r:id="rId550"/>
        </xdr:cNvPr>
        <xdr:cNvSpPr>
          <a:spLocks noChangeAspect="1" noChangeArrowheads="1"/>
        </xdr:cNvSpPr>
      </xdr:nvSpPr>
      <xdr:spPr bwMode="auto">
        <a:xfrm>
          <a:off x="1657350" y="19834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1078</xdr:row>
      <xdr:rowOff>0</xdr:rowOff>
    </xdr:from>
    <xdr:to>
      <xdr:col>7</xdr:col>
      <xdr:colOff>123825</xdr:colOff>
      <xdr:row>1078</xdr:row>
      <xdr:rowOff>104775</xdr:rowOff>
    </xdr:to>
    <xdr:sp macro="" textlink="">
      <xdr:nvSpPr>
        <xdr:cNvPr id="4647" name="AutoShape 543" descr="Éligible à l'arbitrage">
          <a:hlinkClick xmlns:r="http://schemas.openxmlformats.org/officeDocument/2006/relationships" r:id="rId551"/>
        </xdr:cNvPr>
        <xdr:cNvSpPr>
          <a:spLocks noChangeAspect="1" noChangeArrowheads="1"/>
        </xdr:cNvSpPr>
      </xdr:nvSpPr>
      <xdr:spPr bwMode="auto">
        <a:xfrm>
          <a:off x="5334000" y="1985391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721</xdr:row>
      <xdr:rowOff>0</xdr:rowOff>
    </xdr:from>
    <xdr:to>
      <xdr:col>7</xdr:col>
      <xdr:colOff>123825</xdr:colOff>
      <xdr:row>721</xdr:row>
      <xdr:rowOff>104775</xdr:rowOff>
    </xdr:to>
    <xdr:sp macro="" textlink="">
      <xdr:nvSpPr>
        <xdr:cNvPr id="4648" name="AutoShape 544" descr="Éligible à l'arbitrage">
          <a:hlinkClick xmlns:r="http://schemas.openxmlformats.org/officeDocument/2006/relationships" r:id="rId552"/>
        </xdr:cNvPr>
        <xdr:cNvSpPr>
          <a:spLocks noChangeAspect="1" noChangeArrowheads="1"/>
        </xdr:cNvSpPr>
      </xdr:nvSpPr>
      <xdr:spPr bwMode="auto">
        <a:xfrm>
          <a:off x="5334000" y="1987296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783</xdr:row>
      <xdr:rowOff>0</xdr:rowOff>
    </xdr:from>
    <xdr:to>
      <xdr:col>2</xdr:col>
      <xdr:colOff>123825</xdr:colOff>
      <xdr:row>783</xdr:row>
      <xdr:rowOff>123825</xdr:rowOff>
    </xdr:to>
    <xdr:sp macro="" textlink="">
      <xdr:nvSpPr>
        <xdr:cNvPr id="4649" name="AutoShape 545" descr="Exempté du ballottage">
          <a:hlinkClick xmlns:r="http://schemas.openxmlformats.org/officeDocument/2006/relationships" r:id="rId553"/>
        </xdr:cNvPr>
        <xdr:cNvSpPr>
          <a:spLocks noChangeAspect="1" noChangeArrowheads="1"/>
        </xdr:cNvSpPr>
      </xdr:nvSpPr>
      <xdr:spPr bwMode="auto">
        <a:xfrm>
          <a:off x="1524000" y="200044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xdr:row>
      <xdr:rowOff>0</xdr:rowOff>
    </xdr:from>
    <xdr:to>
      <xdr:col>2</xdr:col>
      <xdr:colOff>123825</xdr:colOff>
      <xdr:row>92</xdr:row>
      <xdr:rowOff>123825</xdr:rowOff>
    </xdr:to>
    <xdr:sp macro="" textlink="">
      <xdr:nvSpPr>
        <xdr:cNvPr id="4650" name="AutoShape 546" descr="Bonis de performance"/>
        <xdr:cNvSpPr>
          <a:spLocks noChangeAspect="1" noChangeArrowheads="1"/>
        </xdr:cNvSpPr>
      </xdr:nvSpPr>
      <xdr:spPr bwMode="auto">
        <a:xfrm>
          <a:off x="1524000" y="200425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92</xdr:row>
      <xdr:rowOff>0</xdr:rowOff>
    </xdr:from>
    <xdr:to>
      <xdr:col>2</xdr:col>
      <xdr:colOff>257175</xdr:colOff>
      <xdr:row>92</xdr:row>
      <xdr:rowOff>123825</xdr:rowOff>
    </xdr:to>
    <xdr:sp macro="" textlink="">
      <xdr:nvSpPr>
        <xdr:cNvPr id="4651" name="AutoShape 547" descr="Exempté du ballottage">
          <a:hlinkClick xmlns:r="http://schemas.openxmlformats.org/officeDocument/2006/relationships" r:id="rId554"/>
        </xdr:cNvPr>
        <xdr:cNvSpPr>
          <a:spLocks noChangeAspect="1" noChangeArrowheads="1"/>
        </xdr:cNvSpPr>
      </xdr:nvSpPr>
      <xdr:spPr bwMode="auto">
        <a:xfrm>
          <a:off x="1657350" y="200425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860</xdr:row>
      <xdr:rowOff>0</xdr:rowOff>
    </xdr:from>
    <xdr:to>
      <xdr:col>2</xdr:col>
      <xdr:colOff>123825</xdr:colOff>
      <xdr:row>860</xdr:row>
      <xdr:rowOff>123825</xdr:rowOff>
    </xdr:to>
    <xdr:sp macro="" textlink="">
      <xdr:nvSpPr>
        <xdr:cNvPr id="4652" name="AutoShape 548" descr="Bonis de performance"/>
        <xdr:cNvSpPr>
          <a:spLocks noChangeAspect="1" noChangeArrowheads="1"/>
        </xdr:cNvSpPr>
      </xdr:nvSpPr>
      <xdr:spPr bwMode="auto">
        <a:xfrm>
          <a:off x="1524000" y="200615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860</xdr:row>
      <xdr:rowOff>0</xdr:rowOff>
    </xdr:from>
    <xdr:to>
      <xdr:col>2</xdr:col>
      <xdr:colOff>257175</xdr:colOff>
      <xdr:row>860</xdr:row>
      <xdr:rowOff>123825</xdr:rowOff>
    </xdr:to>
    <xdr:sp macro="" textlink="">
      <xdr:nvSpPr>
        <xdr:cNvPr id="4653" name="AutoShape 549" descr="Exempté du ballottage">
          <a:hlinkClick xmlns:r="http://schemas.openxmlformats.org/officeDocument/2006/relationships" r:id="rId555"/>
        </xdr:cNvPr>
        <xdr:cNvSpPr>
          <a:spLocks noChangeAspect="1" noChangeArrowheads="1"/>
        </xdr:cNvSpPr>
      </xdr:nvSpPr>
      <xdr:spPr bwMode="auto">
        <a:xfrm>
          <a:off x="1657350" y="200615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1233</xdr:row>
      <xdr:rowOff>0</xdr:rowOff>
    </xdr:from>
    <xdr:to>
      <xdr:col>7</xdr:col>
      <xdr:colOff>123825</xdr:colOff>
      <xdr:row>1233</xdr:row>
      <xdr:rowOff>104775</xdr:rowOff>
    </xdr:to>
    <xdr:sp macro="" textlink="">
      <xdr:nvSpPr>
        <xdr:cNvPr id="4654" name="AutoShape 550" descr="Éligible à l'arbitrage">
          <a:hlinkClick xmlns:r="http://schemas.openxmlformats.org/officeDocument/2006/relationships" r:id="rId556"/>
        </xdr:cNvPr>
        <xdr:cNvSpPr>
          <a:spLocks noChangeAspect="1" noChangeArrowheads="1"/>
        </xdr:cNvSpPr>
      </xdr:nvSpPr>
      <xdr:spPr bwMode="auto">
        <a:xfrm>
          <a:off x="5334000" y="2009965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1118</xdr:row>
      <xdr:rowOff>0</xdr:rowOff>
    </xdr:from>
    <xdr:to>
      <xdr:col>2</xdr:col>
      <xdr:colOff>123825</xdr:colOff>
      <xdr:row>1118</xdr:row>
      <xdr:rowOff>123825</xdr:rowOff>
    </xdr:to>
    <xdr:sp macro="" textlink="">
      <xdr:nvSpPr>
        <xdr:cNvPr id="4655" name="AutoShape 551" descr="Bonis de performance"/>
        <xdr:cNvSpPr>
          <a:spLocks noChangeAspect="1" noChangeArrowheads="1"/>
        </xdr:cNvSpPr>
      </xdr:nvSpPr>
      <xdr:spPr bwMode="auto">
        <a:xfrm>
          <a:off x="1524000" y="201939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1118</xdr:row>
      <xdr:rowOff>0</xdr:rowOff>
    </xdr:from>
    <xdr:to>
      <xdr:col>2</xdr:col>
      <xdr:colOff>257175</xdr:colOff>
      <xdr:row>1118</xdr:row>
      <xdr:rowOff>123825</xdr:rowOff>
    </xdr:to>
    <xdr:sp macro="" textlink="">
      <xdr:nvSpPr>
        <xdr:cNvPr id="4656" name="AutoShape 552" descr="Exempté du ballottage">
          <a:hlinkClick xmlns:r="http://schemas.openxmlformats.org/officeDocument/2006/relationships" r:id="rId557"/>
        </xdr:cNvPr>
        <xdr:cNvSpPr>
          <a:spLocks noChangeAspect="1" noChangeArrowheads="1"/>
        </xdr:cNvSpPr>
      </xdr:nvSpPr>
      <xdr:spPr bwMode="auto">
        <a:xfrm>
          <a:off x="1657350" y="201939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328</xdr:row>
      <xdr:rowOff>0</xdr:rowOff>
    </xdr:from>
    <xdr:to>
      <xdr:col>2</xdr:col>
      <xdr:colOff>123825</xdr:colOff>
      <xdr:row>328</xdr:row>
      <xdr:rowOff>123825</xdr:rowOff>
    </xdr:to>
    <xdr:sp macro="" textlink="">
      <xdr:nvSpPr>
        <xdr:cNvPr id="4657" name="AutoShape 553" descr="Bonis de performance"/>
        <xdr:cNvSpPr>
          <a:spLocks noChangeAspect="1" noChangeArrowheads="1"/>
        </xdr:cNvSpPr>
      </xdr:nvSpPr>
      <xdr:spPr bwMode="auto">
        <a:xfrm>
          <a:off x="1524000" y="202130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328</xdr:row>
      <xdr:rowOff>0</xdr:rowOff>
    </xdr:from>
    <xdr:to>
      <xdr:col>2</xdr:col>
      <xdr:colOff>257175</xdr:colOff>
      <xdr:row>328</xdr:row>
      <xdr:rowOff>123825</xdr:rowOff>
    </xdr:to>
    <xdr:sp macro="" textlink="">
      <xdr:nvSpPr>
        <xdr:cNvPr id="4658" name="AutoShape 554" descr="Transaction avec retenue de salaire"/>
        <xdr:cNvSpPr>
          <a:spLocks noChangeAspect="1" noChangeArrowheads="1"/>
        </xdr:cNvSpPr>
      </xdr:nvSpPr>
      <xdr:spPr bwMode="auto">
        <a:xfrm>
          <a:off x="1657350" y="202130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328</xdr:row>
      <xdr:rowOff>0</xdr:rowOff>
    </xdr:from>
    <xdr:to>
      <xdr:col>2</xdr:col>
      <xdr:colOff>390525</xdr:colOff>
      <xdr:row>328</xdr:row>
      <xdr:rowOff>123825</xdr:rowOff>
    </xdr:to>
    <xdr:sp macro="" textlink="">
      <xdr:nvSpPr>
        <xdr:cNvPr id="4659" name="AutoShape 555" descr="Exempté du ballottage">
          <a:hlinkClick xmlns:r="http://schemas.openxmlformats.org/officeDocument/2006/relationships" r:id="rId558"/>
        </xdr:cNvPr>
        <xdr:cNvSpPr>
          <a:spLocks noChangeAspect="1" noChangeArrowheads="1"/>
        </xdr:cNvSpPr>
      </xdr:nvSpPr>
      <xdr:spPr bwMode="auto">
        <a:xfrm>
          <a:off x="1790700" y="202130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385</xdr:row>
      <xdr:rowOff>0</xdr:rowOff>
    </xdr:from>
    <xdr:to>
      <xdr:col>2</xdr:col>
      <xdr:colOff>123825</xdr:colOff>
      <xdr:row>385</xdr:row>
      <xdr:rowOff>123825</xdr:rowOff>
    </xdr:to>
    <xdr:sp macro="" textlink="">
      <xdr:nvSpPr>
        <xdr:cNvPr id="4660" name="AutoShape 556" descr="Bonis de performance"/>
        <xdr:cNvSpPr>
          <a:spLocks noChangeAspect="1" noChangeArrowheads="1"/>
        </xdr:cNvSpPr>
      </xdr:nvSpPr>
      <xdr:spPr bwMode="auto">
        <a:xfrm>
          <a:off x="1524000" y="202320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385</xdr:row>
      <xdr:rowOff>0</xdr:rowOff>
    </xdr:from>
    <xdr:to>
      <xdr:col>2</xdr:col>
      <xdr:colOff>257175</xdr:colOff>
      <xdr:row>385</xdr:row>
      <xdr:rowOff>123825</xdr:rowOff>
    </xdr:to>
    <xdr:sp macro="" textlink="">
      <xdr:nvSpPr>
        <xdr:cNvPr id="4661" name="AutoShape 557" descr="Exempté du ballottage">
          <a:hlinkClick xmlns:r="http://schemas.openxmlformats.org/officeDocument/2006/relationships" r:id="rId559"/>
        </xdr:cNvPr>
        <xdr:cNvSpPr>
          <a:spLocks noChangeAspect="1" noChangeArrowheads="1"/>
        </xdr:cNvSpPr>
      </xdr:nvSpPr>
      <xdr:spPr bwMode="auto">
        <a:xfrm>
          <a:off x="1657350" y="202320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xdr:row>
      <xdr:rowOff>0</xdr:rowOff>
    </xdr:from>
    <xdr:to>
      <xdr:col>2</xdr:col>
      <xdr:colOff>123825</xdr:colOff>
      <xdr:row>67</xdr:row>
      <xdr:rowOff>123825</xdr:rowOff>
    </xdr:to>
    <xdr:sp macro="" textlink="">
      <xdr:nvSpPr>
        <xdr:cNvPr id="4662" name="AutoShape 558" descr="Bonis de performance"/>
        <xdr:cNvSpPr>
          <a:spLocks noChangeAspect="1" noChangeArrowheads="1"/>
        </xdr:cNvSpPr>
      </xdr:nvSpPr>
      <xdr:spPr bwMode="auto">
        <a:xfrm>
          <a:off x="1524000" y="19731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1094</xdr:row>
      <xdr:rowOff>0</xdr:rowOff>
    </xdr:from>
    <xdr:to>
      <xdr:col>7</xdr:col>
      <xdr:colOff>123825</xdr:colOff>
      <xdr:row>1094</xdr:row>
      <xdr:rowOff>104775</xdr:rowOff>
    </xdr:to>
    <xdr:sp macro="" textlink="">
      <xdr:nvSpPr>
        <xdr:cNvPr id="4663" name="AutoShape 559" descr="Éligible à l'arbitrage">
          <a:hlinkClick xmlns:r="http://schemas.openxmlformats.org/officeDocument/2006/relationships" r:id="rId560"/>
        </xdr:cNvPr>
        <xdr:cNvSpPr>
          <a:spLocks noChangeAspect="1" noChangeArrowheads="1"/>
        </xdr:cNvSpPr>
      </xdr:nvSpPr>
      <xdr:spPr bwMode="auto">
        <a:xfrm>
          <a:off x="5334000" y="199596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1042</xdr:row>
      <xdr:rowOff>0</xdr:rowOff>
    </xdr:from>
    <xdr:to>
      <xdr:col>8</xdr:col>
      <xdr:colOff>123825</xdr:colOff>
      <xdr:row>1042</xdr:row>
      <xdr:rowOff>104775</xdr:rowOff>
    </xdr:to>
    <xdr:sp macro="" textlink="">
      <xdr:nvSpPr>
        <xdr:cNvPr id="4664" name="AutoShape 560" descr="Éligible à l'arbitrage">
          <a:hlinkClick xmlns:r="http://schemas.openxmlformats.org/officeDocument/2006/relationships" r:id="rId561"/>
        </xdr:cNvPr>
        <xdr:cNvSpPr>
          <a:spLocks noChangeAspect="1" noChangeArrowheads="1"/>
        </xdr:cNvSpPr>
      </xdr:nvSpPr>
      <xdr:spPr bwMode="auto">
        <a:xfrm>
          <a:off x="6096000" y="199786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1357</xdr:row>
      <xdr:rowOff>0</xdr:rowOff>
    </xdr:from>
    <xdr:to>
      <xdr:col>7</xdr:col>
      <xdr:colOff>123825</xdr:colOff>
      <xdr:row>1357</xdr:row>
      <xdr:rowOff>104775</xdr:rowOff>
    </xdr:to>
    <xdr:sp macro="" textlink="">
      <xdr:nvSpPr>
        <xdr:cNvPr id="4665" name="AutoShape 561" descr="Éligible à l'arbitrage">
          <a:hlinkClick xmlns:r="http://schemas.openxmlformats.org/officeDocument/2006/relationships" r:id="rId562"/>
        </xdr:cNvPr>
        <xdr:cNvSpPr>
          <a:spLocks noChangeAspect="1" noChangeArrowheads="1"/>
        </xdr:cNvSpPr>
      </xdr:nvSpPr>
      <xdr:spPr bwMode="auto">
        <a:xfrm>
          <a:off x="5334000" y="200167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66" name="AutoShape 562" descr="https://capfriendly-wlb8ng5.stackpathdns.com/assets/images/icons/general/q.svg"/>
        <xdr:cNvSpPr>
          <a:spLocks noChangeAspect="1" noChangeArrowheads="1"/>
        </xdr:cNvSpPr>
      </xdr:nvSpPr>
      <xdr:spPr bwMode="auto">
        <a:xfrm>
          <a:off x="1524000" y="20300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67" name="AutoShape 563" descr="https://capfriendly-wlb8ng5.stackpathdns.com/assets/images/icons/general/q.svg"/>
        <xdr:cNvSpPr>
          <a:spLocks noChangeAspect="1" noChangeArrowheads="1"/>
        </xdr:cNvSpPr>
      </xdr:nvSpPr>
      <xdr:spPr bwMode="auto">
        <a:xfrm>
          <a:off x="1524000" y="20319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68" name="AutoShape 564" descr="https://capfriendly-wlb8ng5.stackpathdns.com/assets/images/icons/general/q.svg"/>
        <xdr:cNvSpPr>
          <a:spLocks noChangeAspect="1" noChangeArrowheads="1"/>
        </xdr:cNvSpPr>
      </xdr:nvSpPr>
      <xdr:spPr bwMode="auto">
        <a:xfrm>
          <a:off x="1524000" y="20338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69" name="AutoShape 565" descr="https://capfriendly-wlb8ng5.stackpathdns.com/assets/images/icons/general/q.svg"/>
        <xdr:cNvSpPr>
          <a:spLocks noChangeAspect="1" noChangeArrowheads="1"/>
        </xdr:cNvSpPr>
      </xdr:nvSpPr>
      <xdr:spPr bwMode="auto">
        <a:xfrm>
          <a:off x="1524000" y="203577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0" name="AutoShape 566" descr="https://capfriendly-wlb8ng5.stackpathdns.com/assets/images/icons/general/q.svg"/>
        <xdr:cNvSpPr>
          <a:spLocks noChangeAspect="1" noChangeArrowheads="1"/>
        </xdr:cNvSpPr>
      </xdr:nvSpPr>
      <xdr:spPr bwMode="auto">
        <a:xfrm>
          <a:off x="1524000" y="203768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1" name="AutoShape 567" descr="https://capfriendly-wlb8ng5.stackpathdns.com/assets/images/icons/general/q.svg"/>
        <xdr:cNvSpPr>
          <a:spLocks noChangeAspect="1" noChangeArrowheads="1"/>
        </xdr:cNvSpPr>
      </xdr:nvSpPr>
      <xdr:spPr bwMode="auto">
        <a:xfrm>
          <a:off x="1524000" y="20395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2" name="AutoShape 568" descr="https://capfriendly-wlb8ng5.stackpathdns.com/assets/images/icons/general/q.svg"/>
        <xdr:cNvSpPr>
          <a:spLocks noChangeAspect="1" noChangeArrowheads="1"/>
        </xdr:cNvSpPr>
      </xdr:nvSpPr>
      <xdr:spPr bwMode="auto">
        <a:xfrm>
          <a:off x="1524000" y="20414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3" name="AutoShape 569" descr="https://capfriendly-wlb8ng5.stackpathdns.com/assets/images/icons/general/q.svg"/>
        <xdr:cNvSpPr>
          <a:spLocks noChangeAspect="1" noChangeArrowheads="1"/>
        </xdr:cNvSpPr>
      </xdr:nvSpPr>
      <xdr:spPr bwMode="auto">
        <a:xfrm>
          <a:off x="1524000" y="20433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4" name="AutoShape 570" descr="https://capfriendly-wlb8ng5.stackpathdns.com/assets/images/icons/general/q.svg"/>
        <xdr:cNvSpPr>
          <a:spLocks noChangeAspect="1" noChangeArrowheads="1"/>
        </xdr:cNvSpPr>
      </xdr:nvSpPr>
      <xdr:spPr bwMode="auto">
        <a:xfrm>
          <a:off x="1524000" y="20453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5" name="AutoShape 571" descr="https://capfriendly-wlb8ng5.stackpathdns.com/assets/images/icons/general/q.svg"/>
        <xdr:cNvSpPr>
          <a:spLocks noChangeAspect="1" noChangeArrowheads="1"/>
        </xdr:cNvSpPr>
      </xdr:nvSpPr>
      <xdr:spPr bwMode="auto">
        <a:xfrm>
          <a:off x="1524000" y="20472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6" name="AutoShape 572" descr="https://capfriendly-wlb8ng5.stackpathdns.com/assets/images/icons/general/q.svg"/>
        <xdr:cNvSpPr>
          <a:spLocks noChangeAspect="1" noChangeArrowheads="1"/>
        </xdr:cNvSpPr>
      </xdr:nvSpPr>
      <xdr:spPr bwMode="auto">
        <a:xfrm>
          <a:off x="1524000" y="20491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600</xdr:row>
      <xdr:rowOff>0</xdr:rowOff>
    </xdr:from>
    <xdr:to>
      <xdr:col>2</xdr:col>
      <xdr:colOff>123825</xdr:colOff>
      <xdr:row>600</xdr:row>
      <xdr:rowOff>123825</xdr:rowOff>
    </xdr:to>
    <xdr:sp macro="" textlink="">
      <xdr:nvSpPr>
        <xdr:cNvPr id="4677" name="AutoShape 573" descr="Transaction avec retenue de salaire"/>
        <xdr:cNvSpPr>
          <a:spLocks noChangeAspect="1" noChangeArrowheads="1"/>
        </xdr:cNvSpPr>
      </xdr:nvSpPr>
      <xdr:spPr bwMode="auto">
        <a:xfrm>
          <a:off x="1524000" y="20577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600</xdr:row>
      <xdr:rowOff>0</xdr:rowOff>
    </xdr:from>
    <xdr:to>
      <xdr:col>2</xdr:col>
      <xdr:colOff>257175</xdr:colOff>
      <xdr:row>600</xdr:row>
      <xdr:rowOff>123825</xdr:rowOff>
    </xdr:to>
    <xdr:sp macro="" textlink="">
      <xdr:nvSpPr>
        <xdr:cNvPr id="4678" name="AutoShape 574" descr="Exempté du ballottage">
          <a:hlinkClick xmlns:r="http://schemas.openxmlformats.org/officeDocument/2006/relationships" r:id="rId563"/>
        </xdr:cNvPr>
        <xdr:cNvSpPr>
          <a:spLocks noChangeAspect="1" noChangeArrowheads="1"/>
        </xdr:cNvSpPr>
      </xdr:nvSpPr>
      <xdr:spPr bwMode="auto">
        <a:xfrm>
          <a:off x="1657350" y="20577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1413</xdr:row>
      <xdr:rowOff>0</xdr:rowOff>
    </xdr:from>
    <xdr:to>
      <xdr:col>2</xdr:col>
      <xdr:colOff>123825</xdr:colOff>
      <xdr:row>1413</xdr:row>
      <xdr:rowOff>123825</xdr:rowOff>
    </xdr:to>
    <xdr:sp macro="" textlink="">
      <xdr:nvSpPr>
        <xdr:cNvPr id="4679" name="AutoShape 575" descr="Bonis de performance"/>
        <xdr:cNvSpPr>
          <a:spLocks noChangeAspect="1" noChangeArrowheads="1"/>
        </xdr:cNvSpPr>
      </xdr:nvSpPr>
      <xdr:spPr bwMode="auto">
        <a:xfrm>
          <a:off x="1524000" y="20596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1413</xdr:row>
      <xdr:rowOff>0</xdr:rowOff>
    </xdr:from>
    <xdr:to>
      <xdr:col>2</xdr:col>
      <xdr:colOff>257175</xdr:colOff>
      <xdr:row>1413</xdr:row>
      <xdr:rowOff>123825</xdr:rowOff>
    </xdr:to>
    <xdr:sp macro="" textlink="">
      <xdr:nvSpPr>
        <xdr:cNvPr id="4680" name="AutoShape 576" descr="Transaction avec retenue de salaire"/>
        <xdr:cNvSpPr>
          <a:spLocks noChangeAspect="1" noChangeArrowheads="1"/>
        </xdr:cNvSpPr>
      </xdr:nvSpPr>
      <xdr:spPr bwMode="auto">
        <a:xfrm>
          <a:off x="1657350" y="20596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1413</xdr:row>
      <xdr:rowOff>0</xdr:rowOff>
    </xdr:from>
    <xdr:to>
      <xdr:col>2</xdr:col>
      <xdr:colOff>390525</xdr:colOff>
      <xdr:row>1413</xdr:row>
      <xdr:rowOff>123825</xdr:rowOff>
    </xdr:to>
    <xdr:sp macro="" textlink="">
      <xdr:nvSpPr>
        <xdr:cNvPr id="4681" name="AutoShape 577" descr="Exempté du ballottage">
          <a:hlinkClick xmlns:r="http://schemas.openxmlformats.org/officeDocument/2006/relationships" r:id="rId564"/>
        </xdr:cNvPr>
        <xdr:cNvSpPr>
          <a:spLocks noChangeAspect="1" noChangeArrowheads="1"/>
        </xdr:cNvSpPr>
      </xdr:nvSpPr>
      <xdr:spPr bwMode="auto">
        <a:xfrm>
          <a:off x="1790700" y="20596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xdr:row>
      <xdr:rowOff>0</xdr:rowOff>
    </xdr:from>
    <xdr:to>
      <xdr:col>2</xdr:col>
      <xdr:colOff>123825</xdr:colOff>
      <xdr:row>83</xdr:row>
      <xdr:rowOff>123825</xdr:rowOff>
    </xdr:to>
    <xdr:sp macro="" textlink="">
      <xdr:nvSpPr>
        <xdr:cNvPr id="4682" name="AutoShape 578" descr="Bonis de performance"/>
        <xdr:cNvSpPr>
          <a:spLocks noChangeAspect="1" noChangeArrowheads="1"/>
        </xdr:cNvSpPr>
      </xdr:nvSpPr>
      <xdr:spPr bwMode="auto">
        <a:xfrm>
          <a:off x="1524000" y="20615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83</xdr:row>
      <xdr:rowOff>0</xdr:rowOff>
    </xdr:from>
    <xdr:to>
      <xdr:col>2</xdr:col>
      <xdr:colOff>257175</xdr:colOff>
      <xdr:row>83</xdr:row>
      <xdr:rowOff>123825</xdr:rowOff>
    </xdr:to>
    <xdr:sp macro="" textlink="">
      <xdr:nvSpPr>
        <xdr:cNvPr id="4683" name="AutoShape 579" descr="Exempté du ballottage">
          <a:hlinkClick xmlns:r="http://schemas.openxmlformats.org/officeDocument/2006/relationships" r:id="rId565"/>
        </xdr:cNvPr>
        <xdr:cNvSpPr>
          <a:spLocks noChangeAspect="1" noChangeArrowheads="1"/>
        </xdr:cNvSpPr>
      </xdr:nvSpPr>
      <xdr:spPr bwMode="auto">
        <a:xfrm>
          <a:off x="1657350" y="20615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196</xdr:row>
      <xdr:rowOff>0</xdr:rowOff>
    </xdr:from>
    <xdr:to>
      <xdr:col>2</xdr:col>
      <xdr:colOff>123825</xdr:colOff>
      <xdr:row>196</xdr:row>
      <xdr:rowOff>123825</xdr:rowOff>
    </xdr:to>
    <xdr:sp macro="" textlink="">
      <xdr:nvSpPr>
        <xdr:cNvPr id="4684" name="AutoShape 580" descr="Bonis de performance"/>
        <xdr:cNvSpPr>
          <a:spLocks noChangeAspect="1" noChangeArrowheads="1"/>
        </xdr:cNvSpPr>
      </xdr:nvSpPr>
      <xdr:spPr bwMode="auto">
        <a:xfrm>
          <a:off x="1524000" y="20634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196</xdr:row>
      <xdr:rowOff>0</xdr:rowOff>
    </xdr:from>
    <xdr:to>
      <xdr:col>2</xdr:col>
      <xdr:colOff>257175</xdr:colOff>
      <xdr:row>196</xdr:row>
      <xdr:rowOff>123825</xdr:rowOff>
    </xdr:to>
    <xdr:sp macro="" textlink="">
      <xdr:nvSpPr>
        <xdr:cNvPr id="4685" name="AutoShape 581" descr="Exempté du ballottage">
          <a:hlinkClick xmlns:r="http://schemas.openxmlformats.org/officeDocument/2006/relationships" r:id="rId566"/>
        </xdr:cNvPr>
        <xdr:cNvSpPr>
          <a:spLocks noChangeAspect="1" noChangeArrowheads="1"/>
        </xdr:cNvSpPr>
      </xdr:nvSpPr>
      <xdr:spPr bwMode="auto">
        <a:xfrm>
          <a:off x="1657350" y="20634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641</xdr:row>
      <xdr:rowOff>0</xdr:rowOff>
    </xdr:from>
    <xdr:to>
      <xdr:col>2</xdr:col>
      <xdr:colOff>123825</xdr:colOff>
      <xdr:row>641</xdr:row>
      <xdr:rowOff>123825</xdr:rowOff>
    </xdr:to>
    <xdr:sp macro="" textlink="">
      <xdr:nvSpPr>
        <xdr:cNvPr id="4686" name="AutoShape 582" descr="Exempté du ballottage">
          <a:hlinkClick xmlns:r="http://schemas.openxmlformats.org/officeDocument/2006/relationships" r:id="rId567"/>
        </xdr:cNvPr>
        <xdr:cNvSpPr>
          <a:spLocks noChangeAspect="1" noChangeArrowheads="1"/>
        </xdr:cNvSpPr>
      </xdr:nvSpPr>
      <xdr:spPr bwMode="auto">
        <a:xfrm>
          <a:off x="1524000" y="206540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727</xdr:row>
      <xdr:rowOff>0</xdr:rowOff>
    </xdr:from>
    <xdr:to>
      <xdr:col>2</xdr:col>
      <xdr:colOff>123825</xdr:colOff>
      <xdr:row>727</xdr:row>
      <xdr:rowOff>123825</xdr:rowOff>
    </xdr:to>
    <xdr:sp macro="" textlink="">
      <xdr:nvSpPr>
        <xdr:cNvPr id="4687" name="AutoShape 583" descr="Bonis de performance"/>
        <xdr:cNvSpPr>
          <a:spLocks noChangeAspect="1" noChangeArrowheads="1"/>
        </xdr:cNvSpPr>
      </xdr:nvSpPr>
      <xdr:spPr bwMode="auto">
        <a:xfrm>
          <a:off x="1524000" y="20673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727</xdr:row>
      <xdr:rowOff>0</xdr:rowOff>
    </xdr:from>
    <xdr:to>
      <xdr:col>2</xdr:col>
      <xdr:colOff>257175</xdr:colOff>
      <xdr:row>727</xdr:row>
      <xdr:rowOff>123825</xdr:rowOff>
    </xdr:to>
    <xdr:sp macro="" textlink="">
      <xdr:nvSpPr>
        <xdr:cNvPr id="4688" name="AutoShape 584" descr="Exempté du ballottage">
          <a:hlinkClick xmlns:r="http://schemas.openxmlformats.org/officeDocument/2006/relationships" r:id="rId568"/>
        </xdr:cNvPr>
        <xdr:cNvSpPr>
          <a:spLocks noChangeAspect="1" noChangeArrowheads="1"/>
        </xdr:cNvSpPr>
      </xdr:nvSpPr>
      <xdr:spPr bwMode="auto">
        <a:xfrm>
          <a:off x="1657350" y="20673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351</xdr:row>
      <xdr:rowOff>0</xdr:rowOff>
    </xdr:from>
    <xdr:to>
      <xdr:col>2</xdr:col>
      <xdr:colOff>123825</xdr:colOff>
      <xdr:row>351</xdr:row>
      <xdr:rowOff>123825</xdr:rowOff>
    </xdr:to>
    <xdr:sp macro="" textlink="">
      <xdr:nvSpPr>
        <xdr:cNvPr id="4689" name="AutoShape 585" descr="Exempté du ballottage">
          <a:hlinkClick xmlns:r="http://schemas.openxmlformats.org/officeDocument/2006/relationships" r:id="rId569"/>
        </xdr:cNvPr>
        <xdr:cNvSpPr>
          <a:spLocks noChangeAspect="1" noChangeArrowheads="1"/>
        </xdr:cNvSpPr>
      </xdr:nvSpPr>
      <xdr:spPr bwMode="auto">
        <a:xfrm>
          <a:off x="1524000" y="206921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357</xdr:row>
      <xdr:rowOff>0</xdr:rowOff>
    </xdr:from>
    <xdr:to>
      <xdr:col>2</xdr:col>
      <xdr:colOff>123825</xdr:colOff>
      <xdr:row>357</xdr:row>
      <xdr:rowOff>123825</xdr:rowOff>
    </xdr:to>
    <xdr:sp macro="" textlink="">
      <xdr:nvSpPr>
        <xdr:cNvPr id="4690" name="AutoShape 586" descr="Exempté du ballottage">
          <a:hlinkClick xmlns:r="http://schemas.openxmlformats.org/officeDocument/2006/relationships" r:id="rId570"/>
        </xdr:cNvPr>
        <xdr:cNvSpPr>
          <a:spLocks noChangeAspect="1" noChangeArrowheads="1"/>
        </xdr:cNvSpPr>
      </xdr:nvSpPr>
      <xdr:spPr bwMode="auto">
        <a:xfrm>
          <a:off x="1524000" y="20711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624</xdr:row>
      <xdr:rowOff>0</xdr:rowOff>
    </xdr:from>
    <xdr:to>
      <xdr:col>2</xdr:col>
      <xdr:colOff>123825</xdr:colOff>
      <xdr:row>624</xdr:row>
      <xdr:rowOff>123825</xdr:rowOff>
    </xdr:to>
    <xdr:sp macro="" textlink="">
      <xdr:nvSpPr>
        <xdr:cNvPr id="4691" name="AutoShape 587" descr="Exempté du ballottage">
          <a:hlinkClick xmlns:r="http://schemas.openxmlformats.org/officeDocument/2006/relationships" r:id="rId571"/>
        </xdr:cNvPr>
        <xdr:cNvSpPr>
          <a:spLocks noChangeAspect="1" noChangeArrowheads="1"/>
        </xdr:cNvSpPr>
      </xdr:nvSpPr>
      <xdr:spPr bwMode="auto">
        <a:xfrm>
          <a:off x="1524000" y="208997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320</xdr:row>
      <xdr:rowOff>0</xdr:rowOff>
    </xdr:from>
    <xdr:to>
      <xdr:col>2</xdr:col>
      <xdr:colOff>123825</xdr:colOff>
      <xdr:row>320</xdr:row>
      <xdr:rowOff>123825</xdr:rowOff>
    </xdr:to>
    <xdr:sp macro="" textlink="">
      <xdr:nvSpPr>
        <xdr:cNvPr id="4692" name="AutoShape 588" descr="Bonis de performance"/>
        <xdr:cNvSpPr>
          <a:spLocks noChangeAspect="1" noChangeArrowheads="1"/>
        </xdr:cNvSpPr>
      </xdr:nvSpPr>
      <xdr:spPr bwMode="auto">
        <a:xfrm>
          <a:off x="1524000" y="209188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320</xdr:row>
      <xdr:rowOff>0</xdr:rowOff>
    </xdr:from>
    <xdr:to>
      <xdr:col>2</xdr:col>
      <xdr:colOff>257175</xdr:colOff>
      <xdr:row>320</xdr:row>
      <xdr:rowOff>123825</xdr:rowOff>
    </xdr:to>
    <xdr:sp macro="" textlink="">
      <xdr:nvSpPr>
        <xdr:cNvPr id="4693" name="AutoShape 589" descr="Transaction avec retenue de salaire"/>
        <xdr:cNvSpPr>
          <a:spLocks noChangeAspect="1" noChangeArrowheads="1"/>
        </xdr:cNvSpPr>
      </xdr:nvSpPr>
      <xdr:spPr bwMode="auto">
        <a:xfrm>
          <a:off x="1657350" y="209188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320</xdr:row>
      <xdr:rowOff>0</xdr:rowOff>
    </xdr:from>
    <xdr:to>
      <xdr:col>2</xdr:col>
      <xdr:colOff>390525</xdr:colOff>
      <xdr:row>320</xdr:row>
      <xdr:rowOff>123825</xdr:rowOff>
    </xdr:to>
    <xdr:sp macro="" textlink="">
      <xdr:nvSpPr>
        <xdr:cNvPr id="4694" name="AutoShape 590" descr="Exempté du ballottage">
          <a:hlinkClick xmlns:r="http://schemas.openxmlformats.org/officeDocument/2006/relationships" r:id="rId572"/>
        </xdr:cNvPr>
        <xdr:cNvSpPr>
          <a:spLocks noChangeAspect="1" noChangeArrowheads="1"/>
        </xdr:cNvSpPr>
      </xdr:nvSpPr>
      <xdr:spPr bwMode="auto">
        <a:xfrm>
          <a:off x="1790700" y="209188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320</xdr:row>
      <xdr:rowOff>0</xdr:rowOff>
    </xdr:from>
    <xdr:to>
      <xdr:col>2</xdr:col>
      <xdr:colOff>523875</xdr:colOff>
      <xdr:row>320</xdr:row>
      <xdr:rowOff>123825</xdr:rowOff>
    </xdr:to>
    <xdr:sp macro="" textlink="">
      <xdr:nvSpPr>
        <xdr:cNvPr id="4695" name="AutoShape 591" descr="Exempté de la limite des 50 contrats"/>
        <xdr:cNvSpPr>
          <a:spLocks noChangeAspect="1" noChangeArrowheads="1"/>
        </xdr:cNvSpPr>
      </xdr:nvSpPr>
      <xdr:spPr bwMode="auto">
        <a:xfrm>
          <a:off x="1924050" y="209188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1442</xdr:row>
      <xdr:rowOff>0</xdr:rowOff>
    </xdr:from>
    <xdr:to>
      <xdr:col>2</xdr:col>
      <xdr:colOff>123825</xdr:colOff>
      <xdr:row>1442</xdr:row>
      <xdr:rowOff>123825</xdr:rowOff>
    </xdr:to>
    <xdr:sp macro="" textlink="">
      <xdr:nvSpPr>
        <xdr:cNvPr id="4696" name="AutoShape 592" descr="Bonis de performance"/>
        <xdr:cNvSpPr>
          <a:spLocks noChangeAspect="1" noChangeArrowheads="1"/>
        </xdr:cNvSpPr>
      </xdr:nvSpPr>
      <xdr:spPr bwMode="auto">
        <a:xfrm>
          <a:off x="1524000" y="20937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1442</xdr:row>
      <xdr:rowOff>0</xdr:rowOff>
    </xdr:from>
    <xdr:to>
      <xdr:col>2</xdr:col>
      <xdr:colOff>257175</xdr:colOff>
      <xdr:row>1442</xdr:row>
      <xdr:rowOff>123825</xdr:rowOff>
    </xdr:to>
    <xdr:sp macro="" textlink="">
      <xdr:nvSpPr>
        <xdr:cNvPr id="4697" name="AutoShape 593" descr="Transaction avec retenue de salaire"/>
        <xdr:cNvSpPr>
          <a:spLocks noChangeAspect="1" noChangeArrowheads="1"/>
        </xdr:cNvSpPr>
      </xdr:nvSpPr>
      <xdr:spPr bwMode="auto">
        <a:xfrm>
          <a:off x="1657350" y="20937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1442</xdr:row>
      <xdr:rowOff>0</xdr:rowOff>
    </xdr:from>
    <xdr:to>
      <xdr:col>2</xdr:col>
      <xdr:colOff>390525</xdr:colOff>
      <xdr:row>1442</xdr:row>
      <xdr:rowOff>123825</xdr:rowOff>
    </xdr:to>
    <xdr:sp macro="" textlink="">
      <xdr:nvSpPr>
        <xdr:cNvPr id="4698" name="AutoShape 594" descr="Exempté du ballottage">
          <a:hlinkClick xmlns:r="http://schemas.openxmlformats.org/officeDocument/2006/relationships" r:id="rId573"/>
        </xdr:cNvPr>
        <xdr:cNvSpPr>
          <a:spLocks noChangeAspect="1" noChangeArrowheads="1"/>
        </xdr:cNvSpPr>
      </xdr:nvSpPr>
      <xdr:spPr bwMode="auto">
        <a:xfrm>
          <a:off x="1790700" y="20937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1442</xdr:row>
      <xdr:rowOff>0</xdr:rowOff>
    </xdr:from>
    <xdr:to>
      <xdr:col>2</xdr:col>
      <xdr:colOff>523875</xdr:colOff>
      <xdr:row>1442</xdr:row>
      <xdr:rowOff>123825</xdr:rowOff>
    </xdr:to>
    <xdr:sp macro="" textlink="">
      <xdr:nvSpPr>
        <xdr:cNvPr id="4699" name="AutoShape 595" descr="Exempté de la limite des 50 contrats"/>
        <xdr:cNvSpPr>
          <a:spLocks noChangeAspect="1" noChangeArrowheads="1"/>
        </xdr:cNvSpPr>
      </xdr:nvSpPr>
      <xdr:spPr bwMode="auto">
        <a:xfrm>
          <a:off x="1924050" y="20937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1096</xdr:row>
      <xdr:rowOff>0</xdr:rowOff>
    </xdr:from>
    <xdr:to>
      <xdr:col>2</xdr:col>
      <xdr:colOff>123825</xdr:colOff>
      <xdr:row>1096</xdr:row>
      <xdr:rowOff>123825</xdr:rowOff>
    </xdr:to>
    <xdr:sp macro="" textlink="">
      <xdr:nvSpPr>
        <xdr:cNvPr id="4700" name="AutoShape 596" descr="Bonis de performance"/>
        <xdr:cNvSpPr>
          <a:spLocks noChangeAspect="1" noChangeArrowheads="1"/>
        </xdr:cNvSpPr>
      </xdr:nvSpPr>
      <xdr:spPr bwMode="auto">
        <a:xfrm>
          <a:off x="1524000" y="209569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1096</xdr:row>
      <xdr:rowOff>0</xdr:rowOff>
    </xdr:from>
    <xdr:to>
      <xdr:col>2</xdr:col>
      <xdr:colOff>257175</xdr:colOff>
      <xdr:row>1096</xdr:row>
      <xdr:rowOff>123825</xdr:rowOff>
    </xdr:to>
    <xdr:sp macro="" textlink="">
      <xdr:nvSpPr>
        <xdr:cNvPr id="4701" name="AutoShape 597" descr="Exempté du ballottage">
          <a:hlinkClick xmlns:r="http://schemas.openxmlformats.org/officeDocument/2006/relationships" r:id="rId574"/>
        </xdr:cNvPr>
        <xdr:cNvSpPr>
          <a:spLocks noChangeAspect="1" noChangeArrowheads="1"/>
        </xdr:cNvSpPr>
      </xdr:nvSpPr>
      <xdr:spPr bwMode="auto">
        <a:xfrm>
          <a:off x="1657350" y="209569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123825</xdr:colOff>
      <xdr:row>9</xdr:row>
      <xdr:rowOff>123825</xdr:rowOff>
    </xdr:to>
    <xdr:sp macro="" textlink="">
      <xdr:nvSpPr>
        <xdr:cNvPr id="4702" name="AutoShape 598" descr="Bonis de performance"/>
        <xdr:cNvSpPr>
          <a:spLocks noChangeAspect="1" noChangeArrowheads="1"/>
        </xdr:cNvSpPr>
      </xdr:nvSpPr>
      <xdr:spPr bwMode="auto">
        <a:xfrm>
          <a:off x="1524000" y="209759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xdr:row>
      <xdr:rowOff>0</xdr:rowOff>
    </xdr:from>
    <xdr:to>
      <xdr:col>2</xdr:col>
      <xdr:colOff>257175</xdr:colOff>
      <xdr:row>9</xdr:row>
      <xdr:rowOff>123825</xdr:rowOff>
    </xdr:to>
    <xdr:sp macro="" textlink="">
      <xdr:nvSpPr>
        <xdr:cNvPr id="4703" name="AutoShape 599" descr="Exempté du ballottage">
          <a:hlinkClick xmlns:r="http://schemas.openxmlformats.org/officeDocument/2006/relationships" r:id="rId575"/>
        </xdr:cNvPr>
        <xdr:cNvSpPr>
          <a:spLocks noChangeAspect="1" noChangeArrowheads="1"/>
        </xdr:cNvSpPr>
      </xdr:nvSpPr>
      <xdr:spPr bwMode="auto">
        <a:xfrm>
          <a:off x="1657350" y="209759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1456</xdr:row>
      <xdr:rowOff>0</xdr:rowOff>
    </xdr:from>
    <xdr:to>
      <xdr:col>2</xdr:col>
      <xdr:colOff>123825</xdr:colOff>
      <xdr:row>1456</xdr:row>
      <xdr:rowOff>123825</xdr:rowOff>
    </xdr:to>
    <xdr:sp macro="" textlink="">
      <xdr:nvSpPr>
        <xdr:cNvPr id="4704" name="AutoShape 600" descr="Bonis de performance"/>
        <xdr:cNvSpPr>
          <a:spLocks noChangeAspect="1" noChangeArrowheads="1"/>
        </xdr:cNvSpPr>
      </xdr:nvSpPr>
      <xdr:spPr bwMode="auto">
        <a:xfrm>
          <a:off x="1524000" y="209950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1456</xdr:row>
      <xdr:rowOff>0</xdr:rowOff>
    </xdr:from>
    <xdr:to>
      <xdr:col>2</xdr:col>
      <xdr:colOff>257175</xdr:colOff>
      <xdr:row>1456</xdr:row>
      <xdr:rowOff>123825</xdr:rowOff>
    </xdr:to>
    <xdr:sp macro="" textlink="">
      <xdr:nvSpPr>
        <xdr:cNvPr id="4705" name="AutoShape 601" descr="Exempté du ballottage">
          <a:hlinkClick xmlns:r="http://schemas.openxmlformats.org/officeDocument/2006/relationships" r:id="rId576"/>
        </xdr:cNvPr>
        <xdr:cNvSpPr>
          <a:spLocks noChangeAspect="1" noChangeArrowheads="1"/>
        </xdr:cNvSpPr>
      </xdr:nvSpPr>
      <xdr:spPr bwMode="auto">
        <a:xfrm>
          <a:off x="1657350" y="209950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1385</xdr:row>
      <xdr:rowOff>0</xdr:rowOff>
    </xdr:from>
    <xdr:to>
      <xdr:col>2</xdr:col>
      <xdr:colOff>123825</xdr:colOff>
      <xdr:row>1385</xdr:row>
      <xdr:rowOff>123825</xdr:rowOff>
    </xdr:to>
    <xdr:sp macro="" textlink="">
      <xdr:nvSpPr>
        <xdr:cNvPr id="4706" name="AutoShape 602" descr="Bonis de performance"/>
        <xdr:cNvSpPr>
          <a:spLocks noChangeAspect="1" noChangeArrowheads="1"/>
        </xdr:cNvSpPr>
      </xdr:nvSpPr>
      <xdr:spPr bwMode="auto">
        <a:xfrm>
          <a:off x="1524000" y="210140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1385</xdr:row>
      <xdr:rowOff>0</xdr:rowOff>
    </xdr:from>
    <xdr:to>
      <xdr:col>2</xdr:col>
      <xdr:colOff>257175</xdr:colOff>
      <xdr:row>1385</xdr:row>
      <xdr:rowOff>123825</xdr:rowOff>
    </xdr:to>
    <xdr:sp macro="" textlink="">
      <xdr:nvSpPr>
        <xdr:cNvPr id="4707" name="AutoShape 603" descr="Exempté du ballottage">
          <a:hlinkClick xmlns:r="http://schemas.openxmlformats.org/officeDocument/2006/relationships" r:id="rId577"/>
        </xdr:cNvPr>
        <xdr:cNvSpPr>
          <a:spLocks noChangeAspect="1" noChangeArrowheads="1"/>
        </xdr:cNvSpPr>
      </xdr:nvSpPr>
      <xdr:spPr bwMode="auto">
        <a:xfrm>
          <a:off x="1657350" y="210140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177</xdr:row>
      <xdr:rowOff>0</xdr:rowOff>
    </xdr:from>
    <xdr:to>
      <xdr:col>7</xdr:col>
      <xdr:colOff>123825</xdr:colOff>
      <xdr:row>177</xdr:row>
      <xdr:rowOff>104775</xdr:rowOff>
    </xdr:to>
    <xdr:sp macro="" textlink="">
      <xdr:nvSpPr>
        <xdr:cNvPr id="4708" name="AutoShape 604" descr="Éligible à l'arbitrage">
          <a:hlinkClick xmlns:r="http://schemas.openxmlformats.org/officeDocument/2006/relationships" r:id="rId578"/>
        </xdr:cNvPr>
        <xdr:cNvSpPr>
          <a:spLocks noChangeAspect="1" noChangeArrowheads="1"/>
        </xdr:cNvSpPr>
      </xdr:nvSpPr>
      <xdr:spPr bwMode="auto">
        <a:xfrm>
          <a:off x="5334000" y="2103310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1264</xdr:row>
      <xdr:rowOff>0</xdr:rowOff>
    </xdr:from>
    <xdr:to>
      <xdr:col>2</xdr:col>
      <xdr:colOff>123825</xdr:colOff>
      <xdr:row>1264</xdr:row>
      <xdr:rowOff>123825</xdr:rowOff>
    </xdr:to>
    <xdr:sp macro="" textlink="">
      <xdr:nvSpPr>
        <xdr:cNvPr id="4709" name="AutoShape 605" descr="Exempté du ballottage">
          <a:hlinkClick xmlns:r="http://schemas.openxmlformats.org/officeDocument/2006/relationships" r:id="rId579"/>
        </xdr:cNvPr>
        <xdr:cNvSpPr>
          <a:spLocks noChangeAspect="1" noChangeArrowheads="1"/>
        </xdr:cNvSpPr>
      </xdr:nvSpPr>
      <xdr:spPr bwMode="auto">
        <a:xfrm>
          <a:off x="1524000" y="21146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1242</xdr:row>
      <xdr:rowOff>0</xdr:rowOff>
    </xdr:from>
    <xdr:to>
      <xdr:col>2</xdr:col>
      <xdr:colOff>123825</xdr:colOff>
      <xdr:row>1242</xdr:row>
      <xdr:rowOff>123825</xdr:rowOff>
    </xdr:to>
    <xdr:sp macro="" textlink="">
      <xdr:nvSpPr>
        <xdr:cNvPr id="4710" name="AutoShape 606" descr="Bonis de performance"/>
        <xdr:cNvSpPr>
          <a:spLocks noChangeAspect="1" noChangeArrowheads="1"/>
        </xdr:cNvSpPr>
      </xdr:nvSpPr>
      <xdr:spPr bwMode="auto">
        <a:xfrm>
          <a:off x="1524000" y="2116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1242</xdr:row>
      <xdr:rowOff>0</xdr:rowOff>
    </xdr:from>
    <xdr:to>
      <xdr:col>2</xdr:col>
      <xdr:colOff>257175</xdr:colOff>
      <xdr:row>1242</xdr:row>
      <xdr:rowOff>123825</xdr:rowOff>
    </xdr:to>
    <xdr:sp macro="" textlink="">
      <xdr:nvSpPr>
        <xdr:cNvPr id="4711" name="AutoShape 607" descr="Transaction avec retenue de salaire"/>
        <xdr:cNvSpPr>
          <a:spLocks noChangeAspect="1" noChangeArrowheads="1"/>
        </xdr:cNvSpPr>
      </xdr:nvSpPr>
      <xdr:spPr bwMode="auto">
        <a:xfrm>
          <a:off x="1657350" y="2116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1242</xdr:row>
      <xdr:rowOff>0</xdr:rowOff>
    </xdr:from>
    <xdr:to>
      <xdr:col>2</xdr:col>
      <xdr:colOff>390525</xdr:colOff>
      <xdr:row>1242</xdr:row>
      <xdr:rowOff>123825</xdr:rowOff>
    </xdr:to>
    <xdr:sp macro="" textlink="">
      <xdr:nvSpPr>
        <xdr:cNvPr id="4712" name="AutoShape 608" descr="Exempté du ballottage">
          <a:hlinkClick xmlns:r="http://schemas.openxmlformats.org/officeDocument/2006/relationships" r:id="rId580"/>
        </xdr:cNvPr>
        <xdr:cNvSpPr>
          <a:spLocks noChangeAspect="1" noChangeArrowheads="1"/>
        </xdr:cNvSpPr>
      </xdr:nvSpPr>
      <xdr:spPr bwMode="auto">
        <a:xfrm>
          <a:off x="1790700" y="2116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1242</xdr:row>
      <xdr:rowOff>0</xdr:rowOff>
    </xdr:from>
    <xdr:to>
      <xdr:col>2</xdr:col>
      <xdr:colOff>523875</xdr:colOff>
      <xdr:row>1242</xdr:row>
      <xdr:rowOff>123825</xdr:rowOff>
    </xdr:to>
    <xdr:sp macro="" textlink="">
      <xdr:nvSpPr>
        <xdr:cNvPr id="4713" name="AutoShape 609" descr="Exempté de la limite des 50 contrats"/>
        <xdr:cNvSpPr>
          <a:spLocks noChangeAspect="1" noChangeArrowheads="1"/>
        </xdr:cNvSpPr>
      </xdr:nvSpPr>
      <xdr:spPr bwMode="auto">
        <a:xfrm>
          <a:off x="1924050" y="21165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1455</xdr:row>
      <xdr:rowOff>0</xdr:rowOff>
    </xdr:from>
    <xdr:to>
      <xdr:col>9</xdr:col>
      <xdr:colOff>123825</xdr:colOff>
      <xdr:row>1455</xdr:row>
      <xdr:rowOff>104775</xdr:rowOff>
    </xdr:to>
    <xdr:sp macro="" textlink="">
      <xdr:nvSpPr>
        <xdr:cNvPr id="4714" name="AutoShape 610" descr="Éligible à l'arbitrage">
          <a:hlinkClick xmlns:r="http://schemas.openxmlformats.org/officeDocument/2006/relationships" r:id="rId581"/>
        </xdr:cNvPr>
        <xdr:cNvSpPr>
          <a:spLocks noChangeAspect="1" noChangeArrowheads="1"/>
        </xdr:cNvSpPr>
      </xdr:nvSpPr>
      <xdr:spPr bwMode="auto">
        <a:xfrm>
          <a:off x="6858000" y="205701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614</xdr:row>
      <xdr:rowOff>0</xdr:rowOff>
    </xdr:from>
    <xdr:to>
      <xdr:col>2</xdr:col>
      <xdr:colOff>123825</xdr:colOff>
      <xdr:row>614</xdr:row>
      <xdr:rowOff>123825</xdr:rowOff>
    </xdr:to>
    <xdr:sp macro="" textlink="">
      <xdr:nvSpPr>
        <xdr:cNvPr id="4715" name="AutoShape 611" descr="Bonis de performance"/>
        <xdr:cNvSpPr>
          <a:spLocks noChangeAspect="1" noChangeArrowheads="1"/>
        </xdr:cNvSpPr>
      </xdr:nvSpPr>
      <xdr:spPr bwMode="auto">
        <a:xfrm>
          <a:off x="1524000" y="206082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614</xdr:row>
      <xdr:rowOff>0</xdr:rowOff>
    </xdr:from>
    <xdr:to>
      <xdr:col>2</xdr:col>
      <xdr:colOff>257175</xdr:colOff>
      <xdr:row>614</xdr:row>
      <xdr:rowOff>123825</xdr:rowOff>
    </xdr:to>
    <xdr:sp macro="" textlink="">
      <xdr:nvSpPr>
        <xdr:cNvPr id="4716" name="AutoShape 612" descr="Transaction avec retenue de salaire"/>
        <xdr:cNvSpPr>
          <a:spLocks noChangeAspect="1" noChangeArrowheads="1"/>
        </xdr:cNvSpPr>
      </xdr:nvSpPr>
      <xdr:spPr bwMode="auto">
        <a:xfrm>
          <a:off x="1657350" y="206082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614</xdr:row>
      <xdr:rowOff>0</xdr:rowOff>
    </xdr:from>
    <xdr:to>
      <xdr:col>2</xdr:col>
      <xdr:colOff>390525</xdr:colOff>
      <xdr:row>614</xdr:row>
      <xdr:rowOff>123825</xdr:rowOff>
    </xdr:to>
    <xdr:sp macro="" textlink="">
      <xdr:nvSpPr>
        <xdr:cNvPr id="4717" name="AutoShape 613" descr="Exempté du ballottage">
          <a:hlinkClick xmlns:r="http://schemas.openxmlformats.org/officeDocument/2006/relationships" r:id="rId582"/>
        </xdr:cNvPr>
        <xdr:cNvSpPr>
          <a:spLocks noChangeAspect="1" noChangeArrowheads="1"/>
        </xdr:cNvSpPr>
      </xdr:nvSpPr>
      <xdr:spPr bwMode="auto">
        <a:xfrm>
          <a:off x="1790700" y="206082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614</xdr:row>
      <xdr:rowOff>0</xdr:rowOff>
    </xdr:from>
    <xdr:to>
      <xdr:col>2</xdr:col>
      <xdr:colOff>523875</xdr:colOff>
      <xdr:row>614</xdr:row>
      <xdr:rowOff>123825</xdr:rowOff>
    </xdr:to>
    <xdr:sp macro="" textlink="">
      <xdr:nvSpPr>
        <xdr:cNvPr id="4718" name="AutoShape 614" descr="Exempté de la limite des 50 contrats"/>
        <xdr:cNvSpPr>
          <a:spLocks noChangeAspect="1" noChangeArrowheads="1"/>
        </xdr:cNvSpPr>
      </xdr:nvSpPr>
      <xdr:spPr bwMode="auto">
        <a:xfrm>
          <a:off x="1924050" y="206082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591</xdr:row>
      <xdr:rowOff>0</xdr:rowOff>
    </xdr:from>
    <xdr:to>
      <xdr:col>2</xdr:col>
      <xdr:colOff>123825</xdr:colOff>
      <xdr:row>591</xdr:row>
      <xdr:rowOff>123825</xdr:rowOff>
    </xdr:to>
    <xdr:sp macro="" textlink="">
      <xdr:nvSpPr>
        <xdr:cNvPr id="4719" name="AutoShape 615" descr="Bonis de performance"/>
        <xdr:cNvSpPr>
          <a:spLocks noChangeAspect="1" noChangeArrowheads="1"/>
        </xdr:cNvSpPr>
      </xdr:nvSpPr>
      <xdr:spPr bwMode="auto">
        <a:xfrm>
          <a:off x="1524000" y="206273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591</xdr:row>
      <xdr:rowOff>0</xdr:rowOff>
    </xdr:from>
    <xdr:to>
      <xdr:col>2</xdr:col>
      <xdr:colOff>257175</xdr:colOff>
      <xdr:row>591</xdr:row>
      <xdr:rowOff>123825</xdr:rowOff>
    </xdr:to>
    <xdr:sp macro="" textlink="">
      <xdr:nvSpPr>
        <xdr:cNvPr id="4720" name="AutoShape 616" descr="Exempté du ballottage">
          <a:hlinkClick xmlns:r="http://schemas.openxmlformats.org/officeDocument/2006/relationships" r:id="rId583"/>
        </xdr:cNvPr>
        <xdr:cNvSpPr>
          <a:spLocks noChangeAspect="1" noChangeArrowheads="1"/>
        </xdr:cNvSpPr>
      </xdr:nvSpPr>
      <xdr:spPr bwMode="auto">
        <a:xfrm>
          <a:off x="1657350" y="206273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565</xdr:row>
      <xdr:rowOff>0</xdr:rowOff>
    </xdr:from>
    <xdr:to>
      <xdr:col>7</xdr:col>
      <xdr:colOff>123825</xdr:colOff>
      <xdr:row>565</xdr:row>
      <xdr:rowOff>104775</xdr:rowOff>
    </xdr:to>
    <xdr:sp macro="" textlink="">
      <xdr:nvSpPr>
        <xdr:cNvPr id="4721" name="AutoShape 617" descr="Éligible à l'arbitrage">
          <a:hlinkClick xmlns:r="http://schemas.openxmlformats.org/officeDocument/2006/relationships" r:id="rId584"/>
        </xdr:cNvPr>
        <xdr:cNvSpPr>
          <a:spLocks noChangeAspect="1" noChangeArrowheads="1"/>
        </xdr:cNvSpPr>
      </xdr:nvSpPr>
      <xdr:spPr bwMode="auto">
        <a:xfrm>
          <a:off x="5334000" y="206463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151</xdr:row>
      <xdr:rowOff>0</xdr:rowOff>
    </xdr:from>
    <xdr:to>
      <xdr:col>2</xdr:col>
      <xdr:colOff>123825</xdr:colOff>
      <xdr:row>151</xdr:row>
      <xdr:rowOff>123825</xdr:rowOff>
    </xdr:to>
    <xdr:sp macro="" textlink="">
      <xdr:nvSpPr>
        <xdr:cNvPr id="4722" name="AutoShape 618" descr="Bonis de performance"/>
        <xdr:cNvSpPr>
          <a:spLocks noChangeAspect="1" noChangeArrowheads="1"/>
        </xdr:cNvSpPr>
      </xdr:nvSpPr>
      <xdr:spPr bwMode="auto">
        <a:xfrm>
          <a:off x="1524000" y="20665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151</xdr:row>
      <xdr:rowOff>0</xdr:rowOff>
    </xdr:from>
    <xdr:to>
      <xdr:col>2</xdr:col>
      <xdr:colOff>257175</xdr:colOff>
      <xdr:row>151</xdr:row>
      <xdr:rowOff>123825</xdr:rowOff>
    </xdr:to>
    <xdr:sp macro="" textlink="">
      <xdr:nvSpPr>
        <xdr:cNvPr id="4723" name="AutoShape 619" descr="Exempté du ballottage">
          <a:hlinkClick xmlns:r="http://schemas.openxmlformats.org/officeDocument/2006/relationships" r:id="rId585"/>
        </xdr:cNvPr>
        <xdr:cNvSpPr>
          <a:spLocks noChangeAspect="1" noChangeArrowheads="1"/>
        </xdr:cNvSpPr>
      </xdr:nvSpPr>
      <xdr:spPr bwMode="auto">
        <a:xfrm>
          <a:off x="1657350" y="20665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959</xdr:row>
      <xdr:rowOff>0</xdr:rowOff>
    </xdr:from>
    <xdr:to>
      <xdr:col>7</xdr:col>
      <xdr:colOff>123825</xdr:colOff>
      <xdr:row>959</xdr:row>
      <xdr:rowOff>104775</xdr:rowOff>
    </xdr:to>
    <xdr:sp macro="" textlink="">
      <xdr:nvSpPr>
        <xdr:cNvPr id="4724" name="AutoShape 620" descr="Éligible à l'arbitrage">
          <a:hlinkClick xmlns:r="http://schemas.openxmlformats.org/officeDocument/2006/relationships" r:id="rId586"/>
        </xdr:cNvPr>
        <xdr:cNvSpPr>
          <a:spLocks noChangeAspect="1" noChangeArrowheads="1"/>
        </xdr:cNvSpPr>
      </xdr:nvSpPr>
      <xdr:spPr bwMode="auto">
        <a:xfrm>
          <a:off x="5334000" y="209121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118</xdr:row>
      <xdr:rowOff>0</xdr:rowOff>
    </xdr:from>
    <xdr:to>
      <xdr:col>2</xdr:col>
      <xdr:colOff>123825</xdr:colOff>
      <xdr:row>118</xdr:row>
      <xdr:rowOff>123825</xdr:rowOff>
    </xdr:to>
    <xdr:sp macro="" textlink="">
      <xdr:nvSpPr>
        <xdr:cNvPr id="4725" name="AutoShape 621" descr="Bonis de performance"/>
        <xdr:cNvSpPr>
          <a:spLocks noChangeAspect="1" noChangeArrowheads="1"/>
        </xdr:cNvSpPr>
      </xdr:nvSpPr>
      <xdr:spPr bwMode="auto">
        <a:xfrm>
          <a:off x="1524000" y="210254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118</xdr:row>
      <xdr:rowOff>0</xdr:rowOff>
    </xdr:from>
    <xdr:to>
      <xdr:col>2</xdr:col>
      <xdr:colOff>257175</xdr:colOff>
      <xdr:row>118</xdr:row>
      <xdr:rowOff>123825</xdr:rowOff>
    </xdr:to>
    <xdr:sp macro="" textlink="">
      <xdr:nvSpPr>
        <xdr:cNvPr id="4726" name="AutoShape 622" descr="Exempté du ballottage">
          <a:hlinkClick xmlns:r="http://schemas.openxmlformats.org/officeDocument/2006/relationships" r:id="rId587"/>
        </xdr:cNvPr>
        <xdr:cNvSpPr>
          <a:spLocks noChangeAspect="1" noChangeArrowheads="1"/>
        </xdr:cNvSpPr>
      </xdr:nvSpPr>
      <xdr:spPr bwMode="auto">
        <a:xfrm>
          <a:off x="1657350" y="2102548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27" name="AutoShape 623" descr="https://capfriendly-wlb8ng5.stackpathdns.com/assets/images/icons/general/q.svg"/>
        <xdr:cNvSpPr>
          <a:spLocks noChangeAspect="1" noChangeArrowheads="1"/>
        </xdr:cNvSpPr>
      </xdr:nvSpPr>
      <xdr:spPr bwMode="auto">
        <a:xfrm>
          <a:off x="1524000" y="212902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28" name="AutoShape 624" descr="https://capfriendly-wlb8ng5.stackpathdns.com/assets/images/icons/general/q.svg"/>
        <xdr:cNvSpPr>
          <a:spLocks noChangeAspect="1" noChangeArrowheads="1"/>
        </xdr:cNvSpPr>
      </xdr:nvSpPr>
      <xdr:spPr bwMode="auto">
        <a:xfrm>
          <a:off x="1524000" y="213093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29" name="AutoShape 625" descr="https://capfriendly-wlb8ng5.stackpathdns.com/assets/images/icons/general/q.svg"/>
        <xdr:cNvSpPr>
          <a:spLocks noChangeAspect="1" noChangeArrowheads="1"/>
        </xdr:cNvSpPr>
      </xdr:nvSpPr>
      <xdr:spPr bwMode="auto">
        <a:xfrm>
          <a:off x="1524000" y="213283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0" name="AutoShape 626" descr="https://capfriendly-wlb8ng5.stackpathdns.com/assets/images/icons/general/q.svg"/>
        <xdr:cNvSpPr>
          <a:spLocks noChangeAspect="1" noChangeArrowheads="1"/>
        </xdr:cNvSpPr>
      </xdr:nvSpPr>
      <xdr:spPr bwMode="auto">
        <a:xfrm>
          <a:off x="1524000" y="21347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1" name="AutoShape 627" descr="https://capfriendly-wlb8ng5.stackpathdns.com/assets/images/icons/general/q.svg"/>
        <xdr:cNvSpPr>
          <a:spLocks noChangeAspect="1" noChangeArrowheads="1"/>
        </xdr:cNvSpPr>
      </xdr:nvSpPr>
      <xdr:spPr bwMode="auto">
        <a:xfrm>
          <a:off x="1524000" y="21366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2" name="AutoShape 628" descr="https://capfriendly-wlb8ng5.stackpathdns.com/assets/images/icons/general/q.svg"/>
        <xdr:cNvSpPr>
          <a:spLocks noChangeAspect="1" noChangeArrowheads="1"/>
        </xdr:cNvSpPr>
      </xdr:nvSpPr>
      <xdr:spPr bwMode="auto">
        <a:xfrm>
          <a:off x="1524000" y="21385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3" name="AutoShape 629" descr="https://capfriendly-wlb8ng5.stackpathdns.com/assets/images/icons/general/q.svg"/>
        <xdr:cNvSpPr>
          <a:spLocks noChangeAspect="1" noChangeArrowheads="1"/>
        </xdr:cNvSpPr>
      </xdr:nvSpPr>
      <xdr:spPr bwMode="auto">
        <a:xfrm>
          <a:off x="1524000" y="21404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4" name="AutoShape 630" descr="https://capfriendly-wlb8ng5.stackpathdns.com/assets/images/icons/general/q.svg"/>
        <xdr:cNvSpPr>
          <a:spLocks noChangeAspect="1" noChangeArrowheads="1"/>
        </xdr:cNvSpPr>
      </xdr:nvSpPr>
      <xdr:spPr bwMode="auto">
        <a:xfrm>
          <a:off x="1524000" y="21423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5" name="AutoShape 631" descr="https://capfriendly-wlb8ng5.stackpathdns.com/assets/images/icons/general/q.svg"/>
        <xdr:cNvSpPr>
          <a:spLocks noChangeAspect="1" noChangeArrowheads="1"/>
        </xdr:cNvSpPr>
      </xdr:nvSpPr>
      <xdr:spPr bwMode="auto">
        <a:xfrm>
          <a:off x="1524000" y="21442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6" name="AutoShape 632" descr="https://capfriendly-wlb8ng5.stackpathdns.com/assets/images/icons/general/q.svg"/>
        <xdr:cNvSpPr>
          <a:spLocks noChangeAspect="1" noChangeArrowheads="1"/>
        </xdr:cNvSpPr>
      </xdr:nvSpPr>
      <xdr:spPr bwMode="auto">
        <a:xfrm>
          <a:off x="1524000" y="21461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7" name="AutoShape 633" descr="https://capfriendly-wlb8ng5.stackpathdns.com/assets/images/icons/general/q.svg"/>
        <xdr:cNvSpPr>
          <a:spLocks noChangeAspect="1" noChangeArrowheads="1"/>
        </xdr:cNvSpPr>
      </xdr:nvSpPr>
      <xdr:spPr bwMode="auto">
        <a:xfrm>
          <a:off x="1524000" y="21480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123825</xdr:colOff>
      <xdr:row>25</xdr:row>
      <xdr:rowOff>123825</xdr:rowOff>
    </xdr:to>
    <xdr:sp macro="" textlink="">
      <xdr:nvSpPr>
        <xdr:cNvPr id="4738" name="AutoShape 634" descr="Exempté du ballottage">
          <a:hlinkClick xmlns:r="http://schemas.openxmlformats.org/officeDocument/2006/relationships" r:id="rId588"/>
        </xdr:cNvPr>
        <xdr:cNvSpPr>
          <a:spLocks noChangeAspect="1" noChangeArrowheads="1"/>
        </xdr:cNvSpPr>
      </xdr:nvSpPr>
      <xdr:spPr bwMode="auto">
        <a:xfrm>
          <a:off x="1524000" y="215674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4739" name="AutoShape 635" descr="https://capfriendly-wlb8ng5.stackpathdns.com/assets/images/icons/general/q2.svg"/>
        <xdr:cNvSpPr>
          <a:spLocks noChangeAspect="1" noChangeArrowheads="1"/>
        </xdr:cNvSpPr>
      </xdr:nvSpPr>
      <xdr:spPr bwMode="auto">
        <a:xfrm>
          <a:off x="5334000" y="21586507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xdr:row>
      <xdr:rowOff>0</xdr:rowOff>
    </xdr:from>
    <xdr:to>
      <xdr:col>2</xdr:col>
      <xdr:colOff>123825</xdr:colOff>
      <xdr:row>132</xdr:row>
      <xdr:rowOff>123825</xdr:rowOff>
    </xdr:to>
    <xdr:sp macro="" textlink="">
      <xdr:nvSpPr>
        <xdr:cNvPr id="4740" name="AutoShape 636" descr="Exempté du ballottage">
          <a:hlinkClick xmlns:r="http://schemas.openxmlformats.org/officeDocument/2006/relationships" r:id="rId589"/>
        </xdr:cNvPr>
        <xdr:cNvSpPr>
          <a:spLocks noChangeAspect="1" noChangeArrowheads="1"/>
        </xdr:cNvSpPr>
      </xdr:nvSpPr>
      <xdr:spPr bwMode="auto">
        <a:xfrm>
          <a:off x="1524000" y="21605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916</xdr:row>
      <xdr:rowOff>0</xdr:rowOff>
    </xdr:from>
    <xdr:to>
      <xdr:col>2</xdr:col>
      <xdr:colOff>123825</xdr:colOff>
      <xdr:row>916</xdr:row>
      <xdr:rowOff>123825</xdr:rowOff>
    </xdr:to>
    <xdr:sp macro="" textlink="">
      <xdr:nvSpPr>
        <xdr:cNvPr id="4741" name="AutoShape 637" descr="Bonis de performance"/>
        <xdr:cNvSpPr>
          <a:spLocks noChangeAspect="1" noChangeArrowheads="1"/>
        </xdr:cNvSpPr>
      </xdr:nvSpPr>
      <xdr:spPr bwMode="auto">
        <a:xfrm>
          <a:off x="1524000" y="21624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916</xdr:row>
      <xdr:rowOff>0</xdr:rowOff>
    </xdr:from>
    <xdr:to>
      <xdr:col>2</xdr:col>
      <xdr:colOff>257175</xdr:colOff>
      <xdr:row>916</xdr:row>
      <xdr:rowOff>123825</xdr:rowOff>
    </xdr:to>
    <xdr:sp macro="" textlink="">
      <xdr:nvSpPr>
        <xdr:cNvPr id="4742" name="AutoShape 638" descr="Exempté du ballottage">
          <a:hlinkClick xmlns:r="http://schemas.openxmlformats.org/officeDocument/2006/relationships" r:id="rId590"/>
        </xdr:cNvPr>
        <xdr:cNvSpPr>
          <a:spLocks noChangeAspect="1" noChangeArrowheads="1"/>
        </xdr:cNvSpPr>
      </xdr:nvSpPr>
      <xdr:spPr bwMode="auto">
        <a:xfrm>
          <a:off x="1657350" y="21624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1473</xdr:row>
      <xdr:rowOff>0</xdr:rowOff>
    </xdr:from>
    <xdr:to>
      <xdr:col>2</xdr:col>
      <xdr:colOff>123825</xdr:colOff>
      <xdr:row>1473</xdr:row>
      <xdr:rowOff>123825</xdr:rowOff>
    </xdr:to>
    <xdr:sp macro="" textlink="">
      <xdr:nvSpPr>
        <xdr:cNvPr id="4743" name="AutoShape 639" descr="Bonis de performance"/>
        <xdr:cNvSpPr>
          <a:spLocks noChangeAspect="1" noChangeArrowheads="1"/>
        </xdr:cNvSpPr>
      </xdr:nvSpPr>
      <xdr:spPr bwMode="auto">
        <a:xfrm>
          <a:off x="1524000" y="21643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1473</xdr:row>
      <xdr:rowOff>0</xdr:rowOff>
    </xdr:from>
    <xdr:to>
      <xdr:col>2</xdr:col>
      <xdr:colOff>257175</xdr:colOff>
      <xdr:row>1473</xdr:row>
      <xdr:rowOff>123825</xdr:rowOff>
    </xdr:to>
    <xdr:sp macro="" textlink="">
      <xdr:nvSpPr>
        <xdr:cNvPr id="4744" name="AutoShape 640" descr="Exempté du ballottage">
          <a:hlinkClick xmlns:r="http://schemas.openxmlformats.org/officeDocument/2006/relationships" r:id="rId591"/>
        </xdr:cNvPr>
        <xdr:cNvSpPr>
          <a:spLocks noChangeAspect="1" noChangeArrowheads="1"/>
        </xdr:cNvSpPr>
      </xdr:nvSpPr>
      <xdr:spPr bwMode="auto">
        <a:xfrm>
          <a:off x="1657350" y="21643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868</xdr:row>
      <xdr:rowOff>0</xdr:rowOff>
    </xdr:from>
    <xdr:to>
      <xdr:col>2</xdr:col>
      <xdr:colOff>123825</xdr:colOff>
      <xdr:row>868</xdr:row>
      <xdr:rowOff>123825</xdr:rowOff>
    </xdr:to>
    <xdr:sp macro="" textlink="">
      <xdr:nvSpPr>
        <xdr:cNvPr id="4745" name="AutoShape 641" descr="Bonis de performance"/>
        <xdr:cNvSpPr>
          <a:spLocks noChangeAspect="1" noChangeArrowheads="1"/>
        </xdr:cNvSpPr>
      </xdr:nvSpPr>
      <xdr:spPr bwMode="auto">
        <a:xfrm>
          <a:off x="1524000" y="21662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868</xdr:row>
      <xdr:rowOff>0</xdr:rowOff>
    </xdr:from>
    <xdr:to>
      <xdr:col>2</xdr:col>
      <xdr:colOff>257175</xdr:colOff>
      <xdr:row>868</xdr:row>
      <xdr:rowOff>123825</xdr:rowOff>
    </xdr:to>
    <xdr:sp macro="" textlink="">
      <xdr:nvSpPr>
        <xdr:cNvPr id="4746" name="AutoShape 642" descr="Exempté du ballottage">
          <a:hlinkClick xmlns:r="http://schemas.openxmlformats.org/officeDocument/2006/relationships" r:id="rId592"/>
        </xdr:cNvPr>
        <xdr:cNvSpPr>
          <a:spLocks noChangeAspect="1" noChangeArrowheads="1"/>
        </xdr:cNvSpPr>
      </xdr:nvSpPr>
      <xdr:spPr bwMode="auto">
        <a:xfrm>
          <a:off x="1657350" y="21662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1216</xdr:row>
      <xdr:rowOff>0</xdr:rowOff>
    </xdr:from>
    <xdr:to>
      <xdr:col>2</xdr:col>
      <xdr:colOff>123825</xdr:colOff>
      <xdr:row>1216</xdr:row>
      <xdr:rowOff>123825</xdr:rowOff>
    </xdr:to>
    <xdr:sp macro="" textlink="">
      <xdr:nvSpPr>
        <xdr:cNvPr id="4747" name="AutoShape 643" descr="Bonis de performance"/>
        <xdr:cNvSpPr>
          <a:spLocks noChangeAspect="1" noChangeArrowheads="1"/>
        </xdr:cNvSpPr>
      </xdr:nvSpPr>
      <xdr:spPr bwMode="auto">
        <a:xfrm>
          <a:off x="1524000" y="21681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1216</xdr:row>
      <xdr:rowOff>0</xdr:rowOff>
    </xdr:from>
    <xdr:to>
      <xdr:col>2</xdr:col>
      <xdr:colOff>257175</xdr:colOff>
      <xdr:row>1216</xdr:row>
      <xdr:rowOff>123825</xdr:rowOff>
    </xdr:to>
    <xdr:sp macro="" textlink="">
      <xdr:nvSpPr>
        <xdr:cNvPr id="4748" name="AutoShape 644" descr="Exempté du ballottage">
          <a:hlinkClick xmlns:r="http://schemas.openxmlformats.org/officeDocument/2006/relationships" r:id="rId593"/>
        </xdr:cNvPr>
        <xdr:cNvSpPr>
          <a:spLocks noChangeAspect="1" noChangeArrowheads="1"/>
        </xdr:cNvSpPr>
      </xdr:nvSpPr>
      <xdr:spPr bwMode="auto">
        <a:xfrm>
          <a:off x="1657350" y="21681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1309</xdr:row>
      <xdr:rowOff>0</xdr:rowOff>
    </xdr:from>
    <xdr:to>
      <xdr:col>2</xdr:col>
      <xdr:colOff>123825</xdr:colOff>
      <xdr:row>1309</xdr:row>
      <xdr:rowOff>123825</xdr:rowOff>
    </xdr:to>
    <xdr:sp macro="" textlink="">
      <xdr:nvSpPr>
        <xdr:cNvPr id="4749" name="AutoShape 645" descr="Bonis de performance"/>
        <xdr:cNvSpPr>
          <a:spLocks noChangeAspect="1" noChangeArrowheads="1"/>
        </xdr:cNvSpPr>
      </xdr:nvSpPr>
      <xdr:spPr bwMode="auto">
        <a:xfrm>
          <a:off x="1524000" y="21700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1309</xdr:row>
      <xdr:rowOff>0</xdr:rowOff>
    </xdr:from>
    <xdr:to>
      <xdr:col>2</xdr:col>
      <xdr:colOff>257175</xdr:colOff>
      <xdr:row>1309</xdr:row>
      <xdr:rowOff>123825</xdr:rowOff>
    </xdr:to>
    <xdr:sp macro="" textlink="">
      <xdr:nvSpPr>
        <xdr:cNvPr id="4750" name="AutoShape 646" descr="Exempté du ballottage">
          <a:hlinkClick xmlns:r="http://schemas.openxmlformats.org/officeDocument/2006/relationships" r:id="rId594"/>
        </xdr:cNvPr>
        <xdr:cNvSpPr>
          <a:spLocks noChangeAspect="1" noChangeArrowheads="1"/>
        </xdr:cNvSpPr>
      </xdr:nvSpPr>
      <xdr:spPr bwMode="auto">
        <a:xfrm>
          <a:off x="1657350" y="21700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1210</xdr:row>
      <xdr:rowOff>0</xdr:rowOff>
    </xdr:from>
    <xdr:to>
      <xdr:col>2</xdr:col>
      <xdr:colOff>123825</xdr:colOff>
      <xdr:row>1210</xdr:row>
      <xdr:rowOff>123825</xdr:rowOff>
    </xdr:to>
    <xdr:sp macro="" textlink="">
      <xdr:nvSpPr>
        <xdr:cNvPr id="4751" name="AutoShape 647" descr="Bonis de performance"/>
        <xdr:cNvSpPr>
          <a:spLocks noChangeAspect="1" noChangeArrowheads="1"/>
        </xdr:cNvSpPr>
      </xdr:nvSpPr>
      <xdr:spPr bwMode="auto">
        <a:xfrm>
          <a:off x="1524000" y="217198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1210</xdr:row>
      <xdr:rowOff>0</xdr:rowOff>
    </xdr:from>
    <xdr:to>
      <xdr:col>2</xdr:col>
      <xdr:colOff>257175</xdr:colOff>
      <xdr:row>1210</xdr:row>
      <xdr:rowOff>123825</xdr:rowOff>
    </xdr:to>
    <xdr:sp macro="" textlink="">
      <xdr:nvSpPr>
        <xdr:cNvPr id="4752" name="AutoShape 648" descr="Exempté du ballottage">
          <a:hlinkClick xmlns:r="http://schemas.openxmlformats.org/officeDocument/2006/relationships" r:id="rId595"/>
        </xdr:cNvPr>
        <xdr:cNvSpPr>
          <a:spLocks noChangeAspect="1" noChangeArrowheads="1"/>
        </xdr:cNvSpPr>
      </xdr:nvSpPr>
      <xdr:spPr bwMode="auto">
        <a:xfrm>
          <a:off x="1657350" y="217198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1274</xdr:row>
      <xdr:rowOff>0</xdr:rowOff>
    </xdr:from>
    <xdr:to>
      <xdr:col>2</xdr:col>
      <xdr:colOff>123825</xdr:colOff>
      <xdr:row>1274</xdr:row>
      <xdr:rowOff>123825</xdr:rowOff>
    </xdr:to>
    <xdr:sp macro="" textlink="">
      <xdr:nvSpPr>
        <xdr:cNvPr id="4753" name="AutoShape 649" descr="Bonis de performance"/>
        <xdr:cNvSpPr>
          <a:spLocks noChangeAspect="1" noChangeArrowheads="1"/>
        </xdr:cNvSpPr>
      </xdr:nvSpPr>
      <xdr:spPr bwMode="auto">
        <a:xfrm>
          <a:off x="1524000" y="217579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1274</xdr:row>
      <xdr:rowOff>0</xdr:rowOff>
    </xdr:from>
    <xdr:to>
      <xdr:col>2</xdr:col>
      <xdr:colOff>257175</xdr:colOff>
      <xdr:row>1274</xdr:row>
      <xdr:rowOff>123825</xdr:rowOff>
    </xdr:to>
    <xdr:sp macro="" textlink="">
      <xdr:nvSpPr>
        <xdr:cNvPr id="4754" name="AutoShape 650" descr="Exempté du ballottage">
          <a:hlinkClick xmlns:r="http://schemas.openxmlformats.org/officeDocument/2006/relationships" r:id="rId596"/>
        </xdr:cNvPr>
        <xdr:cNvSpPr>
          <a:spLocks noChangeAspect="1" noChangeArrowheads="1"/>
        </xdr:cNvSpPr>
      </xdr:nvSpPr>
      <xdr:spPr bwMode="auto">
        <a:xfrm>
          <a:off x="1657350" y="217579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xdr:row>
      <xdr:rowOff>0</xdr:rowOff>
    </xdr:from>
    <xdr:to>
      <xdr:col>2</xdr:col>
      <xdr:colOff>123825</xdr:colOff>
      <xdr:row>68</xdr:row>
      <xdr:rowOff>123825</xdr:rowOff>
    </xdr:to>
    <xdr:sp macro="" textlink="">
      <xdr:nvSpPr>
        <xdr:cNvPr id="4755" name="AutoShape 651" descr="Bonis de performance"/>
        <xdr:cNvSpPr>
          <a:spLocks noChangeAspect="1" noChangeArrowheads="1"/>
        </xdr:cNvSpPr>
      </xdr:nvSpPr>
      <xdr:spPr bwMode="auto">
        <a:xfrm>
          <a:off x="1524000" y="217770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68</xdr:row>
      <xdr:rowOff>0</xdr:rowOff>
    </xdr:from>
    <xdr:to>
      <xdr:col>2</xdr:col>
      <xdr:colOff>257175</xdr:colOff>
      <xdr:row>68</xdr:row>
      <xdr:rowOff>123825</xdr:rowOff>
    </xdr:to>
    <xdr:sp macro="" textlink="">
      <xdr:nvSpPr>
        <xdr:cNvPr id="4756" name="AutoShape 652" descr="Exempté du ballottage">
          <a:hlinkClick xmlns:r="http://schemas.openxmlformats.org/officeDocument/2006/relationships" r:id="rId597"/>
        </xdr:cNvPr>
        <xdr:cNvSpPr>
          <a:spLocks noChangeAspect="1" noChangeArrowheads="1"/>
        </xdr:cNvSpPr>
      </xdr:nvSpPr>
      <xdr:spPr bwMode="auto">
        <a:xfrm>
          <a:off x="1657350" y="217770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480</xdr:row>
      <xdr:rowOff>0</xdr:rowOff>
    </xdr:from>
    <xdr:to>
      <xdr:col>2</xdr:col>
      <xdr:colOff>123825</xdr:colOff>
      <xdr:row>480</xdr:row>
      <xdr:rowOff>123825</xdr:rowOff>
    </xdr:to>
    <xdr:sp macro="" textlink="">
      <xdr:nvSpPr>
        <xdr:cNvPr id="4757" name="AutoShape 653" descr="Bonis de performance"/>
        <xdr:cNvSpPr>
          <a:spLocks noChangeAspect="1" noChangeArrowheads="1"/>
        </xdr:cNvSpPr>
      </xdr:nvSpPr>
      <xdr:spPr bwMode="auto">
        <a:xfrm>
          <a:off x="1524000" y="217960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480</xdr:row>
      <xdr:rowOff>0</xdr:rowOff>
    </xdr:from>
    <xdr:to>
      <xdr:col>2</xdr:col>
      <xdr:colOff>257175</xdr:colOff>
      <xdr:row>480</xdr:row>
      <xdr:rowOff>123825</xdr:rowOff>
    </xdr:to>
    <xdr:sp macro="" textlink="">
      <xdr:nvSpPr>
        <xdr:cNvPr id="4758" name="AutoShape 654" descr="Exempté du ballottage">
          <a:hlinkClick xmlns:r="http://schemas.openxmlformats.org/officeDocument/2006/relationships" r:id="rId598"/>
        </xdr:cNvPr>
        <xdr:cNvSpPr>
          <a:spLocks noChangeAspect="1" noChangeArrowheads="1"/>
        </xdr:cNvSpPr>
      </xdr:nvSpPr>
      <xdr:spPr bwMode="auto">
        <a:xfrm>
          <a:off x="1657350" y="217960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50</xdr:row>
      <xdr:rowOff>0</xdr:rowOff>
    </xdr:from>
    <xdr:to>
      <xdr:col>7</xdr:col>
      <xdr:colOff>123825</xdr:colOff>
      <xdr:row>50</xdr:row>
      <xdr:rowOff>104775</xdr:rowOff>
    </xdr:to>
    <xdr:sp macro="" textlink="">
      <xdr:nvSpPr>
        <xdr:cNvPr id="4759" name="AutoShape 655" descr="Éligible à l'arbitrage">
          <a:hlinkClick xmlns:r="http://schemas.openxmlformats.org/officeDocument/2006/relationships" r:id="rId599"/>
        </xdr:cNvPr>
        <xdr:cNvSpPr>
          <a:spLocks noChangeAspect="1" noChangeArrowheads="1"/>
        </xdr:cNvSpPr>
      </xdr:nvSpPr>
      <xdr:spPr bwMode="auto">
        <a:xfrm>
          <a:off x="5334000" y="2181510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1257</xdr:row>
      <xdr:rowOff>0</xdr:rowOff>
    </xdr:from>
    <xdr:to>
      <xdr:col>2</xdr:col>
      <xdr:colOff>123825</xdr:colOff>
      <xdr:row>1257</xdr:row>
      <xdr:rowOff>123825</xdr:rowOff>
    </xdr:to>
    <xdr:sp macro="" textlink="">
      <xdr:nvSpPr>
        <xdr:cNvPr id="4760" name="AutoShape 656" descr="Bonis de performance"/>
        <xdr:cNvSpPr>
          <a:spLocks noChangeAspect="1" noChangeArrowheads="1"/>
        </xdr:cNvSpPr>
      </xdr:nvSpPr>
      <xdr:spPr bwMode="auto">
        <a:xfrm>
          <a:off x="1524000" y="21927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1257</xdr:row>
      <xdr:rowOff>0</xdr:rowOff>
    </xdr:from>
    <xdr:to>
      <xdr:col>2</xdr:col>
      <xdr:colOff>257175</xdr:colOff>
      <xdr:row>1257</xdr:row>
      <xdr:rowOff>123825</xdr:rowOff>
    </xdr:to>
    <xdr:sp macro="" textlink="">
      <xdr:nvSpPr>
        <xdr:cNvPr id="4761" name="AutoShape 657" descr="Transaction avec retenue de salaire"/>
        <xdr:cNvSpPr>
          <a:spLocks noChangeAspect="1" noChangeArrowheads="1"/>
        </xdr:cNvSpPr>
      </xdr:nvSpPr>
      <xdr:spPr bwMode="auto">
        <a:xfrm>
          <a:off x="1657350" y="21927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1257</xdr:row>
      <xdr:rowOff>0</xdr:rowOff>
    </xdr:from>
    <xdr:to>
      <xdr:col>2</xdr:col>
      <xdr:colOff>390525</xdr:colOff>
      <xdr:row>1257</xdr:row>
      <xdr:rowOff>123825</xdr:rowOff>
    </xdr:to>
    <xdr:sp macro="" textlink="">
      <xdr:nvSpPr>
        <xdr:cNvPr id="4762" name="AutoShape 658" descr="Exempté du ballottage">
          <a:hlinkClick xmlns:r="http://schemas.openxmlformats.org/officeDocument/2006/relationships" r:id="rId600"/>
        </xdr:cNvPr>
        <xdr:cNvSpPr>
          <a:spLocks noChangeAspect="1" noChangeArrowheads="1"/>
        </xdr:cNvSpPr>
      </xdr:nvSpPr>
      <xdr:spPr bwMode="auto">
        <a:xfrm>
          <a:off x="1790700" y="21927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1257</xdr:row>
      <xdr:rowOff>0</xdr:rowOff>
    </xdr:from>
    <xdr:to>
      <xdr:col>2</xdr:col>
      <xdr:colOff>523875</xdr:colOff>
      <xdr:row>1257</xdr:row>
      <xdr:rowOff>123825</xdr:rowOff>
    </xdr:to>
    <xdr:sp macro="" textlink="">
      <xdr:nvSpPr>
        <xdr:cNvPr id="4763" name="AutoShape 659" descr="Exempté de la limite des 50 contrats"/>
        <xdr:cNvSpPr>
          <a:spLocks noChangeAspect="1" noChangeArrowheads="1"/>
        </xdr:cNvSpPr>
      </xdr:nvSpPr>
      <xdr:spPr bwMode="auto">
        <a:xfrm>
          <a:off x="1924050" y="21927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517</xdr:row>
      <xdr:rowOff>0</xdr:rowOff>
    </xdr:from>
    <xdr:to>
      <xdr:col>2</xdr:col>
      <xdr:colOff>123825</xdr:colOff>
      <xdr:row>517</xdr:row>
      <xdr:rowOff>123825</xdr:rowOff>
    </xdr:to>
    <xdr:sp macro="" textlink="">
      <xdr:nvSpPr>
        <xdr:cNvPr id="4764" name="AutoShape 660" descr="Transaction avec retenue de salaire"/>
        <xdr:cNvSpPr>
          <a:spLocks noChangeAspect="1" noChangeArrowheads="1"/>
        </xdr:cNvSpPr>
      </xdr:nvSpPr>
      <xdr:spPr bwMode="auto">
        <a:xfrm>
          <a:off x="1524000" y="21946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517</xdr:row>
      <xdr:rowOff>0</xdr:rowOff>
    </xdr:from>
    <xdr:to>
      <xdr:col>2</xdr:col>
      <xdr:colOff>257175</xdr:colOff>
      <xdr:row>517</xdr:row>
      <xdr:rowOff>123825</xdr:rowOff>
    </xdr:to>
    <xdr:sp macro="" textlink="">
      <xdr:nvSpPr>
        <xdr:cNvPr id="4765" name="AutoShape 661" descr="Exempté du ballottage">
          <a:hlinkClick xmlns:r="http://schemas.openxmlformats.org/officeDocument/2006/relationships" r:id="rId601"/>
        </xdr:cNvPr>
        <xdr:cNvSpPr>
          <a:spLocks noChangeAspect="1" noChangeArrowheads="1"/>
        </xdr:cNvSpPr>
      </xdr:nvSpPr>
      <xdr:spPr bwMode="auto">
        <a:xfrm>
          <a:off x="1657350" y="21946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517</xdr:row>
      <xdr:rowOff>0</xdr:rowOff>
    </xdr:from>
    <xdr:to>
      <xdr:col>2</xdr:col>
      <xdr:colOff>390525</xdr:colOff>
      <xdr:row>517</xdr:row>
      <xdr:rowOff>123825</xdr:rowOff>
    </xdr:to>
    <xdr:sp macro="" textlink="">
      <xdr:nvSpPr>
        <xdr:cNvPr id="4766" name="AutoShape 662" descr="Exempté de la limite des 50 contrats"/>
        <xdr:cNvSpPr>
          <a:spLocks noChangeAspect="1" noChangeArrowheads="1"/>
        </xdr:cNvSpPr>
      </xdr:nvSpPr>
      <xdr:spPr bwMode="auto">
        <a:xfrm>
          <a:off x="1790700" y="21946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1438</xdr:row>
      <xdr:rowOff>0</xdr:rowOff>
    </xdr:from>
    <xdr:to>
      <xdr:col>2</xdr:col>
      <xdr:colOff>123825</xdr:colOff>
      <xdr:row>1438</xdr:row>
      <xdr:rowOff>123825</xdr:rowOff>
    </xdr:to>
    <xdr:sp macro="" textlink="">
      <xdr:nvSpPr>
        <xdr:cNvPr id="4767" name="AutoShape 663" descr="Bonis de performance"/>
        <xdr:cNvSpPr>
          <a:spLocks noChangeAspect="1" noChangeArrowheads="1"/>
        </xdr:cNvSpPr>
      </xdr:nvSpPr>
      <xdr:spPr bwMode="auto">
        <a:xfrm>
          <a:off x="1524000" y="21965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1438</xdr:row>
      <xdr:rowOff>0</xdr:rowOff>
    </xdr:from>
    <xdr:to>
      <xdr:col>2</xdr:col>
      <xdr:colOff>257175</xdr:colOff>
      <xdr:row>1438</xdr:row>
      <xdr:rowOff>123825</xdr:rowOff>
    </xdr:to>
    <xdr:sp macro="" textlink="">
      <xdr:nvSpPr>
        <xdr:cNvPr id="4768" name="AutoShape 664" descr="Exempté du ballottage">
          <a:hlinkClick xmlns:r="http://schemas.openxmlformats.org/officeDocument/2006/relationships" r:id="rId602"/>
        </xdr:cNvPr>
        <xdr:cNvSpPr>
          <a:spLocks noChangeAspect="1" noChangeArrowheads="1"/>
        </xdr:cNvSpPr>
      </xdr:nvSpPr>
      <xdr:spPr bwMode="auto">
        <a:xfrm>
          <a:off x="1657350" y="21965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929</xdr:row>
      <xdr:rowOff>0</xdr:rowOff>
    </xdr:from>
    <xdr:to>
      <xdr:col>7</xdr:col>
      <xdr:colOff>123825</xdr:colOff>
      <xdr:row>929</xdr:row>
      <xdr:rowOff>104775</xdr:rowOff>
    </xdr:to>
    <xdr:sp macro="" textlink="">
      <xdr:nvSpPr>
        <xdr:cNvPr id="4769" name="AutoShape 665" descr="Éligible à l'arbitrage">
          <a:hlinkClick xmlns:r="http://schemas.openxmlformats.org/officeDocument/2006/relationships" r:id="rId603"/>
        </xdr:cNvPr>
        <xdr:cNvSpPr>
          <a:spLocks noChangeAspect="1" noChangeArrowheads="1"/>
        </xdr:cNvSpPr>
      </xdr:nvSpPr>
      <xdr:spPr bwMode="auto">
        <a:xfrm>
          <a:off x="5334000" y="2200370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1240</xdr:row>
      <xdr:rowOff>0</xdr:rowOff>
    </xdr:from>
    <xdr:to>
      <xdr:col>2</xdr:col>
      <xdr:colOff>123825</xdr:colOff>
      <xdr:row>1240</xdr:row>
      <xdr:rowOff>123825</xdr:rowOff>
    </xdr:to>
    <xdr:sp macro="" textlink="">
      <xdr:nvSpPr>
        <xdr:cNvPr id="4770" name="AutoShape 666" descr="Exempté du ballottage">
          <a:hlinkClick xmlns:r="http://schemas.openxmlformats.org/officeDocument/2006/relationships" r:id="rId604"/>
        </xdr:cNvPr>
        <xdr:cNvSpPr>
          <a:spLocks noChangeAspect="1" noChangeArrowheads="1"/>
        </xdr:cNvSpPr>
      </xdr:nvSpPr>
      <xdr:spPr bwMode="auto">
        <a:xfrm>
          <a:off x="1524000" y="220418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1211</xdr:row>
      <xdr:rowOff>0</xdr:rowOff>
    </xdr:from>
    <xdr:to>
      <xdr:col>2</xdr:col>
      <xdr:colOff>123825</xdr:colOff>
      <xdr:row>1211</xdr:row>
      <xdr:rowOff>123825</xdr:rowOff>
    </xdr:to>
    <xdr:sp macro="" textlink="">
      <xdr:nvSpPr>
        <xdr:cNvPr id="4771" name="AutoShape 667" descr="Bonis de performance"/>
        <xdr:cNvSpPr>
          <a:spLocks noChangeAspect="1" noChangeArrowheads="1"/>
        </xdr:cNvSpPr>
      </xdr:nvSpPr>
      <xdr:spPr bwMode="auto">
        <a:xfrm>
          <a:off x="1524000" y="221551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1211</xdr:row>
      <xdr:rowOff>0</xdr:rowOff>
    </xdr:from>
    <xdr:to>
      <xdr:col>2</xdr:col>
      <xdr:colOff>257175</xdr:colOff>
      <xdr:row>1211</xdr:row>
      <xdr:rowOff>123825</xdr:rowOff>
    </xdr:to>
    <xdr:sp macro="" textlink="">
      <xdr:nvSpPr>
        <xdr:cNvPr id="4772" name="AutoShape 668" descr="Exempté du ballottage">
          <a:hlinkClick xmlns:r="http://schemas.openxmlformats.org/officeDocument/2006/relationships" r:id="rId605"/>
        </xdr:cNvPr>
        <xdr:cNvSpPr>
          <a:spLocks noChangeAspect="1" noChangeArrowheads="1"/>
        </xdr:cNvSpPr>
      </xdr:nvSpPr>
      <xdr:spPr bwMode="auto">
        <a:xfrm>
          <a:off x="1657350" y="221551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251</xdr:row>
      <xdr:rowOff>0</xdr:rowOff>
    </xdr:from>
    <xdr:to>
      <xdr:col>2</xdr:col>
      <xdr:colOff>123825</xdr:colOff>
      <xdr:row>251</xdr:row>
      <xdr:rowOff>123825</xdr:rowOff>
    </xdr:to>
    <xdr:sp macro="" textlink="">
      <xdr:nvSpPr>
        <xdr:cNvPr id="4773" name="AutoShape 669" descr="Exempté du ballottage">
          <a:hlinkClick xmlns:r="http://schemas.openxmlformats.org/officeDocument/2006/relationships" r:id="rId606"/>
        </xdr:cNvPr>
        <xdr:cNvSpPr>
          <a:spLocks noChangeAspect="1" noChangeArrowheads="1"/>
        </xdr:cNvSpPr>
      </xdr:nvSpPr>
      <xdr:spPr bwMode="auto">
        <a:xfrm>
          <a:off x="1524000" y="221742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829</xdr:row>
      <xdr:rowOff>0</xdr:rowOff>
    </xdr:from>
    <xdr:to>
      <xdr:col>2</xdr:col>
      <xdr:colOff>123825</xdr:colOff>
      <xdr:row>829</xdr:row>
      <xdr:rowOff>123825</xdr:rowOff>
    </xdr:to>
    <xdr:sp macro="" textlink="">
      <xdr:nvSpPr>
        <xdr:cNvPr id="4774" name="AutoShape 670" descr="Bonis de performance"/>
        <xdr:cNvSpPr>
          <a:spLocks noChangeAspect="1" noChangeArrowheads="1"/>
        </xdr:cNvSpPr>
      </xdr:nvSpPr>
      <xdr:spPr bwMode="auto">
        <a:xfrm>
          <a:off x="1524000" y="215226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829</xdr:row>
      <xdr:rowOff>0</xdr:rowOff>
    </xdr:from>
    <xdr:to>
      <xdr:col>2</xdr:col>
      <xdr:colOff>257175</xdr:colOff>
      <xdr:row>829</xdr:row>
      <xdr:rowOff>123825</xdr:rowOff>
    </xdr:to>
    <xdr:sp macro="" textlink="">
      <xdr:nvSpPr>
        <xdr:cNvPr id="4775" name="AutoShape 671" descr="Exempté du ballottage">
          <a:hlinkClick xmlns:r="http://schemas.openxmlformats.org/officeDocument/2006/relationships" r:id="rId607"/>
        </xdr:cNvPr>
        <xdr:cNvSpPr>
          <a:spLocks noChangeAspect="1" noChangeArrowheads="1"/>
        </xdr:cNvSpPr>
      </xdr:nvSpPr>
      <xdr:spPr bwMode="auto">
        <a:xfrm>
          <a:off x="1657350" y="215226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104775</xdr:colOff>
      <xdr:row>1</xdr:row>
      <xdr:rowOff>104775</xdr:rowOff>
    </xdr:to>
    <xdr:sp macro="" textlink="">
      <xdr:nvSpPr>
        <xdr:cNvPr id="4776" name="AutoShape 672" descr="https://capfriendly-wlb8ng5.stackpathdns.com/assets/images/icons/general/q2.svg"/>
        <xdr:cNvSpPr>
          <a:spLocks noChangeAspect="1" noChangeArrowheads="1"/>
        </xdr:cNvSpPr>
      </xdr:nvSpPr>
      <xdr:spPr bwMode="auto">
        <a:xfrm>
          <a:off x="6096000" y="2154174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523</xdr:row>
      <xdr:rowOff>0</xdr:rowOff>
    </xdr:from>
    <xdr:to>
      <xdr:col>2</xdr:col>
      <xdr:colOff>123825</xdr:colOff>
      <xdr:row>523</xdr:row>
      <xdr:rowOff>123825</xdr:rowOff>
    </xdr:to>
    <xdr:sp macro="" textlink="">
      <xdr:nvSpPr>
        <xdr:cNvPr id="4777" name="AutoShape 673" descr="Exempté du ballottage">
          <a:hlinkClick xmlns:r="http://schemas.openxmlformats.org/officeDocument/2006/relationships" r:id="rId608"/>
        </xdr:cNvPr>
        <xdr:cNvSpPr>
          <a:spLocks noChangeAspect="1" noChangeArrowheads="1"/>
        </xdr:cNvSpPr>
      </xdr:nvSpPr>
      <xdr:spPr bwMode="auto">
        <a:xfrm>
          <a:off x="1524000" y="215607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1411</xdr:row>
      <xdr:rowOff>0</xdr:rowOff>
    </xdr:from>
    <xdr:to>
      <xdr:col>2</xdr:col>
      <xdr:colOff>123825</xdr:colOff>
      <xdr:row>1411</xdr:row>
      <xdr:rowOff>123825</xdr:rowOff>
    </xdr:to>
    <xdr:sp macro="" textlink="">
      <xdr:nvSpPr>
        <xdr:cNvPr id="4778" name="AutoShape 674" descr="Bonis de performance"/>
        <xdr:cNvSpPr>
          <a:spLocks noChangeAspect="1" noChangeArrowheads="1"/>
        </xdr:cNvSpPr>
      </xdr:nvSpPr>
      <xdr:spPr bwMode="auto">
        <a:xfrm>
          <a:off x="1524000" y="215798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1411</xdr:row>
      <xdr:rowOff>0</xdr:rowOff>
    </xdr:from>
    <xdr:to>
      <xdr:col>2</xdr:col>
      <xdr:colOff>257175</xdr:colOff>
      <xdr:row>1411</xdr:row>
      <xdr:rowOff>123825</xdr:rowOff>
    </xdr:to>
    <xdr:sp macro="" textlink="">
      <xdr:nvSpPr>
        <xdr:cNvPr id="4779" name="AutoShape 675" descr="Exempté du ballottage">
          <a:hlinkClick xmlns:r="http://schemas.openxmlformats.org/officeDocument/2006/relationships" r:id="rId609"/>
        </xdr:cNvPr>
        <xdr:cNvSpPr>
          <a:spLocks noChangeAspect="1" noChangeArrowheads="1"/>
        </xdr:cNvSpPr>
      </xdr:nvSpPr>
      <xdr:spPr bwMode="auto">
        <a:xfrm>
          <a:off x="1657350" y="215798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1417</xdr:row>
      <xdr:rowOff>0</xdr:rowOff>
    </xdr:from>
    <xdr:to>
      <xdr:col>2</xdr:col>
      <xdr:colOff>123825</xdr:colOff>
      <xdr:row>1417</xdr:row>
      <xdr:rowOff>123825</xdr:rowOff>
    </xdr:to>
    <xdr:sp macro="" textlink="">
      <xdr:nvSpPr>
        <xdr:cNvPr id="4780" name="AutoShape 676" descr="Exempté du ballottage">
          <a:hlinkClick xmlns:r="http://schemas.openxmlformats.org/officeDocument/2006/relationships" r:id="rId610"/>
        </xdr:cNvPr>
        <xdr:cNvSpPr>
          <a:spLocks noChangeAspect="1" noChangeArrowheads="1"/>
        </xdr:cNvSpPr>
      </xdr:nvSpPr>
      <xdr:spPr bwMode="auto">
        <a:xfrm>
          <a:off x="1524000" y="217884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1152</xdr:row>
      <xdr:rowOff>0</xdr:rowOff>
    </xdr:from>
    <xdr:to>
      <xdr:col>2</xdr:col>
      <xdr:colOff>123825</xdr:colOff>
      <xdr:row>1152</xdr:row>
      <xdr:rowOff>123825</xdr:rowOff>
    </xdr:to>
    <xdr:sp macro="" textlink="">
      <xdr:nvSpPr>
        <xdr:cNvPr id="4781" name="AutoShape 677" descr="Exempté du ballottage">
          <a:hlinkClick xmlns:r="http://schemas.openxmlformats.org/officeDocument/2006/relationships" r:id="rId611"/>
        </xdr:cNvPr>
        <xdr:cNvSpPr>
          <a:spLocks noChangeAspect="1" noChangeArrowheads="1"/>
        </xdr:cNvSpPr>
      </xdr:nvSpPr>
      <xdr:spPr bwMode="auto">
        <a:xfrm>
          <a:off x="1524000" y="21826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1152</xdr:row>
      <xdr:rowOff>0</xdr:rowOff>
    </xdr:from>
    <xdr:to>
      <xdr:col>8</xdr:col>
      <xdr:colOff>123825</xdr:colOff>
      <xdr:row>1152</xdr:row>
      <xdr:rowOff>104775</xdr:rowOff>
    </xdr:to>
    <xdr:sp macro="" textlink="">
      <xdr:nvSpPr>
        <xdr:cNvPr id="4782" name="AutoShape 678" descr="Éligible à l'arbitrage">
          <a:hlinkClick xmlns:r="http://schemas.openxmlformats.org/officeDocument/2006/relationships" r:id="rId612"/>
        </xdr:cNvPr>
        <xdr:cNvSpPr>
          <a:spLocks noChangeAspect="1" noChangeArrowheads="1"/>
        </xdr:cNvSpPr>
      </xdr:nvSpPr>
      <xdr:spPr bwMode="auto">
        <a:xfrm>
          <a:off x="6096000" y="218265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851</xdr:row>
      <xdr:rowOff>0</xdr:rowOff>
    </xdr:from>
    <xdr:to>
      <xdr:col>7</xdr:col>
      <xdr:colOff>123825</xdr:colOff>
      <xdr:row>851</xdr:row>
      <xdr:rowOff>104775</xdr:rowOff>
    </xdr:to>
    <xdr:sp macro="" textlink="">
      <xdr:nvSpPr>
        <xdr:cNvPr id="4783" name="AutoShape 679" descr="Éligible à l'arbitrage">
          <a:hlinkClick xmlns:r="http://schemas.openxmlformats.org/officeDocument/2006/relationships" r:id="rId613"/>
        </xdr:cNvPr>
        <xdr:cNvSpPr>
          <a:spLocks noChangeAspect="1" noChangeArrowheads="1"/>
        </xdr:cNvSpPr>
      </xdr:nvSpPr>
      <xdr:spPr bwMode="auto">
        <a:xfrm>
          <a:off x="5334000" y="218455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84" name="AutoShape 680" descr="https://capfriendly-wlb8ng5.stackpathdns.com/assets/images/icons/general/q.svg"/>
        <xdr:cNvSpPr>
          <a:spLocks noChangeAspect="1" noChangeArrowheads="1"/>
        </xdr:cNvSpPr>
      </xdr:nvSpPr>
      <xdr:spPr bwMode="auto">
        <a:xfrm>
          <a:off x="1524000" y="22300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85" name="AutoShape 681" descr="https://capfriendly-wlb8ng5.stackpathdns.com/assets/images/icons/general/q.svg"/>
        <xdr:cNvSpPr>
          <a:spLocks noChangeAspect="1" noChangeArrowheads="1"/>
        </xdr:cNvSpPr>
      </xdr:nvSpPr>
      <xdr:spPr bwMode="auto">
        <a:xfrm>
          <a:off x="1524000" y="22319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86" name="AutoShape 682" descr="https://capfriendly-wlb8ng5.stackpathdns.com/assets/images/icons/general/q.svg"/>
        <xdr:cNvSpPr>
          <a:spLocks noChangeAspect="1" noChangeArrowheads="1"/>
        </xdr:cNvSpPr>
      </xdr:nvSpPr>
      <xdr:spPr bwMode="auto">
        <a:xfrm>
          <a:off x="1524000" y="223389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87" name="AutoShape 683" descr="https://capfriendly-wlb8ng5.stackpathdns.com/assets/images/icons/general/q.svg"/>
        <xdr:cNvSpPr>
          <a:spLocks noChangeAspect="1" noChangeArrowheads="1"/>
        </xdr:cNvSpPr>
      </xdr:nvSpPr>
      <xdr:spPr bwMode="auto">
        <a:xfrm>
          <a:off x="1524000" y="223580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88" name="AutoShape 684" descr="https://capfriendly-wlb8ng5.stackpathdns.com/assets/images/icons/general/q.svg"/>
        <xdr:cNvSpPr>
          <a:spLocks noChangeAspect="1" noChangeArrowheads="1"/>
        </xdr:cNvSpPr>
      </xdr:nvSpPr>
      <xdr:spPr bwMode="auto">
        <a:xfrm>
          <a:off x="1524000" y="22377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89" name="AutoShape 685" descr="https://capfriendly-wlb8ng5.stackpathdns.com/assets/images/icons/general/q.svg"/>
        <xdr:cNvSpPr>
          <a:spLocks noChangeAspect="1" noChangeArrowheads="1"/>
        </xdr:cNvSpPr>
      </xdr:nvSpPr>
      <xdr:spPr bwMode="auto">
        <a:xfrm>
          <a:off x="1524000" y="22396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90" name="AutoShape 686" descr="https://capfriendly-wlb8ng5.stackpathdns.com/assets/images/icons/general/q.svg"/>
        <xdr:cNvSpPr>
          <a:spLocks noChangeAspect="1" noChangeArrowheads="1"/>
        </xdr:cNvSpPr>
      </xdr:nvSpPr>
      <xdr:spPr bwMode="auto">
        <a:xfrm>
          <a:off x="1524000" y="22415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91" name="AutoShape 687" descr="https://capfriendly-wlb8ng5.stackpathdns.com/assets/images/icons/general/q.svg"/>
        <xdr:cNvSpPr>
          <a:spLocks noChangeAspect="1" noChangeArrowheads="1"/>
        </xdr:cNvSpPr>
      </xdr:nvSpPr>
      <xdr:spPr bwMode="auto">
        <a:xfrm>
          <a:off x="1524000" y="22434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92" name="AutoShape 688" descr="https://capfriendly-wlb8ng5.stackpathdns.com/assets/images/icons/general/q.svg"/>
        <xdr:cNvSpPr>
          <a:spLocks noChangeAspect="1" noChangeArrowheads="1"/>
        </xdr:cNvSpPr>
      </xdr:nvSpPr>
      <xdr:spPr bwMode="auto">
        <a:xfrm>
          <a:off x="1524000" y="22453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93" name="AutoShape 689" descr="https://capfriendly-wlb8ng5.stackpathdns.com/assets/images/icons/general/q.svg"/>
        <xdr:cNvSpPr>
          <a:spLocks noChangeAspect="1" noChangeArrowheads="1"/>
        </xdr:cNvSpPr>
      </xdr:nvSpPr>
      <xdr:spPr bwMode="auto">
        <a:xfrm>
          <a:off x="1524000" y="22472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94" name="AutoShape 690" descr="https://capfriendly-wlb8ng5.stackpathdns.com/assets/images/icons/general/q.svg"/>
        <xdr:cNvSpPr>
          <a:spLocks noChangeAspect="1" noChangeArrowheads="1"/>
        </xdr:cNvSpPr>
      </xdr:nvSpPr>
      <xdr:spPr bwMode="auto">
        <a:xfrm>
          <a:off x="1524000" y="22491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1084</xdr:row>
      <xdr:rowOff>0</xdr:rowOff>
    </xdr:from>
    <xdr:to>
      <xdr:col>2</xdr:col>
      <xdr:colOff>123825</xdr:colOff>
      <xdr:row>1084</xdr:row>
      <xdr:rowOff>123825</xdr:rowOff>
    </xdr:to>
    <xdr:sp macro="" textlink="">
      <xdr:nvSpPr>
        <xdr:cNvPr id="4795" name="AutoShape 691" descr="Bonis de performance"/>
        <xdr:cNvSpPr>
          <a:spLocks noChangeAspect="1" noChangeArrowheads="1"/>
        </xdr:cNvSpPr>
      </xdr:nvSpPr>
      <xdr:spPr bwMode="auto">
        <a:xfrm>
          <a:off x="1524000" y="22578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1084</xdr:row>
      <xdr:rowOff>0</xdr:rowOff>
    </xdr:from>
    <xdr:to>
      <xdr:col>2</xdr:col>
      <xdr:colOff>257175</xdr:colOff>
      <xdr:row>1084</xdr:row>
      <xdr:rowOff>123825</xdr:rowOff>
    </xdr:to>
    <xdr:sp macro="" textlink="">
      <xdr:nvSpPr>
        <xdr:cNvPr id="4796" name="AutoShape 692" descr="Exempté du ballottage">
          <a:hlinkClick xmlns:r="http://schemas.openxmlformats.org/officeDocument/2006/relationships" r:id="rId614"/>
        </xdr:cNvPr>
        <xdr:cNvSpPr>
          <a:spLocks noChangeAspect="1" noChangeArrowheads="1"/>
        </xdr:cNvSpPr>
      </xdr:nvSpPr>
      <xdr:spPr bwMode="auto">
        <a:xfrm>
          <a:off x="1657350" y="22578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760</xdr:row>
      <xdr:rowOff>0</xdr:rowOff>
    </xdr:from>
    <xdr:to>
      <xdr:col>2</xdr:col>
      <xdr:colOff>123825</xdr:colOff>
      <xdr:row>760</xdr:row>
      <xdr:rowOff>123825</xdr:rowOff>
    </xdr:to>
    <xdr:sp macro="" textlink="">
      <xdr:nvSpPr>
        <xdr:cNvPr id="4797" name="AutoShape 693" descr="Transaction avec retenue de salaire"/>
        <xdr:cNvSpPr>
          <a:spLocks noChangeAspect="1" noChangeArrowheads="1"/>
        </xdr:cNvSpPr>
      </xdr:nvSpPr>
      <xdr:spPr bwMode="auto">
        <a:xfrm>
          <a:off x="1524000" y="225971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760</xdr:row>
      <xdr:rowOff>0</xdr:rowOff>
    </xdr:from>
    <xdr:to>
      <xdr:col>2</xdr:col>
      <xdr:colOff>257175</xdr:colOff>
      <xdr:row>760</xdr:row>
      <xdr:rowOff>123825</xdr:rowOff>
    </xdr:to>
    <xdr:sp macro="" textlink="">
      <xdr:nvSpPr>
        <xdr:cNvPr id="4798" name="AutoShape 694" descr="Exempté du ballottage">
          <a:hlinkClick xmlns:r="http://schemas.openxmlformats.org/officeDocument/2006/relationships" r:id="rId615"/>
        </xdr:cNvPr>
        <xdr:cNvSpPr>
          <a:spLocks noChangeAspect="1" noChangeArrowheads="1"/>
        </xdr:cNvSpPr>
      </xdr:nvSpPr>
      <xdr:spPr bwMode="auto">
        <a:xfrm>
          <a:off x="1657350" y="225971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1402</xdr:row>
      <xdr:rowOff>0</xdr:rowOff>
    </xdr:from>
    <xdr:to>
      <xdr:col>2</xdr:col>
      <xdr:colOff>123825</xdr:colOff>
      <xdr:row>1402</xdr:row>
      <xdr:rowOff>123825</xdr:rowOff>
    </xdr:to>
    <xdr:sp macro="" textlink="">
      <xdr:nvSpPr>
        <xdr:cNvPr id="4799" name="AutoShape 695" descr="Bonis de performance"/>
        <xdr:cNvSpPr>
          <a:spLocks noChangeAspect="1" noChangeArrowheads="1"/>
        </xdr:cNvSpPr>
      </xdr:nvSpPr>
      <xdr:spPr bwMode="auto">
        <a:xfrm>
          <a:off x="1524000" y="22616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1402</xdr:row>
      <xdr:rowOff>0</xdr:rowOff>
    </xdr:from>
    <xdr:to>
      <xdr:col>2</xdr:col>
      <xdr:colOff>257175</xdr:colOff>
      <xdr:row>1402</xdr:row>
      <xdr:rowOff>123825</xdr:rowOff>
    </xdr:to>
    <xdr:sp macro="" textlink="">
      <xdr:nvSpPr>
        <xdr:cNvPr id="4800" name="AutoShape 696" descr="Exempté du ballottage">
          <a:hlinkClick xmlns:r="http://schemas.openxmlformats.org/officeDocument/2006/relationships" r:id="rId616"/>
        </xdr:cNvPr>
        <xdr:cNvSpPr>
          <a:spLocks noChangeAspect="1" noChangeArrowheads="1"/>
        </xdr:cNvSpPr>
      </xdr:nvSpPr>
      <xdr:spPr bwMode="auto">
        <a:xfrm>
          <a:off x="1657350" y="22616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1123</xdr:row>
      <xdr:rowOff>0</xdr:rowOff>
    </xdr:from>
    <xdr:to>
      <xdr:col>2</xdr:col>
      <xdr:colOff>123825</xdr:colOff>
      <xdr:row>1123</xdr:row>
      <xdr:rowOff>123825</xdr:rowOff>
    </xdr:to>
    <xdr:sp macro="" textlink="">
      <xdr:nvSpPr>
        <xdr:cNvPr id="4801" name="AutoShape 697" descr="Exempté du ballottage">
          <a:hlinkClick xmlns:r="http://schemas.openxmlformats.org/officeDocument/2006/relationships" r:id="rId617"/>
        </xdr:cNvPr>
        <xdr:cNvSpPr>
          <a:spLocks noChangeAspect="1" noChangeArrowheads="1"/>
        </xdr:cNvSpPr>
      </xdr:nvSpPr>
      <xdr:spPr bwMode="auto">
        <a:xfrm>
          <a:off x="1524000" y="226352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389</xdr:row>
      <xdr:rowOff>0</xdr:rowOff>
    </xdr:from>
    <xdr:to>
      <xdr:col>2</xdr:col>
      <xdr:colOff>123825</xdr:colOff>
      <xdr:row>389</xdr:row>
      <xdr:rowOff>123825</xdr:rowOff>
    </xdr:to>
    <xdr:sp macro="" textlink="">
      <xdr:nvSpPr>
        <xdr:cNvPr id="4802" name="AutoShape 698" descr="Exempté du ballottage">
          <a:hlinkClick xmlns:r="http://schemas.openxmlformats.org/officeDocument/2006/relationships" r:id="rId618"/>
        </xdr:cNvPr>
        <xdr:cNvSpPr>
          <a:spLocks noChangeAspect="1" noChangeArrowheads="1"/>
        </xdr:cNvSpPr>
      </xdr:nvSpPr>
      <xdr:spPr bwMode="auto">
        <a:xfrm>
          <a:off x="1524000" y="22654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392</xdr:row>
      <xdr:rowOff>0</xdr:rowOff>
    </xdr:from>
    <xdr:to>
      <xdr:col>2</xdr:col>
      <xdr:colOff>123825</xdr:colOff>
      <xdr:row>392</xdr:row>
      <xdr:rowOff>123825</xdr:rowOff>
    </xdr:to>
    <xdr:sp macro="" textlink="">
      <xdr:nvSpPr>
        <xdr:cNvPr id="4803" name="AutoShape 699" descr="Bonis de performance"/>
        <xdr:cNvSpPr>
          <a:spLocks noChangeAspect="1" noChangeArrowheads="1"/>
        </xdr:cNvSpPr>
      </xdr:nvSpPr>
      <xdr:spPr bwMode="auto">
        <a:xfrm>
          <a:off x="1524000" y="22673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392</xdr:row>
      <xdr:rowOff>0</xdr:rowOff>
    </xdr:from>
    <xdr:to>
      <xdr:col>2</xdr:col>
      <xdr:colOff>257175</xdr:colOff>
      <xdr:row>392</xdr:row>
      <xdr:rowOff>123825</xdr:rowOff>
    </xdr:to>
    <xdr:sp macro="" textlink="">
      <xdr:nvSpPr>
        <xdr:cNvPr id="4804" name="AutoShape 700" descr="Transaction avec retenue de salaire"/>
        <xdr:cNvSpPr>
          <a:spLocks noChangeAspect="1" noChangeArrowheads="1"/>
        </xdr:cNvSpPr>
      </xdr:nvSpPr>
      <xdr:spPr bwMode="auto">
        <a:xfrm>
          <a:off x="1657350" y="22673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392</xdr:row>
      <xdr:rowOff>0</xdr:rowOff>
    </xdr:from>
    <xdr:to>
      <xdr:col>2</xdr:col>
      <xdr:colOff>390525</xdr:colOff>
      <xdr:row>392</xdr:row>
      <xdr:rowOff>123825</xdr:rowOff>
    </xdr:to>
    <xdr:sp macro="" textlink="">
      <xdr:nvSpPr>
        <xdr:cNvPr id="4805" name="AutoShape 701" descr="Exempté du ballottage">
          <a:hlinkClick xmlns:r="http://schemas.openxmlformats.org/officeDocument/2006/relationships" r:id="rId619"/>
        </xdr:cNvPr>
        <xdr:cNvSpPr>
          <a:spLocks noChangeAspect="1" noChangeArrowheads="1"/>
        </xdr:cNvSpPr>
      </xdr:nvSpPr>
      <xdr:spPr bwMode="auto">
        <a:xfrm>
          <a:off x="1790700" y="22673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1342</xdr:row>
      <xdr:rowOff>0</xdr:rowOff>
    </xdr:from>
    <xdr:to>
      <xdr:col>2</xdr:col>
      <xdr:colOff>123825</xdr:colOff>
      <xdr:row>1342</xdr:row>
      <xdr:rowOff>123825</xdr:rowOff>
    </xdr:to>
    <xdr:sp macro="" textlink="">
      <xdr:nvSpPr>
        <xdr:cNvPr id="4806" name="AutoShape 702" descr="Bonis de performance"/>
        <xdr:cNvSpPr>
          <a:spLocks noChangeAspect="1" noChangeArrowheads="1"/>
        </xdr:cNvSpPr>
      </xdr:nvSpPr>
      <xdr:spPr bwMode="auto">
        <a:xfrm>
          <a:off x="1524000" y="22692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1342</xdr:row>
      <xdr:rowOff>0</xdr:rowOff>
    </xdr:from>
    <xdr:to>
      <xdr:col>2</xdr:col>
      <xdr:colOff>257175</xdr:colOff>
      <xdr:row>1342</xdr:row>
      <xdr:rowOff>123825</xdr:rowOff>
    </xdr:to>
    <xdr:sp macro="" textlink="">
      <xdr:nvSpPr>
        <xdr:cNvPr id="4807" name="AutoShape 703" descr="Transaction avec retenue de salaire"/>
        <xdr:cNvSpPr>
          <a:spLocks noChangeAspect="1" noChangeArrowheads="1"/>
        </xdr:cNvSpPr>
      </xdr:nvSpPr>
      <xdr:spPr bwMode="auto">
        <a:xfrm>
          <a:off x="1657350" y="22692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1342</xdr:row>
      <xdr:rowOff>0</xdr:rowOff>
    </xdr:from>
    <xdr:to>
      <xdr:col>2</xdr:col>
      <xdr:colOff>390525</xdr:colOff>
      <xdr:row>1342</xdr:row>
      <xdr:rowOff>123825</xdr:rowOff>
    </xdr:to>
    <xdr:sp macro="" textlink="">
      <xdr:nvSpPr>
        <xdr:cNvPr id="2752" name="AutoShape 704" descr="Exempté du ballottage">
          <a:hlinkClick xmlns:r="http://schemas.openxmlformats.org/officeDocument/2006/relationships" r:id="rId620"/>
        </xdr:cNvPr>
        <xdr:cNvSpPr>
          <a:spLocks noChangeAspect="1" noChangeArrowheads="1"/>
        </xdr:cNvSpPr>
      </xdr:nvSpPr>
      <xdr:spPr bwMode="auto">
        <a:xfrm>
          <a:off x="1790700" y="22692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1342</xdr:row>
      <xdr:rowOff>0</xdr:rowOff>
    </xdr:from>
    <xdr:to>
      <xdr:col>2</xdr:col>
      <xdr:colOff>523875</xdr:colOff>
      <xdr:row>1342</xdr:row>
      <xdr:rowOff>123825</xdr:rowOff>
    </xdr:to>
    <xdr:sp macro="" textlink="">
      <xdr:nvSpPr>
        <xdr:cNvPr id="2753" name="AutoShape 705" descr="Exempté de la limite des 50 contrats"/>
        <xdr:cNvSpPr>
          <a:spLocks noChangeAspect="1" noChangeArrowheads="1"/>
        </xdr:cNvSpPr>
      </xdr:nvSpPr>
      <xdr:spPr bwMode="auto">
        <a:xfrm>
          <a:off x="1924050" y="22692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1262</xdr:row>
      <xdr:rowOff>0</xdr:rowOff>
    </xdr:from>
    <xdr:to>
      <xdr:col>2</xdr:col>
      <xdr:colOff>123825</xdr:colOff>
      <xdr:row>1262</xdr:row>
      <xdr:rowOff>123825</xdr:rowOff>
    </xdr:to>
    <xdr:sp macro="" textlink="">
      <xdr:nvSpPr>
        <xdr:cNvPr id="2754" name="AutoShape 706" descr="Exempté du ballottage">
          <a:hlinkClick xmlns:r="http://schemas.openxmlformats.org/officeDocument/2006/relationships" r:id="rId621"/>
        </xdr:cNvPr>
        <xdr:cNvSpPr>
          <a:spLocks noChangeAspect="1" noChangeArrowheads="1"/>
        </xdr:cNvSpPr>
      </xdr:nvSpPr>
      <xdr:spPr bwMode="auto">
        <a:xfrm>
          <a:off x="1524000" y="227114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xdr:row>
      <xdr:rowOff>0</xdr:rowOff>
    </xdr:from>
    <xdr:to>
      <xdr:col>2</xdr:col>
      <xdr:colOff>123825</xdr:colOff>
      <xdr:row>29</xdr:row>
      <xdr:rowOff>123825</xdr:rowOff>
    </xdr:to>
    <xdr:sp macro="" textlink="">
      <xdr:nvSpPr>
        <xdr:cNvPr id="2755" name="AutoShape 707" descr="Bonis de performance"/>
        <xdr:cNvSpPr>
          <a:spLocks noChangeAspect="1" noChangeArrowheads="1"/>
        </xdr:cNvSpPr>
      </xdr:nvSpPr>
      <xdr:spPr bwMode="auto">
        <a:xfrm>
          <a:off x="1524000" y="22730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29</xdr:row>
      <xdr:rowOff>0</xdr:rowOff>
    </xdr:from>
    <xdr:to>
      <xdr:col>2</xdr:col>
      <xdr:colOff>257175</xdr:colOff>
      <xdr:row>29</xdr:row>
      <xdr:rowOff>123825</xdr:rowOff>
    </xdr:to>
    <xdr:sp macro="" textlink="">
      <xdr:nvSpPr>
        <xdr:cNvPr id="2756" name="AutoShape 708" descr="Exempté du ballottage">
          <a:hlinkClick xmlns:r="http://schemas.openxmlformats.org/officeDocument/2006/relationships" r:id="rId622"/>
        </xdr:cNvPr>
        <xdr:cNvSpPr>
          <a:spLocks noChangeAspect="1" noChangeArrowheads="1"/>
        </xdr:cNvSpPr>
      </xdr:nvSpPr>
      <xdr:spPr bwMode="auto">
        <a:xfrm>
          <a:off x="1657350" y="22730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953</xdr:row>
      <xdr:rowOff>0</xdr:rowOff>
    </xdr:from>
    <xdr:to>
      <xdr:col>2</xdr:col>
      <xdr:colOff>123825</xdr:colOff>
      <xdr:row>953</xdr:row>
      <xdr:rowOff>123825</xdr:rowOff>
    </xdr:to>
    <xdr:sp macro="" textlink="">
      <xdr:nvSpPr>
        <xdr:cNvPr id="2757" name="AutoShape 709" descr="Exempté du ballottage">
          <a:hlinkClick xmlns:r="http://schemas.openxmlformats.org/officeDocument/2006/relationships" r:id="rId623"/>
        </xdr:cNvPr>
        <xdr:cNvSpPr>
          <a:spLocks noChangeAspect="1" noChangeArrowheads="1"/>
        </xdr:cNvSpPr>
      </xdr:nvSpPr>
      <xdr:spPr bwMode="auto">
        <a:xfrm>
          <a:off x="1524000" y="22749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1167</xdr:row>
      <xdr:rowOff>0</xdr:rowOff>
    </xdr:from>
    <xdr:to>
      <xdr:col>2</xdr:col>
      <xdr:colOff>123825</xdr:colOff>
      <xdr:row>1167</xdr:row>
      <xdr:rowOff>123825</xdr:rowOff>
    </xdr:to>
    <xdr:sp macro="" textlink="">
      <xdr:nvSpPr>
        <xdr:cNvPr id="2758" name="AutoShape 710" descr="Exempté du ballottage">
          <a:hlinkClick xmlns:r="http://schemas.openxmlformats.org/officeDocument/2006/relationships" r:id="rId624"/>
        </xdr:cNvPr>
        <xdr:cNvSpPr>
          <a:spLocks noChangeAspect="1" noChangeArrowheads="1"/>
        </xdr:cNvSpPr>
      </xdr:nvSpPr>
      <xdr:spPr bwMode="auto">
        <a:xfrm>
          <a:off x="1524000" y="22768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627</xdr:row>
      <xdr:rowOff>0</xdr:rowOff>
    </xdr:from>
    <xdr:to>
      <xdr:col>2</xdr:col>
      <xdr:colOff>123825</xdr:colOff>
      <xdr:row>627</xdr:row>
      <xdr:rowOff>123825</xdr:rowOff>
    </xdr:to>
    <xdr:sp macro="" textlink="">
      <xdr:nvSpPr>
        <xdr:cNvPr id="2759" name="AutoShape 711" descr="Exempté du ballottage">
          <a:hlinkClick xmlns:r="http://schemas.openxmlformats.org/officeDocument/2006/relationships" r:id="rId625"/>
        </xdr:cNvPr>
        <xdr:cNvSpPr>
          <a:spLocks noChangeAspect="1" noChangeArrowheads="1"/>
        </xdr:cNvSpPr>
      </xdr:nvSpPr>
      <xdr:spPr bwMode="auto">
        <a:xfrm>
          <a:off x="1524000" y="22787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443</xdr:row>
      <xdr:rowOff>0</xdr:rowOff>
    </xdr:from>
    <xdr:to>
      <xdr:col>7</xdr:col>
      <xdr:colOff>123825</xdr:colOff>
      <xdr:row>443</xdr:row>
      <xdr:rowOff>104775</xdr:rowOff>
    </xdr:to>
    <xdr:sp macro="" textlink="">
      <xdr:nvSpPr>
        <xdr:cNvPr id="2760" name="AutoShape 712" descr="Éligible à l'arbitrage">
          <a:hlinkClick xmlns:r="http://schemas.openxmlformats.org/officeDocument/2006/relationships" r:id="rId626"/>
        </xdr:cNvPr>
        <xdr:cNvSpPr>
          <a:spLocks noChangeAspect="1" noChangeArrowheads="1"/>
        </xdr:cNvSpPr>
      </xdr:nvSpPr>
      <xdr:spPr bwMode="auto">
        <a:xfrm>
          <a:off x="5334000" y="2282571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841</xdr:row>
      <xdr:rowOff>0</xdr:rowOff>
    </xdr:from>
    <xdr:to>
      <xdr:col>2</xdr:col>
      <xdr:colOff>123825</xdr:colOff>
      <xdr:row>841</xdr:row>
      <xdr:rowOff>123825</xdr:rowOff>
    </xdr:to>
    <xdr:sp macro="" textlink="">
      <xdr:nvSpPr>
        <xdr:cNvPr id="2761" name="AutoShape 713" descr="Exempté du ballottage">
          <a:hlinkClick xmlns:r="http://schemas.openxmlformats.org/officeDocument/2006/relationships" r:id="rId627"/>
        </xdr:cNvPr>
        <xdr:cNvSpPr>
          <a:spLocks noChangeAspect="1" noChangeArrowheads="1"/>
        </xdr:cNvSpPr>
      </xdr:nvSpPr>
      <xdr:spPr bwMode="auto">
        <a:xfrm>
          <a:off x="1524000" y="228447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xdr:row>
      <xdr:rowOff>0</xdr:rowOff>
    </xdr:from>
    <xdr:to>
      <xdr:col>2</xdr:col>
      <xdr:colOff>123825</xdr:colOff>
      <xdr:row>115</xdr:row>
      <xdr:rowOff>123825</xdr:rowOff>
    </xdr:to>
    <xdr:sp macro="" textlink="">
      <xdr:nvSpPr>
        <xdr:cNvPr id="2762" name="AutoShape 714" descr="Transaction avec retenue de salaire"/>
        <xdr:cNvSpPr>
          <a:spLocks noChangeAspect="1" noChangeArrowheads="1"/>
        </xdr:cNvSpPr>
      </xdr:nvSpPr>
      <xdr:spPr bwMode="auto">
        <a:xfrm>
          <a:off x="1524000" y="229571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115</xdr:row>
      <xdr:rowOff>0</xdr:rowOff>
    </xdr:from>
    <xdr:to>
      <xdr:col>2</xdr:col>
      <xdr:colOff>257175</xdr:colOff>
      <xdr:row>115</xdr:row>
      <xdr:rowOff>123825</xdr:rowOff>
    </xdr:to>
    <xdr:sp macro="" textlink="">
      <xdr:nvSpPr>
        <xdr:cNvPr id="2763" name="AutoShape 715" descr="Exempté du ballottage">
          <a:hlinkClick xmlns:r="http://schemas.openxmlformats.org/officeDocument/2006/relationships" r:id="rId628"/>
        </xdr:cNvPr>
        <xdr:cNvSpPr>
          <a:spLocks noChangeAspect="1" noChangeArrowheads="1"/>
        </xdr:cNvSpPr>
      </xdr:nvSpPr>
      <xdr:spPr bwMode="auto">
        <a:xfrm>
          <a:off x="1657350" y="229571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xdr:row>
      <xdr:rowOff>0</xdr:rowOff>
    </xdr:from>
    <xdr:to>
      <xdr:col>2</xdr:col>
      <xdr:colOff>123825</xdr:colOff>
      <xdr:row>28</xdr:row>
      <xdr:rowOff>123825</xdr:rowOff>
    </xdr:to>
    <xdr:sp macro="" textlink="">
      <xdr:nvSpPr>
        <xdr:cNvPr id="2764" name="AutoShape 716" descr="Bonis de performance"/>
        <xdr:cNvSpPr>
          <a:spLocks noChangeAspect="1" noChangeArrowheads="1"/>
        </xdr:cNvSpPr>
      </xdr:nvSpPr>
      <xdr:spPr bwMode="auto">
        <a:xfrm>
          <a:off x="1524000" y="229762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28</xdr:row>
      <xdr:rowOff>0</xdr:rowOff>
    </xdr:from>
    <xdr:to>
      <xdr:col>2</xdr:col>
      <xdr:colOff>257175</xdr:colOff>
      <xdr:row>28</xdr:row>
      <xdr:rowOff>123825</xdr:rowOff>
    </xdr:to>
    <xdr:sp macro="" textlink="">
      <xdr:nvSpPr>
        <xdr:cNvPr id="2765" name="AutoShape 717" descr="Exempté du ballottage">
          <a:hlinkClick xmlns:r="http://schemas.openxmlformats.org/officeDocument/2006/relationships" r:id="rId629"/>
        </xdr:cNvPr>
        <xdr:cNvSpPr>
          <a:spLocks noChangeAspect="1" noChangeArrowheads="1"/>
        </xdr:cNvSpPr>
      </xdr:nvSpPr>
      <xdr:spPr bwMode="auto">
        <a:xfrm>
          <a:off x="1657350" y="229762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352</xdr:row>
      <xdr:rowOff>0</xdr:rowOff>
    </xdr:from>
    <xdr:to>
      <xdr:col>2</xdr:col>
      <xdr:colOff>123825</xdr:colOff>
      <xdr:row>352</xdr:row>
      <xdr:rowOff>123825</xdr:rowOff>
    </xdr:to>
    <xdr:sp macro="" textlink="">
      <xdr:nvSpPr>
        <xdr:cNvPr id="2766" name="AutoShape 718" descr="Bonis de performance"/>
        <xdr:cNvSpPr>
          <a:spLocks noChangeAspect="1" noChangeArrowheads="1"/>
        </xdr:cNvSpPr>
      </xdr:nvSpPr>
      <xdr:spPr bwMode="auto">
        <a:xfrm>
          <a:off x="1524000" y="229952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352</xdr:row>
      <xdr:rowOff>0</xdr:rowOff>
    </xdr:from>
    <xdr:to>
      <xdr:col>2</xdr:col>
      <xdr:colOff>257175</xdr:colOff>
      <xdr:row>352</xdr:row>
      <xdr:rowOff>123825</xdr:rowOff>
    </xdr:to>
    <xdr:sp macro="" textlink="">
      <xdr:nvSpPr>
        <xdr:cNvPr id="2767" name="AutoShape 719" descr="Exempté du ballottage">
          <a:hlinkClick xmlns:r="http://schemas.openxmlformats.org/officeDocument/2006/relationships" r:id="rId630"/>
        </xdr:cNvPr>
        <xdr:cNvSpPr>
          <a:spLocks noChangeAspect="1" noChangeArrowheads="1"/>
        </xdr:cNvSpPr>
      </xdr:nvSpPr>
      <xdr:spPr bwMode="auto">
        <a:xfrm>
          <a:off x="1657350" y="229952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1056</xdr:row>
      <xdr:rowOff>0</xdr:rowOff>
    </xdr:from>
    <xdr:to>
      <xdr:col>2</xdr:col>
      <xdr:colOff>123825</xdr:colOff>
      <xdr:row>1056</xdr:row>
      <xdr:rowOff>123825</xdr:rowOff>
    </xdr:to>
    <xdr:sp macro="" textlink="">
      <xdr:nvSpPr>
        <xdr:cNvPr id="2768" name="AutoShape 720" descr="Exempté du ballottage">
          <a:hlinkClick xmlns:r="http://schemas.openxmlformats.org/officeDocument/2006/relationships" r:id="rId631"/>
        </xdr:cNvPr>
        <xdr:cNvSpPr>
          <a:spLocks noChangeAspect="1" noChangeArrowheads="1"/>
        </xdr:cNvSpPr>
      </xdr:nvSpPr>
      <xdr:spPr bwMode="auto">
        <a:xfrm>
          <a:off x="1524000" y="230143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225</xdr:row>
      <xdr:rowOff>0</xdr:rowOff>
    </xdr:from>
    <xdr:to>
      <xdr:col>2</xdr:col>
      <xdr:colOff>123825</xdr:colOff>
      <xdr:row>225</xdr:row>
      <xdr:rowOff>123825</xdr:rowOff>
    </xdr:to>
    <xdr:sp macro="" textlink="">
      <xdr:nvSpPr>
        <xdr:cNvPr id="2769" name="AutoShape 721" descr="Bonis de performance"/>
        <xdr:cNvSpPr>
          <a:spLocks noChangeAspect="1" noChangeArrowheads="1"/>
        </xdr:cNvSpPr>
      </xdr:nvSpPr>
      <xdr:spPr bwMode="auto">
        <a:xfrm>
          <a:off x="1524000" y="230333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225</xdr:row>
      <xdr:rowOff>0</xdr:rowOff>
    </xdr:from>
    <xdr:to>
      <xdr:col>2</xdr:col>
      <xdr:colOff>257175</xdr:colOff>
      <xdr:row>225</xdr:row>
      <xdr:rowOff>123825</xdr:rowOff>
    </xdr:to>
    <xdr:sp macro="" textlink="">
      <xdr:nvSpPr>
        <xdr:cNvPr id="2770" name="AutoShape 722" descr="Exempté du ballottage">
          <a:hlinkClick xmlns:r="http://schemas.openxmlformats.org/officeDocument/2006/relationships" r:id="rId632"/>
        </xdr:cNvPr>
        <xdr:cNvSpPr>
          <a:spLocks noChangeAspect="1" noChangeArrowheads="1"/>
        </xdr:cNvSpPr>
      </xdr:nvSpPr>
      <xdr:spPr bwMode="auto">
        <a:xfrm>
          <a:off x="1657350" y="230333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1304</xdr:row>
      <xdr:rowOff>0</xdr:rowOff>
    </xdr:from>
    <xdr:to>
      <xdr:col>2</xdr:col>
      <xdr:colOff>123825</xdr:colOff>
      <xdr:row>1304</xdr:row>
      <xdr:rowOff>123825</xdr:rowOff>
    </xdr:to>
    <xdr:sp macro="" textlink="">
      <xdr:nvSpPr>
        <xdr:cNvPr id="2771" name="AutoShape 723" descr="Bonis de performance"/>
        <xdr:cNvSpPr>
          <a:spLocks noChangeAspect="1" noChangeArrowheads="1"/>
        </xdr:cNvSpPr>
      </xdr:nvSpPr>
      <xdr:spPr bwMode="auto">
        <a:xfrm>
          <a:off x="1524000" y="230524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1304</xdr:row>
      <xdr:rowOff>0</xdr:rowOff>
    </xdr:from>
    <xdr:to>
      <xdr:col>2</xdr:col>
      <xdr:colOff>257175</xdr:colOff>
      <xdr:row>1304</xdr:row>
      <xdr:rowOff>123825</xdr:rowOff>
    </xdr:to>
    <xdr:sp macro="" textlink="">
      <xdr:nvSpPr>
        <xdr:cNvPr id="2772" name="AutoShape 724" descr="Exempté du ballottage">
          <a:hlinkClick xmlns:r="http://schemas.openxmlformats.org/officeDocument/2006/relationships" r:id="rId633"/>
        </xdr:cNvPr>
        <xdr:cNvSpPr>
          <a:spLocks noChangeAspect="1" noChangeArrowheads="1"/>
        </xdr:cNvSpPr>
      </xdr:nvSpPr>
      <xdr:spPr bwMode="auto">
        <a:xfrm>
          <a:off x="1657350" y="230524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1117</xdr:row>
      <xdr:rowOff>0</xdr:rowOff>
    </xdr:from>
    <xdr:to>
      <xdr:col>2</xdr:col>
      <xdr:colOff>123825</xdr:colOff>
      <xdr:row>1117</xdr:row>
      <xdr:rowOff>123825</xdr:rowOff>
    </xdr:to>
    <xdr:sp macro="" textlink="">
      <xdr:nvSpPr>
        <xdr:cNvPr id="2773" name="AutoShape 725" descr="Exempté du ballottage">
          <a:hlinkClick xmlns:r="http://schemas.openxmlformats.org/officeDocument/2006/relationships" r:id="rId634"/>
        </xdr:cNvPr>
        <xdr:cNvSpPr>
          <a:spLocks noChangeAspect="1" noChangeArrowheads="1"/>
        </xdr:cNvSpPr>
      </xdr:nvSpPr>
      <xdr:spPr bwMode="auto">
        <a:xfrm>
          <a:off x="1524000" y="230714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956</xdr:row>
      <xdr:rowOff>0</xdr:rowOff>
    </xdr:from>
    <xdr:to>
      <xdr:col>2</xdr:col>
      <xdr:colOff>123825</xdr:colOff>
      <xdr:row>956</xdr:row>
      <xdr:rowOff>123825</xdr:rowOff>
    </xdr:to>
    <xdr:sp macro="" textlink="">
      <xdr:nvSpPr>
        <xdr:cNvPr id="2774" name="AutoShape 726" descr="Exempté du ballottage">
          <a:hlinkClick xmlns:r="http://schemas.openxmlformats.org/officeDocument/2006/relationships" r:id="rId635"/>
        </xdr:cNvPr>
        <xdr:cNvSpPr>
          <a:spLocks noChangeAspect="1" noChangeArrowheads="1"/>
        </xdr:cNvSpPr>
      </xdr:nvSpPr>
      <xdr:spPr bwMode="auto">
        <a:xfrm>
          <a:off x="1524000" y="230905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154</xdr:row>
      <xdr:rowOff>0</xdr:rowOff>
    </xdr:from>
    <xdr:to>
      <xdr:col>2</xdr:col>
      <xdr:colOff>123825</xdr:colOff>
      <xdr:row>154</xdr:row>
      <xdr:rowOff>123825</xdr:rowOff>
    </xdr:to>
    <xdr:sp macro="" textlink="">
      <xdr:nvSpPr>
        <xdr:cNvPr id="2775" name="AutoShape 727" descr="Exempté du ballottage">
          <a:hlinkClick xmlns:r="http://schemas.openxmlformats.org/officeDocument/2006/relationships" r:id="rId636"/>
        </xdr:cNvPr>
        <xdr:cNvSpPr>
          <a:spLocks noChangeAspect="1" noChangeArrowheads="1"/>
        </xdr:cNvSpPr>
      </xdr:nvSpPr>
      <xdr:spPr bwMode="auto">
        <a:xfrm>
          <a:off x="1524000" y="231095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1051</xdr:row>
      <xdr:rowOff>0</xdr:rowOff>
    </xdr:from>
    <xdr:to>
      <xdr:col>2</xdr:col>
      <xdr:colOff>123825</xdr:colOff>
      <xdr:row>1051</xdr:row>
      <xdr:rowOff>123825</xdr:rowOff>
    </xdr:to>
    <xdr:sp macro="" textlink="">
      <xdr:nvSpPr>
        <xdr:cNvPr id="2776" name="AutoShape 728" descr="Exempté du ballottage">
          <a:hlinkClick xmlns:r="http://schemas.openxmlformats.org/officeDocument/2006/relationships" r:id="rId637"/>
        </xdr:cNvPr>
        <xdr:cNvSpPr>
          <a:spLocks noChangeAspect="1" noChangeArrowheads="1"/>
        </xdr:cNvSpPr>
      </xdr:nvSpPr>
      <xdr:spPr bwMode="auto">
        <a:xfrm>
          <a:off x="1524000" y="232038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1403</xdr:row>
      <xdr:rowOff>0</xdr:rowOff>
    </xdr:from>
    <xdr:to>
      <xdr:col>2</xdr:col>
      <xdr:colOff>123825</xdr:colOff>
      <xdr:row>1403</xdr:row>
      <xdr:rowOff>123825</xdr:rowOff>
    </xdr:to>
    <xdr:sp macro="" textlink="">
      <xdr:nvSpPr>
        <xdr:cNvPr id="2777" name="AutoShape 729" descr="Bonis de performance"/>
        <xdr:cNvSpPr>
          <a:spLocks noChangeAspect="1" noChangeArrowheads="1"/>
        </xdr:cNvSpPr>
      </xdr:nvSpPr>
      <xdr:spPr bwMode="auto">
        <a:xfrm>
          <a:off x="1524000" y="232229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1403</xdr:row>
      <xdr:rowOff>0</xdr:rowOff>
    </xdr:from>
    <xdr:to>
      <xdr:col>2</xdr:col>
      <xdr:colOff>257175</xdr:colOff>
      <xdr:row>1403</xdr:row>
      <xdr:rowOff>123825</xdr:rowOff>
    </xdr:to>
    <xdr:sp macro="" textlink="">
      <xdr:nvSpPr>
        <xdr:cNvPr id="2778" name="AutoShape 730" descr="Exempté du ballottage">
          <a:hlinkClick xmlns:r="http://schemas.openxmlformats.org/officeDocument/2006/relationships" r:id="rId638"/>
        </xdr:cNvPr>
        <xdr:cNvSpPr>
          <a:spLocks noChangeAspect="1" noChangeArrowheads="1"/>
        </xdr:cNvSpPr>
      </xdr:nvSpPr>
      <xdr:spPr bwMode="auto">
        <a:xfrm>
          <a:off x="1657350" y="232229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695</xdr:row>
      <xdr:rowOff>0</xdr:rowOff>
    </xdr:from>
    <xdr:to>
      <xdr:col>2</xdr:col>
      <xdr:colOff>123825</xdr:colOff>
      <xdr:row>695</xdr:row>
      <xdr:rowOff>123825</xdr:rowOff>
    </xdr:to>
    <xdr:sp macro="" textlink="">
      <xdr:nvSpPr>
        <xdr:cNvPr id="2779" name="AutoShape 731" descr="Bonis de performance"/>
        <xdr:cNvSpPr>
          <a:spLocks noChangeAspect="1" noChangeArrowheads="1"/>
        </xdr:cNvSpPr>
      </xdr:nvSpPr>
      <xdr:spPr bwMode="auto">
        <a:xfrm>
          <a:off x="1524000" y="232419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695</xdr:row>
      <xdr:rowOff>0</xdr:rowOff>
    </xdr:from>
    <xdr:to>
      <xdr:col>2</xdr:col>
      <xdr:colOff>257175</xdr:colOff>
      <xdr:row>695</xdr:row>
      <xdr:rowOff>123825</xdr:rowOff>
    </xdr:to>
    <xdr:sp macro="" textlink="">
      <xdr:nvSpPr>
        <xdr:cNvPr id="2780" name="AutoShape 732" descr="Exempté du ballottage">
          <a:hlinkClick xmlns:r="http://schemas.openxmlformats.org/officeDocument/2006/relationships" r:id="rId639"/>
        </xdr:cNvPr>
        <xdr:cNvSpPr>
          <a:spLocks noChangeAspect="1" noChangeArrowheads="1"/>
        </xdr:cNvSpPr>
      </xdr:nvSpPr>
      <xdr:spPr bwMode="auto">
        <a:xfrm>
          <a:off x="1657350" y="232419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223</xdr:row>
      <xdr:rowOff>0</xdr:rowOff>
    </xdr:from>
    <xdr:to>
      <xdr:col>2</xdr:col>
      <xdr:colOff>123825</xdr:colOff>
      <xdr:row>223</xdr:row>
      <xdr:rowOff>123825</xdr:rowOff>
    </xdr:to>
    <xdr:sp macro="" textlink="">
      <xdr:nvSpPr>
        <xdr:cNvPr id="2781" name="AutoShape 733" descr="Bonis de performance"/>
        <xdr:cNvSpPr>
          <a:spLocks noChangeAspect="1" noChangeArrowheads="1"/>
        </xdr:cNvSpPr>
      </xdr:nvSpPr>
      <xdr:spPr bwMode="auto">
        <a:xfrm>
          <a:off x="1524000" y="224751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223</xdr:row>
      <xdr:rowOff>0</xdr:rowOff>
    </xdr:from>
    <xdr:to>
      <xdr:col>2</xdr:col>
      <xdr:colOff>257175</xdr:colOff>
      <xdr:row>223</xdr:row>
      <xdr:rowOff>123825</xdr:rowOff>
    </xdr:to>
    <xdr:sp macro="" textlink="">
      <xdr:nvSpPr>
        <xdr:cNvPr id="2782" name="AutoShape 734" descr="Exempté du ballottage">
          <a:hlinkClick xmlns:r="http://schemas.openxmlformats.org/officeDocument/2006/relationships" r:id="rId640"/>
        </xdr:cNvPr>
        <xdr:cNvSpPr>
          <a:spLocks noChangeAspect="1" noChangeArrowheads="1"/>
        </xdr:cNvSpPr>
      </xdr:nvSpPr>
      <xdr:spPr bwMode="auto">
        <a:xfrm>
          <a:off x="1657350" y="224751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662</xdr:row>
      <xdr:rowOff>0</xdr:rowOff>
    </xdr:from>
    <xdr:to>
      <xdr:col>2</xdr:col>
      <xdr:colOff>123825</xdr:colOff>
      <xdr:row>662</xdr:row>
      <xdr:rowOff>123825</xdr:rowOff>
    </xdr:to>
    <xdr:sp macro="" textlink="">
      <xdr:nvSpPr>
        <xdr:cNvPr id="2783" name="AutoShape 735" descr="Bonis de performance"/>
        <xdr:cNvSpPr>
          <a:spLocks noChangeAspect="1" noChangeArrowheads="1"/>
        </xdr:cNvSpPr>
      </xdr:nvSpPr>
      <xdr:spPr bwMode="auto">
        <a:xfrm>
          <a:off x="1524000" y="224942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662</xdr:row>
      <xdr:rowOff>0</xdr:rowOff>
    </xdr:from>
    <xdr:to>
      <xdr:col>2</xdr:col>
      <xdr:colOff>257175</xdr:colOff>
      <xdr:row>662</xdr:row>
      <xdr:rowOff>123825</xdr:rowOff>
    </xdr:to>
    <xdr:sp macro="" textlink="">
      <xdr:nvSpPr>
        <xdr:cNvPr id="2784" name="AutoShape 736" descr="Exempté du ballottage">
          <a:hlinkClick xmlns:r="http://schemas.openxmlformats.org/officeDocument/2006/relationships" r:id="rId641"/>
        </xdr:cNvPr>
        <xdr:cNvSpPr>
          <a:spLocks noChangeAspect="1" noChangeArrowheads="1"/>
        </xdr:cNvSpPr>
      </xdr:nvSpPr>
      <xdr:spPr bwMode="auto">
        <a:xfrm>
          <a:off x="1657350" y="224942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883</xdr:row>
      <xdr:rowOff>0</xdr:rowOff>
    </xdr:from>
    <xdr:to>
      <xdr:col>7</xdr:col>
      <xdr:colOff>123825</xdr:colOff>
      <xdr:row>883</xdr:row>
      <xdr:rowOff>104775</xdr:rowOff>
    </xdr:to>
    <xdr:sp macro="" textlink="">
      <xdr:nvSpPr>
        <xdr:cNvPr id="2785" name="AutoShape 737" descr="Éligible à l'arbitrage">
          <a:hlinkClick xmlns:r="http://schemas.openxmlformats.org/officeDocument/2006/relationships" r:id="rId642"/>
        </xdr:cNvPr>
        <xdr:cNvSpPr>
          <a:spLocks noChangeAspect="1" noChangeArrowheads="1"/>
        </xdr:cNvSpPr>
      </xdr:nvSpPr>
      <xdr:spPr bwMode="auto">
        <a:xfrm>
          <a:off x="5334000" y="225132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387</xdr:row>
      <xdr:rowOff>0</xdr:rowOff>
    </xdr:from>
    <xdr:to>
      <xdr:col>6</xdr:col>
      <xdr:colOff>123825</xdr:colOff>
      <xdr:row>387</xdr:row>
      <xdr:rowOff>104775</xdr:rowOff>
    </xdr:to>
    <xdr:sp macro="" textlink="">
      <xdr:nvSpPr>
        <xdr:cNvPr id="2786" name="AutoShape 738" descr="Éligible à l'arbitrage">
          <a:hlinkClick xmlns:r="http://schemas.openxmlformats.org/officeDocument/2006/relationships" r:id="rId643"/>
        </xdr:cNvPr>
        <xdr:cNvSpPr>
          <a:spLocks noChangeAspect="1" noChangeArrowheads="1"/>
        </xdr:cNvSpPr>
      </xdr:nvSpPr>
      <xdr:spPr bwMode="auto">
        <a:xfrm>
          <a:off x="4572000" y="225513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1213</xdr:row>
      <xdr:rowOff>0</xdr:rowOff>
    </xdr:from>
    <xdr:to>
      <xdr:col>2</xdr:col>
      <xdr:colOff>123825</xdr:colOff>
      <xdr:row>1213</xdr:row>
      <xdr:rowOff>123825</xdr:rowOff>
    </xdr:to>
    <xdr:sp macro="" textlink="">
      <xdr:nvSpPr>
        <xdr:cNvPr id="2787" name="AutoShape 739" descr="Bonis de performance"/>
        <xdr:cNvSpPr>
          <a:spLocks noChangeAspect="1" noChangeArrowheads="1"/>
        </xdr:cNvSpPr>
      </xdr:nvSpPr>
      <xdr:spPr bwMode="auto">
        <a:xfrm>
          <a:off x="1524000" y="227409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209</xdr:row>
      <xdr:rowOff>0</xdr:rowOff>
    </xdr:from>
    <xdr:to>
      <xdr:col>2</xdr:col>
      <xdr:colOff>123825</xdr:colOff>
      <xdr:row>209</xdr:row>
      <xdr:rowOff>123825</xdr:rowOff>
    </xdr:to>
    <xdr:sp macro="" textlink="">
      <xdr:nvSpPr>
        <xdr:cNvPr id="2788" name="AutoShape 740" descr="Bonis de performance"/>
        <xdr:cNvSpPr>
          <a:spLocks noChangeAspect="1" noChangeArrowheads="1"/>
        </xdr:cNvSpPr>
      </xdr:nvSpPr>
      <xdr:spPr bwMode="auto">
        <a:xfrm>
          <a:off x="1524000" y="227980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209</xdr:row>
      <xdr:rowOff>0</xdr:rowOff>
    </xdr:from>
    <xdr:to>
      <xdr:col>2</xdr:col>
      <xdr:colOff>257175</xdr:colOff>
      <xdr:row>209</xdr:row>
      <xdr:rowOff>123825</xdr:rowOff>
    </xdr:to>
    <xdr:sp macro="" textlink="">
      <xdr:nvSpPr>
        <xdr:cNvPr id="2789" name="AutoShape 741" descr="Exempté du ballottage">
          <a:hlinkClick xmlns:r="http://schemas.openxmlformats.org/officeDocument/2006/relationships" r:id="rId644"/>
        </xdr:cNvPr>
        <xdr:cNvSpPr>
          <a:spLocks noChangeAspect="1" noChangeArrowheads="1"/>
        </xdr:cNvSpPr>
      </xdr:nvSpPr>
      <xdr:spPr bwMode="auto">
        <a:xfrm>
          <a:off x="1657350" y="227980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0" name="AutoShape 742" descr="https://capfriendly-wlb8ng5.stackpathdns.com/assets/images/icons/general/q.svg"/>
        <xdr:cNvSpPr>
          <a:spLocks noChangeAspect="1" noChangeArrowheads="1"/>
        </xdr:cNvSpPr>
      </xdr:nvSpPr>
      <xdr:spPr bwMode="auto">
        <a:xfrm>
          <a:off x="1524000" y="232143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1" name="AutoShape 743" descr="https://capfriendly-wlb8ng5.stackpathdns.com/assets/images/icons/general/q.svg"/>
        <xdr:cNvSpPr>
          <a:spLocks noChangeAspect="1" noChangeArrowheads="1"/>
        </xdr:cNvSpPr>
      </xdr:nvSpPr>
      <xdr:spPr bwMode="auto">
        <a:xfrm>
          <a:off x="1524000" y="232333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2" name="AutoShape 744" descr="https://capfriendly-wlb8ng5.stackpathdns.com/assets/images/icons/general/q.svg"/>
        <xdr:cNvSpPr>
          <a:spLocks noChangeAspect="1" noChangeArrowheads="1"/>
        </xdr:cNvSpPr>
      </xdr:nvSpPr>
      <xdr:spPr bwMode="auto">
        <a:xfrm>
          <a:off x="1524000" y="23252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3" name="AutoShape 745" descr="https://capfriendly-wlb8ng5.stackpathdns.com/assets/images/icons/general/q.svg"/>
        <xdr:cNvSpPr>
          <a:spLocks noChangeAspect="1" noChangeArrowheads="1"/>
        </xdr:cNvSpPr>
      </xdr:nvSpPr>
      <xdr:spPr bwMode="auto">
        <a:xfrm>
          <a:off x="1524000" y="232714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4" name="AutoShape 746" descr="https://capfriendly-wlb8ng5.stackpathdns.com/assets/images/icons/general/q.svg"/>
        <xdr:cNvSpPr>
          <a:spLocks noChangeAspect="1" noChangeArrowheads="1"/>
        </xdr:cNvSpPr>
      </xdr:nvSpPr>
      <xdr:spPr bwMode="auto">
        <a:xfrm>
          <a:off x="1524000" y="232905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5" name="AutoShape 747" descr="https://capfriendly-wlb8ng5.stackpathdns.com/assets/images/icons/general/q.svg"/>
        <xdr:cNvSpPr>
          <a:spLocks noChangeAspect="1" noChangeArrowheads="1"/>
        </xdr:cNvSpPr>
      </xdr:nvSpPr>
      <xdr:spPr bwMode="auto">
        <a:xfrm>
          <a:off x="1524000" y="233095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6" name="AutoShape 748" descr="https://capfriendly-wlb8ng5.stackpathdns.com/assets/images/icons/general/q.svg"/>
        <xdr:cNvSpPr>
          <a:spLocks noChangeAspect="1" noChangeArrowheads="1"/>
        </xdr:cNvSpPr>
      </xdr:nvSpPr>
      <xdr:spPr bwMode="auto">
        <a:xfrm>
          <a:off x="1524000" y="233286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7" name="AutoShape 749" descr="https://capfriendly-wlb8ng5.stackpathdns.com/assets/images/icons/general/q.svg"/>
        <xdr:cNvSpPr>
          <a:spLocks noChangeAspect="1" noChangeArrowheads="1"/>
        </xdr:cNvSpPr>
      </xdr:nvSpPr>
      <xdr:spPr bwMode="auto">
        <a:xfrm>
          <a:off x="1524000" y="233476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8" name="AutoShape 750" descr="https://capfriendly-wlb8ng5.stackpathdns.com/assets/images/icons/general/q.svg"/>
        <xdr:cNvSpPr>
          <a:spLocks noChangeAspect="1" noChangeArrowheads="1"/>
        </xdr:cNvSpPr>
      </xdr:nvSpPr>
      <xdr:spPr bwMode="auto">
        <a:xfrm>
          <a:off x="1524000" y="233667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799" name="AutoShape 751" descr="https://capfriendly-wlb8ng5.stackpathdns.com/assets/images/icons/general/q.svg"/>
        <xdr:cNvSpPr>
          <a:spLocks noChangeAspect="1" noChangeArrowheads="1"/>
        </xdr:cNvSpPr>
      </xdr:nvSpPr>
      <xdr:spPr bwMode="auto">
        <a:xfrm>
          <a:off x="1524000" y="233857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800" name="AutoShape 752" descr="https://capfriendly-wlb8ng5.stackpathdns.com/assets/images/icons/general/q.svg"/>
        <xdr:cNvSpPr>
          <a:spLocks noChangeAspect="1" noChangeArrowheads="1"/>
        </xdr:cNvSpPr>
      </xdr:nvSpPr>
      <xdr:spPr bwMode="auto">
        <a:xfrm>
          <a:off x="1524000" y="234048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425</xdr:row>
      <xdr:rowOff>0</xdr:rowOff>
    </xdr:from>
    <xdr:to>
      <xdr:col>2</xdr:col>
      <xdr:colOff>123825</xdr:colOff>
      <xdr:row>425</xdr:row>
      <xdr:rowOff>123825</xdr:rowOff>
    </xdr:to>
    <xdr:sp macro="" textlink="">
      <xdr:nvSpPr>
        <xdr:cNvPr id="2801" name="AutoShape 753" descr="Transaction avec retenue de salaire"/>
        <xdr:cNvSpPr>
          <a:spLocks noChangeAspect="1" noChangeArrowheads="1"/>
        </xdr:cNvSpPr>
      </xdr:nvSpPr>
      <xdr:spPr bwMode="auto">
        <a:xfrm>
          <a:off x="1524000" y="23491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425</xdr:row>
      <xdr:rowOff>0</xdr:rowOff>
    </xdr:from>
    <xdr:to>
      <xdr:col>2</xdr:col>
      <xdr:colOff>257175</xdr:colOff>
      <xdr:row>425</xdr:row>
      <xdr:rowOff>123825</xdr:rowOff>
    </xdr:to>
    <xdr:sp macro="" textlink="">
      <xdr:nvSpPr>
        <xdr:cNvPr id="2802" name="AutoShape 754" descr="Exempté du ballottage">
          <a:hlinkClick xmlns:r="http://schemas.openxmlformats.org/officeDocument/2006/relationships" r:id="rId645"/>
        </xdr:cNvPr>
        <xdr:cNvSpPr>
          <a:spLocks noChangeAspect="1" noChangeArrowheads="1"/>
        </xdr:cNvSpPr>
      </xdr:nvSpPr>
      <xdr:spPr bwMode="auto">
        <a:xfrm>
          <a:off x="1657350" y="23491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1407</xdr:row>
      <xdr:rowOff>0</xdr:rowOff>
    </xdr:from>
    <xdr:to>
      <xdr:col>2</xdr:col>
      <xdr:colOff>123825</xdr:colOff>
      <xdr:row>1407</xdr:row>
      <xdr:rowOff>123825</xdr:rowOff>
    </xdr:to>
    <xdr:sp macro="" textlink="">
      <xdr:nvSpPr>
        <xdr:cNvPr id="2803" name="AutoShape 755" descr="Exempté du ballottage">
          <a:hlinkClick xmlns:r="http://schemas.openxmlformats.org/officeDocument/2006/relationships" r:id="rId646"/>
        </xdr:cNvPr>
        <xdr:cNvSpPr>
          <a:spLocks noChangeAspect="1" noChangeArrowheads="1"/>
        </xdr:cNvSpPr>
      </xdr:nvSpPr>
      <xdr:spPr bwMode="auto">
        <a:xfrm>
          <a:off x="1524000" y="23510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1296</xdr:row>
      <xdr:rowOff>0</xdr:rowOff>
    </xdr:from>
    <xdr:to>
      <xdr:col>2</xdr:col>
      <xdr:colOff>123825</xdr:colOff>
      <xdr:row>1296</xdr:row>
      <xdr:rowOff>123825</xdr:rowOff>
    </xdr:to>
    <xdr:sp macro="" textlink="">
      <xdr:nvSpPr>
        <xdr:cNvPr id="2804" name="AutoShape 756" descr="Exempté du ballottage">
          <a:hlinkClick xmlns:r="http://schemas.openxmlformats.org/officeDocument/2006/relationships" r:id="rId647"/>
        </xdr:cNvPr>
        <xdr:cNvSpPr>
          <a:spLocks noChangeAspect="1" noChangeArrowheads="1"/>
        </xdr:cNvSpPr>
      </xdr:nvSpPr>
      <xdr:spPr bwMode="auto">
        <a:xfrm>
          <a:off x="1524000" y="23529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691</xdr:row>
      <xdr:rowOff>0</xdr:rowOff>
    </xdr:from>
    <xdr:to>
      <xdr:col>2</xdr:col>
      <xdr:colOff>123825</xdr:colOff>
      <xdr:row>691</xdr:row>
      <xdr:rowOff>123825</xdr:rowOff>
    </xdr:to>
    <xdr:sp macro="" textlink="">
      <xdr:nvSpPr>
        <xdr:cNvPr id="2805" name="AutoShape 757" descr="Exempté du ballottage">
          <a:hlinkClick xmlns:r="http://schemas.openxmlformats.org/officeDocument/2006/relationships" r:id="rId648"/>
        </xdr:cNvPr>
        <xdr:cNvSpPr>
          <a:spLocks noChangeAspect="1" noChangeArrowheads="1"/>
        </xdr:cNvSpPr>
      </xdr:nvSpPr>
      <xdr:spPr bwMode="auto">
        <a:xfrm>
          <a:off x="1524000" y="23548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1103</xdr:row>
      <xdr:rowOff>0</xdr:rowOff>
    </xdr:from>
    <xdr:to>
      <xdr:col>2</xdr:col>
      <xdr:colOff>123825</xdr:colOff>
      <xdr:row>1103</xdr:row>
      <xdr:rowOff>123825</xdr:rowOff>
    </xdr:to>
    <xdr:sp macro="" textlink="">
      <xdr:nvSpPr>
        <xdr:cNvPr id="2806" name="AutoShape 758" descr="Exempté du ballottage">
          <a:hlinkClick xmlns:r="http://schemas.openxmlformats.org/officeDocument/2006/relationships" r:id="rId649"/>
        </xdr:cNvPr>
        <xdr:cNvSpPr>
          <a:spLocks noChangeAspect="1" noChangeArrowheads="1"/>
        </xdr:cNvSpPr>
      </xdr:nvSpPr>
      <xdr:spPr bwMode="auto">
        <a:xfrm>
          <a:off x="1524000" y="23567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618</xdr:row>
      <xdr:rowOff>0</xdr:rowOff>
    </xdr:from>
    <xdr:to>
      <xdr:col>2</xdr:col>
      <xdr:colOff>123825</xdr:colOff>
      <xdr:row>618</xdr:row>
      <xdr:rowOff>123825</xdr:rowOff>
    </xdr:to>
    <xdr:sp macro="" textlink="">
      <xdr:nvSpPr>
        <xdr:cNvPr id="2807" name="AutoShape 759" descr="Bonis de performance"/>
        <xdr:cNvSpPr>
          <a:spLocks noChangeAspect="1" noChangeArrowheads="1"/>
        </xdr:cNvSpPr>
      </xdr:nvSpPr>
      <xdr:spPr bwMode="auto">
        <a:xfrm>
          <a:off x="1524000" y="23586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618</xdr:row>
      <xdr:rowOff>0</xdr:rowOff>
    </xdr:from>
    <xdr:to>
      <xdr:col>2</xdr:col>
      <xdr:colOff>257175</xdr:colOff>
      <xdr:row>618</xdr:row>
      <xdr:rowOff>123825</xdr:rowOff>
    </xdr:to>
    <xdr:sp macro="" textlink="">
      <xdr:nvSpPr>
        <xdr:cNvPr id="2808" name="AutoShape 760" descr="Exempté du ballottage">
          <a:hlinkClick xmlns:r="http://schemas.openxmlformats.org/officeDocument/2006/relationships" r:id="rId650"/>
        </xdr:cNvPr>
        <xdr:cNvSpPr>
          <a:spLocks noChangeAspect="1" noChangeArrowheads="1"/>
        </xdr:cNvSpPr>
      </xdr:nvSpPr>
      <xdr:spPr bwMode="auto">
        <a:xfrm>
          <a:off x="1657350" y="235867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431</xdr:row>
      <xdr:rowOff>0</xdr:rowOff>
    </xdr:from>
    <xdr:to>
      <xdr:col>2</xdr:col>
      <xdr:colOff>123825</xdr:colOff>
      <xdr:row>431</xdr:row>
      <xdr:rowOff>123825</xdr:rowOff>
    </xdr:to>
    <xdr:sp macro="" textlink="">
      <xdr:nvSpPr>
        <xdr:cNvPr id="2809" name="AutoShape 761" descr="Bonis de performance"/>
        <xdr:cNvSpPr>
          <a:spLocks noChangeAspect="1" noChangeArrowheads="1"/>
        </xdr:cNvSpPr>
      </xdr:nvSpPr>
      <xdr:spPr bwMode="auto">
        <a:xfrm>
          <a:off x="1524000" y="23605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431</xdr:row>
      <xdr:rowOff>0</xdr:rowOff>
    </xdr:from>
    <xdr:to>
      <xdr:col>2</xdr:col>
      <xdr:colOff>257175</xdr:colOff>
      <xdr:row>431</xdr:row>
      <xdr:rowOff>123825</xdr:rowOff>
    </xdr:to>
    <xdr:sp macro="" textlink="">
      <xdr:nvSpPr>
        <xdr:cNvPr id="2810" name="AutoShape 762" descr="Transaction avec retenue de salaire"/>
        <xdr:cNvSpPr>
          <a:spLocks noChangeAspect="1" noChangeArrowheads="1"/>
        </xdr:cNvSpPr>
      </xdr:nvSpPr>
      <xdr:spPr bwMode="auto">
        <a:xfrm>
          <a:off x="1657350" y="23605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431</xdr:row>
      <xdr:rowOff>0</xdr:rowOff>
    </xdr:from>
    <xdr:to>
      <xdr:col>2</xdr:col>
      <xdr:colOff>390525</xdr:colOff>
      <xdr:row>431</xdr:row>
      <xdr:rowOff>123825</xdr:rowOff>
    </xdr:to>
    <xdr:sp macro="" textlink="">
      <xdr:nvSpPr>
        <xdr:cNvPr id="2811" name="AutoShape 763" descr="Exempté du ballottage">
          <a:hlinkClick xmlns:r="http://schemas.openxmlformats.org/officeDocument/2006/relationships" r:id="rId651"/>
        </xdr:cNvPr>
        <xdr:cNvSpPr>
          <a:spLocks noChangeAspect="1" noChangeArrowheads="1"/>
        </xdr:cNvSpPr>
      </xdr:nvSpPr>
      <xdr:spPr bwMode="auto">
        <a:xfrm>
          <a:off x="1790700" y="236058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831</xdr:row>
      <xdr:rowOff>0</xdr:rowOff>
    </xdr:from>
    <xdr:to>
      <xdr:col>2</xdr:col>
      <xdr:colOff>123825</xdr:colOff>
      <xdr:row>831</xdr:row>
      <xdr:rowOff>123825</xdr:rowOff>
    </xdr:to>
    <xdr:sp macro="" textlink="">
      <xdr:nvSpPr>
        <xdr:cNvPr id="2812" name="AutoShape 764" descr="Bonis de performance"/>
        <xdr:cNvSpPr>
          <a:spLocks noChangeAspect="1" noChangeArrowheads="1"/>
        </xdr:cNvSpPr>
      </xdr:nvSpPr>
      <xdr:spPr bwMode="auto">
        <a:xfrm>
          <a:off x="1524000" y="236248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831</xdr:row>
      <xdr:rowOff>0</xdr:rowOff>
    </xdr:from>
    <xdr:to>
      <xdr:col>2</xdr:col>
      <xdr:colOff>257175</xdr:colOff>
      <xdr:row>831</xdr:row>
      <xdr:rowOff>123825</xdr:rowOff>
    </xdr:to>
    <xdr:sp macro="" textlink="">
      <xdr:nvSpPr>
        <xdr:cNvPr id="2813" name="AutoShape 765" descr="Exempté du ballottage">
          <a:hlinkClick xmlns:r="http://schemas.openxmlformats.org/officeDocument/2006/relationships" r:id="rId652"/>
        </xdr:cNvPr>
        <xdr:cNvSpPr>
          <a:spLocks noChangeAspect="1" noChangeArrowheads="1"/>
        </xdr:cNvSpPr>
      </xdr:nvSpPr>
      <xdr:spPr bwMode="auto">
        <a:xfrm>
          <a:off x="1657350" y="236248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238</xdr:row>
      <xdr:rowOff>0</xdr:rowOff>
    </xdr:from>
    <xdr:to>
      <xdr:col>2</xdr:col>
      <xdr:colOff>123825</xdr:colOff>
      <xdr:row>238</xdr:row>
      <xdr:rowOff>123825</xdr:rowOff>
    </xdr:to>
    <xdr:sp macro="" textlink="">
      <xdr:nvSpPr>
        <xdr:cNvPr id="2814" name="AutoShape 766" descr="Bonis de performance"/>
        <xdr:cNvSpPr>
          <a:spLocks noChangeAspect="1" noChangeArrowheads="1"/>
        </xdr:cNvSpPr>
      </xdr:nvSpPr>
      <xdr:spPr bwMode="auto">
        <a:xfrm>
          <a:off x="1524000" y="236439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238</xdr:row>
      <xdr:rowOff>0</xdr:rowOff>
    </xdr:from>
    <xdr:to>
      <xdr:col>2</xdr:col>
      <xdr:colOff>257175</xdr:colOff>
      <xdr:row>238</xdr:row>
      <xdr:rowOff>123825</xdr:rowOff>
    </xdr:to>
    <xdr:sp macro="" textlink="">
      <xdr:nvSpPr>
        <xdr:cNvPr id="2815" name="AutoShape 767" descr="Exempté du ballottage">
          <a:hlinkClick xmlns:r="http://schemas.openxmlformats.org/officeDocument/2006/relationships" r:id="rId653"/>
        </xdr:cNvPr>
        <xdr:cNvSpPr>
          <a:spLocks noChangeAspect="1" noChangeArrowheads="1"/>
        </xdr:cNvSpPr>
      </xdr:nvSpPr>
      <xdr:spPr bwMode="auto">
        <a:xfrm>
          <a:off x="1657350" y="236439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1268</xdr:row>
      <xdr:rowOff>0</xdr:rowOff>
    </xdr:from>
    <xdr:to>
      <xdr:col>2</xdr:col>
      <xdr:colOff>123825</xdr:colOff>
      <xdr:row>1268</xdr:row>
      <xdr:rowOff>123825</xdr:rowOff>
    </xdr:to>
    <xdr:sp macro="" textlink="">
      <xdr:nvSpPr>
        <xdr:cNvPr id="2816" name="AutoShape 768" descr="Bonis de performance"/>
        <xdr:cNvSpPr>
          <a:spLocks noChangeAspect="1" noChangeArrowheads="1"/>
        </xdr:cNvSpPr>
      </xdr:nvSpPr>
      <xdr:spPr bwMode="auto">
        <a:xfrm>
          <a:off x="1524000" y="236629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1268</xdr:row>
      <xdr:rowOff>0</xdr:rowOff>
    </xdr:from>
    <xdr:to>
      <xdr:col>2</xdr:col>
      <xdr:colOff>257175</xdr:colOff>
      <xdr:row>1268</xdr:row>
      <xdr:rowOff>123825</xdr:rowOff>
    </xdr:to>
    <xdr:sp macro="" textlink="">
      <xdr:nvSpPr>
        <xdr:cNvPr id="2817" name="AutoShape 769" descr="Exempté du ballottage">
          <a:hlinkClick xmlns:r="http://schemas.openxmlformats.org/officeDocument/2006/relationships" r:id="rId654"/>
        </xdr:cNvPr>
        <xdr:cNvSpPr>
          <a:spLocks noChangeAspect="1" noChangeArrowheads="1"/>
        </xdr:cNvSpPr>
      </xdr:nvSpPr>
      <xdr:spPr bwMode="auto">
        <a:xfrm>
          <a:off x="1657350" y="236629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123825</xdr:colOff>
      <xdr:row>63</xdr:row>
      <xdr:rowOff>123825</xdr:rowOff>
    </xdr:to>
    <xdr:sp macro="" textlink="">
      <xdr:nvSpPr>
        <xdr:cNvPr id="2818" name="AutoShape 770" descr="Exempté du ballottage">
          <a:hlinkClick xmlns:r="http://schemas.openxmlformats.org/officeDocument/2006/relationships" r:id="rId655"/>
        </xdr:cNvPr>
        <xdr:cNvSpPr>
          <a:spLocks noChangeAspect="1" noChangeArrowheads="1"/>
        </xdr:cNvSpPr>
      </xdr:nvSpPr>
      <xdr:spPr bwMode="auto">
        <a:xfrm>
          <a:off x="1524000" y="236820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826</xdr:row>
      <xdr:rowOff>0</xdr:rowOff>
    </xdr:from>
    <xdr:to>
      <xdr:col>2</xdr:col>
      <xdr:colOff>123825</xdr:colOff>
      <xdr:row>826</xdr:row>
      <xdr:rowOff>123825</xdr:rowOff>
    </xdr:to>
    <xdr:sp macro="" textlink="">
      <xdr:nvSpPr>
        <xdr:cNvPr id="2819" name="AutoShape 771" descr="Bonis de performance"/>
        <xdr:cNvSpPr>
          <a:spLocks noChangeAspect="1" noChangeArrowheads="1"/>
        </xdr:cNvSpPr>
      </xdr:nvSpPr>
      <xdr:spPr bwMode="auto">
        <a:xfrm>
          <a:off x="1524000" y="237010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826</xdr:row>
      <xdr:rowOff>0</xdr:rowOff>
    </xdr:from>
    <xdr:to>
      <xdr:col>2</xdr:col>
      <xdr:colOff>257175</xdr:colOff>
      <xdr:row>826</xdr:row>
      <xdr:rowOff>123825</xdr:rowOff>
    </xdr:to>
    <xdr:sp macro="" textlink="">
      <xdr:nvSpPr>
        <xdr:cNvPr id="2820" name="AutoShape 772" descr="Exempté du ballottage">
          <a:hlinkClick xmlns:r="http://schemas.openxmlformats.org/officeDocument/2006/relationships" r:id="rId656"/>
        </xdr:cNvPr>
        <xdr:cNvSpPr>
          <a:spLocks noChangeAspect="1" noChangeArrowheads="1"/>
        </xdr:cNvSpPr>
      </xdr:nvSpPr>
      <xdr:spPr bwMode="auto">
        <a:xfrm>
          <a:off x="1657350" y="237010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1459</xdr:row>
      <xdr:rowOff>0</xdr:rowOff>
    </xdr:from>
    <xdr:to>
      <xdr:col>2</xdr:col>
      <xdr:colOff>123825</xdr:colOff>
      <xdr:row>1459</xdr:row>
      <xdr:rowOff>123825</xdr:rowOff>
    </xdr:to>
    <xdr:sp macro="" textlink="">
      <xdr:nvSpPr>
        <xdr:cNvPr id="2821" name="AutoShape 773" descr="Bonis de performance"/>
        <xdr:cNvSpPr>
          <a:spLocks noChangeAspect="1" noChangeArrowheads="1"/>
        </xdr:cNvSpPr>
      </xdr:nvSpPr>
      <xdr:spPr bwMode="auto">
        <a:xfrm>
          <a:off x="1524000" y="237201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1459</xdr:row>
      <xdr:rowOff>0</xdr:rowOff>
    </xdr:from>
    <xdr:to>
      <xdr:col>2</xdr:col>
      <xdr:colOff>257175</xdr:colOff>
      <xdr:row>1459</xdr:row>
      <xdr:rowOff>123825</xdr:rowOff>
    </xdr:to>
    <xdr:sp macro="" textlink="">
      <xdr:nvSpPr>
        <xdr:cNvPr id="2822" name="AutoShape 774" descr="Exempté du ballottage">
          <a:hlinkClick xmlns:r="http://schemas.openxmlformats.org/officeDocument/2006/relationships" r:id="rId657"/>
        </xdr:cNvPr>
        <xdr:cNvSpPr>
          <a:spLocks noChangeAspect="1" noChangeArrowheads="1"/>
        </xdr:cNvSpPr>
      </xdr:nvSpPr>
      <xdr:spPr bwMode="auto">
        <a:xfrm>
          <a:off x="1657350" y="237201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1253</xdr:row>
      <xdr:rowOff>0</xdr:rowOff>
    </xdr:from>
    <xdr:to>
      <xdr:col>7</xdr:col>
      <xdr:colOff>123825</xdr:colOff>
      <xdr:row>1253</xdr:row>
      <xdr:rowOff>104775</xdr:rowOff>
    </xdr:to>
    <xdr:sp macro="" textlink="">
      <xdr:nvSpPr>
        <xdr:cNvPr id="2823" name="AutoShape 775" descr="Éligible à l'arbitrage">
          <a:hlinkClick xmlns:r="http://schemas.openxmlformats.org/officeDocument/2006/relationships" r:id="rId658"/>
        </xdr:cNvPr>
        <xdr:cNvSpPr>
          <a:spLocks noChangeAspect="1" noChangeArrowheads="1"/>
        </xdr:cNvSpPr>
      </xdr:nvSpPr>
      <xdr:spPr bwMode="auto">
        <a:xfrm>
          <a:off x="5334000" y="2373915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1397</xdr:row>
      <xdr:rowOff>0</xdr:rowOff>
    </xdr:from>
    <xdr:to>
      <xdr:col>7</xdr:col>
      <xdr:colOff>123825</xdr:colOff>
      <xdr:row>1397</xdr:row>
      <xdr:rowOff>104775</xdr:rowOff>
    </xdr:to>
    <xdr:sp macro="" textlink="">
      <xdr:nvSpPr>
        <xdr:cNvPr id="2824" name="AutoShape 776" descr="Éligible à l'arbitrage">
          <a:hlinkClick xmlns:r="http://schemas.openxmlformats.org/officeDocument/2006/relationships" r:id="rId659"/>
        </xdr:cNvPr>
        <xdr:cNvSpPr>
          <a:spLocks noChangeAspect="1" noChangeArrowheads="1"/>
        </xdr:cNvSpPr>
      </xdr:nvSpPr>
      <xdr:spPr bwMode="auto">
        <a:xfrm>
          <a:off x="5334000" y="2379630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424</xdr:row>
      <xdr:rowOff>0</xdr:rowOff>
    </xdr:from>
    <xdr:to>
      <xdr:col>2</xdr:col>
      <xdr:colOff>123825</xdr:colOff>
      <xdr:row>424</xdr:row>
      <xdr:rowOff>123825</xdr:rowOff>
    </xdr:to>
    <xdr:sp macro="" textlink="">
      <xdr:nvSpPr>
        <xdr:cNvPr id="2825" name="AutoShape 777" descr="Bonis de performance"/>
        <xdr:cNvSpPr>
          <a:spLocks noChangeAspect="1" noChangeArrowheads="1"/>
        </xdr:cNvSpPr>
      </xdr:nvSpPr>
      <xdr:spPr bwMode="auto">
        <a:xfrm>
          <a:off x="1524000" y="23908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424</xdr:row>
      <xdr:rowOff>0</xdr:rowOff>
    </xdr:from>
    <xdr:to>
      <xdr:col>2</xdr:col>
      <xdr:colOff>257175</xdr:colOff>
      <xdr:row>424</xdr:row>
      <xdr:rowOff>123825</xdr:rowOff>
    </xdr:to>
    <xdr:sp macro="" textlink="">
      <xdr:nvSpPr>
        <xdr:cNvPr id="2826" name="AutoShape 778" descr="Exempté du ballottage">
          <a:hlinkClick xmlns:r="http://schemas.openxmlformats.org/officeDocument/2006/relationships" r:id="rId660"/>
        </xdr:cNvPr>
        <xdr:cNvSpPr>
          <a:spLocks noChangeAspect="1" noChangeArrowheads="1"/>
        </xdr:cNvSpPr>
      </xdr:nvSpPr>
      <xdr:spPr bwMode="auto">
        <a:xfrm>
          <a:off x="1657350" y="23908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1275</xdr:row>
      <xdr:rowOff>0</xdr:rowOff>
    </xdr:from>
    <xdr:to>
      <xdr:col>2</xdr:col>
      <xdr:colOff>123825</xdr:colOff>
      <xdr:row>1275</xdr:row>
      <xdr:rowOff>123825</xdr:rowOff>
    </xdr:to>
    <xdr:sp macro="" textlink="">
      <xdr:nvSpPr>
        <xdr:cNvPr id="2827" name="AutoShape 779" descr="Bonis de performance"/>
        <xdr:cNvSpPr>
          <a:spLocks noChangeAspect="1" noChangeArrowheads="1"/>
        </xdr:cNvSpPr>
      </xdr:nvSpPr>
      <xdr:spPr bwMode="auto">
        <a:xfrm>
          <a:off x="1524000" y="23927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1275</xdr:row>
      <xdr:rowOff>0</xdr:rowOff>
    </xdr:from>
    <xdr:to>
      <xdr:col>2</xdr:col>
      <xdr:colOff>257175</xdr:colOff>
      <xdr:row>1275</xdr:row>
      <xdr:rowOff>123825</xdr:rowOff>
    </xdr:to>
    <xdr:sp macro="" textlink="">
      <xdr:nvSpPr>
        <xdr:cNvPr id="2828" name="AutoShape 780" descr="Exempté du ballottage">
          <a:hlinkClick xmlns:r="http://schemas.openxmlformats.org/officeDocument/2006/relationships" r:id="rId661"/>
        </xdr:cNvPr>
        <xdr:cNvSpPr>
          <a:spLocks noChangeAspect="1" noChangeArrowheads="1"/>
        </xdr:cNvSpPr>
      </xdr:nvSpPr>
      <xdr:spPr bwMode="auto">
        <a:xfrm>
          <a:off x="1657350" y="23927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1270</xdr:row>
      <xdr:rowOff>0</xdr:rowOff>
    </xdr:from>
    <xdr:to>
      <xdr:col>2</xdr:col>
      <xdr:colOff>123825</xdr:colOff>
      <xdr:row>1270</xdr:row>
      <xdr:rowOff>123825</xdr:rowOff>
    </xdr:to>
    <xdr:sp macro="" textlink="">
      <xdr:nvSpPr>
        <xdr:cNvPr id="2829" name="AutoShape 781" descr="Exempté du ballottage">
          <a:hlinkClick xmlns:r="http://schemas.openxmlformats.org/officeDocument/2006/relationships" r:id="rId662"/>
        </xdr:cNvPr>
        <xdr:cNvSpPr>
          <a:spLocks noChangeAspect="1" noChangeArrowheads="1"/>
        </xdr:cNvSpPr>
      </xdr:nvSpPr>
      <xdr:spPr bwMode="auto">
        <a:xfrm>
          <a:off x="1524000" y="239468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1415</xdr:row>
      <xdr:rowOff>0</xdr:rowOff>
    </xdr:from>
    <xdr:to>
      <xdr:col>7</xdr:col>
      <xdr:colOff>123825</xdr:colOff>
      <xdr:row>1415</xdr:row>
      <xdr:rowOff>104775</xdr:rowOff>
    </xdr:to>
    <xdr:sp macro="" textlink="">
      <xdr:nvSpPr>
        <xdr:cNvPr id="2830" name="AutoShape 782" descr="Éligible à l'arbitrage">
          <a:hlinkClick xmlns:r="http://schemas.openxmlformats.org/officeDocument/2006/relationships" r:id="rId663"/>
        </xdr:cNvPr>
        <xdr:cNvSpPr>
          <a:spLocks noChangeAspect="1" noChangeArrowheads="1"/>
        </xdr:cNvSpPr>
      </xdr:nvSpPr>
      <xdr:spPr bwMode="auto">
        <a:xfrm>
          <a:off x="5334000" y="2400395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885</xdr:row>
      <xdr:rowOff>0</xdr:rowOff>
    </xdr:from>
    <xdr:to>
      <xdr:col>7</xdr:col>
      <xdr:colOff>123825</xdr:colOff>
      <xdr:row>885</xdr:row>
      <xdr:rowOff>104775</xdr:rowOff>
    </xdr:to>
    <xdr:sp macro="" textlink="">
      <xdr:nvSpPr>
        <xdr:cNvPr id="2831" name="AutoShape 783" descr="Éligible à l'arbitrage">
          <a:hlinkClick xmlns:r="http://schemas.openxmlformats.org/officeDocument/2006/relationships" r:id="rId664"/>
        </xdr:cNvPr>
        <xdr:cNvSpPr>
          <a:spLocks noChangeAspect="1" noChangeArrowheads="1"/>
        </xdr:cNvSpPr>
      </xdr:nvSpPr>
      <xdr:spPr bwMode="auto">
        <a:xfrm>
          <a:off x="5334000" y="2415540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561</xdr:row>
      <xdr:rowOff>0</xdr:rowOff>
    </xdr:from>
    <xdr:to>
      <xdr:col>8</xdr:col>
      <xdr:colOff>123825</xdr:colOff>
      <xdr:row>561</xdr:row>
      <xdr:rowOff>104775</xdr:rowOff>
    </xdr:to>
    <xdr:sp macro="" textlink="">
      <xdr:nvSpPr>
        <xdr:cNvPr id="2832" name="AutoShape 784" descr="Éligible à l'arbitrage">
          <a:hlinkClick xmlns:r="http://schemas.openxmlformats.org/officeDocument/2006/relationships" r:id="rId665"/>
        </xdr:cNvPr>
        <xdr:cNvSpPr>
          <a:spLocks noChangeAspect="1" noChangeArrowheads="1"/>
        </xdr:cNvSpPr>
      </xdr:nvSpPr>
      <xdr:spPr bwMode="auto">
        <a:xfrm>
          <a:off x="6096000" y="234657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324</xdr:row>
      <xdr:rowOff>0</xdr:rowOff>
    </xdr:from>
    <xdr:to>
      <xdr:col>2</xdr:col>
      <xdr:colOff>123825</xdr:colOff>
      <xdr:row>324</xdr:row>
      <xdr:rowOff>123825</xdr:rowOff>
    </xdr:to>
    <xdr:sp macro="" textlink="">
      <xdr:nvSpPr>
        <xdr:cNvPr id="2833" name="AutoShape 785" descr="Exempté du ballottage">
          <a:hlinkClick xmlns:r="http://schemas.openxmlformats.org/officeDocument/2006/relationships" r:id="rId666"/>
        </xdr:cNvPr>
        <xdr:cNvSpPr>
          <a:spLocks noChangeAspect="1" noChangeArrowheads="1"/>
        </xdr:cNvSpPr>
      </xdr:nvSpPr>
      <xdr:spPr bwMode="auto">
        <a:xfrm>
          <a:off x="1524000" y="234848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324</xdr:row>
      <xdr:rowOff>0</xdr:rowOff>
    </xdr:from>
    <xdr:to>
      <xdr:col>8</xdr:col>
      <xdr:colOff>123825</xdr:colOff>
      <xdr:row>324</xdr:row>
      <xdr:rowOff>104775</xdr:rowOff>
    </xdr:to>
    <xdr:sp macro="" textlink="">
      <xdr:nvSpPr>
        <xdr:cNvPr id="2834" name="AutoShape 786" descr="Éligible à l'arbitrage">
          <a:hlinkClick xmlns:r="http://schemas.openxmlformats.org/officeDocument/2006/relationships" r:id="rId667"/>
        </xdr:cNvPr>
        <xdr:cNvSpPr>
          <a:spLocks noChangeAspect="1" noChangeArrowheads="1"/>
        </xdr:cNvSpPr>
      </xdr:nvSpPr>
      <xdr:spPr bwMode="auto">
        <a:xfrm>
          <a:off x="6096000" y="234848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35" name="AutoShape 787" descr="https://capfriendly-wlb8ng5.stackpathdns.com/assets/images/icons/general/q.svg"/>
        <xdr:cNvSpPr>
          <a:spLocks noChangeAspect="1" noChangeArrowheads="1"/>
        </xdr:cNvSpPr>
      </xdr:nvSpPr>
      <xdr:spPr bwMode="auto">
        <a:xfrm>
          <a:off x="1524000" y="24034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36" name="AutoShape 788" descr="https://capfriendly-wlb8ng5.stackpathdns.com/assets/images/icons/general/q.svg"/>
        <xdr:cNvSpPr>
          <a:spLocks noChangeAspect="1" noChangeArrowheads="1"/>
        </xdr:cNvSpPr>
      </xdr:nvSpPr>
      <xdr:spPr bwMode="auto">
        <a:xfrm>
          <a:off x="1524000" y="24053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37" name="AutoShape 789" descr="https://capfriendly-wlb8ng5.stackpathdns.com/assets/images/icons/general/q.svg"/>
        <xdr:cNvSpPr>
          <a:spLocks noChangeAspect="1" noChangeArrowheads="1"/>
        </xdr:cNvSpPr>
      </xdr:nvSpPr>
      <xdr:spPr bwMode="auto">
        <a:xfrm>
          <a:off x="1524000" y="24072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38" name="AutoShape 790" descr="https://capfriendly-wlb8ng5.stackpathdns.com/assets/images/icons/general/q.svg"/>
        <xdr:cNvSpPr>
          <a:spLocks noChangeAspect="1" noChangeArrowheads="1"/>
        </xdr:cNvSpPr>
      </xdr:nvSpPr>
      <xdr:spPr bwMode="auto">
        <a:xfrm>
          <a:off x="1524000" y="24091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39" name="AutoShape 791" descr="https://capfriendly-wlb8ng5.stackpathdns.com/assets/images/icons/general/q.svg"/>
        <xdr:cNvSpPr>
          <a:spLocks noChangeAspect="1" noChangeArrowheads="1"/>
        </xdr:cNvSpPr>
      </xdr:nvSpPr>
      <xdr:spPr bwMode="auto">
        <a:xfrm>
          <a:off x="1524000" y="241106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40" name="AutoShape 792" descr="https://capfriendly-wlb8ng5.stackpathdns.com/assets/images/icons/general/q.svg"/>
        <xdr:cNvSpPr>
          <a:spLocks noChangeAspect="1" noChangeArrowheads="1"/>
        </xdr:cNvSpPr>
      </xdr:nvSpPr>
      <xdr:spPr bwMode="auto">
        <a:xfrm>
          <a:off x="1524000" y="241296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41" name="AutoShape 793" descr="https://capfriendly-wlb8ng5.stackpathdns.com/assets/images/icons/general/q.svg"/>
        <xdr:cNvSpPr>
          <a:spLocks noChangeAspect="1" noChangeArrowheads="1"/>
        </xdr:cNvSpPr>
      </xdr:nvSpPr>
      <xdr:spPr bwMode="auto">
        <a:xfrm>
          <a:off x="1524000" y="241487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42" name="AutoShape 794" descr="https://capfriendly-wlb8ng5.stackpathdns.com/assets/images/icons/general/q.svg"/>
        <xdr:cNvSpPr>
          <a:spLocks noChangeAspect="1" noChangeArrowheads="1"/>
        </xdr:cNvSpPr>
      </xdr:nvSpPr>
      <xdr:spPr bwMode="auto">
        <a:xfrm>
          <a:off x="1524000" y="241677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43" name="AutoShape 795" descr="https://capfriendly-wlb8ng5.stackpathdns.com/assets/images/icons/general/q.svg"/>
        <xdr:cNvSpPr>
          <a:spLocks noChangeAspect="1" noChangeArrowheads="1"/>
        </xdr:cNvSpPr>
      </xdr:nvSpPr>
      <xdr:spPr bwMode="auto">
        <a:xfrm>
          <a:off x="1524000" y="241868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44" name="AutoShape 796" descr="https://capfriendly-wlb8ng5.stackpathdns.com/assets/images/icons/general/q.svg"/>
        <xdr:cNvSpPr>
          <a:spLocks noChangeAspect="1" noChangeArrowheads="1"/>
        </xdr:cNvSpPr>
      </xdr:nvSpPr>
      <xdr:spPr bwMode="auto">
        <a:xfrm>
          <a:off x="1524000" y="242058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45" name="AutoShape 797" descr="https://capfriendly-wlb8ng5.stackpathdns.com/assets/images/icons/general/q.svg"/>
        <xdr:cNvSpPr>
          <a:spLocks noChangeAspect="1" noChangeArrowheads="1"/>
        </xdr:cNvSpPr>
      </xdr:nvSpPr>
      <xdr:spPr bwMode="auto">
        <a:xfrm>
          <a:off x="1524000" y="242249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345</xdr:row>
      <xdr:rowOff>0</xdr:rowOff>
    </xdr:from>
    <xdr:to>
      <xdr:col>2</xdr:col>
      <xdr:colOff>123825</xdr:colOff>
      <xdr:row>345</xdr:row>
      <xdr:rowOff>123825</xdr:rowOff>
    </xdr:to>
    <xdr:sp macro="" textlink="">
      <xdr:nvSpPr>
        <xdr:cNvPr id="2846" name="AutoShape 798" descr="Exempté du ballottage">
          <a:hlinkClick xmlns:r="http://schemas.openxmlformats.org/officeDocument/2006/relationships" r:id="rId668"/>
        </xdr:cNvPr>
        <xdr:cNvSpPr>
          <a:spLocks noChangeAspect="1" noChangeArrowheads="1"/>
        </xdr:cNvSpPr>
      </xdr:nvSpPr>
      <xdr:spPr bwMode="auto">
        <a:xfrm>
          <a:off x="1524000" y="24311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758</xdr:row>
      <xdr:rowOff>0</xdr:rowOff>
    </xdr:from>
    <xdr:to>
      <xdr:col>2</xdr:col>
      <xdr:colOff>123825</xdr:colOff>
      <xdr:row>758</xdr:row>
      <xdr:rowOff>123825</xdr:rowOff>
    </xdr:to>
    <xdr:sp macro="" textlink="">
      <xdr:nvSpPr>
        <xdr:cNvPr id="2847" name="AutoShape 799" descr="Bonis de performance"/>
        <xdr:cNvSpPr>
          <a:spLocks noChangeAspect="1" noChangeArrowheads="1"/>
        </xdr:cNvSpPr>
      </xdr:nvSpPr>
      <xdr:spPr bwMode="auto">
        <a:xfrm>
          <a:off x="1524000" y="243306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758</xdr:row>
      <xdr:rowOff>0</xdr:rowOff>
    </xdr:from>
    <xdr:to>
      <xdr:col>2</xdr:col>
      <xdr:colOff>257175</xdr:colOff>
      <xdr:row>758</xdr:row>
      <xdr:rowOff>123825</xdr:rowOff>
    </xdr:to>
    <xdr:sp macro="" textlink="">
      <xdr:nvSpPr>
        <xdr:cNvPr id="2848" name="AutoShape 800" descr="Exempté du ballottage">
          <a:hlinkClick xmlns:r="http://schemas.openxmlformats.org/officeDocument/2006/relationships" r:id="rId669"/>
        </xdr:cNvPr>
        <xdr:cNvSpPr>
          <a:spLocks noChangeAspect="1" noChangeArrowheads="1"/>
        </xdr:cNvSpPr>
      </xdr:nvSpPr>
      <xdr:spPr bwMode="auto">
        <a:xfrm>
          <a:off x="1657350" y="243306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511</xdr:row>
      <xdr:rowOff>0</xdr:rowOff>
    </xdr:from>
    <xdr:to>
      <xdr:col>2</xdr:col>
      <xdr:colOff>123825</xdr:colOff>
      <xdr:row>511</xdr:row>
      <xdr:rowOff>123825</xdr:rowOff>
    </xdr:to>
    <xdr:sp macro="" textlink="">
      <xdr:nvSpPr>
        <xdr:cNvPr id="2849" name="AutoShape 801" descr="Bonis de performance"/>
        <xdr:cNvSpPr>
          <a:spLocks noChangeAspect="1" noChangeArrowheads="1"/>
        </xdr:cNvSpPr>
      </xdr:nvSpPr>
      <xdr:spPr bwMode="auto">
        <a:xfrm>
          <a:off x="1524000" y="243497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511</xdr:row>
      <xdr:rowOff>0</xdr:rowOff>
    </xdr:from>
    <xdr:to>
      <xdr:col>2</xdr:col>
      <xdr:colOff>257175</xdr:colOff>
      <xdr:row>511</xdr:row>
      <xdr:rowOff>123825</xdr:rowOff>
    </xdr:to>
    <xdr:sp macro="" textlink="">
      <xdr:nvSpPr>
        <xdr:cNvPr id="2850" name="AutoShape 802" descr="Exempté du ballottage">
          <a:hlinkClick xmlns:r="http://schemas.openxmlformats.org/officeDocument/2006/relationships" r:id="rId670"/>
        </xdr:cNvPr>
        <xdr:cNvSpPr>
          <a:spLocks noChangeAspect="1" noChangeArrowheads="1"/>
        </xdr:cNvSpPr>
      </xdr:nvSpPr>
      <xdr:spPr bwMode="auto">
        <a:xfrm>
          <a:off x="1657350" y="243497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1311</xdr:row>
      <xdr:rowOff>0</xdr:rowOff>
    </xdr:from>
    <xdr:to>
      <xdr:col>2</xdr:col>
      <xdr:colOff>123825</xdr:colOff>
      <xdr:row>1311</xdr:row>
      <xdr:rowOff>123825</xdr:rowOff>
    </xdr:to>
    <xdr:sp macro="" textlink="">
      <xdr:nvSpPr>
        <xdr:cNvPr id="2851" name="AutoShape 803" descr="Exempté du ballottage">
          <a:hlinkClick xmlns:r="http://schemas.openxmlformats.org/officeDocument/2006/relationships" r:id="rId671"/>
        </xdr:cNvPr>
        <xdr:cNvSpPr>
          <a:spLocks noChangeAspect="1" noChangeArrowheads="1"/>
        </xdr:cNvSpPr>
      </xdr:nvSpPr>
      <xdr:spPr bwMode="auto">
        <a:xfrm>
          <a:off x="1524000" y="243687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709</xdr:row>
      <xdr:rowOff>0</xdr:rowOff>
    </xdr:from>
    <xdr:to>
      <xdr:col>2</xdr:col>
      <xdr:colOff>123825</xdr:colOff>
      <xdr:row>709</xdr:row>
      <xdr:rowOff>123825</xdr:rowOff>
    </xdr:to>
    <xdr:sp macro="" textlink="">
      <xdr:nvSpPr>
        <xdr:cNvPr id="2852" name="AutoShape 804" descr="Bonis de performance"/>
        <xdr:cNvSpPr>
          <a:spLocks noChangeAspect="1" noChangeArrowheads="1"/>
        </xdr:cNvSpPr>
      </xdr:nvSpPr>
      <xdr:spPr bwMode="auto">
        <a:xfrm>
          <a:off x="1524000" y="24387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709</xdr:row>
      <xdr:rowOff>0</xdr:rowOff>
    </xdr:from>
    <xdr:to>
      <xdr:col>2</xdr:col>
      <xdr:colOff>257175</xdr:colOff>
      <xdr:row>709</xdr:row>
      <xdr:rowOff>123825</xdr:rowOff>
    </xdr:to>
    <xdr:sp macro="" textlink="">
      <xdr:nvSpPr>
        <xdr:cNvPr id="2853" name="AutoShape 805" descr="Transaction avec retenue de salaire"/>
        <xdr:cNvSpPr>
          <a:spLocks noChangeAspect="1" noChangeArrowheads="1"/>
        </xdr:cNvSpPr>
      </xdr:nvSpPr>
      <xdr:spPr bwMode="auto">
        <a:xfrm>
          <a:off x="1657350" y="24387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709</xdr:row>
      <xdr:rowOff>0</xdr:rowOff>
    </xdr:from>
    <xdr:to>
      <xdr:col>2</xdr:col>
      <xdr:colOff>390525</xdr:colOff>
      <xdr:row>709</xdr:row>
      <xdr:rowOff>123825</xdr:rowOff>
    </xdr:to>
    <xdr:sp macro="" textlink="">
      <xdr:nvSpPr>
        <xdr:cNvPr id="2854" name="AutoShape 806" descr="Exempté du ballottage">
          <a:hlinkClick xmlns:r="http://schemas.openxmlformats.org/officeDocument/2006/relationships" r:id="rId672"/>
        </xdr:cNvPr>
        <xdr:cNvSpPr>
          <a:spLocks noChangeAspect="1" noChangeArrowheads="1"/>
        </xdr:cNvSpPr>
      </xdr:nvSpPr>
      <xdr:spPr bwMode="auto">
        <a:xfrm>
          <a:off x="1790700" y="24387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310</xdr:row>
      <xdr:rowOff>0</xdr:rowOff>
    </xdr:from>
    <xdr:to>
      <xdr:col>2</xdr:col>
      <xdr:colOff>123825</xdr:colOff>
      <xdr:row>310</xdr:row>
      <xdr:rowOff>123825</xdr:rowOff>
    </xdr:to>
    <xdr:sp macro="" textlink="">
      <xdr:nvSpPr>
        <xdr:cNvPr id="2855" name="AutoShape 807" descr="Bonis de performance"/>
        <xdr:cNvSpPr>
          <a:spLocks noChangeAspect="1" noChangeArrowheads="1"/>
        </xdr:cNvSpPr>
      </xdr:nvSpPr>
      <xdr:spPr bwMode="auto">
        <a:xfrm>
          <a:off x="1524000" y="24406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310</xdr:row>
      <xdr:rowOff>0</xdr:rowOff>
    </xdr:from>
    <xdr:to>
      <xdr:col>2</xdr:col>
      <xdr:colOff>257175</xdr:colOff>
      <xdr:row>310</xdr:row>
      <xdr:rowOff>123825</xdr:rowOff>
    </xdr:to>
    <xdr:sp macro="" textlink="">
      <xdr:nvSpPr>
        <xdr:cNvPr id="2856" name="AutoShape 808" descr="Exempté du ballottage">
          <a:hlinkClick xmlns:r="http://schemas.openxmlformats.org/officeDocument/2006/relationships" r:id="rId673"/>
        </xdr:cNvPr>
        <xdr:cNvSpPr>
          <a:spLocks noChangeAspect="1" noChangeArrowheads="1"/>
        </xdr:cNvSpPr>
      </xdr:nvSpPr>
      <xdr:spPr bwMode="auto">
        <a:xfrm>
          <a:off x="1657350" y="24406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xdr:row>
      <xdr:rowOff>0</xdr:rowOff>
    </xdr:from>
    <xdr:to>
      <xdr:col>2</xdr:col>
      <xdr:colOff>123825</xdr:colOff>
      <xdr:row>110</xdr:row>
      <xdr:rowOff>123825</xdr:rowOff>
    </xdr:to>
    <xdr:sp macro="" textlink="">
      <xdr:nvSpPr>
        <xdr:cNvPr id="2857" name="AutoShape 809" descr="Bonis de performance"/>
        <xdr:cNvSpPr>
          <a:spLocks noChangeAspect="1" noChangeArrowheads="1"/>
        </xdr:cNvSpPr>
      </xdr:nvSpPr>
      <xdr:spPr bwMode="auto">
        <a:xfrm>
          <a:off x="1524000" y="24425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110</xdr:row>
      <xdr:rowOff>0</xdr:rowOff>
    </xdr:from>
    <xdr:to>
      <xdr:col>2</xdr:col>
      <xdr:colOff>257175</xdr:colOff>
      <xdr:row>110</xdr:row>
      <xdr:rowOff>123825</xdr:rowOff>
    </xdr:to>
    <xdr:sp macro="" textlink="">
      <xdr:nvSpPr>
        <xdr:cNvPr id="2858" name="AutoShape 810" descr="Exempté du ballottage">
          <a:hlinkClick xmlns:r="http://schemas.openxmlformats.org/officeDocument/2006/relationships" r:id="rId674"/>
        </xdr:cNvPr>
        <xdr:cNvSpPr>
          <a:spLocks noChangeAspect="1" noChangeArrowheads="1"/>
        </xdr:cNvSpPr>
      </xdr:nvSpPr>
      <xdr:spPr bwMode="auto">
        <a:xfrm>
          <a:off x="1657350" y="244259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1220</xdr:row>
      <xdr:rowOff>0</xdr:rowOff>
    </xdr:from>
    <xdr:to>
      <xdr:col>2</xdr:col>
      <xdr:colOff>123825</xdr:colOff>
      <xdr:row>1220</xdr:row>
      <xdr:rowOff>123825</xdr:rowOff>
    </xdr:to>
    <xdr:sp macro="" textlink="">
      <xdr:nvSpPr>
        <xdr:cNvPr id="2859" name="AutoShape 811" descr="Bonis de performance"/>
        <xdr:cNvSpPr>
          <a:spLocks noChangeAspect="1" noChangeArrowheads="1"/>
        </xdr:cNvSpPr>
      </xdr:nvSpPr>
      <xdr:spPr bwMode="auto">
        <a:xfrm>
          <a:off x="1524000" y="24444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1220</xdr:row>
      <xdr:rowOff>0</xdr:rowOff>
    </xdr:from>
    <xdr:to>
      <xdr:col>2</xdr:col>
      <xdr:colOff>257175</xdr:colOff>
      <xdr:row>1220</xdr:row>
      <xdr:rowOff>123825</xdr:rowOff>
    </xdr:to>
    <xdr:sp macro="" textlink="">
      <xdr:nvSpPr>
        <xdr:cNvPr id="2860" name="AutoShape 812" descr="Exempté du ballottage">
          <a:hlinkClick xmlns:r="http://schemas.openxmlformats.org/officeDocument/2006/relationships" r:id="rId675"/>
        </xdr:cNvPr>
        <xdr:cNvSpPr>
          <a:spLocks noChangeAspect="1" noChangeArrowheads="1"/>
        </xdr:cNvSpPr>
      </xdr:nvSpPr>
      <xdr:spPr bwMode="auto">
        <a:xfrm>
          <a:off x="1657350" y="24444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1266</xdr:row>
      <xdr:rowOff>0</xdr:rowOff>
    </xdr:from>
    <xdr:to>
      <xdr:col>2</xdr:col>
      <xdr:colOff>123825</xdr:colOff>
      <xdr:row>1266</xdr:row>
      <xdr:rowOff>123825</xdr:rowOff>
    </xdr:to>
    <xdr:sp macro="" textlink="">
      <xdr:nvSpPr>
        <xdr:cNvPr id="2861" name="AutoShape 813" descr="Bonis de performance"/>
        <xdr:cNvSpPr>
          <a:spLocks noChangeAspect="1" noChangeArrowheads="1"/>
        </xdr:cNvSpPr>
      </xdr:nvSpPr>
      <xdr:spPr bwMode="auto">
        <a:xfrm>
          <a:off x="1524000" y="244640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1266</xdr:row>
      <xdr:rowOff>0</xdr:rowOff>
    </xdr:from>
    <xdr:to>
      <xdr:col>2</xdr:col>
      <xdr:colOff>257175</xdr:colOff>
      <xdr:row>1266</xdr:row>
      <xdr:rowOff>123825</xdr:rowOff>
    </xdr:to>
    <xdr:sp macro="" textlink="">
      <xdr:nvSpPr>
        <xdr:cNvPr id="2862" name="AutoShape 814" descr="Exempté du ballottage">
          <a:hlinkClick xmlns:r="http://schemas.openxmlformats.org/officeDocument/2006/relationships" r:id="rId676"/>
        </xdr:cNvPr>
        <xdr:cNvSpPr>
          <a:spLocks noChangeAspect="1" noChangeArrowheads="1"/>
        </xdr:cNvSpPr>
      </xdr:nvSpPr>
      <xdr:spPr bwMode="auto">
        <a:xfrm>
          <a:off x="1657350" y="244640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830</xdr:row>
      <xdr:rowOff>0</xdr:rowOff>
    </xdr:from>
    <xdr:to>
      <xdr:col>2</xdr:col>
      <xdr:colOff>123825</xdr:colOff>
      <xdr:row>830</xdr:row>
      <xdr:rowOff>123825</xdr:rowOff>
    </xdr:to>
    <xdr:sp macro="" textlink="">
      <xdr:nvSpPr>
        <xdr:cNvPr id="2863" name="AutoShape 815" descr="Bonis de performance"/>
        <xdr:cNvSpPr>
          <a:spLocks noChangeAspect="1" noChangeArrowheads="1"/>
        </xdr:cNvSpPr>
      </xdr:nvSpPr>
      <xdr:spPr bwMode="auto">
        <a:xfrm>
          <a:off x="1524000" y="24483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830</xdr:row>
      <xdr:rowOff>0</xdr:rowOff>
    </xdr:from>
    <xdr:to>
      <xdr:col>2</xdr:col>
      <xdr:colOff>257175</xdr:colOff>
      <xdr:row>830</xdr:row>
      <xdr:rowOff>123825</xdr:rowOff>
    </xdr:to>
    <xdr:sp macro="" textlink="">
      <xdr:nvSpPr>
        <xdr:cNvPr id="2864" name="AutoShape 816" descr="Exempté du ballottage">
          <a:hlinkClick xmlns:r="http://schemas.openxmlformats.org/officeDocument/2006/relationships" r:id="rId677"/>
        </xdr:cNvPr>
        <xdr:cNvSpPr>
          <a:spLocks noChangeAspect="1" noChangeArrowheads="1"/>
        </xdr:cNvSpPr>
      </xdr:nvSpPr>
      <xdr:spPr bwMode="auto">
        <a:xfrm>
          <a:off x="1657350" y="244830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896</xdr:row>
      <xdr:rowOff>0</xdr:rowOff>
    </xdr:from>
    <xdr:to>
      <xdr:col>2</xdr:col>
      <xdr:colOff>123825</xdr:colOff>
      <xdr:row>896</xdr:row>
      <xdr:rowOff>123825</xdr:rowOff>
    </xdr:to>
    <xdr:sp macro="" textlink="">
      <xdr:nvSpPr>
        <xdr:cNvPr id="2865" name="AutoShape 817" descr="Exempté du ballottage">
          <a:hlinkClick xmlns:r="http://schemas.openxmlformats.org/officeDocument/2006/relationships" r:id="rId678"/>
        </xdr:cNvPr>
        <xdr:cNvSpPr>
          <a:spLocks noChangeAspect="1" noChangeArrowheads="1"/>
        </xdr:cNvSpPr>
      </xdr:nvSpPr>
      <xdr:spPr bwMode="auto">
        <a:xfrm>
          <a:off x="1524000" y="245211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650</xdr:row>
      <xdr:rowOff>0</xdr:rowOff>
    </xdr:from>
    <xdr:to>
      <xdr:col>8</xdr:col>
      <xdr:colOff>123825</xdr:colOff>
      <xdr:row>650</xdr:row>
      <xdr:rowOff>104775</xdr:rowOff>
    </xdr:to>
    <xdr:sp macro="" textlink="">
      <xdr:nvSpPr>
        <xdr:cNvPr id="2866" name="AutoShape 818" descr="Éligible à l'arbitrage">
          <a:hlinkClick xmlns:r="http://schemas.openxmlformats.org/officeDocument/2006/relationships" r:id="rId679"/>
        </xdr:cNvPr>
        <xdr:cNvSpPr>
          <a:spLocks noChangeAspect="1" noChangeArrowheads="1"/>
        </xdr:cNvSpPr>
      </xdr:nvSpPr>
      <xdr:spPr bwMode="auto">
        <a:xfrm>
          <a:off x="6096000" y="2455926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495</xdr:row>
      <xdr:rowOff>0</xdr:rowOff>
    </xdr:from>
    <xdr:to>
      <xdr:col>2</xdr:col>
      <xdr:colOff>123825</xdr:colOff>
      <xdr:row>495</xdr:row>
      <xdr:rowOff>123825</xdr:rowOff>
    </xdr:to>
    <xdr:sp macro="" textlink="">
      <xdr:nvSpPr>
        <xdr:cNvPr id="2867" name="AutoShape 819" descr="Exempté du ballottage">
          <a:hlinkClick xmlns:r="http://schemas.openxmlformats.org/officeDocument/2006/relationships" r:id="rId680"/>
        </xdr:cNvPr>
        <xdr:cNvSpPr>
          <a:spLocks noChangeAspect="1" noChangeArrowheads="1"/>
        </xdr:cNvSpPr>
      </xdr:nvSpPr>
      <xdr:spPr bwMode="auto">
        <a:xfrm>
          <a:off x="1524000" y="247288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1271</xdr:row>
      <xdr:rowOff>0</xdr:rowOff>
    </xdr:from>
    <xdr:to>
      <xdr:col>2</xdr:col>
      <xdr:colOff>123825</xdr:colOff>
      <xdr:row>1271</xdr:row>
      <xdr:rowOff>123825</xdr:rowOff>
    </xdr:to>
    <xdr:sp macro="" textlink="">
      <xdr:nvSpPr>
        <xdr:cNvPr id="2868" name="AutoShape 820" descr="Exempté du ballottage">
          <a:hlinkClick xmlns:r="http://schemas.openxmlformats.org/officeDocument/2006/relationships" r:id="rId681"/>
        </xdr:cNvPr>
        <xdr:cNvSpPr>
          <a:spLocks noChangeAspect="1" noChangeArrowheads="1"/>
        </xdr:cNvSpPr>
      </xdr:nvSpPr>
      <xdr:spPr bwMode="auto">
        <a:xfrm>
          <a:off x="1524000" y="247478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1271</xdr:row>
      <xdr:rowOff>0</xdr:rowOff>
    </xdr:from>
    <xdr:to>
      <xdr:col>7</xdr:col>
      <xdr:colOff>123825</xdr:colOff>
      <xdr:row>1271</xdr:row>
      <xdr:rowOff>104775</xdr:rowOff>
    </xdr:to>
    <xdr:sp macro="" textlink="">
      <xdr:nvSpPr>
        <xdr:cNvPr id="2869" name="AutoShape 821" descr="Éligible à l'arbitrage">
          <a:hlinkClick xmlns:r="http://schemas.openxmlformats.org/officeDocument/2006/relationships" r:id="rId682"/>
        </xdr:cNvPr>
        <xdr:cNvSpPr>
          <a:spLocks noChangeAspect="1" noChangeArrowheads="1"/>
        </xdr:cNvSpPr>
      </xdr:nvSpPr>
      <xdr:spPr bwMode="auto">
        <a:xfrm>
          <a:off x="5334000" y="2474785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xdr:row>
      <xdr:rowOff>0</xdr:rowOff>
    </xdr:from>
    <xdr:to>
      <xdr:col>2</xdr:col>
      <xdr:colOff>123825</xdr:colOff>
      <xdr:row>140</xdr:row>
      <xdr:rowOff>123825</xdr:rowOff>
    </xdr:to>
    <xdr:sp macro="" textlink="">
      <xdr:nvSpPr>
        <xdr:cNvPr id="2870" name="AutoShape 822" descr="Bonis de performance"/>
        <xdr:cNvSpPr>
          <a:spLocks noChangeAspect="1" noChangeArrowheads="1"/>
        </xdr:cNvSpPr>
      </xdr:nvSpPr>
      <xdr:spPr bwMode="auto">
        <a:xfrm>
          <a:off x="1524000" y="247669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140</xdr:row>
      <xdr:rowOff>0</xdr:rowOff>
    </xdr:from>
    <xdr:to>
      <xdr:col>2</xdr:col>
      <xdr:colOff>257175</xdr:colOff>
      <xdr:row>140</xdr:row>
      <xdr:rowOff>123825</xdr:rowOff>
    </xdr:to>
    <xdr:sp macro="" textlink="">
      <xdr:nvSpPr>
        <xdr:cNvPr id="2871" name="AutoShape 823" descr="Exempté du ballottage">
          <a:hlinkClick xmlns:r="http://schemas.openxmlformats.org/officeDocument/2006/relationships" r:id="rId683"/>
        </xdr:cNvPr>
        <xdr:cNvSpPr>
          <a:spLocks noChangeAspect="1" noChangeArrowheads="1"/>
        </xdr:cNvSpPr>
      </xdr:nvSpPr>
      <xdr:spPr bwMode="auto">
        <a:xfrm>
          <a:off x="1657350" y="247669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926</xdr:row>
      <xdr:rowOff>0</xdr:rowOff>
    </xdr:from>
    <xdr:to>
      <xdr:col>2</xdr:col>
      <xdr:colOff>123825</xdr:colOff>
      <xdr:row>926</xdr:row>
      <xdr:rowOff>123825</xdr:rowOff>
    </xdr:to>
    <xdr:sp macro="" textlink="">
      <xdr:nvSpPr>
        <xdr:cNvPr id="2872" name="AutoShape 824" descr="Exempté du ballottage">
          <a:hlinkClick xmlns:r="http://schemas.openxmlformats.org/officeDocument/2006/relationships" r:id="rId684"/>
        </xdr:cNvPr>
        <xdr:cNvSpPr>
          <a:spLocks noChangeAspect="1" noChangeArrowheads="1"/>
        </xdr:cNvSpPr>
      </xdr:nvSpPr>
      <xdr:spPr bwMode="auto">
        <a:xfrm>
          <a:off x="1524000" y="247859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394</xdr:row>
      <xdr:rowOff>0</xdr:rowOff>
    </xdr:from>
    <xdr:to>
      <xdr:col>2</xdr:col>
      <xdr:colOff>123825</xdr:colOff>
      <xdr:row>394</xdr:row>
      <xdr:rowOff>123825</xdr:rowOff>
    </xdr:to>
    <xdr:sp macro="" textlink="">
      <xdr:nvSpPr>
        <xdr:cNvPr id="2873" name="AutoShape 825" descr="Exempté du ballottage">
          <a:hlinkClick xmlns:r="http://schemas.openxmlformats.org/officeDocument/2006/relationships" r:id="rId685"/>
        </xdr:cNvPr>
        <xdr:cNvSpPr>
          <a:spLocks noChangeAspect="1" noChangeArrowheads="1"/>
        </xdr:cNvSpPr>
      </xdr:nvSpPr>
      <xdr:spPr bwMode="auto">
        <a:xfrm>
          <a:off x="1524000" y="248431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123825</xdr:colOff>
      <xdr:row>84</xdr:row>
      <xdr:rowOff>123825</xdr:rowOff>
    </xdr:to>
    <xdr:sp macro="" textlink="">
      <xdr:nvSpPr>
        <xdr:cNvPr id="2874" name="AutoShape 826" descr="Exempté du ballottage">
          <a:hlinkClick xmlns:r="http://schemas.openxmlformats.org/officeDocument/2006/relationships" r:id="rId686"/>
        </xdr:cNvPr>
        <xdr:cNvSpPr>
          <a:spLocks noChangeAspect="1" noChangeArrowheads="1"/>
        </xdr:cNvSpPr>
      </xdr:nvSpPr>
      <xdr:spPr bwMode="auto">
        <a:xfrm>
          <a:off x="1524000" y="248621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84</xdr:row>
      <xdr:rowOff>0</xdr:rowOff>
    </xdr:from>
    <xdr:to>
      <xdr:col>6</xdr:col>
      <xdr:colOff>123825</xdr:colOff>
      <xdr:row>84</xdr:row>
      <xdr:rowOff>104775</xdr:rowOff>
    </xdr:to>
    <xdr:sp macro="" textlink="">
      <xdr:nvSpPr>
        <xdr:cNvPr id="2875" name="AutoShape 827" descr="Éligible à l'arbitrage">
          <a:hlinkClick xmlns:r="http://schemas.openxmlformats.org/officeDocument/2006/relationships" r:id="rId687"/>
        </xdr:cNvPr>
        <xdr:cNvSpPr>
          <a:spLocks noChangeAspect="1" noChangeArrowheads="1"/>
        </xdr:cNvSpPr>
      </xdr:nvSpPr>
      <xdr:spPr bwMode="auto">
        <a:xfrm>
          <a:off x="4572000" y="2486215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1139</xdr:row>
      <xdr:rowOff>0</xdr:rowOff>
    </xdr:from>
    <xdr:to>
      <xdr:col>2</xdr:col>
      <xdr:colOff>123825</xdr:colOff>
      <xdr:row>1139</xdr:row>
      <xdr:rowOff>123825</xdr:rowOff>
    </xdr:to>
    <xdr:sp macro="" textlink="">
      <xdr:nvSpPr>
        <xdr:cNvPr id="2876" name="AutoShape 828" descr="Bonis de performance"/>
        <xdr:cNvSpPr>
          <a:spLocks noChangeAspect="1" noChangeArrowheads="1"/>
        </xdr:cNvSpPr>
      </xdr:nvSpPr>
      <xdr:spPr bwMode="auto">
        <a:xfrm>
          <a:off x="1524000" y="24956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1139</xdr:row>
      <xdr:rowOff>0</xdr:rowOff>
    </xdr:from>
    <xdr:to>
      <xdr:col>2</xdr:col>
      <xdr:colOff>257175</xdr:colOff>
      <xdr:row>1139</xdr:row>
      <xdr:rowOff>123825</xdr:rowOff>
    </xdr:to>
    <xdr:sp macro="" textlink="">
      <xdr:nvSpPr>
        <xdr:cNvPr id="2877" name="AutoShape 829" descr="Exempté du ballottage">
          <a:hlinkClick xmlns:r="http://schemas.openxmlformats.org/officeDocument/2006/relationships" r:id="rId688"/>
        </xdr:cNvPr>
        <xdr:cNvSpPr>
          <a:spLocks noChangeAspect="1" noChangeArrowheads="1"/>
        </xdr:cNvSpPr>
      </xdr:nvSpPr>
      <xdr:spPr bwMode="auto">
        <a:xfrm>
          <a:off x="1657350" y="24956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2878" name="AutoShape 830" descr="https://capfriendly-wlb8ng5.stackpathdns.com/assets/images/icons/general/q2.svg"/>
        <xdr:cNvSpPr>
          <a:spLocks noChangeAspect="1" noChangeArrowheads="1"/>
        </xdr:cNvSpPr>
      </xdr:nvSpPr>
      <xdr:spPr bwMode="auto">
        <a:xfrm>
          <a:off x="5334000" y="249755025"/>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671</xdr:row>
      <xdr:rowOff>0</xdr:rowOff>
    </xdr:from>
    <xdr:to>
      <xdr:col>2</xdr:col>
      <xdr:colOff>123825</xdr:colOff>
      <xdr:row>671</xdr:row>
      <xdr:rowOff>123825</xdr:rowOff>
    </xdr:to>
    <xdr:sp macro="" textlink="">
      <xdr:nvSpPr>
        <xdr:cNvPr id="2879" name="AutoShape 831" descr="Bonis de performance"/>
        <xdr:cNvSpPr>
          <a:spLocks noChangeAspect="1" noChangeArrowheads="1"/>
        </xdr:cNvSpPr>
      </xdr:nvSpPr>
      <xdr:spPr bwMode="auto">
        <a:xfrm>
          <a:off x="1524000" y="24994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671</xdr:row>
      <xdr:rowOff>0</xdr:rowOff>
    </xdr:from>
    <xdr:to>
      <xdr:col>2</xdr:col>
      <xdr:colOff>257175</xdr:colOff>
      <xdr:row>671</xdr:row>
      <xdr:rowOff>123825</xdr:rowOff>
    </xdr:to>
    <xdr:sp macro="" textlink="">
      <xdr:nvSpPr>
        <xdr:cNvPr id="2880" name="AutoShape 832" descr="Exempté du ballottage">
          <a:hlinkClick xmlns:r="http://schemas.openxmlformats.org/officeDocument/2006/relationships" r:id="rId689"/>
        </xdr:cNvPr>
        <xdr:cNvSpPr>
          <a:spLocks noChangeAspect="1" noChangeArrowheads="1"/>
        </xdr:cNvSpPr>
      </xdr:nvSpPr>
      <xdr:spPr bwMode="auto">
        <a:xfrm>
          <a:off x="1657350" y="24994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xdr:row>
      <xdr:rowOff>0</xdr:rowOff>
    </xdr:from>
    <xdr:to>
      <xdr:col>2</xdr:col>
      <xdr:colOff>123825</xdr:colOff>
      <xdr:row>61</xdr:row>
      <xdr:rowOff>123825</xdr:rowOff>
    </xdr:to>
    <xdr:sp macro="" textlink="">
      <xdr:nvSpPr>
        <xdr:cNvPr id="2881" name="AutoShape 833" descr="Exempté du ballottage">
          <a:hlinkClick xmlns:r="http://schemas.openxmlformats.org/officeDocument/2006/relationships" r:id="rId690"/>
        </xdr:cNvPr>
        <xdr:cNvSpPr>
          <a:spLocks noChangeAspect="1" noChangeArrowheads="1"/>
        </xdr:cNvSpPr>
      </xdr:nvSpPr>
      <xdr:spPr bwMode="auto">
        <a:xfrm>
          <a:off x="1524000" y="25013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1033</xdr:row>
      <xdr:rowOff>0</xdr:rowOff>
    </xdr:from>
    <xdr:to>
      <xdr:col>2</xdr:col>
      <xdr:colOff>123825</xdr:colOff>
      <xdr:row>1033</xdr:row>
      <xdr:rowOff>123825</xdr:rowOff>
    </xdr:to>
    <xdr:sp macro="" textlink="">
      <xdr:nvSpPr>
        <xdr:cNvPr id="2882" name="AutoShape 834" descr="Bonis de performance"/>
        <xdr:cNvSpPr>
          <a:spLocks noChangeAspect="1" noChangeArrowheads="1"/>
        </xdr:cNvSpPr>
      </xdr:nvSpPr>
      <xdr:spPr bwMode="auto">
        <a:xfrm>
          <a:off x="1524000" y="244563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1033</xdr:row>
      <xdr:rowOff>0</xdr:rowOff>
    </xdr:from>
    <xdr:to>
      <xdr:col>2</xdr:col>
      <xdr:colOff>257175</xdr:colOff>
      <xdr:row>1033</xdr:row>
      <xdr:rowOff>123825</xdr:rowOff>
    </xdr:to>
    <xdr:sp macro="" textlink="">
      <xdr:nvSpPr>
        <xdr:cNvPr id="2883" name="AutoShape 835" descr="Exempté du ballottage">
          <a:hlinkClick xmlns:r="http://schemas.openxmlformats.org/officeDocument/2006/relationships" r:id="rId691"/>
        </xdr:cNvPr>
        <xdr:cNvSpPr>
          <a:spLocks noChangeAspect="1" noChangeArrowheads="1"/>
        </xdr:cNvSpPr>
      </xdr:nvSpPr>
      <xdr:spPr bwMode="auto">
        <a:xfrm>
          <a:off x="1657350" y="244563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815</xdr:row>
      <xdr:rowOff>0</xdr:rowOff>
    </xdr:from>
    <xdr:to>
      <xdr:col>2</xdr:col>
      <xdr:colOff>123825</xdr:colOff>
      <xdr:row>815</xdr:row>
      <xdr:rowOff>123825</xdr:rowOff>
    </xdr:to>
    <xdr:sp macro="" textlink="">
      <xdr:nvSpPr>
        <xdr:cNvPr id="2884" name="AutoShape 836" descr="Bonis de performance"/>
        <xdr:cNvSpPr>
          <a:spLocks noChangeAspect="1" noChangeArrowheads="1"/>
        </xdr:cNvSpPr>
      </xdr:nvSpPr>
      <xdr:spPr bwMode="auto">
        <a:xfrm>
          <a:off x="1524000" y="24475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538</xdr:row>
      <xdr:rowOff>0</xdr:rowOff>
    </xdr:from>
    <xdr:to>
      <xdr:col>7</xdr:col>
      <xdr:colOff>123825</xdr:colOff>
      <xdr:row>538</xdr:row>
      <xdr:rowOff>104775</xdr:rowOff>
    </xdr:to>
    <xdr:sp macro="" textlink="">
      <xdr:nvSpPr>
        <xdr:cNvPr id="2885" name="AutoShape 837" descr="Éligible à l'arbitrage">
          <a:hlinkClick xmlns:r="http://schemas.openxmlformats.org/officeDocument/2006/relationships" r:id="rId692"/>
        </xdr:cNvPr>
        <xdr:cNvSpPr>
          <a:spLocks noChangeAspect="1" noChangeArrowheads="1"/>
        </xdr:cNvSpPr>
      </xdr:nvSpPr>
      <xdr:spPr bwMode="auto">
        <a:xfrm>
          <a:off x="5334000" y="246840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964</xdr:row>
      <xdr:rowOff>0</xdr:rowOff>
    </xdr:from>
    <xdr:to>
      <xdr:col>2</xdr:col>
      <xdr:colOff>123825</xdr:colOff>
      <xdr:row>964</xdr:row>
      <xdr:rowOff>123825</xdr:rowOff>
    </xdr:to>
    <xdr:sp macro="" textlink="">
      <xdr:nvSpPr>
        <xdr:cNvPr id="2886" name="AutoShape 838" descr="Exempté du ballottage">
          <a:hlinkClick xmlns:r="http://schemas.openxmlformats.org/officeDocument/2006/relationships" r:id="rId693"/>
        </xdr:cNvPr>
        <xdr:cNvSpPr>
          <a:spLocks noChangeAspect="1" noChangeArrowheads="1"/>
        </xdr:cNvSpPr>
      </xdr:nvSpPr>
      <xdr:spPr bwMode="auto">
        <a:xfrm>
          <a:off x="1524000" y="247221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560</xdr:row>
      <xdr:rowOff>0</xdr:rowOff>
    </xdr:from>
    <xdr:to>
      <xdr:col>2</xdr:col>
      <xdr:colOff>123825</xdr:colOff>
      <xdr:row>560</xdr:row>
      <xdr:rowOff>123825</xdr:rowOff>
    </xdr:to>
    <xdr:sp macro="" textlink="">
      <xdr:nvSpPr>
        <xdr:cNvPr id="2887" name="AutoShape 839" descr="Bonis de performance"/>
        <xdr:cNvSpPr>
          <a:spLocks noChangeAspect="1" noChangeArrowheads="1"/>
        </xdr:cNvSpPr>
      </xdr:nvSpPr>
      <xdr:spPr bwMode="auto">
        <a:xfrm>
          <a:off x="1524000" y="248545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560</xdr:row>
      <xdr:rowOff>0</xdr:rowOff>
    </xdr:from>
    <xdr:to>
      <xdr:col>2</xdr:col>
      <xdr:colOff>257175</xdr:colOff>
      <xdr:row>560</xdr:row>
      <xdr:rowOff>123825</xdr:rowOff>
    </xdr:to>
    <xdr:sp macro="" textlink="">
      <xdr:nvSpPr>
        <xdr:cNvPr id="2888" name="AutoShape 840" descr="Exempté du ballottage">
          <a:hlinkClick xmlns:r="http://schemas.openxmlformats.org/officeDocument/2006/relationships" r:id="rId694"/>
        </xdr:cNvPr>
        <xdr:cNvSpPr>
          <a:spLocks noChangeAspect="1" noChangeArrowheads="1"/>
        </xdr:cNvSpPr>
      </xdr:nvSpPr>
      <xdr:spPr bwMode="auto">
        <a:xfrm>
          <a:off x="1657350" y="248545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89" name="AutoShape 841" descr="https://capfriendly-wlb8ng5.stackpathdns.com/assets/images/icons/general/q.svg"/>
        <xdr:cNvSpPr>
          <a:spLocks noChangeAspect="1" noChangeArrowheads="1"/>
        </xdr:cNvSpPr>
      </xdr:nvSpPr>
      <xdr:spPr bwMode="auto">
        <a:xfrm>
          <a:off x="1524000" y="251936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0" name="AutoShape 842" descr="https://capfriendly-wlb8ng5.stackpathdns.com/assets/images/icons/general/q.svg"/>
        <xdr:cNvSpPr>
          <a:spLocks noChangeAspect="1" noChangeArrowheads="1"/>
        </xdr:cNvSpPr>
      </xdr:nvSpPr>
      <xdr:spPr bwMode="auto">
        <a:xfrm>
          <a:off x="1524000" y="252126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1" name="AutoShape 843" descr="https://capfriendly-wlb8ng5.stackpathdns.com/assets/images/icons/general/q.svg"/>
        <xdr:cNvSpPr>
          <a:spLocks noChangeAspect="1" noChangeArrowheads="1"/>
        </xdr:cNvSpPr>
      </xdr:nvSpPr>
      <xdr:spPr bwMode="auto">
        <a:xfrm>
          <a:off x="1524000" y="252317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2" name="AutoShape 844" descr="https://capfriendly-wlb8ng5.stackpathdns.com/assets/images/icons/general/q.svg"/>
        <xdr:cNvSpPr>
          <a:spLocks noChangeAspect="1" noChangeArrowheads="1"/>
        </xdr:cNvSpPr>
      </xdr:nvSpPr>
      <xdr:spPr bwMode="auto">
        <a:xfrm>
          <a:off x="1524000" y="252507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3" name="AutoShape 845" descr="https://capfriendly-wlb8ng5.stackpathdns.com/assets/images/icons/general/q.svg"/>
        <xdr:cNvSpPr>
          <a:spLocks noChangeAspect="1" noChangeArrowheads="1"/>
        </xdr:cNvSpPr>
      </xdr:nvSpPr>
      <xdr:spPr bwMode="auto">
        <a:xfrm>
          <a:off x="1524000" y="252698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4" name="AutoShape 846" descr="https://capfriendly-wlb8ng5.stackpathdns.com/assets/images/icons/general/q.svg"/>
        <xdr:cNvSpPr>
          <a:spLocks noChangeAspect="1" noChangeArrowheads="1"/>
        </xdr:cNvSpPr>
      </xdr:nvSpPr>
      <xdr:spPr bwMode="auto">
        <a:xfrm>
          <a:off x="1524000" y="252888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5" name="AutoShape 847" descr="https://capfriendly-wlb8ng5.stackpathdns.com/assets/images/icons/general/q.svg"/>
        <xdr:cNvSpPr>
          <a:spLocks noChangeAspect="1" noChangeArrowheads="1"/>
        </xdr:cNvSpPr>
      </xdr:nvSpPr>
      <xdr:spPr bwMode="auto">
        <a:xfrm>
          <a:off x="1524000" y="253079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6" name="AutoShape 848" descr="https://capfriendly-wlb8ng5.stackpathdns.com/assets/images/icons/general/q.svg"/>
        <xdr:cNvSpPr>
          <a:spLocks noChangeAspect="1" noChangeArrowheads="1"/>
        </xdr:cNvSpPr>
      </xdr:nvSpPr>
      <xdr:spPr bwMode="auto">
        <a:xfrm>
          <a:off x="1524000" y="253269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7" name="AutoShape 849" descr="https://capfriendly-wlb8ng5.stackpathdns.com/assets/images/icons/general/q.svg"/>
        <xdr:cNvSpPr>
          <a:spLocks noChangeAspect="1" noChangeArrowheads="1"/>
        </xdr:cNvSpPr>
      </xdr:nvSpPr>
      <xdr:spPr bwMode="auto">
        <a:xfrm>
          <a:off x="1524000" y="253460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8" name="AutoShape 850" descr="https://capfriendly-wlb8ng5.stackpathdns.com/assets/images/icons/general/q.svg"/>
        <xdr:cNvSpPr>
          <a:spLocks noChangeAspect="1" noChangeArrowheads="1"/>
        </xdr:cNvSpPr>
      </xdr:nvSpPr>
      <xdr:spPr bwMode="auto">
        <a:xfrm>
          <a:off x="1524000" y="253650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899" name="AutoShape 851" descr="https://capfriendly-wlb8ng5.stackpathdns.com/assets/images/icons/general/q.svg"/>
        <xdr:cNvSpPr>
          <a:spLocks noChangeAspect="1" noChangeArrowheads="1"/>
        </xdr:cNvSpPr>
      </xdr:nvSpPr>
      <xdr:spPr bwMode="auto">
        <a:xfrm>
          <a:off x="1524000" y="253841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396</xdr:row>
      <xdr:rowOff>0</xdr:rowOff>
    </xdr:from>
    <xdr:to>
      <xdr:col>2</xdr:col>
      <xdr:colOff>123825</xdr:colOff>
      <xdr:row>396</xdr:row>
      <xdr:rowOff>123825</xdr:rowOff>
    </xdr:to>
    <xdr:sp macro="" textlink="">
      <xdr:nvSpPr>
        <xdr:cNvPr id="2900" name="AutoShape 852" descr="Bonis de performance"/>
        <xdr:cNvSpPr>
          <a:spLocks noChangeAspect="1" noChangeArrowheads="1"/>
        </xdr:cNvSpPr>
      </xdr:nvSpPr>
      <xdr:spPr bwMode="auto">
        <a:xfrm>
          <a:off x="1524000" y="254708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396</xdr:row>
      <xdr:rowOff>0</xdr:rowOff>
    </xdr:from>
    <xdr:to>
      <xdr:col>2</xdr:col>
      <xdr:colOff>257175</xdr:colOff>
      <xdr:row>396</xdr:row>
      <xdr:rowOff>123825</xdr:rowOff>
    </xdr:to>
    <xdr:sp macro="" textlink="">
      <xdr:nvSpPr>
        <xdr:cNvPr id="2901" name="AutoShape 853" descr="Transaction avec retenue de salaire"/>
        <xdr:cNvSpPr>
          <a:spLocks noChangeAspect="1" noChangeArrowheads="1"/>
        </xdr:cNvSpPr>
      </xdr:nvSpPr>
      <xdr:spPr bwMode="auto">
        <a:xfrm>
          <a:off x="1657350" y="254708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396</xdr:row>
      <xdr:rowOff>0</xdr:rowOff>
    </xdr:from>
    <xdr:to>
      <xdr:col>2</xdr:col>
      <xdr:colOff>390525</xdr:colOff>
      <xdr:row>396</xdr:row>
      <xdr:rowOff>123825</xdr:rowOff>
    </xdr:to>
    <xdr:sp macro="" textlink="">
      <xdr:nvSpPr>
        <xdr:cNvPr id="2902" name="AutoShape 854" descr="Exempté du ballottage">
          <a:hlinkClick xmlns:r="http://schemas.openxmlformats.org/officeDocument/2006/relationships" r:id="rId695"/>
        </xdr:cNvPr>
        <xdr:cNvSpPr>
          <a:spLocks noChangeAspect="1" noChangeArrowheads="1"/>
        </xdr:cNvSpPr>
      </xdr:nvSpPr>
      <xdr:spPr bwMode="auto">
        <a:xfrm>
          <a:off x="1790700" y="254708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1154</xdr:row>
      <xdr:rowOff>0</xdr:rowOff>
    </xdr:from>
    <xdr:to>
      <xdr:col>2</xdr:col>
      <xdr:colOff>123825</xdr:colOff>
      <xdr:row>1154</xdr:row>
      <xdr:rowOff>123825</xdr:rowOff>
    </xdr:to>
    <xdr:sp macro="" textlink="">
      <xdr:nvSpPr>
        <xdr:cNvPr id="2903" name="AutoShape 855" descr="Bonis de performance"/>
        <xdr:cNvSpPr>
          <a:spLocks noChangeAspect="1" noChangeArrowheads="1"/>
        </xdr:cNvSpPr>
      </xdr:nvSpPr>
      <xdr:spPr bwMode="auto">
        <a:xfrm>
          <a:off x="1524000" y="254898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1154</xdr:row>
      <xdr:rowOff>0</xdr:rowOff>
    </xdr:from>
    <xdr:to>
      <xdr:col>2</xdr:col>
      <xdr:colOff>257175</xdr:colOff>
      <xdr:row>1154</xdr:row>
      <xdr:rowOff>123825</xdr:rowOff>
    </xdr:to>
    <xdr:sp macro="" textlink="">
      <xdr:nvSpPr>
        <xdr:cNvPr id="2904" name="AutoShape 856" descr="Exempté du ballottage">
          <a:hlinkClick xmlns:r="http://schemas.openxmlformats.org/officeDocument/2006/relationships" r:id="rId696"/>
        </xdr:cNvPr>
        <xdr:cNvSpPr>
          <a:spLocks noChangeAspect="1" noChangeArrowheads="1"/>
        </xdr:cNvSpPr>
      </xdr:nvSpPr>
      <xdr:spPr bwMode="auto">
        <a:xfrm>
          <a:off x="1657350" y="254898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446</xdr:row>
      <xdr:rowOff>0</xdr:rowOff>
    </xdr:from>
    <xdr:to>
      <xdr:col>2</xdr:col>
      <xdr:colOff>123825</xdr:colOff>
      <xdr:row>446</xdr:row>
      <xdr:rowOff>123825</xdr:rowOff>
    </xdr:to>
    <xdr:sp macro="" textlink="">
      <xdr:nvSpPr>
        <xdr:cNvPr id="2905" name="AutoShape 857" descr="Exempté du ballottage">
          <a:hlinkClick xmlns:r="http://schemas.openxmlformats.org/officeDocument/2006/relationships" r:id="rId697"/>
        </xdr:cNvPr>
        <xdr:cNvSpPr>
          <a:spLocks noChangeAspect="1" noChangeArrowheads="1"/>
        </xdr:cNvSpPr>
      </xdr:nvSpPr>
      <xdr:spPr bwMode="auto">
        <a:xfrm>
          <a:off x="1524000" y="255089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1409</xdr:row>
      <xdr:rowOff>0</xdr:rowOff>
    </xdr:from>
    <xdr:to>
      <xdr:col>2</xdr:col>
      <xdr:colOff>123825</xdr:colOff>
      <xdr:row>1409</xdr:row>
      <xdr:rowOff>123825</xdr:rowOff>
    </xdr:to>
    <xdr:sp macro="" textlink="">
      <xdr:nvSpPr>
        <xdr:cNvPr id="2906" name="AutoShape 858" descr="Bonis de performance"/>
        <xdr:cNvSpPr>
          <a:spLocks noChangeAspect="1" noChangeArrowheads="1"/>
        </xdr:cNvSpPr>
      </xdr:nvSpPr>
      <xdr:spPr bwMode="auto">
        <a:xfrm>
          <a:off x="1524000" y="255279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1409</xdr:row>
      <xdr:rowOff>0</xdr:rowOff>
    </xdr:from>
    <xdr:to>
      <xdr:col>2</xdr:col>
      <xdr:colOff>257175</xdr:colOff>
      <xdr:row>1409</xdr:row>
      <xdr:rowOff>123825</xdr:rowOff>
    </xdr:to>
    <xdr:sp macro="" textlink="">
      <xdr:nvSpPr>
        <xdr:cNvPr id="2907" name="AutoShape 859" descr="Exempté du ballottage">
          <a:hlinkClick xmlns:r="http://schemas.openxmlformats.org/officeDocument/2006/relationships" r:id="rId698"/>
        </xdr:cNvPr>
        <xdr:cNvSpPr>
          <a:spLocks noChangeAspect="1" noChangeArrowheads="1"/>
        </xdr:cNvSpPr>
      </xdr:nvSpPr>
      <xdr:spPr bwMode="auto">
        <a:xfrm>
          <a:off x="1657350" y="255279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767</xdr:row>
      <xdr:rowOff>0</xdr:rowOff>
    </xdr:from>
    <xdr:to>
      <xdr:col>2</xdr:col>
      <xdr:colOff>123825</xdr:colOff>
      <xdr:row>767</xdr:row>
      <xdr:rowOff>123825</xdr:rowOff>
    </xdr:to>
    <xdr:sp macro="" textlink="">
      <xdr:nvSpPr>
        <xdr:cNvPr id="2908" name="AutoShape 860" descr="Bonis de performance"/>
        <xdr:cNvSpPr>
          <a:spLocks noChangeAspect="1" noChangeArrowheads="1"/>
        </xdr:cNvSpPr>
      </xdr:nvSpPr>
      <xdr:spPr bwMode="auto">
        <a:xfrm>
          <a:off x="1524000" y="255470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767</xdr:row>
      <xdr:rowOff>0</xdr:rowOff>
    </xdr:from>
    <xdr:to>
      <xdr:col>2</xdr:col>
      <xdr:colOff>257175</xdr:colOff>
      <xdr:row>767</xdr:row>
      <xdr:rowOff>123825</xdr:rowOff>
    </xdr:to>
    <xdr:sp macro="" textlink="">
      <xdr:nvSpPr>
        <xdr:cNvPr id="2909" name="AutoShape 861" descr="Exempté du ballottage">
          <a:hlinkClick xmlns:r="http://schemas.openxmlformats.org/officeDocument/2006/relationships" r:id="rId699"/>
        </xdr:cNvPr>
        <xdr:cNvSpPr>
          <a:spLocks noChangeAspect="1" noChangeArrowheads="1"/>
        </xdr:cNvSpPr>
      </xdr:nvSpPr>
      <xdr:spPr bwMode="auto">
        <a:xfrm>
          <a:off x="1657350" y="255470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1113</xdr:row>
      <xdr:rowOff>0</xdr:rowOff>
    </xdr:from>
    <xdr:to>
      <xdr:col>2</xdr:col>
      <xdr:colOff>123825</xdr:colOff>
      <xdr:row>1113</xdr:row>
      <xdr:rowOff>123825</xdr:rowOff>
    </xdr:to>
    <xdr:sp macro="" textlink="">
      <xdr:nvSpPr>
        <xdr:cNvPr id="2910" name="AutoShape 862" descr="Bonis de performance"/>
        <xdr:cNvSpPr>
          <a:spLocks noChangeAspect="1" noChangeArrowheads="1"/>
        </xdr:cNvSpPr>
      </xdr:nvSpPr>
      <xdr:spPr bwMode="auto">
        <a:xfrm>
          <a:off x="1524000" y="255660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1113</xdr:row>
      <xdr:rowOff>0</xdr:rowOff>
    </xdr:from>
    <xdr:to>
      <xdr:col>2</xdr:col>
      <xdr:colOff>257175</xdr:colOff>
      <xdr:row>1113</xdr:row>
      <xdr:rowOff>123825</xdr:rowOff>
    </xdr:to>
    <xdr:sp macro="" textlink="">
      <xdr:nvSpPr>
        <xdr:cNvPr id="2911" name="AutoShape 863" descr="Exempté du ballottage">
          <a:hlinkClick xmlns:r="http://schemas.openxmlformats.org/officeDocument/2006/relationships" r:id="rId700"/>
        </xdr:cNvPr>
        <xdr:cNvSpPr>
          <a:spLocks noChangeAspect="1" noChangeArrowheads="1"/>
        </xdr:cNvSpPr>
      </xdr:nvSpPr>
      <xdr:spPr bwMode="auto">
        <a:xfrm>
          <a:off x="1657350" y="255660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1375</xdr:row>
      <xdr:rowOff>0</xdr:rowOff>
    </xdr:from>
    <xdr:to>
      <xdr:col>2</xdr:col>
      <xdr:colOff>123825</xdr:colOff>
      <xdr:row>1375</xdr:row>
      <xdr:rowOff>123825</xdr:rowOff>
    </xdr:to>
    <xdr:sp macro="" textlink="">
      <xdr:nvSpPr>
        <xdr:cNvPr id="2912" name="AutoShape 864" descr="Bonis de performance"/>
        <xdr:cNvSpPr>
          <a:spLocks noChangeAspect="1" noChangeArrowheads="1"/>
        </xdr:cNvSpPr>
      </xdr:nvSpPr>
      <xdr:spPr bwMode="auto">
        <a:xfrm>
          <a:off x="1524000" y="255851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1375</xdr:row>
      <xdr:rowOff>0</xdr:rowOff>
    </xdr:from>
    <xdr:to>
      <xdr:col>2</xdr:col>
      <xdr:colOff>257175</xdr:colOff>
      <xdr:row>1375</xdr:row>
      <xdr:rowOff>123825</xdr:rowOff>
    </xdr:to>
    <xdr:sp macro="" textlink="">
      <xdr:nvSpPr>
        <xdr:cNvPr id="2913" name="AutoShape 865" descr="Exempté du ballottage">
          <a:hlinkClick xmlns:r="http://schemas.openxmlformats.org/officeDocument/2006/relationships" r:id="rId701"/>
        </xdr:cNvPr>
        <xdr:cNvSpPr>
          <a:spLocks noChangeAspect="1" noChangeArrowheads="1"/>
        </xdr:cNvSpPr>
      </xdr:nvSpPr>
      <xdr:spPr bwMode="auto">
        <a:xfrm>
          <a:off x="1657350" y="255851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1319</xdr:row>
      <xdr:rowOff>0</xdr:rowOff>
    </xdr:from>
    <xdr:to>
      <xdr:col>2</xdr:col>
      <xdr:colOff>123825</xdr:colOff>
      <xdr:row>1319</xdr:row>
      <xdr:rowOff>123825</xdr:rowOff>
    </xdr:to>
    <xdr:sp macro="" textlink="">
      <xdr:nvSpPr>
        <xdr:cNvPr id="2914" name="AutoShape 866" descr="Bonis de performance"/>
        <xdr:cNvSpPr>
          <a:spLocks noChangeAspect="1" noChangeArrowheads="1"/>
        </xdr:cNvSpPr>
      </xdr:nvSpPr>
      <xdr:spPr bwMode="auto">
        <a:xfrm>
          <a:off x="1524000" y="256041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1319</xdr:row>
      <xdr:rowOff>0</xdr:rowOff>
    </xdr:from>
    <xdr:to>
      <xdr:col>2</xdr:col>
      <xdr:colOff>257175</xdr:colOff>
      <xdr:row>1319</xdr:row>
      <xdr:rowOff>123825</xdr:rowOff>
    </xdr:to>
    <xdr:sp macro="" textlink="">
      <xdr:nvSpPr>
        <xdr:cNvPr id="2915" name="AutoShape 867" descr="Exempté du ballottage">
          <a:hlinkClick xmlns:r="http://schemas.openxmlformats.org/officeDocument/2006/relationships" r:id="rId702"/>
        </xdr:cNvPr>
        <xdr:cNvSpPr>
          <a:spLocks noChangeAspect="1" noChangeArrowheads="1"/>
        </xdr:cNvSpPr>
      </xdr:nvSpPr>
      <xdr:spPr bwMode="auto">
        <a:xfrm>
          <a:off x="1657350" y="256041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1307</xdr:row>
      <xdr:rowOff>0</xdr:rowOff>
    </xdr:from>
    <xdr:to>
      <xdr:col>2</xdr:col>
      <xdr:colOff>123825</xdr:colOff>
      <xdr:row>1307</xdr:row>
      <xdr:rowOff>123825</xdr:rowOff>
    </xdr:to>
    <xdr:sp macro="" textlink="">
      <xdr:nvSpPr>
        <xdr:cNvPr id="2916" name="AutoShape 868" descr="Bonis de performance"/>
        <xdr:cNvSpPr>
          <a:spLocks noChangeAspect="1" noChangeArrowheads="1"/>
        </xdr:cNvSpPr>
      </xdr:nvSpPr>
      <xdr:spPr bwMode="auto">
        <a:xfrm>
          <a:off x="1524000" y="256232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1307</xdr:row>
      <xdr:rowOff>0</xdr:rowOff>
    </xdr:from>
    <xdr:to>
      <xdr:col>2</xdr:col>
      <xdr:colOff>257175</xdr:colOff>
      <xdr:row>1307</xdr:row>
      <xdr:rowOff>123825</xdr:rowOff>
    </xdr:to>
    <xdr:sp macro="" textlink="">
      <xdr:nvSpPr>
        <xdr:cNvPr id="2917" name="AutoShape 869" descr="Exempté du ballottage">
          <a:hlinkClick xmlns:r="http://schemas.openxmlformats.org/officeDocument/2006/relationships" r:id="rId703"/>
        </xdr:cNvPr>
        <xdr:cNvSpPr>
          <a:spLocks noChangeAspect="1" noChangeArrowheads="1"/>
        </xdr:cNvSpPr>
      </xdr:nvSpPr>
      <xdr:spPr bwMode="auto">
        <a:xfrm>
          <a:off x="1657350" y="256232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685</xdr:row>
      <xdr:rowOff>0</xdr:rowOff>
    </xdr:from>
    <xdr:to>
      <xdr:col>2</xdr:col>
      <xdr:colOff>123825</xdr:colOff>
      <xdr:row>685</xdr:row>
      <xdr:rowOff>123825</xdr:rowOff>
    </xdr:to>
    <xdr:sp macro="" textlink="">
      <xdr:nvSpPr>
        <xdr:cNvPr id="2918" name="AutoShape 870" descr="Bonis de performance"/>
        <xdr:cNvSpPr>
          <a:spLocks noChangeAspect="1" noChangeArrowheads="1"/>
        </xdr:cNvSpPr>
      </xdr:nvSpPr>
      <xdr:spPr bwMode="auto">
        <a:xfrm>
          <a:off x="1524000" y="256422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685</xdr:row>
      <xdr:rowOff>0</xdr:rowOff>
    </xdr:from>
    <xdr:to>
      <xdr:col>2</xdr:col>
      <xdr:colOff>257175</xdr:colOff>
      <xdr:row>685</xdr:row>
      <xdr:rowOff>123825</xdr:rowOff>
    </xdr:to>
    <xdr:sp macro="" textlink="">
      <xdr:nvSpPr>
        <xdr:cNvPr id="2919" name="AutoShape 871" descr="Exempté du ballottage">
          <a:hlinkClick xmlns:r="http://schemas.openxmlformats.org/officeDocument/2006/relationships" r:id="rId704"/>
        </xdr:cNvPr>
        <xdr:cNvSpPr>
          <a:spLocks noChangeAspect="1" noChangeArrowheads="1"/>
        </xdr:cNvSpPr>
      </xdr:nvSpPr>
      <xdr:spPr bwMode="auto">
        <a:xfrm>
          <a:off x="1657350" y="256422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172</xdr:row>
      <xdr:rowOff>0</xdr:rowOff>
    </xdr:from>
    <xdr:to>
      <xdr:col>2</xdr:col>
      <xdr:colOff>123825</xdr:colOff>
      <xdr:row>172</xdr:row>
      <xdr:rowOff>123825</xdr:rowOff>
    </xdr:to>
    <xdr:sp macro="" textlink="">
      <xdr:nvSpPr>
        <xdr:cNvPr id="2920" name="AutoShape 872" descr="Bonis de performance"/>
        <xdr:cNvSpPr>
          <a:spLocks noChangeAspect="1" noChangeArrowheads="1"/>
        </xdr:cNvSpPr>
      </xdr:nvSpPr>
      <xdr:spPr bwMode="auto">
        <a:xfrm>
          <a:off x="1524000" y="25680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172</xdr:row>
      <xdr:rowOff>0</xdr:rowOff>
    </xdr:from>
    <xdr:to>
      <xdr:col>2</xdr:col>
      <xdr:colOff>257175</xdr:colOff>
      <xdr:row>172</xdr:row>
      <xdr:rowOff>123825</xdr:rowOff>
    </xdr:to>
    <xdr:sp macro="" textlink="">
      <xdr:nvSpPr>
        <xdr:cNvPr id="2921" name="AutoShape 873" descr="Exempté du ballottage">
          <a:hlinkClick xmlns:r="http://schemas.openxmlformats.org/officeDocument/2006/relationships" r:id="rId705"/>
        </xdr:cNvPr>
        <xdr:cNvSpPr>
          <a:spLocks noChangeAspect="1" noChangeArrowheads="1"/>
        </xdr:cNvSpPr>
      </xdr:nvSpPr>
      <xdr:spPr bwMode="auto">
        <a:xfrm>
          <a:off x="1657350" y="25680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1469</xdr:row>
      <xdr:rowOff>0</xdr:rowOff>
    </xdr:from>
    <xdr:to>
      <xdr:col>2</xdr:col>
      <xdr:colOff>123825</xdr:colOff>
      <xdr:row>1469</xdr:row>
      <xdr:rowOff>123825</xdr:rowOff>
    </xdr:to>
    <xdr:sp macro="" textlink="">
      <xdr:nvSpPr>
        <xdr:cNvPr id="2922" name="AutoShape 874" descr="Bonis de performance"/>
        <xdr:cNvSpPr>
          <a:spLocks noChangeAspect="1" noChangeArrowheads="1"/>
        </xdr:cNvSpPr>
      </xdr:nvSpPr>
      <xdr:spPr bwMode="auto">
        <a:xfrm>
          <a:off x="1524000" y="258308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1469</xdr:row>
      <xdr:rowOff>0</xdr:rowOff>
    </xdr:from>
    <xdr:to>
      <xdr:col>2</xdr:col>
      <xdr:colOff>257175</xdr:colOff>
      <xdr:row>1469</xdr:row>
      <xdr:rowOff>123825</xdr:rowOff>
    </xdr:to>
    <xdr:sp macro="" textlink="">
      <xdr:nvSpPr>
        <xdr:cNvPr id="2923" name="AutoShape 875" descr="Transaction avec retenue de salaire"/>
        <xdr:cNvSpPr>
          <a:spLocks noChangeAspect="1" noChangeArrowheads="1"/>
        </xdr:cNvSpPr>
      </xdr:nvSpPr>
      <xdr:spPr bwMode="auto">
        <a:xfrm>
          <a:off x="1657350" y="258308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1469</xdr:row>
      <xdr:rowOff>0</xdr:rowOff>
    </xdr:from>
    <xdr:to>
      <xdr:col>2</xdr:col>
      <xdr:colOff>390525</xdr:colOff>
      <xdr:row>1469</xdr:row>
      <xdr:rowOff>123825</xdr:rowOff>
    </xdr:to>
    <xdr:sp macro="" textlink="">
      <xdr:nvSpPr>
        <xdr:cNvPr id="2924" name="AutoShape 876" descr="Exempté du ballottage">
          <a:hlinkClick xmlns:r="http://schemas.openxmlformats.org/officeDocument/2006/relationships" r:id="rId706"/>
        </xdr:cNvPr>
        <xdr:cNvSpPr>
          <a:spLocks noChangeAspect="1" noChangeArrowheads="1"/>
        </xdr:cNvSpPr>
      </xdr:nvSpPr>
      <xdr:spPr bwMode="auto">
        <a:xfrm>
          <a:off x="1790700" y="258308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1469</xdr:row>
      <xdr:rowOff>0</xdr:rowOff>
    </xdr:from>
    <xdr:to>
      <xdr:col>2</xdr:col>
      <xdr:colOff>523875</xdr:colOff>
      <xdr:row>1469</xdr:row>
      <xdr:rowOff>123825</xdr:rowOff>
    </xdr:to>
    <xdr:sp macro="" textlink="">
      <xdr:nvSpPr>
        <xdr:cNvPr id="2925" name="AutoShape 877" descr="Exempté de la limite des 50 contrats"/>
        <xdr:cNvSpPr>
          <a:spLocks noChangeAspect="1" noChangeArrowheads="1"/>
        </xdr:cNvSpPr>
      </xdr:nvSpPr>
      <xdr:spPr bwMode="auto">
        <a:xfrm>
          <a:off x="1924050" y="258308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441</xdr:row>
      <xdr:rowOff>0</xdr:rowOff>
    </xdr:from>
    <xdr:to>
      <xdr:col>2</xdr:col>
      <xdr:colOff>123825</xdr:colOff>
      <xdr:row>441</xdr:row>
      <xdr:rowOff>123825</xdr:rowOff>
    </xdr:to>
    <xdr:sp macro="" textlink="">
      <xdr:nvSpPr>
        <xdr:cNvPr id="2926" name="AutoShape 878" descr="Bonis de performance"/>
        <xdr:cNvSpPr>
          <a:spLocks noChangeAspect="1" noChangeArrowheads="1"/>
        </xdr:cNvSpPr>
      </xdr:nvSpPr>
      <xdr:spPr bwMode="auto">
        <a:xfrm>
          <a:off x="1524000" y="258689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441</xdr:row>
      <xdr:rowOff>0</xdr:rowOff>
    </xdr:from>
    <xdr:to>
      <xdr:col>2</xdr:col>
      <xdr:colOff>257175</xdr:colOff>
      <xdr:row>441</xdr:row>
      <xdr:rowOff>123825</xdr:rowOff>
    </xdr:to>
    <xdr:sp macro="" textlink="">
      <xdr:nvSpPr>
        <xdr:cNvPr id="2927" name="AutoShape 879" descr="Exempté du ballottage">
          <a:hlinkClick xmlns:r="http://schemas.openxmlformats.org/officeDocument/2006/relationships" r:id="rId707"/>
        </xdr:cNvPr>
        <xdr:cNvSpPr>
          <a:spLocks noChangeAspect="1" noChangeArrowheads="1"/>
        </xdr:cNvSpPr>
      </xdr:nvSpPr>
      <xdr:spPr bwMode="auto">
        <a:xfrm>
          <a:off x="1657350" y="258689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102</xdr:row>
      <xdr:rowOff>0</xdr:rowOff>
    </xdr:from>
    <xdr:to>
      <xdr:col>8</xdr:col>
      <xdr:colOff>123825</xdr:colOff>
      <xdr:row>102</xdr:row>
      <xdr:rowOff>104775</xdr:rowOff>
    </xdr:to>
    <xdr:sp macro="" textlink="">
      <xdr:nvSpPr>
        <xdr:cNvPr id="2928" name="AutoShape 880" descr="Éligible à l'arbitrage">
          <a:hlinkClick xmlns:r="http://schemas.openxmlformats.org/officeDocument/2006/relationships" r:id="rId708"/>
        </xdr:cNvPr>
        <xdr:cNvSpPr>
          <a:spLocks noChangeAspect="1" noChangeArrowheads="1"/>
        </xdr:cNvSpPr>
      </xdr:nvSpPr>
      <xdr:spPr bwMode="auto">
        <a:xfrm>
          <a:off x="6096000" y="2590704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1444</xdr:row>
      <xdr:rowOff>0</xdr:rowOff>
    </xdr:from>
    <xdr:to>
      <xdr:col>7</xdr:col>
      <xdr:colOff>123825</xdr:colOff>
      <xdr:row>1444</xdr:row>
      <xdr:rowOff>104775</xdr:rowOff>
    </xdr:to>
    <xdr:sp macro="" textlink="">
      <xdr:nvSpPr>
        <xdr:cNvPr id="2929" name="AutoShape 881" descr="Éligible à l'arbitrage">
          <a:hlinkClick xmlns:r="http://schemas.openxmlformats.org/officeDocument/2006/relationships" r:id="rId709"/>
        </xdr:cNvPr>
        <xdr:cNvSpPr>
          <a:spLocks noChangeAspect="1" noChangeArrowheads="1"/>
        </xdr:cNvSpPr>
      </xdr:nvSpPr>
      <xdr:spPr bwMode="auto">
        <a:xfrm>
          <a:off x="5334000" y="2594514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1378</xdr:row>
      <xdr:rowOff>0</xdr:rowOff>
    </xdr:from>
    <xdr:to>
      <xdr:col>2</xdr:col>
      <xdr:colOff>123825</xdr:colOff>
      <xdr:row>1378</xdr:row>
      <xdr:rowOff>123825</xdr:rowOff>
    </xdr:to>
    <xdr:sp macro="" textlink="">
      <xdr:nvSpPr>
        <xdr:cNvPr id="2930" name="AutoShape 882" descr="Bonis de performance"/>
        <xdr:cNvSpPr>
          <a:spLocks noChangeAspect="1" noChangeArrowheads="1"/>
        </xdr:cNvSpPr>
      </xdr:nvSpPr>
      <xdr:spPr bwMode="auto">
        <a:xfrm>
          <a:off x="1524000" y="2605849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1378</xdr:row>
      <xdr:rowOff>0</xdr:rowOff>
    </xdr:from>
    <xdr:to>
      <xdr:col>2</xdr:col>
      <xdr:colOff>257175</xdr:colOff>
      <xdr:row>1378</xdr:row>
      <xdr:rowOff>123825</xdr:rowOff>
    </xdr:to>
    <xdr:sp macro="" textlink="">
      <xdr:nvSpPr>
        <xdr:cNvPr id="2931" name="AutoShape 883" descr="Exempté du ballottage">
          <a:hlinkClick xmlns:r="http://schemas.openxmlformats.org/officeDocument/2006/relationships" r:id="rId710"/>
        </xdr:cNvPr>
        <xdr:cNvSpPr>
          <a:spLocks noChangeAspect="1" noChangeArrowheads="1"/>
        </xdr:cNvSpPr>
      </xdr:nvSpPr>
      <xdr:spPr bwMode="auto">
        <a:xfrm>
          <a:off x="1657350" y="2605849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1176</xdr:row>
      <xdr:rowOff>0</xdr:rowOff>
    </xdr:from>
    <xdr:to>
      <xdr:col>2</xdr:col>
      <xdr:colOff>123825</xdr:colOff>
      <xdr:row>1176</xdr:row>
      <xdr:rowOff>123825</xdr:rowOff>
    </xdr:to>
    <xdr:sp macro="" textlink="">
      <xdr:nvSpPr>
        <xdr:cNvPr id="2932" name="AutoShape 884" descr="Bonis de performance"/>
        <xdr:cNvSpPr>
          <a:spLocks noChangeAspect="1" noChangeArrowheads="1"/>
        </xdr:cNvSpPr>
      </xdr:nvSpPr>
      <xdr:spPr bwMode="auto">
        <a:xfrm>
          <a:off x="1524000" y="260775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1176</xdr:row>
      <xdr:rowOff>0</xdr:rowOff>
    </xdr:from>
    <xdr:to>
      <xdr:col>2</xdr:col>
      <xdr:colOff>257175</xdr:colOff>
      <xdr:row>1176</xdr:row>
      <xdr:rowOff>123825</xdr:rowOff>
    </xdr:to>
    <xdr:sp macro="" textlink="">
      <xdr:nvSpPr>
        <xdr:cNvPr id="2933" name="AutoShape 885" descr="Exempté du ballottage">
          <a:hlinkClick xmlns:r="http://schemas.openxmlformats.org/officeDocument/2006/relationships" r:id="rId711"/>
        </xdr:cNvPr>
        <xdr:cNvSpPr>
          <a:spLocks noChangeAspect="1" noChangeArrowheads="1"/>
        </xdr:cNvSpPr>
      </xdr:nvSpPr>
      <xdr:spPr bwMode="auto">
        <a:xfrm>
          <a:off x="1657350" y="260775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1350</xdr:row>
      <xdr:rowOff>0</xdr:rowOff>
    </xdr:from>
    <xdr:to>
      <xdr:col>7</xdr:col>
      <xdr:colOff>123825</xdr:colOff>
      <xdr:row>1350</xdr:row>
      <xdr:rowOff>104775</xdr:rowOff>
    </xdr:to>
    <xdr:sp macro="" textlink="">
      <xdr:nvSpPr>
        <xdr:cNvPr id="2934" name="AutoShape 886" descr="Éligible à l'arbitrage">
          <a:hlinkClick xmlns:r="http://schemas.openxmlformats.org/officeDocument/2006/relationships" r:id="rId712"/>
        </xdr:cNvPr>
        <xdr:cNvSpPr>
          <a:spLocks noChangeAspect="1" noChangeArrowheads="1"/>
        </xdr:cNvSpPr>
      </xdr:nvSpPr>
      <xdr:spPr bwMode="auto">
        <a:xfrm>
          <a:off x="5334000" y="252945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164</xdr:row>
      <xdr:rowOff>0</xdr:rowOff>
    </xdr:from>
    <xdr:to>
      <xdr:col>7</xdr:col>
      <xdr:colOff>123825</xdr:colOff>
      <xdr:row>164</xdr:row>
      <xdr:rowOff>104775</xdr:rowOff>
    </xdr:to>
    <xdr:sp macro="" textlink="">
      <xdr:nvSpPr>
        <xdr:cNvPr id="2935" name="AutoShape 887" descr="Éligible à l'arbitrage">
          <a:hlinkClick xmlns:r="http://schemas.openxmlformats.org/officeDocument/2006/relationships" r:id="rId713"/>
        </xdr:cNvPr>
        <xdr:cNvSpPr>
          <a:spLocks noChangeAspect="1" noChangeArrowheads="1"/>
        </xdr:cNvSpPr>
      </xdr:nvSpPr>
      <xdr:spPr bwMode="auto">
        <a:xfrm>
          <a:off x="5334000" y="253136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344</xdr:row>
      <xdr:rowOff>0</xdr:rowOff>
    </xdr:from>
    <xdr:to>
      <xdr:col>7</xdr:col>
      <xdr:colOff>123825</xdr:colOff>
      <xdr:row>344</xdr:row>
      <xdr:rowOff>104775</xdr:rowOff>
    </xdr:to>
    <xdr:sp macro="" textlink="">
      <xdr:nvSpPr>
        <xdr:cNvPr id="2936" name="AutoShape 888" descr="Éligible à l'arbitrage">
          <a:hlinkClick xmlns:r="http://schemas.openxmlformats.org/officeDocument/2006/relationships" r:id="rId714"/>
        </xdr:cNvPr>
        <xdr:cNvSpPr>
          <a:spLocks noChangeAspect="1" noChangeArrowheads="1"/>
        </xdr:cNvSpPr>
      </xdr:nvSpPr>
      <xdr:spPr bwMode="auto">
        <a:xfrm>
          <a:off x="5334000" y="253326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1398</xdr:row>
      <xdr:rowOff>0</xdr:rowOff>
    </xdr:from>
    <xdr:to>
      <xdr:col>2</xdr:col>
      <xdr:colOff>123825</xdr:colOff>
      <xdr:row>1398</xdr:row>
      <xdr:rowOff>123825</xdr:rowOff>
    </xdr:to>
    <xdr:sp macro="" textlink="">
      <xdr:nvSpPr>
        <xdr:cNvPr id="2937" name="AutoShape 889" descr="Bonis de performance"/>
        <xdr:cNvSpPr>
          <a:spLocks noChangeAspect="1" noChangeArrowheads="1"/>
        </xdr:cNvSpPr>
      </xdr:nvSpPr>
      <xdr:spPr bwMode="auto">
        <a:xfrm>
          <a:off x="1524000" y="253517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1398</xdr:row>
      <xdr:rowOff>0</xdr:rowOff>
    </xdr:from>
    <xdr:to>
      <xdr:col>2</xdr:col>
      <xdr:colOff>257175</xdr:colOff>
      <xdr:row>1398</xdr:row>
      <xdr:rowOff>123825</xdr:rowOff>
    </xdr:to>
    <xdr:sp macro="" textlink="">
      <xdr:nvSpPr>
        <xdr:cNvPr id="2938" name="AutoShape 890" descr="Exempté du ballottage">
          <a:hlinkClick xmlns:r="http://schemas.openxmlformats.org/officeDocument/2006/relationships" r:id="rId715"/>
        </xdr:cNvPr>
        <xdr:cNvSpPr>
          <a:spLocks noChangeAspect="1" noChangeArrowheads="1"/>
        </xdr:cNvSpPr>
      </xdr:nvSpPr>
      <xdr:spPr bwMode="auto">
        <a:xfrm>
          <a:off x="1657350" y="253517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1355</xdr:row>
      <xdr:rowOff>0</xdr:rowOff>
    </xdr:from>
    <xdr:to>
      <xdr:col>2</xdr:col>
      <xdr:colOff>123825</xdr:colOff>
      <xdr:row>1355</xdr:row>
      <xdr:rowOff>123825</xdr:rowOff>
    </xdr:to>
    <xdr:sp macro="" textlink="">
      <xdr:nvSpPr>
        <xdr:cNvPr id="2939" name="AutoShape 891" descr="Bonis de performance"/>
        <xdr:cNvSpPr>
          <a:spLocks noChangeAspect="1" noChangeArrowheads="1"/>
        </xdr:cNvSpPr>
      </xdr:nvSpPr>
      <xdr:spPr bwMode="auto">
        <a:xfrm>
          <a:off x="1524000" y="253707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1355</xdr:row>
      <xdr:rowOff>0</xdr:rowOff>
    </xdr:from>
    <xdr:to>
      <xdr:col>2</xdr:col>
      <xdr:colOff>257175</xdr:colOff>
      <xdr:row>1355</xdr:row>
      <xdr:rowOff>123825</xdr:rowOff>
    </xdr:to>
    <xdr:sp macro="" textlink="">
      <xdr:nvSpPr>
        <xdr:cNvPr id="2940" name="AutoShape 892" descr="Exempté du ballottage">
          <a:hlinkClick xmlns:r="http://schemas.openxmlformats.org/officeDocument/2006/relationships" r:id="rId716"/>
        </xdr:cNvPr>
        <xdr:cNvSpPr>
          <a:spLocks noChangeAspect="1" noChangeArrowheads="1"/>
        </xdr:cNvSpPr>
      </xdr:nvSpPr>
      <xdr:spPr bwMode="auto">
        <a:xfrm>
          <a:off x="1657350" y="253707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168</xdr:row>
      <xdr:rowOff>0</xdr:rowOff>
    </xdr:from>
    <xdr:to>
      <xdr:col>2</xdr:col>
      <xdr:colOff>123825</xdr:colOff>
      <xdr:row>168</xdr:row>
      <xdr:rowOff>123825</xdr:rowOff>
    </xdr:to>
    <xdr:sp macro="" textlink="">
      <xdr:nvSpPr>
        <xdr:cNvPr id="2941" name="AutoShape 893" descr="Bonis de performance"/>
        <xdr:cNvSpPr>
          <a:spLocks noChangeAspect="1" noChangeArrowheads="1"/>
        </xdr:cNvSpPr>
      </xdr:nvSpPr>
      <xdr:spPr bwMode="auto">
        <a:xfrm>
          <a:off x="1524000" y="253898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168</xdr:row>
      <xdr:rowOff>0</xdr:rowOff>
    </xdr:from>
    <xdr:to>
      <xdr:col>2</xdr:col>
      <xdr:colOff>257175</xdr:colOff>
      <xdr:row>168</xdr:row>
      <xdr:rowOff>123825</xdr:rowOff>
    </xdr:to>
    <xdr:sp macro="" textlink="">
      <xdr:nvSpPr>
        <xdr:cNvPr id="2942" name="AutoShape 894" descr="Exempté du ballottage">
          <a:hlinkClick xmlns:r="http://schemas.openxmlformats.org/officeDocument/2006/relationships" r:id="rId717"/>
        </xdr:cNvPr>
        <xdr:cNvSpPr>
          <a:spLocks noChangeAspect="1" noChangeArrowheads="1"/>
        </xdr:cNvSpPr>
      </xdr:nvSpPr>
      <xdr:spPr bwMode="auto">
        <a:xfrm>
          <a:off x="1657350" y="253898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123825</xdr:colOff>
      <xdr:row>69</xdr:row>
      <xdr:rowOff>123825</xdr:rowOff>
    </xdr:to>
    <xdr:sp macro="" textlink="">
      <xdr:nvSpPr>
        <xdr:cNvPr id="2943" name="AutoShape 895" descr="Bonis de performance"/>
        <xdr:cNvSpPr>
          <a:spLocks noChangeAspect="1" noChangeArrowheads="1"/>
        </xdr:cNvSpPr>
      </xdr:nvSpPr>
      <xdr:spPr bwMode="auto">
        <a:xfrm>
          <a:off x="1524000" y="254279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69</xdr:row>
      <xdr:rowOff>0</xdr:rowOff>
    </xdr:from>
    <xdr:to>
      <xdr:col>2</xdr:col>
      <xdr:colOff>257175</xdr:colOff>
      <xdr:row>69</xdr:row>
      <xdr:rowOff>123825</xdr:rowOff>
    </xdr:to>
    <xdr:sp macro="" textlink="">
      <xdr:nvSpPr>
        <xdr:cNvPr id="2944" name="AutoShape 896" descr="Exempté du ballottage">
          <a:hlinkClick xmlns:r="http://schemas.openxmlformats.org/officeDocument/2006/relationships" r:id="rId718"/>
        </xdr:cNvPr>
        <xdr:cNvSpPr>
          <a:spLocks noChangeAspect="1" noChangeArrowheads="1"/>
        </xdr:cNvSpPr>
      </xdr:nvSpPr>
      <xdr:spPr bwMode="auto">
        <a:xfrm>
          <a:off x="1657350" y="254279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1437</xdr:row>
      <xdr:rowOff>0</xdr:rowOff>
    </xdr:from>
    <xdr:to>
      <xdr:col>2</xdr:col>
      <xdr:colOff>123825</xdr:colOff>
      <xdr:row>1437</xdr:row>
      <xdr:rowOff>123825</xdr:rowOff>
    </xdr:to>
    <xdr:sp macro="" textlink="">
      <xdr:nvSpPr>
        <xdr:cNvPr id="2945" name="AutoShape 897" descr="Exempté du ballottage">
          <a:hlinkClick xmlns:r="http://schemas.openxmlformats.org/officeDocument/2006/relationships" r:id="rId719"/>
        </xdr:cNvPr>
        <xdr:cNvSpPr>
          <a:spLocks noChangeAspect="1" noChangeArrowheads="1"/>
        </xdr:cNvSpPr>
      </xdr:nvSpPr>
      <xdr:spPr bwMode="auto">
        <a:xfrm>
          <a:off x="1524000" y="254469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104775</xdr:colOff>
      <xdr:row>1</xdr:row>
      <xdr:rowOff>104775</xdr:rowOff>
    </xdr:to>
    <xdr:sp macro="" textlink="">
      <xdr:nvSpPr>
        <xdr:cNvPr id="2946" name="AutoShape 898" descr="https://capfriendly-wlb8ng5.stackpathdns.com/assets/images/icons/general/q2.svg"/>
        <xdr:cNvSpPr>
          <a:spLocks noChangeAspect="1" noChangeArrowheads="1"/>
        </xdr:cNvSpPr>
      </xdr:nvSpPr>
      <xdr:spPr bwMode="auto">
        <a:xfrm>
          <a:off x="4572000" y="2546604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1451</xdr:row>
      <xdr:rowOff>0</xdr:rowOff>
    </xdr:from>
    <xdr:to>
      <xdr:col>2</xdr:col>
      <xdr:colOff>123825</xdr:colOff>
      <xdr:row>1451</xdr:row>
      <xdr:rowOff>123825</xdr:rowOff>
    </xdr:to>
    <xdr:sp macro="" textlink="">
      <xdr:nvSpPr>
        <xdr:cNvPr id="2947" name="AutoShape 899" descr="Exempté du ballottage">
          <a:hlinkClick xmlns:r="http://schemas.openxmlformats.org/officeDocument/2006/relationships" r:id="rId720"/>
        </xdr:cNvPr>
        <xdr:cNvSpPr>
          <a:spLocks noChangeAspect="1" noChangeArrowheads="1"/>
        </xdr:cNvSpPr>
      </xdr:nvSpPr>
      <xdr:spPr bwMode="auto">
        <a:xfrm>
          <a:off x="1524000" y="25636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210</xdr:row>
      <xdr:rowOff>0</xdr:rowOff>
    </xdr:from>
    <xdr:to>
      <xdr:col>2</xdr:col>
      <xdr:colOff>123825</xdr:colOff>
      <xdr:row>210</xdr:row>
      <xdr:rowOff>123825</xdr:rowOff>
    </xdr:to>
    <xdr:sp macro="" textlink="">
      <xdr:nvSpPr>
        <xdr:cNvPr id="2948" name="AutoShape 900" descr="Bonis de performance"/>
        <xdr:cNvSpPr>
          <a:spLocks noChangeAspect="1" noChangeArrowheads="1"/>
        </xdr:cNvSpPr>
      </xdr:nvSpPr>
      <xdr:spPr bwMode="auto">
        <a:xfrm>
          <a:off x="1524000" y="25655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210</xdr:row>
      <xdr:rowOff>0</xdr:rowOff>
    </xdr:from>
    <xdr:to>
      <xdr:col>2</xdr:col>
      <xdr:colOff>257175</xdr:colOff>
      <xdr:row>210</xdr:row>
      <xdr:rowOff>123825</xdr:rowOff>
    </xdr:to>
    <xdr:sp macro="" textlink="">
      <xdr:nvSpPr>
        <xdr:cNvPr id="2949" name="AutoShape 901" descr="Exempté du ballottage">
          <a:hlinkClick xmlns:r="http://schemas.openxmlformats.org/officeDocument/2006/relationships" r:id="rId721"/>
        </xdr:cNvPr>
        <xdr:cNvSpPr>
          <a:spLocks noChangeAspect="1" noChangeArrowheads="1"/>
        </xdr:cNvSpPr>
      </xdr:nvSpPr>
      <xdr:spPr bwMode="auto">
        <a:xfrm>
          <a:off x="1657350" y="25655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634</xdr:row>
      <xdr:rowOff>0</xdr:rowOff>
    </xdr:from>
    <xdr:to>
      <xdr:col>2</xdr:col>
      <xdr:colOff>123825</xdr:colOff>
      <xdr:row>634</xdr:row>
      <xdr:rowOff>123825</xdr:rowOff>
    </xdr:to>
    <xdr:sp macro="" textlink="">
      <xdr:nvSpPr>
        <xdr:cNvPr id="2950" name="AutoShape 902" descr="Exempté du ballottage">
          <a:hlinkClick xmlns:r="http://schemas.openxmlformats.org/officeDocument/2006/relationships" r:id="rId722"/>
        </xdr:cNvPr>
        <xdr:cNvSpPr>
          <a:spLocks noChangeAspect="1" noChangeArrowheads="1"/>
        </xdr:cNvSpPr>
      </xdr:nvSpPr>
      <xdr:spPr bwMode="auto">
        <a:xfrm>
          <a:off x="1524000" y="25674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185</xdr:row>
      <xdr:rowOff>0</xdr:rowOff>
    </xdr:from>
    <xdr:to>
      <xdr:col>4</xdr:col>
      <xdr:colOff>114300</xdr:colOff>
      <xdr:row>185</xdr:row>
      <xdr:rowOff>114300</xdr:rowOff>
    </xdr:to>
    <xdr:sp macro="" textlink="">
      <xdr:nvSpPr>
        <xdr:cNvPr id="2951" name="AutoShape 903" descr="https://capfriendly-wlb8ng5.stackpathdns.com/assets/images/icons/players/injury.svg"/>
        <xdr:cNvSpPr>
          <a:spLocks noChangeAspect="1" noChangeArrowheads="1"/>
        </xdr:cNvSpPr>
      </xdr:nvSpPr>
      <xdr:spPr bwMode="auto">
        <a:xfrm>
          <a:off x="3048000" y="2588228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448</xdr:row>
      <xdr:rowOff>0</xdr:rowOff>
    </xdr:from>
    <xdr:to>
      <xdr:col>4</xdr:col>
      <xdr:colOff>114300</xdr:colOff>
      <xdr:row>448</xdr:row>
      <xdr:rowOff>114300</xdr:rowOff>
    </xdr:to>
    <xdr:sp macro="" textlink="">
      <xdr:nvSpPr>
        <xdr:cNvPr id="2952" name="AutoShape 904" descr="https://capfriendly-wlb8ng5.stackpathdns.com/assets/images/icons/players/injury.svg"/>
        <xdr:cNvSpPr>
          <a:spLocks noChangeAspect="1" noChangeArrowheads="1"/>
        </xdr:cNvSpPr>
      </xdr:nvSpPr>
      <xdr:spPr bwMode="auto">
        <a:xfrm>
          <a:off x="3048000" y="2590133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850</xdr:row>
      <xdr:rowOff>0</xdr:rowOff>
    </xdr:from>
    <xdr:to>
      <xdr:col>4</xdr:col>
      <xdr:colOff>114300</xdr:colOff>
      <xdr:row>850</xdr:row>
      <xdr:rowOff>114300</xdr:rowOff>
    </xdr:to>
    <xdr:sp macro="" textlink="">
      <xdr:nvSpPr>
        <xdr:cNvPr id="2953" name="AutoShape 905" descr="https://capfriendly-wlb8ng5.stackpathdns.com/assets/images/icons/players/injury.svg"/>
        <xdr:cNvSpPr>
          <a:spLocks noChangeAspect="1" noChangeArrowheads="1"/>
        </xdr:cNvSpPr>
      </xdr:nvSpPr>
      <xdr:spPr bwMode="auto">
        <a:xfrm>
          <a:off x="3048000" y="259203825"/>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54" name="AutoShape 906" descr="https://capfriendly-wlb8ng5.stackpathdns.com/assets/images/icons/general/q.svg"/>
        <xdr:cNvSpPr>
          <a:spLocks noChangeAspect="1" noChangeArrowheads="1"/>
        </xdr:cNvSpPr>
      </xdr:nvSpPr>
      <xdr:spPr bwMode="auto">
        <a:xfrm>
          <a:off x="1524000" y="261099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55" name="AutoShape 907" descr="https://capfriendly-wlb8ng5.stackpathdns.com/assets/images/icons/general/q.svg"/>
        <xdr:cNvSpPr>
          <a:spLocks noChangeAspect="1" noChangeArrowheads="1"/>
        </xdr:cNvSpPr>
      </xdr:nvSpPr>
      <xdr:spPr bwMode="auto">
        <a:xfrm>
          <a:off x="1524000" y="261289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56" name="AutoShape 908" descr="https://capfriendly-wlb8ng5.stackpathdns.com/assets/images/icons/general/q.svg"/>
        <xdr:cNvSpPr>
          <a:spLocks noChangeAspect="1" noChangeArrowheads="1"/>
        </xdr:cNvSpPr>
      </xdr:nvSpPr>
      <xdr:spPr bwMode="auto">
        <a:xfrm>
          <a:off x="1524000" y="261480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57" name="AutoShape 909" descr="https://capfriendly-wlb8ng5.stackpathdns.com/assets/images/icons/general/q.svg"/>
        <xdr:cNvSpPr>
          <a:spLocks noChangeAspect="1" noChangeArrowheads="1"/>
        </xdr:cNvSpPr>
      </xdr:nvSpPr>
      <xdr:spPr bwMode="auto">
        <a:xfrm>
          <a:off x="1524000" y="261670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58" name="AutoShape 910" descr="https://capfriendly-wlb8ng5.stackpathdns.com/assets/images/icons/general/q.svg"/>
        <xdr:cNvSpPr>
          <a:spLocks noChangeAspect="1" noChangeArrowheads="1"/>
        </xdr:cNvSpPr>
      </xdr:nvSpPr>
      <xdr:spPr bwMode="auto">
        <a:xfrm>
          <a:off x="1524000" y="261861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59" name="AutoShape 911" descr="https://capfriendly-wlb8ng5.stackpathdns.com/assets/images/icons/general/q.svg"/>
        <xdr:cNvSpPr>
          <a:spLocks noChangeAspect="1" noChangeArrowheads="1"/>
        </xdr:cNvSpPr>
      </xdr:nvSpPr>
      <xdr:spPr bwMode="auto">
        <a:xfrm>
          <a:off x="1524000" y="262051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60" name="AutoShape 912" descr="https://capfriendly-wlb8ng5.stackpathdns.com/assets/images/icons/general/q.svg"/>
        <xdr:cNvSpPr>
          <a:spLocks noChangeAspect="1" noChangeArrowheads="1"/>
        </xdr:cNvSpPr>
      </xdr:nvSpPr>
      <xdr:spPr bwMode="auto">
        <a:xfrm>
          <a:off x="1524000" y="262242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61" name="AutoShape 913" descr="https://capfriendly-wlb8ng5.stackpathdns.com/assets/images/icons/general/q.svg"/>
        <xdr:cNvSpPr>
          <a:spLocks noChangeAspect="1" noChangeArrowheads="1"/>
        </xdr:cNvSpPr>
      </xdr:nvSpPr>
      <xdr:spPr bwMode="auto">
        <a:xfrm>
          <a:off x="1524000" y="262432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62" name="AutoShape 914" descr="https://capfriendly-wlb8ng5.stackpathdns.com/assets/images/icons/general/q.svg"/>
        <xdr:cNvSpPr>
          <a:spLocks noChangeAspect="1" noChangeArrowheads="1"/>
        </xdr:cNvSpPr>
      </xdr:nvSpPr>
      <xdr:spPr bwMode="auto">
        <a:xfrm>
          <a:off x="1524000" y="262623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63" name="AutoShape 915" descr="https://capfriendly-wlb8ng5.stackpathdns.com/assets/images/icons/general/q.svg"/>
        <xdr:cNvSpPr>
          <a:spLocks noChangeAspect="1" noChangeArrowheads="1"/>
        </xdr:cNvSpPr>
      </xdr:nvSpPr>
      <xdr:spPr bwMode="auto">
        <a:xfrm>
          <a:off x="1524000" y="2628138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64" name="AutoShape 916" descr="https://capfriendly-wlb8ng5.stackpathdns.com/assets/images/icons/general/q.svg"/>
        <xdr:cNvSpPr>
          <a:spLocks noChangeAspect="1" noChangeArrowheads="1"/>
        </xdr:cNvSpPr>
      </xdr:nvSpPr>
      <xdr:spPr bwMode="auto">
        <a:xfrm>
          <a:off x="1524000" y="2630043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992</xdr:row>
      <xdr:rowOff>0</xdr:rowOff>
    </xdr:from>
    <xdr:to>
      <xdr:col>2</xdr:col>
      <xdr:colOff>123825</xdr:colOff>
      <xdr:row>992</xdr:row>
      <xdr:rowOff>123825</xdr:rowOff>
    </xdr:to>
    <xdr:sp macro="" textlink="">
      <xdr:nvSpPr>
        <xdr:cNvPr id="2965" name="AutoShape 917" descr="Bonis de performance"/>
        <xdr:cNvSpPr>
          <a:spLocks noChangeAspect="1" noChangeArrowheads="1"/>
        </xdr:cNvSpPr>
      </xdr:nvSpPr>
      <xdr:spPr bwMode="auto">
        <a:xfrm>
          <a:off x="1524000" y="263871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992</xdr:row>
      <xdr:rowOff>0</xdr:rowOff>
    </xdr:from>
    <xdr:to>
      <xdr:col>2</xdr:col>
      <xdr:colOff>257175</xdr:colOff>
      <xdr:row>992</xdr:row>
      <xdr:rowOff>123825</xdr:rowOff>
    </xdr:to>
    <xdr:sp macro="" textlink="">
      <xdr:nvSpPr>
        <xdr:cNvPr id="2966" name="AutoShape 918" descr="Exempté du ballottage">
          <a:hlinkClick xmlns:r="http://schemas.openxmlformats.org/officeDocument/2006/relationships" r:id="rId723"/>
        </xdr:cNvPr>
        <xdr:cNvSpPr>
          <a:spLocks noChangeAspect="1" noChangeArrowheads="1"/>
        </xdr:cNvSpPr>
      </xdr:nvSpPr>
      <xdr:spPr bwMode="auto">
        <a:xfrm>
          <a:off x="1657350" y="263871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522</xdr:row>
      <xdr:rowOff>0</xdr:rowOff>
    </xdr:from>
    <xdr:to>
      <xdr:col>2</xdr:col>
      <xdr:colOff>123825</xdr:colOff>
      <xdr:row>522</xdr:row>
      <xdr:rowOff>123825</xdr:rowOff>
    </xdr:to>
    <xdr:sp macro="" textlink="">
      <xdr:nvSpPr>
        <xdr:cNvPr id="2967" name="AutoShape 919" descr="Bonis de performance"/>
        <xdr:cNvSpPr>
          <a:spLocks noChangeAspect="1" noChangeArrowheads="1"/>
        </xdr:cNvSpPr>
      </xdr:nvSpPr>
      <xdr:spPr bwMode="auto">
        <a:xfrm>
          <a:off x="1524000" y="264061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522</xdr:row>
      <xdr:rowOff>0</xdr:rowOff>
    </xdr:from>
    <xdr:to>
      <xdr:col>2</xdr:col>
      <xdr:colOff>257175</xdr:colOff>
      <xdr:row>522</xdr:row>
      <xdr:rowOff>123825</xdr:rowOff>
    </xdr:to>
    <xdr:sp macro="" textlink="">
      <xdr:nvSpPr>
        <xdr:cNvPr id="2968" name="AutoShape 920" descr="Transaction avec retenue de salaire"/>
        <xdr:cNvSpPr>
          <a:spLocks noChangeAspect="1" noChangeArrowheads="1"/>
        </xdr:cNvSpPr>
      </xdr:nvSpPr>
      <xdr:spPr bwMode="auto">
        <a:xfrm>
          <a:off x="1657350" y="264061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522</xdr:row>
      <xdr:rowOff>0</xdr:rowOff>
    </xdr:from>
    <xdr:to>
      <xdr:col>2</xdr:col>
      <xdr:colOff>390525</xdr:colOff>
      <xdr:row>522</xdr:row>
      <xdr:rowOff>123825</xdr:rowOff>
    </xdr:to>
    <xdr:sp macro="" textlink="">
      <xdr:nvSpPr>
        <xdr:cNvPr id="2969" name="AutoShape 921" descr="Exempté du ballottage">
          <a:hlinkClick xmlns:r="http://schemas.openxmlformats.org/officeDocument/2006/relationships" r:id="rId724"/>
        </xdr:cNvPr>
        <xdr:cNvSpPr>
          <a:spLocks noChangeAspect="1" noChangeArrowheads="1"/>
        </xdr:cNvSpPr>
      </xdr:nvSpPr>
      <xdr:spPr bwMode="auto">
        <a:xfrm>
          <a:off x="1790700" y="264061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522</xdr:row>
      <xdr:rowOff>0</xdr:rowOff>
    </xdr:from>
    <xdr:to>
      <xdr:col>2</xdr:col>
      <xdr:colOff>523875</xdr:colOff>
      <xdr:row>522</xdr:row>
      <xdr:rowOff>123825</xdr:rowOff>
    </xdr:to>
    <xdr:sp macro="" textlink="">
      <xdr:nvSpPr>
        <xdr:cNvPr id="2970" name="AutoShape 922" descr="Exempté de la limite des 50 contrats"/>
        <xdr:cNvSpPr>
          <a:spLocks noChangeAspect="1" noChangeArrowheads="1"/>
        </xdr:cNvSpPr>
      </xdr:nvSpPr>
      <xdr:spPr bwMode="auto">
        <a:xfrm>
          <a:off x="1924050" y="264061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284</xdr:row>
      <xdr:rowOff>0</xdr:rowOff>
    </xdr:from>
    <xdr:to>
      <xdr:col>2</xdr:col>
      <xdr:colOff>123825</xdr:colOff>
      <xdr:row>284</xdr:row>
      <xdr:rowOff>123825</xdr:rowOff>
    </xdr:to>
    <xdr:sp macro="" textlink="">
      <xdr:nvSpPr>
        <xdr:cNvPr id="2971" name="AutoShape 923" descr="Bonis de performance"/>
        <xdr:cNvSpPr>
          <a:spLocks noChangeAspect="1" noChangeArrowheads="1"/>
        </xdr:cNvSpPr>
      </xdr:nvSpPr>
      <xdr:spPr bwMode="auto">
        <a:xfrm>
          <a:off x="1524000" y="264442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284</xdr:row>
      <xdr:rowOff>0</xdr:rowOff>
    </xdr:from>
    <xdr:to>
      <xdr:col>2</xdr:col>
      <xdr:colOff>257175</xdr:colOff>
      <xdr:row>284</xdr:row>
      <xdr:rowOff>123825</xdr:rowOff>
    </xdr:to>
    <xdr:sp macro="" textlink="">
      <xdr:nvSpPr>
        <xdr:cNvPr id="2972" name="AutoShape 924" descr="Exempté du ballottage">
          <a:hlinkClick xmlns:r="http://schemas.openxmlformats.org/officeDocument/2006/relationships" r:id="rId725"/>
        </xdr:cNvPr>
        <xdr:cNvSpPr>
          <a:spLocks noChangeAspect="1" noChangeArrowheads="1"/>
        </xdr:cNvSpPr>
      </xdr:nvSpPr>
      <xdr:spPr bwMode="auto">
        <a:xfrm>
          <a:off x="1657350" y="264442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1312</xdr:row>
      <xdr:rowOff>0</xdr:rowOff>
    </xdr:from>
    <xdr:to>
      <xdr:col>2</xdr:col>
      <xdr:colOff>123825</xdr:colOff>
      <xdr:row>1312</xdr:row>
      <xdr:rowOff>123825</xdr:rowOff>
    </xdr:to>
    <xdr:sp macro="" textlink="">
      <xdr:nvSpPr>
        <xdr:cNvPr id="2973" name="AutoShape 925" descr="Bonis de performance"/>
        <xdr:cNvSpPr>
          <a:spLocks noChangeAspect="1" noChangeArrowheads="1"/>
        </xdr:cNvSpPr>
      </xdr:nvSpPr>
      <xdr:spPr bwMode="auto">
        <a:xfrm>
          <a:off x="1524000" y="264633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1312</xdr:row>
      <xdr:rowOff>0</xdr:rowOff>
    </xdr:from>
    <xdr:to>
      <xdr:col>2</xdr:col>
      <xdr:colOff>257175</xdr:colOff>
      <xdr:row>1312</xdr:row>
      <xdr:rowOff>123825</xdr:rowOff>
    </xdr:to>
    <xdr:sp macro="" textlink="">
      <xdr:nvSpPr>
        <xdr:cNvPr id="2974" name="AutoShape 926" descr="Exempté du ballottage">
          <a:hlinkClick xmlns:r="http://schemas.openxmlformats.org/officeDocument/2006/relationships" r:id="rId726"/>
        </xdr:cNvPr>
        <xdr:cNvSpPr>
          <a:spLocks noChangeAspect="1" noChangeArrowheads="1"/>
        </xdr:cNvSpPr>
      </xdr:nvSpPr>
      <xdr:spPr bwMode="auto">
        <a:xfrm>
          <a:off x="1657350" y="264633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xdr:row>
      <xdr:rowOff>0</xdr:rowOff>
    </xdr:from>
    <xdr:to>
      <xdr:col>2</xdr:col>
      <xdr:colOff>123825</xdr:colOff>
      <xdr:row>74</xdr:row>
      <xdr:rowOff>123825</xdr:rowOff>
    </xdr:to>
    <xdr:sp macro="" textlink="">
      <xdr:nvSpPr>
        <xdr:cNvPr id="2975" name="AutoShape 927" descr="Bonis de performance"/>
        <xdr:cNvSpPr>
          <a:spLocks noChangeAspect="1" noChangeArrowheads="1"/>
        </xdr:cNvSpPr>
      </xdr:nvSpPr>
      <xdr:spPr bwMode="auto">
        <a:xfrm>
          <a:off x="1524000" y="264823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74</xdr:row>
      <xdr:rowOff>0</xdr:rowOff>
    </xdr:from>
    <xdr:to>
      <xdr:col>2</xdr:col>
      <xdr:colOff>257175</xdr:colOff>
      <xdr:row>74</xdr:row>
      <xdr:rowOff>123825</xdr:rowOff>
    </xdr:to>
    <xdr:sp macro="" textlink="">
      <xdr:nvSpPr>
        <xdr:cNvPr id="2976" name="AutoShape 928" descr="Exempté du ballottage">
          <a:hlinkClick xmlns:r="http://schemas.openxmlformats.org/officeDocument/2006/relationships" r:id="rId727"/>
        </xdr:cNvPr>
        <xdr:cNvSpPr>
          <a:spLocks noChangeAspect="1" noChangeArrowheads="1"/>
        </xdr:cNvSpPr>
      </xdr:nvSpPr>
      <xdr:spPr bwMode="auto">
        <a:xfrm>
          <a:off x="1657350" y="264823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xdr:row>
      <xdr:rowOff>0</xdr:rowOff>
    </xdr:from>
    <xdr:to>
      <xdr:col>2</xdr:col>
      <xdr:colOff>123825</xdr:colOff>
      <xdr:row>56</xdr:row>
      <xdr:rowOff>123825</xdr:rowOff>
    </xdr:to>
    <xdr:sp macro="" textlink="">
      <xdr:nvSpPr>
        <xdr:cNvPr id="2977" name="AutoShape 929" descr="Bonis de performance"/>
        <xdr:cNvSpPr>
          <a:spLocks noChangeAspect="1" noChangeArrowheads="1"/>
        </xdr:cNvSpPr>
      </xdr:nvSpPr>
      <xdr:spPr bwMode="auto">
        <a:xfrm>
          <a:off x="1524000" y="265014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56</xdr:row>
      <xdr:rowOff>0</xdr:rowOff>
    </xdr:from>
    <xdr:to>
      <xdr:col>2</xdr:col>
      <xdr:colOff>257175</xdr:colOff>
      <xdr:row>56</xdr:row>
      <xdr:rowOff>123825</xdr:rowOff>
    </xdr:to>
    <xdr:sp macro="" textlink="">
      <xdr:nvSpPr>
        <xdr:cNvPr id="2978" name="AutoShape 930" descr="Exempté du ballottage">
          <a:hlinkClick xmlns:r="http://schemas.openxmlformats.org/officeDocument/2006/relationships" r:id="rId728"/>
        </xdr:cNvPr>
        <xdr:cNvSpPr>
          <a:spLocks noChangeAspect="1" noChangeArrowheads="1"/>
        </xdr:cNvSpPr>
      </xdr:nvSpPr>
      <xdr:spPr bwMode="auto">
        <a:xfrm>
          <a:off x="1657350" y="265014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1034</xdr:row>
      <xdr:rowOff>0</xdr:rowOff>
    </xdr:from>
    <xdr:to>
      <xdr:col>7</xdr:col>
      <xdr:colOff>123825</xdr:colOff>
      <xdr:row>1034</xdr:row>
      <xdr:rowOff>104775</xdr:rowOff>
    </xdr:to>
    <xdr:sp macro="" textlink="">
      <xdr:nvSpPr>
        <xdr:cNvPr id="2979" name="AutoShape 931" descr="Éligible à l'arbitrage">
          <a:hlinkClick xmlns:r="http://schemas.openxmlformats.org/officeDocument/2006/relationships" r:id="rId729"/>
        </xdr:cNvPr>
        <xdr:cNvSpPr>
          <a:spLocks noChangeAspect="1" noChangeArrowheads="1"/>
        </xdr:cNvSpPr>
      </xdr:nvSpPr>
      <xdr:spPr bwMode="auto">
        <a:xfrm>
          <a:off x="5334000" y="2652045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427</xdr:row>
      <xdr:rowOff>0</xdr:rowOff>
    </xdr:from>
    <xdr:to>
      <xdr:col>2</xdr:col>
      <xdr:colOff>123825</xdr:colOff>
      <xdr:row>427</xdr:row>
      <xdr:rowOff>123825</xdr:rowOff>
    </xdr:to>
    <xdr:sp macro="" textlink="">
      <xdr:nvSpPr>
        <xdr:cNvPr id="2980" name="AutoShape 932" descr="Bonis de performance"/>
        <xdr:cNvSpPr>
          <a:spLocks noChangeAspect="1" noChangeArrowheads="1"/>
        </xdr:cNvSpPr>
      </xdr:nvSpPr>
      <xdr:spPr bwMode="auto">
        <a:xfrm>
          <a:off x="1524000" y="26539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427</xdr:row>
      <xdr:rowOff>0</xdr:rowOff>
    </xdr:from>
    <xdr:to>
      <xdr:col>2</xdr:col>
      <xdr:colOff>257175</xdr:colOff>
      <xdr:row>427</xdr:row>
      <xdr:rowOff>123825</xdr:rowOff>
    </xdr:to>
    <xdr:sp macro="" textlink="">
      <xdr:nvSpPr>
        <xdr:cNvPr id="2981" name="AutoShape 933" descr="Exempté du ballottage">
          <a:hlinkClick xmlns:r="http://schemas.openxmlformats.org/officeDocument/2006/relationships" r:id="rId730"/>
        </xdr:cNvPr>
        <xdr:cNvSpPr>
          <a:spLocks noChangeAspect="1" noChangeArrowheads="1"/>
        </xdr:cNvSpPr>
      </xdr:nvSpPr>
      <xdr:spPr bwMode="auto">
        <a:xfrm>
          <a:off x="1657350" y="265395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xdr:row>
      <xdr:rowOff>0</xdr:rowOff>
    </xdr:from>
    <xdr:to>
      <xdr:col>2</xdr:col>
      <xdr:colOff>123825</xdr:colOff>
      <xdr:row>4</xdr:row>
      <xdr:rowOff>123825</xdr:rowOff>
    </xdr:to>
    <xdr:sp macro="" textlink="">
      <xdr:nvSpPr>
        <xdr:cNvPr id="2982" name="AutoShape 934" descr="Bonis de performance"/>
        <xdr:cNvSpPr>
          <a:spLocks noChangeAspect="1" noChangeArrowheads="1"/>
        </xdr:cNvSpPr>
      </xdr:nvSpPr>
      <xdr:spPr bwMode="auto">
        <a:xfrm>
          <a:off x="1524000" y="26558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xdr:row>
      <xdr:rowOff>0</xdr:rowOff>
    </xdr:from>
    <xdr:to>
      <xdr:col>2</xdr:col>
      <xdr:colOff>257175</xdr:colOff>
      <xdr:row>4</xdr:row>
      <xdr:rowOff>123825</xdr:rowOff>
    </xdr:to>
    <xdr:sp macro="" textlink="">
      <xdr:nvSpPr>
        <xdr:cNvPr id="2983" name="AutoShape 935" descr="Exempté du ballottage">
          <a:hlinkClick xmlns:r="http://schemas.openxmlformats.org/officeDocument/2006/relationships" r:id="rId731"/>
        </xdr:cNvPr>
        <xdr:cNvSpPr>
          <a:spLocks noChangeAspect="1" noChangeArrowheads="1"/>
        </xdr:cNvSpPr>
      </xdr:nvSpPr>
      <xdr:spPr bwMode="auto">
        <a:xfrm>
          <a:off x="1657350" y="265585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218</xdr:row>
      <xdr:rowOff>0</xdr:rowOff>
    </xdr:from>
    <xdr:to>
      <xdr:col>2</xdr:col>
      <xdr:colOff>123825</xdr:colOff>
      <xdr:row>218</xdr:row>
      <xdr:rowOff>123825</xdr:rowOff>
    </xdr:to>
    <xdr:sp macro="" textlink="">
      <xdr:nvSpPr>
        <xdr:cNvPr id="2984" name="AutoShape 936" descr="Bonis de performance"/>
        <xdr:cNvSpPr>
          <a:spLocks noChangeAspect="1" noChangeArrowheads="1"/>
        </xdr:cNvSpPr>
      </xdr:nvSpPr>
      <xdr:spPr bwMode="auto">
        <a:xfrm>
          <a:off x="1524000" y="26577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218</xdr:row>
      <xdr:rowOff>0</xdr:rowOff>
    </xdr:from>
    <xdr:to>
      <xdr:col>2</xdr:col>
      <xdr:colOff>257175</xdr:colOff>
      <xdr:row>218</xdr:row>
      <xdr:rowOff>123825</xdr:rowOff>
    </xdr:to>
    <xdr:sp macro="" textlink="">
      <xdr:nvSpPr>
        <xdr:cNvPr id="2985" name="AutoShape 937" descr="Exempté du ballottage">
          <a:hlinkClick xmlns:r="http://schemas.openxmlformats.org/officeDocument/2006/relationships" r:id="rId732"/>
        </xdr:cNvPr>
        <xdr:cNvSpPr>
          <a:spLocks noChangeAspect="1" noChangeArrowheads="1"/>
        </xdr:cNvSpPr>
      </xdr:nvSpPr>
      <xdr:spPr bwMode="auto">
        <a:xfrm>
          <a:off x="1657350" y="265776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699</xdr:row>
      <xdr:rowOff>0</xdr:rowOff>
    </xdr:from>
    <xdr:to>
      <xdr:col>2</xdr:col>
      <xdr:colOff>123825</xdr:colOff>
      <xdr:row>699</xdr:row>
      <xdr:rowOff>123825</xdr:rowOff>
    </xdr:to>
    <xdr:sp macro="" textlink="">
      <xdr:nvSpPr>
        <xdr:cNvPr id="2986" name="AutoShape 938" descr="Exempté du ballottage">
          <a:hlinkClick xmlns:r="http://schemas.openxmlformats.org/officeDocument/2006/relationships" r:id="rId733"/>
        </xdr:cNvPr>
        <xdr:cNvSpPr>
          <a:spLocks noChangeAspect="1" noChangeArrowheads="1"/>
        </xdr:cNvSpPr>
      </xdr:nvSpPr>
      <xdr:spPr bwMode="auto">
        <a:xfrm>
          <a:off x="1524000" y="2659665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1140</xdr:row>
      <xdr:rowOff>0</xdr:rowOff>
    </xdr:from>
    <xdr:to>
      <xdr:col>2</xdr:col>
      <xdr:colOff>123825</xdr:colOff>
      <xdr:row>1140</xdr:row>
      <xdr:rowOff>123825</xdr:rowOff>
    </xdr:to>
    <xdr:sp macro="" textlink="">
      <xdr:nvSpPr>
        <xdr:cNvPr id="2987" name="AutoShape 939" descr="Exempté du ballottage">
          <a:hlinkClick xmlns:r="http://schemas.openxmlformats.org/officeDocument/2006/relationships" r:id="rId734"/>
        </xdr:cNvPr>
        <xdr:cNvSpPr>
          <a:spLocks noChangeAspect="1" noChangeArrowheads="1"/>
        </xdr:cNvSpPr>
      </xdr:nvSpPr>
      <xdr:spPr bwMode="auto">
        <a:xfrm>
          <a:off x="1524000" y="266157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1140</xdr:row>
      <xdr:rowOff>0</xdr:rowOff>
    </xdr:from>
    <xdr:to>
      <xdr:col>7</xdr:col>
      <xdr:colOff>123825</xdr:colOff>
      <xdr:row>1140</xdr:row>
      <xdr:rowOff>104775</xdr:rowOff>
    </xdr:to>
    <xdr:sp macro="" textlink="">
      <xdr:nvSpPr>
        <xdr:cNvPr id="2988" name="AutoShape 940" descr="Éligible à l'arbitrage">
          <a:hlinkClick xmlns:r="http://schemas.openxmlformats.org/officeDocument/2006/relationships" r:id="rId735"/>
        </xdr:cNvPr>
        <xdr:cNvSpPr>
          <a:spLocks noChangeAspect="1" noChangeArrowheads="1"/>
        </xdr:cNvSpPr>
      </xdr:nvSpPr>
      <xdr:spPr bwMode="auto">
        <a:xfrm>
          <a:off x="5334000" y="2661570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719</xdr:row>
      <xdr:rowOff>0</xdr:rowOff>
    </xdr:from>
    <xdr:to>
      <xdr:col>7</xdr:col>
      <xdr:colOff>123825</xdr:colOff>
      <xdr:row>719</xdr:row>
      <xdr:rowOff>104775</xdr:rowOff>
    </xdr:to>
    <xdr:sp macro="" textlink="">
      <xdr:nvSpPr>
        <xdr:cNvPr id="2989" name="AutoShape 941" descr="Éligible à l'arbitrage">
          <a:hlinkClick xmlns:r="http://schemas.openxmlformats.org/officeDocument/2006/relationships" r:id="rId736"/>
        </xdr:cNvPr>
        <xdr:cNvSpPr>
          <a:spLocks noChangeAspect="1" noChangeArrowheads="1"/>
        </xdr:cNvSpPr>
      </xdr:nvSpPr>
      <xdr:spPr bwMode="auto">
        <a:xfrm>
          <a:off x="5334000" y="2665380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1348</xdr:row>
      <xdr:rowOff>0</xdr:rowOff>
    </xdr:from>
    <xdr:to>
      <xdr:col>2</xdr:col>
      <xdr:colOff>123825</xdr:colOff>
      <xdr:row>1348</xdr:row>
      <xdr:rowOff>123825</xdr:rowOff>
    </xdr:to>
    <xdr:sp macro="" textlink="">
      <xdr:nvSpPr>
        <xdr:cNvPr id="2990" name="AutoShape 942" descr="Bonis de performance"/>
        <xdr:cNvSpPr>
          <a:spLocks noChangeAspect="1" noChangeArrowheads="1"/>
        </xdr:cNvSpPr>
      </xdr:nvSpPr>
      <xdr:spPr bwMode="auto">
        <a:xfrm>
          <a:off x="1524000" y="267662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1348</xdr:row>
      <xdr:rowOff>0</xdr:rowOff>
    </xdr:from>
    <xdr:to>
      <xdr:col>2</xdr:col>
      <xdr:colOff>257175</xdr:colOff>
      <xdr:row>1348</xdr:row>
      <xdr:rowOff>123825</xdr:rowOff>
    </xdr:to>
    <xdr:sp macro="" textlink="">
      <xdr:nvSpPr>
        <xdr:cNvPr id="2991" name="AutoShape 943" descr="Transaction avec retenue de salaire"/>
        <xdr:cNvSpPr>
          <a:spLocks noChangeAspect="1" noChangeArrowheads="1"/>
        </xdr:cNvSpPr>
      </xdr:nvSpPr>
      <xdr:spPr bwMode="auto">
        <a:xfrm>
          <a:off x="1657350" y="267662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1348</xdr:row>
      <xdr:rowOff>0</xdr:rowOff>
    </xdr:from>
    <xdr:to>
      <xdr:col>2</xdr:col>
      <xdr:colOff>390525</xdr:colOff>
      <xdr:row>1348</xdr:row>
      <xdr:rowOff>123825</xdr:rowOff>
    </xdr:to>
    <xdr:sp macro="" textlink="">
      <xdr:nvSpPr>
        <xdr:cNvPr id="2992" name="AutoShape 944" descr="Exempté du ballottage">
          <a:hlinkClick xmlns:r="http://schemas.openxmlformats.org/officeDocument/2006/relationships" r:id="rId737"/>
        </xdr:cNvPr>
        <xdr:cNvSpPr>
          <a:spLocks noChangeAspect="1" noChangeArrowheads="1"/>
        </xdr:cNvSpPr>
      </xdr:nvSpPr>
      <xdr:spPr bwMode="auto">
        <a:xfrm>
          <a:off x="1790700" y="267662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150</xdr:row>
      <xdr:rowOff>0</xdr:rowOff>
    </xdr:from>
    <xdr:to>
      <xdr:col>2</xdr:col>
      <xdr:colOff>123825</xdr:colOff>
      <xdr:row>150</xdr:row>
      <xdr:rowOff>123825</xdr:rowOff>
    </xdr:to>
    <xdr:sp macro="" textlink="">
      <xdr:nvSpPr>
        <xdr:cNvPr id="2993" name="AutoShape 945" descr="Bonis de performance"/>
        <xdr:cNvSpPr>
          <a:spLocks noChangeAspect="1" noChangeArrowheads="1"/>
        </xdr:cNvSpPr>
      </xdr:nvSpPr>
      <xdr:spPr bwMode="auto">
        <a:xfrm>
          <a:off x="1524000" y="267852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150</xdr:row>
      <xdr:rowOff>0</xdr:rowOff>
    </xdr:from>
    <xdr:to>
      <xdr:col>2</xdr:col>
      <xdr:colOff>257175</xdr:colOff>
      <xdr:row>150</xdr:row>
      <xdr:rowOff>123825</xdr:rowOff>
    </xdr:to>
    <xdr:sp macro="" textlink="">
      <xdr:nvSpPr>
        <xdr:cNvPr id="2994" name="AutoShape 946" descr="Exempté du ballottage">
          <a:hlinkClick xmlns:r="http://schemas.openxmlformats.org/officeDocument/2006/relationships" r:id="rId738"/>
        </xdr:cNvPr>
        <xdr:cNvSpPr>
          <a:spLocks noChangeAspect="1" noChangeArrowheads="1"/>
        </xdr:cNvSpPr>
      </xdr:nvSpPr>
      <xdr:spPr bwMode="auto">
        <a:xfrm>
          <a:off x="1657350" y="267852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123825</xdr:colOff>
      <xdr:row>18</xdr:row>
      <xdr:rowOff>123825</xdr:rowOff>
    </xdr:to>
    <xdr:sp macro="" textlink="">
      <xdr:nvSpPr>
        <xdr:cNvPr id="2995" name="AutoShape 947" descr="Bonis de performance"/>
        <xdr:cNvSpPr>
          <a:spLocks noChangeAspect="1" noChangeArrowheads="1"/>
        </xdr:cNvSpPr>
      </xdr:nvSpPr>
      <xdr:spPr bwMode="auto">
        <a:xfrm>
          <a:off x="1524000" y="26804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18</xdr:row>
      <xdr:rowOff>0</xdr:rowOff>
    </xdr:from>
    <xdr:to>
      <xdr:col>2</xdr:col>
      <xdr:colOff>257175</xdr:colOff>
      <xdr:row>18</xdr:row>
      <xdr:rowOff>123825</xdr:rowOff>
    </xdr:to>
    <xdr:sp macro="" textlink="">
      <xdr:nvSpPr>
        <xdr:cNvPr id="2996" name="AutoShape 948" descr="Exempté du ballottage">
          <a:hlinkClick xmlns:r="http://schemas.openxmlformats.org/officeDocument/2006/relationships" r:id="rId739"/>
        </xdr:cNvPr>
        <xdr:cNvSpPr>
          <a:spLocks noChangeAspect="1" noChangeArrowheads="1"/>
        </xdr:cNvSpPr>
      </xdr:nvSpPr>
      <xdr:spPr bwMode="auto">
        <a:xfrm>
          <a:off x="1657350" y="26804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774</xdr:row>
      <xdr:rowOff>0</xdr:rowOff>
    </xdr:from>
    <xdr:to>
      <xdr:col>2</xdr:col>
      <xdr:colOff>123825</xdr:colOff>
      <xdr:row>774</xdr:row>
      <xdr:rowOff>123825</xdr:rowOff>
    </xdr:to>
    <xdr:sp macro="" textlink="">
      <xdr:nvSpPr>
        <xdr:cNvPr id="2997" name="AutoShape 949" descr="Bonis de performance"/>
        <xdr:cNvSpPr>
          <a:spLocks noChangeAspect="1" noChangeArrowheads="1"/>
        </xdr:cNvSpPr>
      </xdr:nvSpPr>
      <xdr:spPr bwMode="auto">
        <a:xfrm>
          <a:off x="1524000" y="26842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774</xdr:row>
      <xdr:rowOff>0</xdr:rowOff>
    </xdr:from>
    <xdr:to>
      <xdr:col>2</xdr:col>
      <xdr:colOff>257175</xdr:colOff>
      <xdr:row>774</xdr:row>
      <xdr:rowOff>123825</xdr:rowOff>
    </xdr:to>
    <xdr:sp macro="" textlink="">
      <xdr:nvSpPr>
        <xdr:cNvPr id="2998" name="AutoShape 950" descr="Exempté du ballottage">
          <a:hlinkClick xmlns:r="http://schemas.openxmlformats.org/officeDocument/2006/relationships" r:id="rId740"/>
        </xdr:cNvPr>
        <xdr:cNvSpPr>
          <a:spLocks noChangeAspect="1" noChangeArrowheads="1"/>
        </xdr:cNvSpPr>
      </xdr:nvSpPr>
      <xdr:spPr bwMode="auto">
        <a:xfrm>
          <a:off x="1657350" y="26842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269</xdr:row>
      <xdr:rowOff>0</xdr:rowOff>
    </xdr:from>
    <xdr:to>
      <xdr:col>2</xdr:col>
      <xdr:colOff>123825</xdr:colOff>
      <xdr:row>269</xdr:row>
      <xdr:rowOff>123825</xdr:rowOff>
    </xdr:to>
    <xdr:sp macro="" textlink="">
      <xdr:nvSpPr>
        <xdr:cNvPr id="2999" name="AutoShape 951" descr="Exempté du ballottage">
          <a:hlinkClick xmlns:r="http://schemas.openxmlformats.org/officeDocument/2006/relationships" r:id="rId741"/>
        </xdr:cNvPr>
        <xdr:cNvSpPr>
          <a:spLocks noChangeAspect="1" noChangeArrowheads="1"/>
        </xdr:cNvSpPr>
      </xdr:nvSpPr>
      <xdr:spPr bwMode="auto">
        <a:xfrm>
          <a:off x="1524000" y="269748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3000" name="AutoShape 952" descr="https://capfriendly-wlb8ng5.stackpathdns.com/assets/images/icons/general/q2.svg"/>
        <xdr:cNvSpPr>
          <a:spLocks noChangeAspect="1" noChangeArrowheads="1"/>
        </xdr:cNvSpPr>
      </xdr:nvSpPr>
      <xdr:spPr bwMode="auto">
        <a:xfrm>
          <a:off x="5334000" y="26993850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534</xdr:row>
      <xdr:rowOff>0</xdr:rowOff>
    </xdr:from>
    <xdr:to>
      <xdr:col>2</xdr:col>
      <xdr:colOff>123825</xdr:colOff>
      <xdr:row>534</xdr:row>
      <xdr:rowOff>123825</xdr:rowOff>
    </xdr:to>
    <xdr:sp macro="" textlink="">
      <xdr:nvSpPr>
        <xdr:cNvPr id="3001" name="AutoShape 953" descr="Bonis de performance"/>
        <xdr:cNvSpPr>
          <a:spLocks noChangeAspect="1" noChangeArrowheads="1"/>
        </xdr:cNvSpPr>
      </xdr:nvSpPr>
      <xdr:spPr bwMode="auto">
        <a:xfrm>
          <a:off x="1524000" y="270129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534</xdr:row>
      <xdr:rowOff>0</xdr:rowOff>
    </xdr:from>
    <xdr:to>
      <xdr:col>2</xdr:col>
      <xdr:colOff>257175</xdr:colOff>
      <xdr:row>534</xdr:row>
      <xdr:rowOff>123825</xdr:rowOff>
    </xdr:to>
    <xdr:sp macro="" textlink="">
      <xdr:nvSpPr>
        <xdr:cNvPr id="3002" name="AutoShape 954" descr="Exempté du ballottage">
          <a:hlinkClick xmlns:r="http://schemas.openxmlformats.org/officeDocument/2006/relationships" r:id="rId742"/>
        </xdr:cNvPr>
        <xdr:cNvSpPr>
          <a:spLocks noChangeAspect="1" noChangeArrowheads="1"/>
        </xdr:cNvSpPr>
      </xdr:nvSpPr>
      <xdr:spPr bwMode="auto">
        <a:xfrm>
          <a:off x="1657350" y="2701290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596</xdr:row>
      <xdr:rowOff>0</xdr:rowOff>
    </xdr:from>
    <xdr:to>
      <xdr:col>2</xdr:col>
      <xdr:colOff>123825</xdr:colOff>
      <xdr:row>596</xdr:row>
      <xdr:rowOff>123825</xdr:rowOff>
    </xdr:to>
    <xdr:sp macro="" textlink="">
      <xdr:nvSpPr>
        <xdr:cNvPr id="3003" name="AutoShape 955" descr="Exempté du ballottage">
          <a:hlinkClick xmlns:r="http://schemas.openxmlformats.org/officeDocument/2006/relationships" r:id="rId743"/>
        </xdr:cNvPr>
        <xdr:cNvSpPr>
          <a:spLocks noChangeAspect="1" noChangeArrowheads="1"/>
        </xdr:cNvSpPr>
      </xdr:nvSpPr>
      <xdr:spPr bwMode="auto">
        <a:xfrm>
          <a:off x="1524000" y="2703195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596</xdr:row>
      <xdr:rowOff>0</xdr:rowOff>
    </xdr:from>
    <xdr:to>
      <xdr:col>8</xdr:col>
      <xdr:colOff>123825</xdr:colOff>
      <xdr:row>596</xdr:row>
      <xdr:rowOff>104775</xdr:rowOff>
    </xdr:to>
    <xdr:sp macro="" textlink="">
      <xdr:nvSpPr>
        <xdr:cNvPr id="3004" name="AutoShape 956" descr="Éligible à l'arbitrage">
          <a:hlinkClick xmlns:r="http://schemas.openxmlformats.org/officeDocument/2006/relationships" r:id="rId744"/>
        </xdr:cNvPr>
        <xdr:cNvSpPr>
          <a:spLocks noChangeAspect="1" noChangeArrowheads="1"/>
        </xdr:cNvSpPr>
      </xdr:nvSpPr>
      <xdr:spPr bwMode="auto">
        <a:xfrm>
          <a:off x="6096000" y="2703195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114</xdr:row>
      <xdr:rowOff>0</xdr:rowOff>
    </xdr:from>
    <xdr:to>
      <xdr:col>8</xdr:col>
      <xdr:colOff>123825</xdr:colOff>
      <xdr:row>114</xdr:row>
      <xdr:rowOff>104775</xdr:rowOff>
    </xdr:to>
    <xdr:sp macro="" textlink="">
      <xdr:nvSpPr>
        <xdr:cNvPr id="3005" name="AutoShape 957" descr="Éligible à l'arbitrage">
          <a:hlinkClick xmlns:r="http://schemas.openxmlformats.org/officeDocument/2006/relationships" r:id="rId745"/>
        </xdr:cNvPr>
        <xdr:cNvSpPr>
          <a:spLocks noChangeAspect="1" noChangeArrowheads="1"/>
        </xdr:cNvSpPr>
      </xdr:nvSpPr>
      <xdr:spPr bwMode="auto">
        <a:xfrm>
          <a:off x="6096000" y="263423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27</xdr:row>
      <xdr:rowOff>0</xdr:rowOff>
    </xdr:from>
    <xdr:to>
      <xdr:col>7</xdr:col>
      <xdr:colOff>123825</xdr:colOff>
      <xdr:row>27</xdr:row>
      <xdr:rowOff>104775</xdr:rowOff>
    </xdr:to>
    <xdr:sp macro="" textlink="">
      <xdr:nvSpPr>
        <xdr:cNvPr id="3006" name="AutoShape 958" descr="Éligible à l'arbitrage">
          <a:hlinkClick xmlns:r="http://schemas.openxmlformats.org/officeDocument/2006/relationships" r:id="rId746"/>
        </xdr:cNvPr>
        <xdr:cNvSpPr>
          <a:spLocks noChangeAspect="1" noChangeArrowheads="1"/>
        </xdr:cNvSpPr>
      </xdr:nvSpPr>
      <xdr:spPr bwMode="auto">
        <a:xfrm>
          <a:off x="5334000" y="2636139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342</xdr:row>
      <xdr:rowOff>0</xdr:rowOff>
    </xdr:from>
    <xdr:to>
      <xdr:col>2</xdr:col>
      <xdr:colOff>123825</xdr:colOff>
      <xdr:row>342</xdr:row>
      <xdr:rowOff>123825</xdr:rowOff>
    </xdr:to>
    <xdr:sp macro="" textlink="">
      <xdr:nvSpPr>
        <xdr:cNvPr id="3007" name="AutoShape 959" descr="Bonis de performance"/>
        <xdr:cNvSpPr>
          <a:spLocks noChangeAspect="1" noChangeArrowheads="1"/>
        </xdr:cNvSpPr>
      </xdr:nvSpPr>
      <xdr:spPr bwMode="auto">
        <a:xfrm>
          <a:off x="1524000" y="263804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1138</xdr:row>
      <xdr:rowOff>0</xdr:rowOff>
    </xdr:from>
    <xdr:to>
      <xdr:col>2</xdr:col>
      <xdr:colOff>123825</xdr:colOff>
      <xdr:row>1138</xdr:row>
      <xdr:rowOff>123825</xdr:rowOff>
    </xdr:to>
    <xdr:sp macro="" textlink="">
      <xdr:nvSpPr>
        <xdr:cNvPr id="3008" name="AutoShape 960" descr="Exempté du ballottage">
          <a:hlinkClick xmlns:r="http://schemas.openxmlformats.org/officeDocument/2006/relationships" r:id="rId747"/>
        </xdr:cNvPr>
        <xdr:cNvSpPr>
          <a:spLocks noChangeAspect="1" noChangeArrowheads="1"/>
        </xdr:cNvSpPr>
      </xdr:nvSpPr>
      <xdr:spPr bwMode="auto">
        <a:xfrm>
          <a:off x="1524000" y="263994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755</xdr:row>
      <xdr:rowOff>0</xdr:rowOff>
    </xdr:from>
    <xdr:to>
      <xdr:col>7</xdr:col>
      <xdr:colOff>123825</xdr:colOff>
      <xdr:row>755</xdr:row>
      <xdr:rowOff>104775</xdr:rowOff>
    </xdr:to>
    <xdr:sp macro="" textlink="">
      <xdr:nvSpPr>
        <xdr:cNvPr id="3009" name="AutoShape 961" descr="Éligible à l'arbitrage">
          <a:hlinkClick xmlns:r="http://schemas.openxmlformats.org/officeDocument/2006/relationships" r:id="rId748"/>
        </xdr:cNvPr>
        <xdr:cNvSpPr>
          <a:spLocks noChangeAspect="1" noChangeArrowheads="1"/>
        </xdr:cNvSpPr>
      </xdr:nvSpPr>
      <xdr:spPr bwMode="auto">
        <a:xfrm>
          <a:off x="5334000" y="266080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735</xdr:row>
      <xdr:rowOff>0</xdr:rowOff>
    </xdr:from>
    <xdr:to>
      <xdr:col>7</xdr:col>
      <xdr:colOff>123825</xdr:colOff>
      <xdr:row>735</xdr:row>
      <xdr:rowOff>104775</xdr:rowOff>
    </xdr:to>
    <xdr:sp macro="" textlink="">
      <xdr:nvSpPr>
        <xdr:cNvPr id="3010" name="AutoShape 962" descr="Éligible à l'arbitrage">
          <a:hlinkClick xmlns:r="http://schemas.openxmlformats.org/officeDocument/2006/relationships" r:id="rId749"/>
        </xdr:cNvPr>
        <xdr:cNvSpPr>
          <a:spLocks noChangeAspect="1" noChangeArrowheads="1"/>
        </xdr:cNvSpPr>
      </xdr:nvSpPr>
      <xdr:spPr bwMode="auto">
        <a:xfrm>
          <a:off x="5334000" y="2674048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932</xdr:row>
      <xdr:rowOff>0</xdr:rowOff>
    </xdr:from>
    <xdr:to>
      <xdr:col>2</xdr:col>
      <xdr:colOff>123825</xdr:colOff>
      <xdr:row>932</xdr:row>
      <xdr:rowOff>123825</xdr:rowOff>
    </xdr:to>
    <xdr:sp macro="" textlink="">
      <xdr:nvSpPr>
        <xdr:cNvPr id="3011" name="AutoShape 963" descr="Exempté du ballottage">
          <a:hlinkClick xmlns:r="http://schemas.openxmlformats.org/officeDocument/2006/relationships" r:id="rId750"/>
        </xdr:cNvPr>
        <xdr:cNvSpPr>
          <a:spLocks noChangeAspect="1" noChangeArrowheads="1"/>
        </xdr:cNvSpPr>
      </xdr:nvSpPr>
      <xdr:spPr bwMode="auto">
        <a:xfrm>
          <a:off x="1524000" y="2675953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2" name="AutoShape 964" descr="https://capfriendly-wlb8ng5.stackpathdns.com/assets/images/icons/general/q.svg"/>
        <xdr:cNvSpPr>
          <a:spLocks noChangeAspect="1" noChangeArrowheads="1"/>
        </xdr:cNvSpPr>
      </xdr:nvSpPr>
      <xdr:spPr bwMode="auto">
        <a:xfrm>
          <a:off x="1524000" y="269490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3" name="AutoShape 965" descr="https://capfriendly-wlb8ng5.stackpathdns.com/assets/images/icons/general/q.svg"/>
        <xdr:cNvSpPr>
          <a:spLocks noChangeAspect="1" noChangeArrowheads="1"/>
        </xdr:cNvSpPr>
      </xdr:nvSpPr>
      <xdr:spPr bwMode="auto">
        <a:xfrm>
          <a:off x="1524000" y="269681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4" name="AutoShape 966" descr="https://capfriendly-wlb8ng5.stackpathdns.com/assets/images/icons/general/q.svg"/>
        <xdr:cNvSpPr>
          <a:spLocks noChangeAspect="1" noChangeArrowheads="1"/>
        </xdr:cNvSpPr>
      </xdr:nvSpPr>
      <xdr:spPr bwMode="auto">
        <a:xfrm>
          <a:off x="1524000" y="269871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5" name="AutoShape 967" descr="https://capfriendly-wlb8ng5.stackpathdns.com/assets/images/icons/general/q.svg"/>
        <xdr:cNvSpPr>
          <a:spLocks noChangeAspect="1" noChangeArrowheads="1"/>
        </xdr:cNvSpPr>
      </xdr:nvSpPr>
      <xdr:spPr bwMode="auto">
        <a:xfrm>
          <a:off x="1524000" y="270062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6" name="AutoShape 968" descr="https://capfriendly-wlb8ng5.stackpathdns.com/assets/images/icons/general/q.svg"/>
        <xdr:cNvSpPr>
          <a:spLocks noChangeAspect="1" noChangeArrowheads="1"/>
        </xdr:cNvSpPr>
      </xdr:nvSpPr>
      <xdr:spPr bwMode="auto">
        <a:xfrm>
          <a:off x="1524000" y="270252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7" name="AutoShape 969" descr="https://capfriendly-wlb8ng5.stackpathdns.com/assets/images/icons/general/q.svg"/>
        <xdr:cNvSpPr>
          <a:spLocks noChangeAspect="1" noChangeArrowheads="1"/>
        </xdr:cNvSpPr>
      </xdr:nvSpPr>
      <xdr:spPr bwMode="auto">
        <a:xfrm>
          <a:off x="1524000" y="270443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8" name="AutoShape 970" descr="https://capfriendly-wlb8ng5.stackpathdns.com/assets/images/icons/general/q.svg"/>
        <xdr:cNvSpPr>
          <a:spLocks noChangeAspect="1" noChangeArrowheads="1"/>
        </xdr:cNvSpPr>
      </xdr:nvSpPr>
      <xdr:spPr bwMode="auto">
        <a:xfrm>
          <a:off x="1524000" y="270633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19" name="AutoShape 971" descr="https://capfriendly-wlb8ng5.stackpathdns.com/assets/images/icons/general/q.svg"/>
        <xdr:cNvSpPr>
          <a:spLocks noChangeAspect="1" noChangeArrowheads="1"/>
        </xdr:cNvSpPr>
      </xdr:nvSpPr>
      <xdr:spPr bwMode="auto">
        <a:xfrm>
          <a:off x="1524000" y="270824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20" name="AutoShape 972" descr="https://capfriendly-wlb8ng5.stackpathdns.com/assets/images/icons/general/q.svg"/>
        <xdr:cNvSpPr>
          <a:spLocks noChangeAspect="1" noChangeArrowheads="1"/>
        </xdr:cNvSpPr>
      </xdr:nvSpPr>
      <xdr:spPr bwMode="auto">
        <a:xfrm>
          <a:off x="1524000" y="271014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21" name="AutoShape 973" descr="https://capfriendly-wlb8ng5.stackpathdns.com/assets/images/icons/general/q.svg"/>
        <xdr:cNvSpPr>
          <a:spLocks noChangeAspect="1" noChangeArrowheads="1"/>
        </xdr:cNvSpPr>
      </xdr:nvSpPr>
      <xdr:spPr bwMode="auto">
        <a:xfrm>
          <a:off x="1524000" y="2712053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22" name="AutoShape 974" descr="https://capfriendly-wlb8ng5.stackpathdns.com/assets/images/icons/general/q.svg"/>
        <xdr:cNvSpPr>
          <a:spLocks noChangeAspect="1" noChangeArrowheads="1"/>
        </xdr:cNvSpPr>
      </xdr:nvSpPr>
      <xdr:spPr bwMode="auto">
        <a:xfrm>
          <a:off x="1524000" y="2713958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123825</xdr:colOff>
      <xdr:row>86</xdr:row>
      <xdr:rowOff>123825</xdr:rowOff>
    </xdr:to>
    <xdr:sp macro="" textlink="">
      <xdr:nvSpPr>
        <xdr:cNvPr id="3023" name="AutoShape 975" descr="Bonis de performance"/>
        <xdr:cNvSpPr>
          <a:spLocks noChangeAspect="1" noChangeArrowheads="1"/>
        </xdr:cNvSpPr>
      </xdr:nvSpPr>
      <xdr:spPr bwMode="auto">
        <a:xfrm>
          <a:off x="1524000" y="27226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86</xdr:row>
      <xdr:rowOff>0</xdr:rowOff>
    </xdr:from>
    <xdr:to>
      <xdr:col>2</xdr:col>
      <xdr:colOff>257175</xdr:colOff>
      <xdr:row>86</xdr:row>
      <xdr:rowOff>123825</xdr:rowOff>
    </xdr:to>
    <xdr:sp macro="" textlink="">
      <xdr:nvSpPr>
        <xdr:cNvPr id="3024" name="AutoShape 976" descr="Exempté du ballottage">
          <a:hlinkClick xmlns:r="http://schemas.openxmlformats.org/officeDocument/2006/relationships" r:id="rId751"/>
        </xdr:cNvPr>
        <xdr:cNvSpPr>
          <a:spLocks noChangeAspect="1" noChangeArrowheads="1"/>
        </xdr:cNvSpPr>
      </xdr:nvSpPr>
      <xdr:spPr bwMode="auto">
        <a:xfrm>
          <a:off x="1657350" y="272262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1340</xdr:row>
      <xdr:rowOff>0</xdr:rowOff>
    </xdr:from>
    <xdr:to>
      <xdr:col>2</xdr:col>
      <xdr:colOff>123825</xdr:colOff>
      <xdr:row>1340</xdr:row>
      <xdr:rowOff>123825</xdr:rowOff>
    </xdr:to>
    <xdr:sp macro="" textlink="">
      <xdr:nvSpPr>
        <xdr:cNvPr id="3025" name="AutoShape 977" descr="Exempté du ballottage">
          <a:hlinkClick xmlns:r="http://schemas.openxmlformats.org/officeDocument/2006/relationships" r:id="rId752"/>
        </xdr:cNvPr>
        <xdr:cNvSpPr>
          <a:spLocks noChangeAspect="1" noChangeArrowheads="1"/>
        </xdr:cNvSpPr>
      </xdr:nvSpPr>
      <xdr:spPr bwMode="auto">
        <a:xfrm>
          <a:off x="1524000" y="272453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435</xdr:row>
      <xdr:rowOff>0</xdr:rowOff>
    </xdr:from>
    <xdr:to>
      <xdr:col>2</xdr:col>
      <xdr:colOff>123825</xdr:colOff>
      <xdr:row>435</xdr:row>
      <xdr:rowOff>123825</xdr:rowOff>
    </xdr:to>
    <xdr:sp macro="" textlink="">
      <xdr:nvSpPr>
        <xdr:cNvPr id="3026" name="AutoShape 978" descr="Bonis de performance"/>
        <xdr:cNvSpPr>
          <a:spLocks noChangeAspect="1" noChangeArrowheads="1"/>
        </xdr:cNvSpPr>
      </xdr:nvSpPr>
      <xdr:spPr bwMode="auto">
        <a:xfrm>
          <a:off x="1524000" y="27264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435</xdr:row>
      <xdr:rowOff>0</xdr:rowOff>
    </xdr:from>
    <xdr:to>
      <xdr:col>2</xdr:col>
      <xdr:colOff>257175</xdr:colOff>
      <xdr:row>435</xdr:row>
      <xdr:rowOff>123825</xdr:rowOff>
    </xdr:to>
    <xdr:sp macro="" textlink="">
      <xdr:nvSpPr>
        <xdr:cNvPr id="3027" name="AutoShape 979" descr="Transaction avec retenue de salaire"/>
        <xdr:cNvSpPr>
          <a:spLocks noChangeAspect="1" noChangeArrowheads="1"/>
        </xdr:cNvSpPr>
      </xdr:nvSpPr>
      <xdr:spPr bwMode="auto">
        <a:xfrm>
          <a:off x="1657350" y="27264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435</xdr:row>
      <xdr:rowOff>0</xdr:rowOff>
    </xdr:from>
    <xdr:to>
      <xdr:col>2</xdr:col>
      <xdr:colOff>390525</xdr:colOff>
      <xdr:row>435</xdr:row>
      <xdr:rowOff>123825</xdr:rowOff>
    </xdr:to>
    <xdr:sp macro="" textlink="">
      <xdr:nvSpPr>
        <xdr:cNvPr id="3028" name="AutoShape 980" descr="Exempté du ballottage">
          <a:hlinkClick xmlns:r="http://schemas.openxmlformats.org/officeDocument/2006/relationships" r:id="rId753"/>
        </xdr:cNvPr>
        <xdr:cNvSpPr>
          <a:spLocks noChangeAspect="1" noChangeArrowheads="1"/>
        </xdr:cNvSpPr>
      </xdr:nvSpPr>
      <xdr:spPr bwMode="auto">
        <a:xfrm>
          <a:off x="1790700" y="272643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1293</xdr:row>
      <xdr:rowOff>0</xdr:rowOff>
    </xdr:from>
    <xdr:to>
      <xdr:col>2</xdr:col>
      <xdr:colOff>123825</xdr:colOff>
      <xdr:row>1293</xdr:row>
      <xdr:rowOff>123825</xdr:rowOff>
    </xdr:to>
    <xdr:sp macro="" textlink="">
      <xdr:nvSpPr>
        <xdr:cNvPr id="3029" name="AutoShape 981" descr="Exempté du ballottage">
          <a:hlinkClick xmlns:r="http://schemas.openxmlformats.org/officeDocument/2006/relationships" r:id="rId754"/>
        </xdr:cNvPr>
        <xdr:cNvSpPr>
          <a:spLocks noChangeAspect="1" noChangeArrowheads="1"/>
        </xdr:cNvSpPr>
      </xdr:nvSpPr>
      <xdr:spPr bwMode="auto">
        <a:xfrm>
          <a:off x="1524000" y="27321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413</xdr:row>
      <xdr:rowOff>0</xdr:rowOff>
    </xdr:from>
    <xdr:to>
      <xdr:col>2</xdr:col>
      <xdr:colOff>123825</xdr:colOff>
      <xdr:row>413</xdr:row>
      <xdr:rowOff>123825</xdr:rowOff>
    </xdr:to>
    <xdr:sp macro="" textlink="">
      <xdr:nvSpPr>
        <xdr:cNvPr id="3030" name="AutoShape 982" descr="Bonis de performance"/>
        <xdr:cNvSpPr>
          <a:spLocks noChangeAspect="1" noChangeArrowheads="1"/>
        </xdr:cNvSpPr>
      </xdr:nvSpPr>
      <xdr:spPr bwMode="auto">
        <a:xfrm>
          <a:off x="1524000" y="27340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413</xdr:row>
      <xdr:rowOff>0</xdr:rowOff>
    </xdr:from>
    <xdr:to>
      <xdr:col>2</xdr:col>
      <xdr:colOff>257175</xdr:colOff>
      <xdr:row>413</xdr:row>
      <xdr:rowOff>123825</xdr:rowOff>
    </xdr:to>
    <xdr:sp macro="" textlink="">
      <xdr:nvSpPr>
        <xdr:cNvPr id="3031" name="AutoShape 983" descr="Exempté du ballottage">
          <a:hlinkClick xmlns:r="http://schemas.openxmlformats.org/officeDocument/2006/relationships" r:id="rId755"/>
        </xdr:cNvPr>
        <xdr:cNvSpPr>
          <a:spLocks noChangeAspect="1" noChangeArrowheads="1"/>
        </xdr:cNvSpPr>
      </xdr:nvSpPr>
      <xdr:spPr bwMode="auto">
        <a:xfrm>
          <a:off x="1657350" y="27340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280</xdr:row>
      <xdr:rowOff>0</xdr:rowOff>
    </xdr:from>
    <xdr:to>
      <xdr:col>7</xdr:col>
      <xdr:colOff>123825</xdr:colOff>
      <xdr:row>280</xdr:row>
      <xdr:rowOff>104775</xdr:rowOff>
    </xdr:to>
    <xdr:sp macro="" textlink="">
      <xdr:nvSpPr>
        <xdr:cNvPr id="3032" name="AutoShape 984" descr="Éligible à l'arbitrage">
          <a:hlinkClick xmlns:r="http://schemas.openxmlformats.org/officeDocument/2006/relationships" r:id="rId756"/>
        </xdr:cNvPr>
        <xdr:cNvSpPr>
          <a:spLocks noChangeAspect="1" noChangeArrowheads="1"/>
        </xdr:cNvSpPr>
      </xdr:nvSpPr>
      <xdr:spPr bwMode="auto">
        <a:xfrm>
          <a:off x="5334000" y="2735961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812</xdr:row>
      <xdr:rowOff>0</xdr:rowOff>
    </xdr:from>
    <xdr:to>
      <xdr:col>2</xdr:col>
      <xdr:colOff>123825</xdr:colOff>
      <xdr:row>812</xdr:row>
      <xdr:rowOff>123825</xdr:rowOff>
    </xdr:to>
    <xdr:sp macro="" textlink="">
      <xdr:nvSpPr>
        <xdr:cNvPr id="3033" name="AutoShape 985" descr="Bonis de performance"/>
        <xdr:cNvSpPr>
          <a:spLocks noChangeAspect="1" noChangeArrowheads="1"/>
        </xdr:cNvSpPr>
      </xdr:nvSpPr>
      <xdr:spPr bwMode="auto">
        <a:xfrm>
          <a:off x="1524000" y="273786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812</xdr:row>
      <xdr:rowOff>0</xdr:rowOff>
    </xdr:from>
    <xdr:to>
      <xdr:col>2</xdr:col>
      <xdr:colOff>257175</xdr:colOff>
      <xdr:row>812</xdr:row>
      <xdr:rowOff>123825</xdr:rowOff>
    </xdr:to>
    <xdr:sp macro="" textlink="">
      <xdr:nvSpPr>
        <xdr:cNvPr id="3034" name="AutoShape 986" descr="Exempté du ballottage">
          <a:hlinkClick xmlns:r="http://schemas.openxmlformats.org/officeDocument/2006/relationships" r:id="rId757"/>
        </xdr:cNvPr>
        <xdr:cNvSpPr>
          <a:spLocks noChangeAspect="1" noChangeArrowheads="1"/>
        </xdr:cNvSpPr>
      </xdr:nvSpPr>
      <xdr:spPr bwMode="auto">
        <a:xfrm>
          <a:off x="1657350" y="273786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432</xdr:row>
      <xdr:rowOff>0</xdr:rowOff>
    </xdr:from>
    <xdr:to>
      <xdr:col>2</xdr:col>
      <xdr:colOff>123825</xdr:colOff>
      <xdr:row>432</xdr:row>
      <xdr:rowOff>123825</xdr:rowOff>
    </xdr:to>
    <xdr:sp macro="" textlink="">
      <xdr:nvSpPr>
        <xdr:cNvPr id="3035" name="AutoShape 987" descr="Bonis de performance"/>
        <xdr:cNvSpPr>
          <a:spLocks noChangeAspect="1" noChangeArrowheads="1"/>
        </xdr:cNvSpPr>
      </xdr:nvSpPr>
      <xdr:spPr bwMode="auto">
        <a:xfrm>
          <a:off x="1524000" y="273977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432</xdr:row>
      <xdr:rowOff>0</xdr:rowOff>
    </xdr:from>
    <xdr:to>
      <xdr:col>2</xdr:col>
      <xdr:colOff>257175</xdr:colOff>
      <xdr:row>432</xdr:row>
      <xdr:rowOff>123825</xdr:rowOff>
    </xdr:to>
    <xdr:sp macro="" textlink="">
      <xdr:nvSpPr>
        <xdr:cNvPr id="3036" name="AutoShape 988" descr="Exempté du ballottage">
          <a:hlinkClick xmlns:r="http://schemas.openxmlformats.org/officeDocument/2006/relationships" r:id="rId758"/>
        </xdr:cNvPr>
        <xdr:cNvSpPr>
          <a:spLocks noChangeAspect="1" noChangeArrowheads="1"/>
        </xdr:cNvSpPr>
      </xdr:nvSpPr>
      <xdr:spPr bwMode="auto">
        <a:xfrm>
          <a:off x="1657350" y="273977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xdr:row>
      <xdr:rowOff>0</xdr:rowOff>
    </xdr:from>
    <xdr:to>
      <xdr:col>2</xdr:col>
      <xdr:colOff>123825</xdr:colOff>
      <xdr:row>111</xdr:row>
      <xdr:rowOff>123825</xdr:rowOff>
    </xdr:to>
    <xdr:sp macro="" textlink="">
      <xdr:nvSpPr>
        <xdr:cNvPr id="3037" name="AutoShape 989" descr="Bonis de performance"/>
        <xdr:cNvSpPr>
          <a:spLocks noChangeAspect="1" noChangeArrowheads="1"/>
        </xdr:cNvSpPr>
      </xdr:nvSpPr>
      <xdr:spPr bwMode="auto">
        <a:xfrm>
          <a:off x="1524000" y="274358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1349</xdr:row>
      <xdr:rowOff>0</xdr:rowOff>
    </xdr:from>
    <xdr:to>
      <xdr:col>2</xdr:col>
      <xdr:colOff>123825</xdr:colOff>
      <xdr:row>1349</xdr:row>
      <xdr:rowOff>123825</xdr:rowOff>
    </xdr:to>
    <xdr:sp macro="" textlink="">
      <xdr:nvSpPr>
        <xdr:cNvPr id="3038" name="AutoShape 990" descr="Exempté du ballottage">
          <a:hlinkClick xmlns:r="http://schemas.openxmlformats.org/officeDocument/2006/relationships" r:id="rId759"/>
        </xdr:cNvPr>
        <xdr:cNvSpPr>
          <a:spLocks noChangeAspect="1" noChangeArrowheads="1"/>
        </xdr:cNvSpPr>
      </xdr:nvSpPr>
      <xdr:spPr bwMode="auto">
        <a:xfrm>
          <a:off x="1524000" y="274548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1202</xdr:row>
      <xdr:rowOff>0</xdr:rowOff>
    </xdr:from>
    <xdr:to>
      <xdr:col>7</xdr:col>
      <xdr:colOff>123825</xdr:colOff>
      <xdr:row>1202</xdr:row>
      <xdr:rowOff>104775</xdr:rowOff>
    </xdr:to>
    <xdr:sp macro="" textlink="">
      <xdr:nvSpPr>
        <xdr:cNvPr id="3039" name="AutoShape 991" descr="Éligible à l'arbitrage">
          <a:hlinkClick xmlns:r="http://schemas.openxmlformats.org/officeDocument/2006/relationships" r:id="rId760"/>
        </xdr:cNvPr>
        <xdr:cNvSpPr>
          <a:spLocks noChangeAspect="1" noChangeArrowheads="1"/>
        </xdr:cNvSpPr>
      </xdr:nvSpPr>
      <xdr:spPr bwMode="auto">
        <a:xfrm>
          <a:off x="5334000" y="2747391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1225</xdr:row>
      <xdr:rowOff>0</xdr:rowOff>
    </xdr:from>
    <xdr:to>
      <xdr:col>2</xdr:col>
      <xdr:colOff>123825</xdr:colOff>
      <xdr:row>1225</xdr:row>
      <xdr:rowOff>123825</xdr:rowOff>
    </xdr:to>
    <xdr:sp macro="" textlink="">
      <xdr:nvSpPr>
        <xdr:cNvPr id="3040" name="AutoShape 992" descr="Bonis de performance"/>
        <xdr:cNvSpPr>
          <a:spLocks noChangeAspect="1" noChangeArrowheads="1"/>
        </xdr:cNvSpPr>
      </xdr:nvSpPr>
      <xdr:spPr bwMode="auto">
        <a:xfrm>
          <a:off x="1524000" y="27492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1225</xdr:row>
      <xdr:rowOff>0</xdr:rowOff>
    </xdr:from>
    <xdr:to>
      <xdr:col>2</xdr:col>
      <xdr:colOff>257175</xdr:colOff>
      <xdr:row>1225</xdr:row>
      <xdr:rowOff>123825</xdr:rowOff>
    </xdr:to>
    <xdr:sp macro="" textlink="">
      <xdr:nvSpPr>
        <xdr:cNvPr id="3041" name="AutoShape 993" descr="Exempté du ballottage">
          <a:hlinkClick xmlns:r="http://schemas.openxmlformats.org/officeDocument/2006/relationships" r:id="rId761"/>
        </xdr:cNvPr>
        <xdr:cNvSpPr>
          <a:spLocks noChangeAspect="1" noChangeArrowheads="1"/>
        </xdr:cNvSpPr>
      </xdr:nvSpPr>
      <xdr:spPr bwMode="auto">
        <a:xfrm>
          <a:off x="1657350" y="274929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467</xdr:row>
      <xdr:rowOff>0</xdr:rowOff>
    </xdr:from>
    <xdr:to>
      <xdr:col>2</xdr:col>
      <xdr:colOff>123825</xdr:colOff>
      <xdr:row>467</xdr:row>
      <xdr:rowOff>123825</xdr:rowOff>
    </xdr:to>
    <xdr:sp macro="" textlink="">
      <xdr:nvSpPr>
        <xdr:cNvPr id="3042" name="AutoShape 994" descr="Bonis de performance"/>
        <xdr:cNvSpPr>
          <a:spLocks noChangeAspect="1" noChangeArrowheads="1"/>
        </xdr:cNvSpPr>
      </xdr:nvSpPr>
      <xdr:spPr bwMode="auto">
        <a:xfrm>
          <a:off x="1524000" y="276244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467</xdr:row>
      <xdr:rowOff>0</xdr:rowOff>
    </xdr:from>
    <xdr:to>
      <xdr:col>2</xdr:col>
      <xdr:colOff>257175</xdr:colOff>
      <xdr:row>467</xdr:row>
      <xdr:rowOff>123825</xdr:rowOff>
    </xdr:to>
    <xdr:sp macro="" textlink="">
      <xdr:nvSpPr>
        <xdr:cNvPr id="3043" name="AutoShape 995" descr="Exempté du ballottage">
          <a:hlinkClick xmlns:r="http://schemas.openxmlformats.org/officeDocument/2006/relationships" r:id="rId762"/>
        </xdr:cNvPr>
        <xdr:cNvSpPr>
          <a:spLocks noChangeAspect="1" noChangeArrowheads="1"/>
        </xdr:cNvSpPr>
      </xdr:nvSpPr>
      <xdr:spPr bwMode="auto">
        <a:xfrm>
          <a:off x="1657350" y="276244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104775</xdr:colOff>
      <xdr:row>1</xdr:row>
      <xdr:rowOff>104775</xdr:rowOff>
    </xdr:to>
    <xdr:sp macro="" textlink="">
      <xdr:nvSpPr>
        <xdr:cNvPr id="3044" name="AutoShape 996" descr="https://capfriendly-wlb8ng5.stackpathdns.com/assets/images/icons/general/q2.svg"/>
        <xdr:cNvSpPr>
          <a:spLocks noChangeAspect="1" noChangeArrowheads="1"/>
        </xdr:cNvSpPr>
      </xdr:nvSpPr>
      <xdr:spPr bwMode="auto">
        <a:xfrm>
          <a:off x="5334000" y="27643455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1040</xdr:row>
      <xdr:rowOff>0</xdr:rowOff>
    </xdr:from>
    <xdr:to>
      <xdr:col>2</xdr:col>
      <xdr:colOff>123825</xdr:colOff>
      <xdr:row>1040</xdr:row>
      <xdr:rowOff>123825</xdr:rowOff>
    </xdr:to>
    <xdr:sp macro="" textlink="">
      <xdr:nvSpPr>
        <xdr:cNvPr id="3045" name="AutoShape 997" descr="Bonis de performance"/>
        <xdr:cNvSpPr>
          <a:spLocks noChangeAspect="1" noChangeArrowheads="1"/>
        </xdr:cNvSpPr>
      </xdr:nvSpPr>
      <xdr:spPr bwMode="auto">
        <a:xfrm>
          <a:off x="1524000" y="276625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1040</xdr:row>
      <xdr:rowOff>0</xdr:rowOff>
    </xdr:from>
    <xdr:to>
      <xdr:col>2</xdr:col>
      <xdr:colOff>257175</xdr:colOff>
      <xdr:row>1040</xdr:row>
      <xdr:rowOff>123825</xdr:rowOff>
    </xdr:to>
    <xdr:sp macro="" textlink="">
      <xdr:nvSpPr>
        <xdr:cNvPr id="3046" name="AutoShape 998" descr="Exempté du ballottage">
          <a:hlinkClick xmlns:r="http://schemas.openxmlformats.org/officeDocument/2006/relationships" r:id="rId763"/>
        </xdr:cNvPr>
        <xdr:cNvSpPr>
          <a:spLocks noChangeAspect="1" noChangeArrowheads="1"/>
        </xdr:cNvSpPr>
      </xdr:nvSpPr>
      <xdr:spPr bwMode="auto">
        <a:xfrm>
          <a:off x="1657350" y="276625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104775</xdr:colOff>
      <xdr:row>1</xdr:row>
      <xdr:rowOff>104775</xdr:rowOff>
    </xdr:to>
    <xdr:sp macro="" textlink="">
      <xdr:nvSpPr>
        <xdr:cNvPr id="3047" name="AutoShape 999" descr="https://capfriendly-wlb8ng5.stackpathdns.com/assets/images/icons/general/q2.svg"/>
        <xdr:cNvSpPr>
          <a:spLocks noChangeAspect="1" noChangeArrowheads="1"/>
        </xdr:cNvSpPr>
      </xdr:nvSpPr>
      <xdr:spPr bwMode="auto">
        <a:xfrm>
          <a:off x="6096000" y="276815550"/>
          <a:ext cx="10477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194</xdr:row>
      <xdr:rowOff>0</xdr:rowOff>
    </xdr:from>
    <xdr:to>
      <xdr:col>2</xdr:col>
      <xdr:colOff>123825</xdr:colOff>
      <xdr:row>194</xdr:row>
      <xdr:rowOff>123825</xdr:rowOff>
    </xdr:to>
    <xdr:sp macro="" textlink="">
      <xdr:nvSpPr>
        <xdr:cNvPr id="3048" name="AutoShape 1000" descr="Exempté du ballottage">
          <a:hlinkClick xmlns:r="http://schemas.openxmlformats.org/officeDocument/2006/relationships" r:id="rId764"/>
        </xdr:cNvPr>
        <xdr:cNvSpPr>
          <a:spLocks noChangeAspect="1" noChangeArrowheads="1"/>
        </xdr:cNvSpPr>
      </xdr:nvSpPr>
      <xdr:spPr bwMode="auto">
        <a:xfrm>
          <a:off x="1524000" y="277006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237</xdr:row>
      <xdr:rowOff>0</xdr:rowOff>
    </xdr:from>
    <xdr:to>
      <xdr:col>2</xdr:col>
      <xdr:colOff>123825</xdr:colOff>
      <xdr:row>237</xdr:row>
      <xdr:rowOff>123825</xdr:rowOff>
    </xdr:to>
    <xdr:sp macro="" textlink="">
      <xdr:nvSpPr>
        <xdr:cNvPr id="3049" name="AutoShape 1001" descr="Exempté du ballottage">
          <a:hlinkClick xmlns:r="http://schemas.openxmlformats.org/officeDocument/2006/relationships" r:id="rId765"/>
        </xdr:cNvPr>
        <xdr:cNvSpPr>
          <a:spLocks noChangeAspect="1" noChangeArrowheads="1"/>
        </xdr:cNvSpPr>
      </xdr:nvSpPr>
      <xdr:spPr bwMode="auto">
        <a:xfrm>
          <a:off x="1524000" y="277196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1080</xdr:row>
      <xdr:rowOff>0</xdr:rowOff>
    </xdr:from>
    <xdr:to>
      <xdr:col>2</xdr:col>
      <xdr:colOff>123825</xdr:colOff>
      <xdr:row>1080</xdr:row>
      <xdr:rowOff>123825</xdr:rowOff>
    </xdr:to>
    <xdr:sp macro="" textlink="">
      <xdr:nvSpPr>
        <xdr:cNvPr id="3050" name="AutoShape 1002" descr="Exempté du ballottage">
          <a:hlinkClick xmlns:r="http://schemas.openxmlformats.org/officeDocument/2006/relationships" r:id="rId766"/>
        </xdr:cNvPr>
        <xdr:cNvSpPr>
          <a:spLocks noChangeAspect="1" noChangeArrowheads="1"/>
        </xdr:cNvSpPr>
      </xdr:nvSpPr>
      <xdr:spPr bwMode="auto">
        <a:xfrm>
          <a:off x="1524000" y="2773870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1267</xdr:row>
      <xdr:rowOff>0</xdr:rowOff>
    </xdr:from>
    <xdr:to>
      <xdr:col>2</xdr:col>
      <xdr:colOff>123825</xdr:colOff>
      <xdr:row>1267</xdr:row>
      <xdr:rowOff>123825</xdr:rowOff>
    </xdr:to>
    <xdr:sp macro="" textlink="">
      <xdr:nvSpPr>
        <xdr:cNvPr id="3051" name="AutoShape 1003" descr="Exempté du ballottage">
          <a:hlinkClick xmlns:r="http://schemas.openxmlformats.org/officeDocument/2006/relationships" r:id="rId767"/>
        </xdr:cNvPr>
        <xdr:cNvSpPr>
          <a:spLocks noChangeAspect="1" noChangeArrowheads="1"/>
        </xdr:cNvSpPr>
      </xdr:nvSpPr>
      <xdr:spPr bwMode="auto">
        <a:xfrm>
          <a:off x="1524000" y="2775775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1267</xdr:row>
      <xdr:rowOff>0</xdr:rowOff>
    </xdr:from>
    <xdr:to>
      <xdr:col>7</xdr:col>
      <xdr:colOff>123825</xdr:colOff>
      <xdr:row>1267</xdr:row>
      <xdr:rowOff>104775</xdr:rowOff>
    </xdr:to>
    <xdr:sp macro="" textlink="">
      <xdr:nvSpPr>
        <xdr:cNvPr id="3052" name="AutoShape 1004" descr="Éligible à l'arbitrage">
          <a:hlinkClick xmlns:r="http://schemas.openxmlformats.org/officeDocument/2006/relationships" r:id="rId768"/>
        </xdr:cNvPr>
        <xdr:cNvSpPr>
          <a:spLocks noChangeAspect="1" noChangeArrowheads="1"/>
        </xdr:cNvSpPr>
      </xdr:nvSpPr>
      <xdr:spPr bwMode="auto">
        <a:xfrm>
          <a:off x="5334000" y="2775775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1331</xdr:row>
      <xdr:rowOff>0</xdr:rowOff>
    </xdr:from>
    <xdr:to>
      <xdr:col>2</xdr:col>
      <xdr:colOff>123825</xdr:colOff>
      <xdr:row>1331</xdr:row>
      <xdr:rowOff>123825</xdr:rowOff>
    </xdr:to>
    <xdr:sp macro="" textlink="">
      <xdr:nvSpPr>
        <xdr:cNvPr id="3053" name="AutoShape 1005" descr="Exempté du ballottage">
          <a:hlinkClick xmlns:r="http://schemas.openxmlformats.org/officeDocument/2006/relationships" r:id="rId769"/>
        </xdr:cNvPr>
        <xdr:cNvSpPr>
          <a:spLocks noChangeAspect="1" noChangeArrowheads="1"/>
        </xdr:cNvSpPr>
      </xdr:nvSpPr>
      <xdr:spPr bwMode="auto">
        <a:xfrm>
          <a:off x="1524000" y="278711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717</xdr:row>
      <xdr:rowOff>0</xdr:rowOff>
    </xdr:from>
    <xdr:to>
      <xdr:col>2</xdr:col>
      <xdr:colOff>123825</xdr:colOff>
      <xdr:row>717</xdr:row>
      <xdr:rowOff>123825</xdr:rowOff>
    </xdr:to>
    <xdr:sp macro="" textlink="">
      <xdr:nvSpPr>
        <xdr:cNvPr id="3054" name="AutoShape 1006" descr="Bonis de performance"/>
        <xdr:cNvSpPr>
          <a:spLocks noChangeAspect="1" noChangeArrowheads="1"/>
        </xdr:cNvSpPr>
      </xdr:nvSpPr>
      <xdr:spPr bwMode="auto">
        <a:xfrm>
          <a:off x="1524000" y="278901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717</xdr:row>
      <xdr:rowOff>0</xdr:rowOff>
    </xdr:from>
    <xdr:to>
      <xdr:col>2</xdr:col>
      <xdr:colOff>257175</xdr:colOff>
      <xdr:row>717</xdr:row>
      <xdr:rowOff>123825</xdr:rowOff>
    </xdr:to>
    <xdr:sp macro="" textlink="">
      <xdr:nvSpPr>
        <xdr:cNvPr id="3055" name="AutoShape 1007" descr="Exempté du ballottage">
          <a:hlinkClick xmlns:r="http://schemas.openxmlformats.org/officeDocument/2006/relationships" r:id="rId770"/>
        </xdr:cNvPr>
        <xdr:cNvSpPr>
          <a:spLocks noChangeAspect="1" noChangeArrowheads="1"/>
        </xdr:cNvSpPr>
      </xdr:nvSpPr>
      <xdr:spPr bwMode="auto">
        <a:xfrm>
          <a:off x="1657350" y="278901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1393</xdr:row>
      <xdr:rowOff>0</xdr:rowOff>
    </xdr:from>
    <xdr:to>
      <xdr:col>2</xdr:col>
      <xdr:colOff>123825</xdr:colOff>
      <xdr:row>1393</xdr:row>
      <xdr:rowOff>123825</xdr:rowOff>
    </xdr:to>
    <xdr:sp macro="" textlink="">
      <xdr:nvSpPr>
        <xdr:cNvPr id="3056" name="AutoShape 1008" descr="Exempté du ballottage">
          <a:hlinkClick xmlns:r="http://schemas.openxmlformats.org/officeDocument/2006/relationships" r:id="rId771"/>
        </xdr:cNvPr>
        <xdr:cNvSpPr>
          <a:spLocks noChangeAspect="1" noChangeArrowheads="1"/>
        </xdr:cNvSpPr>
      </xdr:nvSpPr>
      <xdr:spPr bwMode="auto">
        <a:xfrm>
          <a:off x="1524000" y="279092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174</xdr:row>
      <xdr:rowOff>0</xdr:rowOff>
    </xdr:from>
    <xdr:to>
      <xdr:col>7</xdr:col>
      <xdr:colOff>123825</xdr:colOff>
      <xdr:row>174</xdr:row>
      <xdr:rowOff>104775</xdr:rowOff>
    </xdr:to>
    <xdr:sp macro="" textlink="">
      <xdr:nvSpPr>
        <xdr:cNvPr id="3057" name="AutoShape 1009" descr="Éligible à l'arbitrage">
          <a:hlinkClick xmlns:r="http://schemas.openxmlformats.org/officeDocument/2006/relationships" r:id="rId772"/>
        </xdr:cNvPr>
        <xdr:cNvSpPr>
          <a:spLocks noChangeAspect="1" noChangeArrowheads="1"/>
        </xdr:cNvSpPr>
      </xdr:nvSpPr>
      <xdr:spPr bwMode="auto">
        <a:xfrm>
          <a:off x="5334000" y="272567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666</xdr:row>
      <xdr:rowOff>0</xdr:rowOff>
    </xdr:from>
    <xdr:to>
      <xdr:col>2</xdr:col>
      <xdr:colOff>123825</xdr:colOff>
      <xdr:row>666</xdr:row>
      <xdr:rowOff>123825</xdr:rowOff>
    </xdr:to>
    <xdr:sp macro="" textlink="">
      <xdr:nvSpPr>
        <xdr:cNvPr id="3058" name="AutoShape 1010" descr="Bonis de performance"/>
        <xdr:cNvSpPr>
          <a:spLocks noChangeAspect="1" noChangeArrowheads="1"/>
        </xdr:cNvSpPr>
      </xdr:nvSpPr>
      <xdr:spPr bwMode="auto">
        <a:xfrm>
          <a:off x="1524000" y="27371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666</xdr:row>
      <xdr:rowOff>0</xdr:rowOff>
    </xdr:from>
    <xdr:to>
      <xdr:col>2</xdr:col>
      <xdr:colOff>257175</xdr:colOff>
      <xdr:row>666</xdr:row>
      <xdr:rowOff>123825</xdr:rowOff>
    </xdr:to>
    <xdr:sp macro="" textlink="">
      <xdr:nvSpPr>
        <xdr:cNvPr id="3059" name="AutoShape 1011" descr="Exempté du ballottage">
          <a:hlinkClick xmlns:r="http://schemas.openxmlformats.org/officeDocument/2006/relationships" r:id="rId773"/>
        </xdr:cNvPr>
        <xdr:cNvSpPr>
          <a:spLocks noChangeAspect="1" noChangeArrowheads="1"/>
        </xdr:cNvSpPr>
      </xdr:nvSpPr>
      <xdr:spPr bwMode="auto">
        <a:xfrm>
          <a:off x="1657350" y="2737104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1465</xdr:row>
      <xdr:rowOff>0</xdr:rowOff>
    </xdr:from>
    <xdr:to>
      <xdr:col>7</xdr:col>
      <xdr:colOff>123825</xdr:colOff>
      <xdr:row>1465</xdr:row>
      <xdr:rowOff>104775</xdr:rowOff>
    </xdr:to>
    <xdr:sp macro="" textlink="">
      <xdr:nvSpPr>
        <xdr:cNvPr id="3060" name="AutoShape 1012" descr="Éligible à l'arbitrage">
          <a:hlinkClick xmlns:r="http://schemas.openxmlformats.org/officeDocument/2006/relationships" r:id="rId774"/>
        </xdr:cNvPr>
        <xdr:cNvSpPr>
          <a:spLocks noChangeAspect="1" noChangeArrowheads="1"/>
        </xdr:cNvSpPr>
      </xdr:nvSpPr>
      <xdr:spPr bwMode="auto">
        <a:xfrm>
          <a:off x="5334000" y="275415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862</xdr:row>
      <xdr:rowOff>0</xdr:rowOff>
    </xdr:from>
    <xdr:to>
      <xdr:col>2</xdr:col>
      <xdr:colOff>123825</xdr:colOff>
      <xdr:row>862</xdr:row>
      <xdr:rowOff>123825</xdr:rowOff>
    </xdr:to>
    <xdr:sp macro="" textlink="">
      <xdr:nvSpPr>
        <xdr:cNvPr id="3061" name="AutoShape 1013" descr="Bonis de performance"/>
        <xdr:cNvSpPr>
          <a:spLocks noChangeAspect="1" noChangeArrowheads="1"/>
        </xdr:cNvSpPr>
      </xdr:nvSpPr>
      <xdr:spPr bwMode="auto">
        <a:xfrm>
          <a:off x="1524000" y="27598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862</xdr:row>
      <xdr:rowOff>0</xdr:rowOff>
    </xdr:from>
    <xdr:to>
      <xdr:col>2</xdr:col>
      <xdr:colOff>257175</xdr:colOff>
      <xdr:row>862</xdr:row>
      <xdr:rowOff>123825</xdr:rowOff>
    </xdr:to>
    <xdr:sp macro="" textlink="">
      <xdr:nvSpPr>
        <xdr:cNvPr id="3062" name="AutoShape 1014" descr="Exempté du ballottage">
          <a:hlinkClick xmlns:r="http://schemas.openxmlformats.org/officeDocument/2006/relationships" r:id="rId775"/>
        </xdr:cNvPr>
        <xdr:cNvSpPr>
          <a:spLocks noChangeAspect="1" noChangeArrowheads="1"/>
        </xdr:cNvSpPr>
      </xdr:nvSpPr>
      <xdr:spPr bwMode="auto">
        <a:xfrm>
          <a:off x="1657350" y="27598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506</xdr:row>
      <xdr:rowOff>0</xdr:rowOff>
    </xdr:from>
    <xdr:to>
      <xdr:col>7</xdr:col>
      <xdr:colOff>123825</xdr:colOff>
      <xdr:row>506</xdr:row>
      <xdr:rowOff>104775</xdr:rowOff>
    </xdr:to>
    <xdr:sp macro="" textlink="">
      <xdr:nvSpPr>
        <xdr:cNvPr id="3063" name="AutoShape 1015" descr="Éligible à l'arbitrage">
          <a:hlinkClick xmlns:r="http://schemas.openxmlformats.org/officeDocument/2006/relationships" r:id="rId776"/>
        </xdr:cNvPr>
        <xdr:cNvSpPr>
          <a:spLocks noChangeAspect="1" noChangeArrowheads="1"/>
        </xdr:cNvSpPr>
      </xdr:nvSpPr>
      <xdr:spPr bwMode="auto">
        <a:xfrm>
          <a:off x="5334000" y="276177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485</xdr:row>
      <xdr:rowOff>0</xdr:rowOff>
    </xdr:from>
    <xdr:to>
      <xdr:col>2</xdr:col>
      <xdr:colOff>123825</xdr:colOff>
      <xdr:row>485</xdr:row>
      <xdr:rowOff>123825</xdr:rowOff>
    </xdr:to>
    <xdr:sp macro="" textlink="">
      <xdr:nvSpPr>
        <xdr:cNvPr id="3064" name="AutoShape 1016" descr="Bonis de performance"/>
        <xdr:cNvSpPr>
          <a:spLocks noChangeAspect="1" noChangeArrowheads="1"/>
        </xdr:cNvSpPr>
      </xdr:nvSpPr>
      <xdr:spPr bwMode="auto">
        <a:xfrm>
          <a:off x="1524000" y="276367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3065" name="AutoShape 1017" descr="https://capfriendly-wlb8ng5.stackpathdns.com/assets/images/icons/general/q.svg"/>
        <xdr:cNvSpPr>
          <a:spLocks noChangeAspect="1" noChangeArrowheads="1"/>
        </xdr:cNvSpPr>
      </xdr:nvSpPr>
      <xdr:spPr bwMode="auto">
        <a:xfrm>
          <a:off x="1524000" y="280511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3066" name="AutoShape 1018" descr="https://capfriendly-wlb8ng5.stackpathdns.com/assets/images/icons/general/q.svg"/>
        <xdr:cNvSpPr>
          <a:spLocks noChangeAspect="1" noChangeArrowheads="1"/>
        </xdr:cNvSpPr>
      </xdr:nvSpPr>
      <xdr:spPr bwMode="auto">
        <a:xfrm>
          <a:off x="1524000" y="280701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3067" name="AutoShape 1019" descr="https://capfriendly-wlb8ng5.stackpathdns.com/assets/images/icons/general/q.svg"/>
        <xdr:cNvSpPr>
          <a:spLocks noChangeAspect="1" noChangeArrowheads="1"/>
        </xdr:cNvSpPr>
      </xdr:nvSpPr>
      <xdr:spPr bwMode="auto">
        <a:xfrm>
          <a:off x="1524000" y="280892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3068" name="AutoShape 1020" descr="https://capfriendly-wlb8ng5.stackpathdns.com/assets/images/icons/general/q.svg"/>
        <xdr:cNvSpPr>
          <a:spLocks noChangeAspect="1" noChangeArrowheads="1"/>
        </xdr:cNvSpPr>
      </xdr:nvSpPr>
      <xdr:spPr bwMode="auto">
        <a:xfrm>
          <a:off x="1524000" y="281082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3069" name="AutoShape 1021" descr="https://capfriendly-wlb8ng5.stackpathdns.com/assets/images/icons/general/q.svg"/>
        <xdr:cNvSpPr>
          <a:spLocks noChangeAspect="1" noChangeArrowheads="1"/>
        </xdr:cNvSpPr>
      </xdr:nvSpPr>
      <xdr:spPr bwMode="auto">
        <a:xfrm>
          <a:off x="1524000" y="281273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3070" name="AutoShape 1022" descr="https://capfriendly-wlb8ng5.stackpathdns.com/assets/images/icons/general/q.svg"/>
        <xdr:cNvSpPr>
          <a:spLocks noChangeAspect="1" noChangeArrowheads="1"/>
        </xdr:cNvSpPr>
      </xdr:nvSpPr>
      <xdr:spPr bwMode="auto">
        <a:xfrm>
          <a:off x="1524000" y="281463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3071" name="AutoShape 1023" descr="https://capfriendly-wlb8ng5.stackpathdns.com/assets/images/icons/general/q.svg"/>
        <xdr:cNvSpPr>
          <a:spLocks noChangeAspect="1" noChangeArrowheads="1"/>
        </xdr:cNvSpPr>
      </xdr:nvSpPr>
      <xdr:spPr bwMode="auto">
        <a:xfrm>
          <a:off x="1524000" y="281654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4808" name="AutoShape 1024" descr="https://capfriendly-wlb8ng5.stackpathdns.com/assets/images/icons/general/q.svg"/>
        <xdr:cNvSpPr>
          <a:spLocks noChangeAspect="1" noChangeArrowheads="1"/>
        </xdr:cNvSpPr>
      </xdr:nvSpPr>
      <xdr:spPr bwMode="auto">
        <a:xfrm>
          <a:off x="1524000" y="281844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4809" name="AutoShape 1025" descr="https://capfriendly-wlb8ng5.stackpathdns.com/assets/images/icons/general/q.svg"/>
        <xdr:cNvSpPr>
          <a:spLocks noChangeAspect="1" noChangeArrowheads="1"/>
        </xdr:cNvSpPr>
      </xdr:nvSpPr>
      <xdr:spPr bwMode="auto">
        <a:xfrm>
          <a:off x="1524000" y="282035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4810" name="AutoShape 1026" descr="https://capfriendly-wlb8ng5.stackpathdns.com/assets/images/icons/general/q.svg"/>
        <xdr:cNvSpPr>
          <a:spLocks noChangeAspect="1" noChangeArrowheads="1"/>
        </xdr:cNvSpPr>
      </xdr:nvSpPr>
      <xdr:spPr bwMode="auto">
        <a:xfrm>
          <a:off x="1524000" y="2822257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4811" name="AutoShape 1027" descr="https://capfriendly-wlb8ng5.stackpathdns.com/assets/images/icons/general/q.svg"/>
        <xdr:cNvSpPr>
          <a:spLocks noChangeAspect="1" noChangeArrowheads="1"/>
        </xdr:cNvSpPr>
      </xdr:nvSpPr>
      <xdr:spPr bwMode="auto">
        <a:xfrm>
          <a:off x="1524000" y="2824162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313</xdr:row>
      <xdr:rowOff>0</xdr:rowOff>
    </xdr:from>
    <xdr:to>
      <xdr:col>2</xdr:col>
      <xdr:colOff>123825</xdr:colOff>
      <xdr:row>313</xdr:row>
      <xdr:rowOff>123825</xdr:rowOff>
    </xdr:to>
    <xdr:sp macro="" textlink="">
      <xdr:nvSpPr>
        <xdr:cNvPr id="4812" name="AutoShape 1028" descr="Bonis de performance"/>
        <xdr:cNvSpPr>
          <a:spLocks noChangeAspect="1" noChangeArrowheads="1"/>
        </xdr:cNvSpPr>
      </xdr:nvSpPr>
      <xdr:spPr bwMode="auto">
        <a:xfrm>
          <a:off x="1524000" y="28328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313</xdr:row>
      <xdr:rowOff>0</xdr:rowOff>
    </xdr:from>
    <xdr:to>
      <xdr:col>2</xdr:col>
      <xdr:colOff>257175</xdr:colOff>
      <xdr:row>313</xdr:row>
      <xdr:rowOff>123825</xdr:rowOff>
    </xdr:to>
    <xdr:sp macro="" textlink="">
      <xdr:nvSpPr>
        <xdr:cNvPr id="4813" name="AutoShape 1029" descr="Exempté du ballottage">
          <a:hlinkClick xmlns:r="http://schemas.openxmlformats.org/officeDocument/2006/relationships" r:id="rId777"/>
        </xdr:cNvPr>
        <xdr:cNvSpPr>
          <a:spLocks noChangeAspect="1" noChangeArrowheads="1"/>
        </xdr:cNvSpPr>
      </xdr:nvSpPr>
      <xdr:spPr bwMode="auto">
        <a:xfrm>
          <a:off x="1657350" y="283283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123825</xdr:colOff>
      <xdr:row>143</xdr:row>
      <xdr:rowOff>123825</xdr:rowOff>
    </xdr:to>
    <xdr:sp macro="" textlink="">
      <xdr:nvSpPr>
        <xdr:cNvPr id="4814" name="AutoShape 1030" descr="Bonis de performance"/>
        <xdr:cNvSpPr>
          <a:spLocks noChangeAspect="1" noChangeArrowheads="1"/>
        </xdr:cNvSpPr>
      </xdr:nvSpPr>
      <xdr:spPr bwMode="auto">
        <a:xfrm>
          <a:off x="1524000" y="28347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143</xdr:row>
      <xdr:rowOff>0</xdr:rowOff>
    </xdr:from>
    <xdr:to>
      <xdr:col>2</xdr:col>
      <xdr:colOff>257175</xdr:colOff>
      <xdr:row>143</xdr:row>
      <xdr:rowOff>123825</xdr:rowOff>
    </xdr:to>
    <xdr:sp macro="" textlink="">
      <xdr:nvSpPr>
        <xdr:cNvPr id="4815" name="AutoShape 1031" descr="Exempté du ballottage">
          <a:hlinkClick xmlns:r="http://schemas.openxmlformats.org/officeDocument/2006/relationships" r:id="rId778"/>
        </xdr:cNvPr>
        <xdr:cNvSpPr>
          <a:spLocks noChangeAspect="1" noChangeArrowheads="1"/>
        </xdr:cNvSpPr>
      </xdr:nvSpPr>
      <xdr:spPr bwMode="auto">
        <a:xfrm>
          <a:off x="1657350" y="283473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1003</xdr:row>
      <xdr:rowOff>0</xdr:rowOff>
    </xdr:from>
    <xdr:to>
      <xdr:col>2</xdr:col>
      <xdr:colOff>123825</xdr:colOff>
      <xdr:row>1003</xdr:row>
      <xdr:rowOff>123825</xdr:rowOff>
    </xdr:to>
    <xdr:sp macro="" textlink="">
      <xdr:nvSpPr>
        <xdr:cNvPr id="4816" name="AutoShape 1032" descr="Bonis de performance"/>
        <xdr:cNvSpPr>
          <a:spLocks noChangeAspect="1" noChangeArrowheads="1"/>
        </xdr:cNvSpPr>
      </xdr:nvSpPr>
      <xdr:spPr bwMode="auto">
        <a:xfrm>
          <a:off x="1524000" y="28366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1003</xdr:row>
      <xdr:rowOff>0</xdr:rowOff>
    </xdr:from>
    <xdr:to>
      <xdr:col>2</xdr:col>
      <xdr:colOff>257175</xdr:colOff>
      <xdr:row>1003</xdr:row>
      <xdr:rowOff>123825</xdr:rowOff>
    </xdr:to>
    <xdr:sp macro="" textlink="">
      <xdr:nvSpPr>
        <xdr:cNvPr id="4817" name="AutoShape 1033" descr="Exempté du ballottage">
          <a:hlinkClick xmlns:r="http://schemas.openxmlformats.org/officeDocument/2006/relationships" r:id="rId779"/>
        </xdr:cNvPr>
        <xdr:cNvSpPr>
          <a:spLocks noChangeAspect="1" noChangeArrowheads="1"/>
        </xdr:cNvSpPr>
      </xdr:nvSpPr>
      <xdr:spPr bwMode="auto">
        <a:xfrm>
          <a:off x="1657350" y="283664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692</xdr:row>
      <xdr:rowOff>0</xdr:rowOff>
    </xdr:from>
    <xdr:to>
      <xdr:col>2</xdr:col>
      <xdr:colOff>123825</xdr:colOff>
      <xdr:row>692</xdr:row>
      <xdr:rowOff>123825</xdr:rowOff>
    </xdr:to>
    <xdr:sp macro="" textlink="">
      <xdr:nvSpPr>
        <xdr:cNvPr id="4818" name="AutoShape 1034" descr="Bonis de performance"/>
        <xdr:cNvSpPr>
          <a:spLocks noChangeAspect="1" noChangeArrowheads="1"/>
        </xdr:cNvSpPr>
      </xdr:nvSpPr>
      <xdr:spPr bwMode="auto">
        <a:xfrm>
          <a:off x="1524000" y="28385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692</xdr:row>
      <xdr:rowOff>0</xdr:rowOff>
    </xdr:from>
    <xdr:to>
      <xdr:col>2</xdr:col>
      <xdr:colOff>257175</xdr:colOff>
      <xdr:row>692</xdr:row>
      <xdr:rowOff>123825</xdr:rowOff>
    </xdr:to>
    <xdr:sp macro="" textlink="">
      <xdr:nvSpPr>
        <xdr:cNvPr id="4819" name="AutoShape 1035" descr="Transaction avec retenue de salaire"/>
        <xdr:cNvSpPr>
          <a:spLocks noChangeAspect="1" noChangeArrowheads="1"/>
        </xdr:cNvSpPr>
      </xdr:nvSpPr>
      <xdr:spPr bwMode="auto">
        <a:xfrm>
          <a:off x="1657350" y="28385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692</xdr:row>
      <xdr:rowOff>0</xdr:rowOff>
    </xdr:from>
    <xdr:to>
      <xdr:col>2</xdr:col>
      <xdr:colOff>390525</xdr:colOff>
      <xdr:row>692</xdr:row>
      <xdr:rowOff>123825</xdr:rowOff>
    </xdr:to>
    <xdr:sp macro="" textlink="">
      <xdr:nvSpPr>
        <xdr:cNvPr id="4820" name="AutoShape 1036" descr="Exempté du ballottage">
          <a:hlinkClick xmlns:r="http://schemas.openxmlformats.org/officeDocument/2006/relationships" r:id="rId780"/>
        </xdr:cNvPr>
        <xdr:cNvSpPr>
          <a:spLocks noChangeAspect="1" noChangeArrowheads="1"/>
        </xdr:cNvSpPr>
      </xdr:nvSpPr>
      <xdr:spPr bwMode="auto">
        <a:xfrm>
          <a:off x="1790700" y="283854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580</xdr:row>
      <xdr:rowOff>0</xdr:rowOff>
    </xdr:from>
    <xdr:to>
      <xdr:col>2</xdr:col>
      <xdr:colOff>123825</xdr:colOff>
      <xdr:row>580</xdr:row>
      <xdr:rowOff>123825</xdr:rowOff>
    </xdr:to>
    <xdr:sp macro="" textlink="">
      <xdr:nvSpPr>
        <xdr:cNvPr id="4821" name="AutoShape 1037" descr="Bonis de performance"/>
        <xdr:cNvSpPr>
          <a:spLocks noChangeAspect="1" noChangeArrowheads="1"/>
        </xdr:cNvSpPr>
      </xdr:nvSpPr>
      <xdr:spPr bwMode="auto">
        <a:xfrm>
          <a:off x="1524000" y="28404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580</xdr:row>
      <xdr:rowOff>0</xdr:rowOff>
    </xdr:from>
    <xdr:to>
      <xdr:col>2</xdr:col>
      <xdr:colOff>257175</xdr:colOff>
      <xdr:row>580</xdr:row>
      <xdr:rowOff>123825</xdr:rowOff>
    </xdr:to>
    <xdr:sp macro="" textlink="">
      <xdr:nvSpPr>
        <xdr:cNvPr id="4822" name="AutoShape 1038" descr="Exempté du ballottage">
          <a:hlinkClick xmlns:r="http://schemas.openxmlformats.org/officeDocument/2006/relationships" r:id="rId781"/>
        </xdr:cNvPr>
        <xdr:cNvSpPr>
          <a:spLocks noChangeAspect="1" noChangeArrowheads="1"/>
        </xdr:cNvSpPr>
      </xdr:nvSpPr>
      <xdr:spPr bwMode="auto">
        <a:xfrm>
          <a:off x="1657350" y="284045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1230</xdr:row>
      <xdr:rowOff>0</xdr:rowOff>
    </xdr:from>
    <xdr:to>
      <xdr:col>2</xdr:col>
      <xdr:colOff>123825</xdr:colOff>
      <xdr:row>1230</xdr:row>
      <xdr:rowOff>123825</xdr:rowOff>
    </xdr:to>
    <xdr:sp macro="" textlink="">
      <xdr:nvSpPr>
        <xdr:cNvPr id="4823" name="AutoShape 1039" descr="Bonis de performance"/>
        <xdr:cNvSpPr>
          <a:spLocks noChangeAspect="1" noChangeArrowheads="1"/>
        </xdr:cNvSpPr>
      </xdr:nvSpPr>
      <xdr:spPr bwMode="auto">
        <a:xfrm>
          <a:off x="1524000" y="28423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1230</xdr:row>
      <xdr:rowOff>0</xdr:rowOff>
    </xdr:from>
    <xdr:to>
      <xdr:col>2</xdr:col>
      <xdr:colOff>257175</xdr:colOff>
      <xdr:row>1230</xdr:row>
      <xdr:rowOff>123825</xdr:rowOff>
    </xdr:to>
    <xdr:sp macro="" textlink="">
      <xdr:nvSpPr>
        <xdr:cNvPr id="4824" name="AutoShape 1040" descr="Exempté du ballottage">
          <a:hlinkClick xmlns:r="http://schemas.openxmlformats.org/officeDocument/2006/relationships" r:id="rId782"/>
        </xdr:cNvPr>
        <xdr:cNvSpPr>
          <a:spLocks noChangeAspect="1" noChangeArrowheads="1"/>
        </xdr:cNvSpPr>
      </xdr:nvSpPr>
      <xdr:spPr bwMode="auto">
        <a:xfrm>
          <a:off x="1657350" y="284235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xdr:row>
      <xdr:rowOff>0</xdr:rowOff>
    </xdr:from>
    <xdr:to>
      <xdr:col>2</xdr:col>
      <xdr:colOff>123825</xdr:colOff>
      <xdr:row>65</xdr:row>
      <xdr:rowOff>123825</xdr:rowOff>
    </xdr:to>
    <xdr:sp macro="" textlink="">
      <xdr:nvSpPr>
        <xdr:cNvPr id="4825" name="AutoShape 1041" descr="Exempté du ballottage">
          <a:hlinkClick xmlns:r="http://schemas.openxmlformats.org/officeDocument/2006/relationships" r:id="rId783"/>
        </xdr:cNvPr>
        <xdr:cNvSpPr>
          <a:spLocks noChangeAspect="1" noChangeArrowheads="1"/>
        </xdr:cNvSpPr>
      </xdr:nvSpPr>
      <xdr:spPr bwMode="auto">
        <a:xfrm>
          <a:off x="1524000" y="284426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336</xdr:row>
      <xdr:rowOff>0</xdr:rowOff>
    </xdr:from>
    <xdr:to>
      <xdr:col>2</xdr:col>
      <xdr:colOff>123825</xdr:colOff>
      <xdr:row>336</xdr:row>
      <xdr:rowOff>123825</xdr:rowOff>
    </xdr:to>
    <xdr:sp macro="" textlink="">
      <xdr:nvSpPr>
        <xdr:cNvPr id="4826" name="AutoShape 1042" descr="Exempté du ballottage">
          <a:hlinkClick xmlns:r="http://schemas.openxmlformats.org/officeDocument/2006/relationships" r:id="rId784"/>
        </xdr:cNvPr>
        <xdr:cNvSpPr>
          <a:spLocks noChangeAspect="1" noChangeArrowheads="1"/>
        </xdr:cNvSpPr>
      </xdr:nvSpPr>
      <xdr:spPr bwMode="auto">
        <a:xfrm>
          <a:off x="1524000" y="2848070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336</xdr:row>
      <xdr:rowOff>0</xdr:rowOff>
    </xdr:from>
    <xdr:to>
      <xdr:col>7</xdr:col>
      <xdr:colOff>123825</xdr:colOff>
      <xdr:row>336</xdr:row>
      <xdr:rowOff>104775</xdr:rowOff>
    </xdr:to>
    <xdr:sp macro="" textlink="">
      <xdr:nvSpPr>
        <xdr:cNvPr id="4827" name="AutoShape 1043" descr="Éligible à l'arbitrage">
          <a:hlinkClick xmlns:r="http://schemas.openxmlformats.org/officeDocument/2006/relationships" r:id="rId785"/>
        </xdr:cNvPr>
        <xdr:cNvSpPr>
          <a:spLocks noChangeAspect="1" noChangeArrowheads="1"/>
        </xdr:cNvSpPr>
      </xdr:nvSpPr>
      <xdr:spPr bwMode="auto">
        <a:xfrm>
          <a:off x="5334000" y="28480702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810</xdr:row>
      <xdr:rowOff>0</xdr:rowOff>
    </xdr:from>
    <xdr:to>
      <xdr:col>2</xdr:col>
      <xdr:colOff>123825</xdr:colOff>
      <xdr:row>810</xdr:row>
      <xdr:rowOff>123825</xdr:rowOff>
    </xdr:to>
    <xdr:sp macro="" textlink="">
      <xdr:nvSpPr>
        <xdr:cNvPr id="4828" name="AutoShape 1044" descr="Exempté du ballottage">
          <a:hlinkClick xmlns:r="http://schemas.openxmlformats.org/officeDocument/2006/relationships" r:id="rId786"/>
        </xdr:cNvPr>
        <xdr:cNvSpPr>
          <a:spLocks noChangeAspect="1" noChangeArrowheads="1"/>
        </xdr:cNvSpPr>
      </xdr:nvSpPr>
      <xdr:spPr bwMode="auto">
        <a:xfrm>
          <a:off x="1524000" y="28499752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1352</xdr:row>
      <xdr:rowOff>0</xdr:rowOff>
    </xdr:from>
    <xdr:to>
      <xdr:col>2</xdr:col>
      <xdr:colOff>123825</xdr:colOff>
      <xdr:row>1352</xdr:row>
      <xdr:rowOff>123825</xdr:rowOff>
    </xdr:to>
    <xdr:sp macro="" textlink="">
      <xdr:nvSpPr>
        <xdr:cNvPr id="4829" name="AutoShape 1045" descr="Exempté du ballottage">
          <a:hlinkClick xmlns:r="http://schemas.openxmlformats.org/officeDocument/2006/relationships" r:id="rId787"/>
        </xdr:cNvPr>
        <xdr:cNvSpPr>
          <a:spLocks noChangeAspect="1" noChangeArrowheads="1"/>
        </xdr:cNvSpPr>
      </xdr:nvSpPr>
      <xdr:spPr bwMode="auto">
        <a:xfrm>
          <a:off x="1524000" y="286502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180</xdr:row>
      <xdr:rowOff>0</xdr:rowOff>
    </xdr:from>
    <xdr:to>
      <xdr:col>2</xdr:col>
      <xdr:colOff>123825</xdr:colOff>
      <xdr:row>180</xdr:row>
      <xdr:rowOff>123825</xdr:rowOff>
    </xdr:to>
    <xdr:sp macro="" textlink="">
      <xdr:nvSpPr>
        <xdr:cNvPr id="4830" name="AutoShape 1046" descr="Bonis de performance"/>
        <xdr:cNvSpPr>
          <a:spLocks noChangeAspect="1" noChangeArrowheads="1"/>
        </xdr:cNvSpPr>
      </xdr:nvSpPr>
      <xdr:spPr bwMode="auto">
        <a:xfrm>
          <a:off x="1524000" y="286692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180</xdr:row>
      <xdr:rowOff>0</xdr:rowOff>
    </xdr:from>
    <xdr:to>
      <xdr:col>2</xdr:col>
      <xdr:colOff>257175</xdr:colOff>
      <xdr:row>180</xdr:row>
      <xdr:rowOff>123825</xdr:rowOff>
    </xdr:to>
    <xdr:sp macro="" textlink="">
      <xdr:nvSpPr>
        <xdr:cNvPr id="4831" name="AutoShape 1047" descr="Transaction avec retenue de salaire"/>
        <xdr:cNvSpPr>
          <a:spLocks noChangeAspect="1" noChangeArrowheads="1"/>
        </xdr:cNvSpPr>
      </xdr:nvSpPr>
      <xdr:spPr bwMode="auto">
        <a:xfrm>
          <a:off x="1657350" y="286692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180</xdr:row>
      <xdr:rowOff>0</xdr:rowOff>
    </xdr:from>
    <xdr:to>
      <xdr:col>2</xdr:col>
      <xdr:colOff>390525</xdr:colOff>
      <xdr:row>180</xdr:row>
      <xdr:rowOff>123825</xdr:rowOff>
    </xdr:to>
    <xdr:sp macro="" textlink="">
      <xdr:nvSpPr>
        <xdr:cNvPr id="4832" name="AutoShape 1048" descr="Exempté du ballottage">
          <a:hlinkClick xmlns:r="http://schemas.openxmlformats.org/officeDocument/2006/relationships" r:id="rId788"/>
        </xdr:cNvPr>
        <xdr:cNvSpPr>
          <a:spLocks noChangeAspect="1" noChangeArrowheads="1"/>
        </xdr:cNvSpPr>
      </xdr:nvSpPr>
      <xdr:spPr bwMode="auto">
        <a:xfrm>
          <a:off x="1790700" y="286692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400050</xdr:colOff>
      <xdr:row>180</xdr:row>
      <xdr:rowOff>0</xdr:rowOff>
    </xdr:from>
    <xdr:to>
      <xdr:col>2</xdr:col>
      <xdr:colOff>523875</xdr:colOff>
      <xdr:row>180</xdr:row>
      <xdr:rowOff>123825</xdr:rowOff>
    </xdr:to>
    <xdr:sp macro="" textlink="">
      <xdr:nvSpPr>
        <xdr:cNvPr id="4833" name="AutoShape 1049" descr="Exempté de la limite des 50 contrats"/>
        <xdr:cNvSpPr>
          <a:spLocks noChangeAspect="1" noChangeArrowheads="1"/>
        </xdr:cNvSpPr>
      </xdr:nvSpPr>
      <xdr:spPr bwMode="auto">
        <a:xfrm>
          <a:off x="1924050" y="286692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925</xdr:row>
      <xdr:rowOff>0</xdr:rowOff>
    </xdr:from>
    <xdr:to>
      <xdr:col>2</xdr:col>
      <xdr:colOff>123825</xdr:colOff>
      <xdr:row>925</xdr:row>
      <xdr:rowOff>123825</xdr:rowOff>
    </xdr:to>
    <xdr:sp macro="" textlink="">
      <xdr:nvSpPr>
        <xdr:cNvPr id="4834" name="AutoShape 1050" descr="Exempté du ballottage">
          <a:hlinkClick xmlns:r="http://schemas.openxmlformats.org/officeDocument/2006/relationships" r:id="rId789"/>
        </xdr:cNvPr>
        <xdr:cNvSpPr>
          <a:spLocks noChangeAspect="1" noChangeArrowheads="1"/>
        </xdr:cNvSpPr>
      </xdr:nvSpPr>
      <xdr:spPr bwMode="auto">
        <a:xfrm>
          <a:off x="1524000" y="2868834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xdr:row>
      <xdr:rowOff>0</xdr:rowOff>
    </xdr:from>
    <xdr:to>
      <xdr:col>2</xdr:col>
      <xdr:colOff>123825</xdr:colOff>
      <xdr:row>26</xdr:row>
      <xdr:rowOff>123825</xdr:rowOff>
    </xdr:to>
    <xdr:sp macro="" textlink="">
      <xdr:nvSpPr>
        <xdr:cNvPr id="4835" name="AutoShape 1051" descr="Bonis de performance"/>
        <xdr:cNvSpPr>
          <a:spLocks noChangeAspect="1" noChangeArrowheads="1"/>
        </xdr:cNvSpPr>
      </xdr:nvSpPr>
      <xdr:spPr bwMode="auto">
        <a:xfrm>
          <a:off x="1524000" y="28707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26</xdr:row>
      <xdr:rowOff>0</xdr:rowOff>
    </xdr:from>
    <xdr:to>
      <xdr:col>2</xdr:col>
      <xdr:colOff>257175</xdr:colOff>
      <xdr:row>26</xdr:row>
      <xdr:rowOff>123825</xdr:rowOff>
    </xdr:to>
    <xdr:sp macro="" textlink="">
      <xdr:nvSpPr>
        <xdr:cNvPr id="4836" name="AutoShape 1052" descr="Exempté du ballottage">
          <a:hlinkClick xmlns:r="http://schemas.openxmlformats.org/officeDocument/2006/relationships" r:id="rId790"/>
        </xdr:cNvPr>
        <xdr:cNvSpPr>
          <a:spLocks noChangeAspect="1" noChangeArrowheads="1"/>
        </xdr:cNvSpPr>
      </xdr:nvSpPr>
      <xdr:spPr bwMode="auto">
        <a:xfrm>
          <a:off x="1657350" y="287073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1146</xdr:row>
      <xdr:rowOff>0</xdr:rowOff>
    </xdr:from>
    <xdr:to>
      <xdr:col>2</xdr:col>
      <xdr:colOff>123825</xdr:colOff>
      <xdr:row>1146</xdr:row>
      <xdr:rowOff>123825</xdr:rowOff>
    </xdr:to>
    <xdr:sp macro="" textlink="">
      <xdr:nvSpPr>
        <xdr:cNvPr id="4837" name="AutoShape 1053" descr="Exempté du ballottage">
          <a:hlinkClick xmlns:r="http://schemas.openxmlformats.org/officeDocument/2006/relationships" r:id="rId791"/>
        </xdr:cNvPr>
        <xdr:cNvSpPr>
          <a:spLocks noChangeAspect="1" noChangeArrowheads="1"/>
        </xdr:cNvSpPr>
      </xdr:nvSpPr>
      <xdr:spPr bwMode="auto">
        <a:xfrm>
          <a:off x="1524000" y="2874549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820</xdr:row>
      <xdr:rowOff>0</xdr:rowOff>
    </xdr:from>
    <xdr:to>
      <xdr:col>8</xdr:col>
      <xdr:colOff>123825</xdr:colOff>
      <xdr:row>820</xdr:row>
      <xdr:rowOff>104775</xdr:rowOff>
    </xdr:to>
    <xdr:sp macro="" textlink="">
      <xdr:nvSpPr>
        <xdr:cNvPr id="4838" name="AutoShape 1054" descr="Éligible à l'arbitrage">
          <a:hlinkClick xmlns:r="http://schemas.openxmlformats.org/officeDocument/2006/relationships" r:id="rId792"/>
        </xdr:cNvPr>
        <xdr:cNvSpPr>
          <a:spLocks noChangeAspect="1" noChangeArrowheads="1"/>
        </xdr:cNvSpPr>
      </xdr:nvSpPr>
      <xdr:spPr bwMode="auto">
        <a:xfrm>
          <a:off x="6096000" y="2876454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1434</xdr:row>
      <xdr:rowOff>0</xdr:rowOff>
    </xdr:from>
    <xdr:to>
      <xdr:col>2</xdr:col>
      <xdr:colOff>123825</xdr:colOff>
      <xdr:row>1434</xdr:row>
      <xdr:rowOff>123825</xdr:rowOff>
    </xdr:to>
    <xdr:sp macro="" textlink="">
      <xdr:nvSpPr>
        <xdr:cNvPr id="4839" name="AutoShape 1055" descr="Bonis de performance"/>
        <xdr:cNvSpPr>
          <a:spLocks noChangeAspect="1" noChangeArrowheads="1"/>
        </xdr:cNvSpPr>
      </xdr:nvSpPr>
      <xdr:spPr bwMode="auto">
        <a:xfrm>
          <a:off x="1524000" y="288969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1434</xdr:row>
      <xdr:rowOff>0</xdr:rowOff>
    </xdr:from>
    <xdr:to>
      <xdr:col>2</xdr:col>
      <xdr:colOff>257175</xdr:colOff>
      <xdr:row>1434</xdr:row>
      <xdr:rowOff>123825</xdr:rowOff>
    </xdr:to>
    <xdr:sp macro="" textlink="">
      <xdr:nvSpPr>
        <xdr:cNvPr id="4840" name="AutoShape 1056" descr="Exempté du ballottage">
          <a:hlinkClick xmlns:r="http://schemas.openxmlformats.org/officeDocument/2006/relationships" r:id="rId793"/>
        </xdr:cNvPr>
        <xdr:cNvSpPr>
          <a:spLocks noChangeAspect="1" noChangeArrowheads="1"/>
        </xdr:cNvSpPr>
      </xdr:nvSpPr>
      <xdr:spPr bwMode="auto">
        <a:xfrm>
          <a:off x="1657350" y="2889694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249</xdr:row>
      <xdr:rowOff>0</xdr:rowOff>
    </xdr:from>
    <xdr:to>
      <xdr:col>8</xdr:col>
      <xdr:colOff>123825</xdr:colOff>
      <xdr:row>249</xdr:row>
      <xdr:rowOff>104775</xdr:rowOff>
    </xdr:to>
    <xdr:sp macro="" textlink="">
      <xdr:nvSpPr>
        <xdr:cNvPr id="4841" name="AutoShape 1057" descr="Éligible à l'arbitrage">
          <a:hlinkClick xmlns:r="http://schemas.openxmlformats.org/officeDocument/2006/relationships" r:id="rId794"/>
        </xdr:cNvPr>
        <xdr:cNvSpPr>
          <a:spLocks noChangeAspect="1" noChangeArrowheads="1"/>
        </xdr:cNvSpPr>
      </xdr:nvSpPr>
      <xdr:spPr bwMode="auto">
        <a:xfrm>
          <a:off x="6096000" y="28133040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1147</xdr:row>
      <xdr:rowOff>0</xdr:rowOff>
    </xdr:from>
    <xdr:to>
      <xdr:col>2</xdr:col>
      <xdr:colOff>123825</xdr:colOff>
      <xdr:row>1147</xdr:row>
      <xdr:rowOff>123825</xdr:rowOff>
    </xdr:to>
    <xdr:sp macro="" textlink="">
      <xdr:nvSpPr>
        <xdr:cNvPr id="4842" name="AutoShape 1058" descr="Bonis de performance"/>
        <xdr:cNvSpPr>
          <a:spLocks noChangeAspect="1" noChangeArrowheads="1"/>
        </xdr:cNvSpPr>
      </xdr:nvSpPr>
      <xdr:spPr bwMode="auto">
        <a:xfrm>
          <a:off x="1524000" y="28152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1147</xdr:row>
      <xdr:rowOff>0</xdr:rowOff>
    </xdr:from>
    <xdr:to>
      <xdr:col>2</xdr:col>
      <xdr:colOff>257175</xdr:colOff>
      <xdr:row>1147</xdr:row>
      <xdr:rowOff>123825</xdr:rowOff>
    </xdr:to>
    <xdr:sp macro="" textlink="">
      <xdr:nvSpPr>
        <xdr:cNvPr id="4843" name="AutoShape 1059" descr="Exempté du ballottage">
          <a:hlinkClick xmlns:r="http://schemas.openxmlformats.org/officeDocument/2006/relationships" r:id="rId795"/>
        </xdr:cNvPr>
        <xdr:cNvSpPr>
          <a:spLocks noChangeAspect="1" noChangeArrowheads="1"/>
        </xdr:cNvSpPr>
      </xdr:nvSpPr>
      <xdr:spPr bwMode="auto">
        <a:xfrm>
          <a:off x="1657350" y="2815209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954</xdr:row>
      <xdr:rowOff>0</xdr:rowOff>
    </xdr:from>
    <xdr:to>
      <xdr:col>7</xdr:col>
      <xdr:colOff>123825</xdr:colOff>
      <xdr:row>954</xdr:row>
      <xdr:rowOff>104775</xdr:rowOff>
    </xdr:to>
    <xdr:sp macro="" textlink="">
      <xdr:nvSpPr>
        <xdr:cNvPr id="4844" name="AutoShape 1060" descr="Éligible à l'arbitrage">
          <a:hlinkClick xmlns:r="http://schemas.openxmlformats.org/officeDocument/2006/relationships" r:id="rId796"/>
        </xdr:cNvPr>
        <xdr:cNvSpPr>
          <a:spLocks noChangeAspect="1" noChangeArrowheads="1"/>
        </xdr:cNvSpPr>
      </xdr:nvSpPr>
      <xdr:spPr bwMode="auto">
        <a:xfrm>
          <a:off x="5334000" y="2832258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1065</xdr:row>
      <xdr:rowOff>0</xdr:rowOff>
    </xdr:from>
    <xdr:to>
      <xdr:col>8</xdr:col>
      <xdr:colOff>123825</xdr:colOff>
      <xdr:row>1065</xdr:row>
      <xdr:rowOff>104775</xdr:rowOff>
    </xdr:to>
    <xdr:sp macro="" textlink="">
      <xdr:nvSpPr>
        <xdr:cNvPr id="4845" name="AutoShape 1061" descr="Éligible à l'arbitrage">
          <a:hlinkClick xmlns:r="http://schemas.openxmlformats.org/officeDocument/2006/relationships" r:id="rId797"/>
        </xdr:cNvPr>
        <xdr:cNvSpPr>
          <a:spLocks noChangeAspect="1" noChangeArrowheads="1"/>
        </xdr:cNvSpPr>
      </xdr:nvSpPr>
      <xdr:spPr bwMode="auto">
        <a:xfrm>
          <a:off x="6096000" y="283416375"/>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983</xdr:row>
      <xdr:rowOff>0</xdr:rowOff>
    </xdr:from>
    <xdr:to>
      <xdr:col>2</xdr:col>
      <xdr:colOff>123825</xdr:colOff>
      <xdr:row>983</xdr:row>
      <xdr:rowOff>123825</xdr:rowOff>
    </xdr:to>
    <xdr:sp macro="" textlink="">
      <xdr:nvSpPr>
        <xdr:cNvPr id="4846" name="AutoShape 1062" descr="Bonis de performance"/>
        <xdr:cNvSpPr>
          <a:spLocks noChangeAspect="1" noChangeArrowheads="1"/>
        </xdr:cNvSpPr>
      </xdr:nvSpPr>
      <xdr:spPr bwMode="auto">
        <a:xfrm>
          <a:off x="1524000" y="28379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983</xdr:row>
      <xdr:rowOff>0</xdr:rowOff>
    </xdr:from>
    <xdr:to>
      <xdr:col>2</xdr:col>
      <xdr:colOff>257175</xdr:colOff>
      <xdr:row>983</xdr:row>
      <xdr:rowOff>123825</xdr:rowOff>
    </xdr:to>
    <xdr:sp macro="" textlink="">
      <xdr:nvSpPr>
        <xdr:cNvPr id="4847" name="AutoShape 1063" descr="Exempté du ballottage">
          <a:hlinkClick xmlns:r="http://schemas.openxmlformats.org/officeDocument/2006/relationships" r:id="rId798"/>
        </xdr:cNvPr>
        <xdr:cNvSpPr>
          <a:spLocks noChangeAspect="1" noChangeArrowheads="1"/>
        </xdr:cNvSpPr>
      </xdr:nvSpPr>
      <xdr:spPr bwMode="auto">
        <a:xfrm>
          <a:off x="1657350" y="28379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241</xdr:row>
      <xdr:rowOff>0</xdr:rowOff>
    </xdr:from>
    <xdr:to>
      <xdr:col>6</xdr:col>
      <xdr:colOff>123825</xdr:colOff>
      <xdr:row>241</xdr:row>
      <xdr:rowOff>104775</xdr:rowOff>
    </xdr:to>
    <xdr:sp macro="" textlink="">
      <xdr:nvSpPr>
        <xdr:cNvPr id="4848" name="AutoShape 1064" descr="Éligible à l'arbitrage">
          <a:hlinkClick xmlns:r="http://schemas.openxmlformats.org/officeDocument/2006/relationships" r:id="rId799"/>
        </xdr:cNvPr>
        <xdr:cNvSpPr>
          <a:spLocks noChangeAspect="1" noChangeArrowheads="1"/>
        </xdr:cNvSpPr>
      </xdr:nvSpPr>
      <xdr:spPr bwMode="auto">
        <a:xfrm>
          <a:off x="4572000" y="2853118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49" name="AutoShape 1065" descr="https://capfriendly-wlb8ng5.stackpathdns.com/assets/images/icons/general/q.svg"/>
        <xdr:cNvSpPr>
          <a:spLocks noChangeAspect="1" noChangeArrowheads="1"/>
        </xdr:cNvSpPr>
      </xdr:nvSpPr>
      <xdr:spPr bwMode="auto">
        <a:xfrm>
          <a:off x="1524000" y="285892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0" name="AutoShape 1066" descr="https://capfriendly-wlb8ng5.stackpathdns.com/assets/images/icons/general/q.svg"/>
        <xdr:cNvSpPr>
          <a:spLocks noChangeAspect="1" noChangeArrowheads="1"/>
        </xdr:cNvSpPr>
      </xdr:nvSpPr>
      <xdr:spPr bwMode="auto">
        <a:xfrm>
          <a:off x="1524000" y="286083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1" name="AutoShape 1067" descr="https://capfriendly-wlb8ng5.stackpathdns.com/assets/images/icons/general/q.svg"/>
        <xdr:cNvSpPr>
          <a:spLocks noChangeAspect="1" noChangeArrowheads="1"/>
        </xdr:cNvSpPr>
      </xdr:nvSpPr>
      <xdr:spPr bwMode="auto">
        <a:xfrm>
          <a:off x="1524000" y="286273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2" name="AutoShape 1068" descr="https://capfriendly-wlb8ng5.stackpathdns.com/assets/images/icons/general/q.svg"/>
        <xdr:cNvSpPr>
          <a:spLocks noChangeAspect="1" noChangeArrowheads="1"/>
        </xdr:cNvSpPr>
      </xdr:nvSpPr>
      <xdr:spPr bwMode="auto">
        <a:xfrm>
          <a:off x="1524000" y="286464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3" name="AutoShape 1069" descr="https://capfriendly-wlb8ng5.stackpathdns.com/assets/images/icons/general/q.svg"/>
        <xdr:cNvSpPr>
          <a:spLocks noChangeAspect="1" noChangeArrowheads="1"/>
        </xdr:cNvSpPr>
      </xdr:nvSpPr>
      <xdr:spPr bwMode="auto">
        <a:xfrm>
          <a:off x="1524000" y="286654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4" name="AutoShape 1070" descr="https://capfriendly-wlb8ng5.stackpathdns.com/assets/images/icons/general/q.svg"/>
        <xdr:cNvSpPr>
          <a:spLocks noChangeAspect="1" noChangeArrowheads="1"/>
        </xdr:cNvSpPr>
      </xdr:nvSpPr>
      <xdr:spPr bwMode="auto">
        <a:xfrm>
          <a:off x="1524000" y="286845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5" name="AutoShape 1071" descr="https://capfriendly-wlb8ng5.stackpathdns.com/assets/images/icons/general/q.svg"/>
        <xdr:cNvSpPr>
          <a:spLocks noChangeAspect="1" noChangeArrowheads="1"/>
        </xdr:cNvSpPr>
      </xdr:nvSpPr>
      <xdr:spPr bwMode="auto">
        <a:xfrm>
          <a:off x="1524000" y="287035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6" name="AutoShape 1072" descr="https://capfriendly-wlb8ng5.stackpathdns.com/assets/images/icons/general/q.svg"/>
        <xdr:cNvSpPr>
          <a:spLocks noChangeAspect="1" noChangeArrowheads="1"/>
        </xdr:cNvSpPr>
      </xdr:nvSpPr>
      <xdr:spPr bwMode="auto">
        <a:xfrm>
          <a:off x="1524000" y="287226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7" name="AutoShape 1073" descr="https://capfriendly-wlb8ng5.stackpathdns.com/assets/images/icons/general/q.svg"/>
        <xdr:cNvSpPr>
          <a:spLocks noChangeAspect="1" noChangeArrowheads="1"/>
        </xdr:cNvSpPr>
      </xdr:nvSpPr>
      <xdr:spPr bwMode="auto">
        <a:xfrm>
          <a:off x="1524000" y="287416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8" name="AutoShape 1074" descr="https://capfriendly-wlb8ng5.stackpathdns.com/assets/images/icons/general/q.svg"/>
        <xdr:cNvSpPr>
          <a:spLocks noChangeAspect="1" noChangeArrowheads="1"/>
        </xdr:cNvSpPr>
      </xdr:nvSpPr>
      <xdr:spPr bwMode="auto">
        <a:xfrm>
          <a:off x="1524000" y="2876073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59" name="AutoShape 1075" descr="https://capfriendly-wlb8ng5.stackpathdns.com/assets/images/icons/general/q.svg"/>
        <xdr:cNvSpPr>
          <a:spLocks noChangeAspect="1" noChangeArrowheads="1"/>
        </xdr:cNvSpPr>
      </xdr:nvSpPr>
      <xdr:spPr bwMode="auto">
        <a:xfrm>
          <a:off x="1524000" y="2877978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1399</xdr:row>
      <xdr:rowOff>0</xdr:rowOff>
    </xdr:from>
    <xdr:to>
      <xdr:col>2</xdr:col>
      <xdr:colOff>123825</xdr:colOff>
      <xdr:row>1399</xdr:row>
      <xdr:rowOff>123825</xdr:rowOff>
    </xdr:to>
    <xdr:sp macro="" textlink="">
      <xdr:nvSpPr>
        <xdr:cNvPr id="4860" name="AutoShape 1076" descr="Exempté du ballottage">
          <a:hlinkClick xmlns:r="http://schemas.openxmlformats.org/officeDocument/2006/relationships" r:id="rId800"/>
        </xdr:cNvPr>
        <xdr:cNvSpPr>
          <a:spLocks noChangeAspect="1" noChangeArrowheads="1"/>
        </xdr:cNvSpPr>
      </xdr:nvSpPr>
      <xdr:spPr bwMode="auto">
        <a:xfrm>
          <a:off x="1524000" y="288664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532</xdr:row>
      <xdr:rowOff>0</xdr:rowOff>
    </xdr:from>
    <xdr:to>
      <xdr:col>2</xdr:col>
      <xdr:colOff>123825</xdr:colOff>
      <xdr:row>532</xdr:row>
      <xdr:rowOff>123825</xdr:rowOff>
    </xdr:to>
    <xdr:sp macro="" textlink="">
      <xdr:nvSpPr>
        <xdr:cNvPr id="4861" name="AutoShape 1077" descr="Bonis de performance"/>
        <xdr:cNvSpPr>
          <a:spLocks noChangeAspect="1" noChangeArrowheads="1"/>
        </xdr:cNvSpPr>
      </xdr:nvSpPr>
      <xdr:spPr bwMode="auto">
        <a:xfrm>
          <a:off x="1524000" y="288855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532</xdr:row>
      <xdr:rowOff>0</xdr:rowOff>
    </xdr:from>
    <xdr:to>
      <xdr:col>2</xdr:col>
      <xdr:colOff>257175</xdr:colOff>
      <xdr:row>532</xdr:row>
      <xdr:rowOff>123825</xdr:rowOff>
    </xdr:to>
    <xdr:sp macro="" textlink="">
      <xdr:nvSpPr>
        <xdr:cNvPr id="4862" name="AutoShape 1078" descr="Transaction avec retenue de salaire"/>
        <xdr:cNvSpPr>
          <a:spLocks noChangeAspect="1" noChangeArrowheads="1"/>
        </xdr:cNvSpPr>
      </xdr:nvSpPr>
      <xdr:spPr bwMode="auto">
        <a:xfrm>
          <a:off x="1657350" y="288855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266700</xdr:colOff>
      <xdr:row>532</xdr:row>
      <xdr:rowOff>0</xdr:rowOff>
    </xdr:from>
    <xdr:to>
      <xdr:col>2</xdr:col>
      <xdr:colOff>390525</xdr:colOff>
      <xdr:row>532</xdr:row>
      <xdr:rowOff>123825</xdr:rowOff>
    </xdr:to>
    <xdr:sp macro="" textlink="">
      <xdr:nvSpPr>
        <xdr:cNvPr id="4863" name="AutoShape 1079" descr="Exempté du ballottage">
          <a:hlinkClick xmlns:r="http://schemas.openxmlformats.org/officeDocument/2006/relationships" r:id="rId801"/>
        </xdr:cNvPr>
        <xdr:cNvSpPr>
          <a:spLocks noChangeAspect="1" noChangeArrowheads="1"/>
        </xdr:cNvSpPr>
      </xdr:nvSpPr>
      <xdr:spPr bwMode="auto">
        <a:xfrm>
          <a:off x="1790700" y="288855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217</xdr:row>
      <xdr:rowOff>0</xdr:rowOff>
    </xdr:from>
    <xdr:to>
      <xdr:col>2</xdr:col>
      <xdr:colOff>123825</xdr:colOff>
      <xdr:row>217</xdr:row>
      <xdr:rowOff>123825</xdr:rowOff>
    </xdr:to>
    <xdr:sp macro="" textlink="">
      <xdr:nvSpPr>
        <xdr:cNvPr id="4864" name="AutoShape 1080" descr="Bonis de performance"/>
        <xdr:cNvSpPr>
          <a:spLocks noChangeAspect="1" noChangeArrowheads="1"/>
        </xdr:cNvSpPr>
      </xdr:nvSpPr>
      <xdr:spPr bwMode="auto">
        <a:xfrm>
          <a:off x="1524000" y="289045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217</xdr:row>
      <xdr:rowOff>0</xdr:rowOff>
    </xdr:from>
    <xdr:to>
      <xdr:col>2</xdr:col>
      <xdr:colOff>257175</xdr:colOff>
      <xdr:row>217</xdr:row>
      <xdr:rowOff>123825</xdr:rowOff>
    </xdr:to>
    <xdr:sp macro="" textlink="">
      <xdr:nvSpPr>
        <xdr:cNvPr id="4865" name="AutoShape 1081" descr="Exempté du ballottage">
          <a:hlinkClick xmlns:r="http://schemas.openxmlformats.org/officeDocument/2006/relationships" r:id="rId802"/>
        </xdr:cNvPr>
        <xdr:cNvSpPr>
          <a:spLocks noChangeAspect="1" noChangeArrowheads="1"/>
        </xdr:cNvSpPr>
      </xdr:nvSpPr>
      <xdr:spPr bwMode="auto">
        <a:xfrm>
          <a:off x="1657350" y="289045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557</xdr:row>
      <xdr:rowOff>0</xdr:rowOff>
    </xdr:from>
    <xdr:to>
      <xdr:col>2</xdr:col>
      <xdr:colOff>123825</xdr:colOff>
      <xdr:row>557</xdr:row>
      <xdr:rowOff>123825</xdr:rowOff>
    </xdr:to>
    <xdr:sp macro="" textlink="">
      <xdr:nvSpPr>
        <xdr:cNvPr id="4866" name="AutoShape 1082" descr="Bonis de performance"/>
        <xdr:cNvSpPr>
          <a:spLocks noChangeAspect="1" noChangeArrowheads="1"/>
        </xdr:cNvSpPr>
      </xdr:nvSpPr>
      <xdr:spPr bwMode="auto">
        <a:xfrm>
          <a:off x="1524000" y="289236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557</xdr:row>
      <xdr:rowOff>0</xdr:rowOff>
    </xdr:from>
    <xdr:to>
      <xdr:col>2</xdr:col>
      <xdr:colOff>257175</xdr:colOff>
      <xdr:row>557</xdr:row>
      <xdr:rowOff>123825</xdr:rowOff>
    </xdr:to>
    <xdr:sp macro="" textlink="">
      <xdr:nvSpPr>
        <xdr:cNvPr id="4867" name="AutoShape 1083" descr="Exempté du ballottage">
          <a:hlinkClick xmlns:r="http://schemas.openxmlformats.org/officeDocument/2006/relationships" r:id="rId803"/>
        </xdr:cNvPr>
        <xdr:cNvSpPr>
          <a:spLocks noChangeAspect="1" noChangeArrowheads="1"/>
        </xdr:cNvSpPr>
      </xdr:nvSpPr>
      <xdr:spPr bwMode="auto">
        <a:xfrm>
          <a:off x="1657350" y="289236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1272</xdr:row>
      <xdr:rowOff>0</xdr:rowOff>
    </xdr:from>
    <xdr:to>
      <xdr:col>2</xdr:col>
      <xdr:colOff>123825</xdr:colOff>
      <xdr:row>1272</xdr:row>
      <xdr:rowOff>123825</xdr:rowOff>
    </xdr:to>
    <xdr:sp macro="" textlink="">
      <xdr:nvSpPr>
        <xdr:cNvPr id="4868" name="AutoShape 1084" descr="Bonis de performance"/>
        <xdr:cNvSpPr>
          <a:spLocks noChangeAspect="1" noChangeArrowheads="1"/>
        </xdr:cNvSpPr>
      </xdr:nvSpPr>
      <xdr:spPr bwMode="auto">
        <a:xfrm>
          <a:off x="1524000" y="289426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1272</xdr:row>
      <xdr:rowOff>0</xdr:rowOff>
    </xdr:from>
    <xdr:to>
      <xdr:col>2</xdr:col>
      <xdr:colOff>257175</xdr:colOff>
      <xdr:row>1272</xdr:row>
      <xdr:rowOff>123825</xdr:rowOff>
    </xdr:to>
    <xdr:sp macro="" textlink="">
      <xdr:nvSpPr>
        <xdr:cNvPr id="4869" name="AutoShape 1085" descr="Exempté du ballottage">
          <a:hlinkClick xmlns:r="http://schemas.openxmlformats.org/officeDocument/2006/relationships" r:id="rId804"/>
        </xdr:cNvPr>
        <xdr:cNvSpPr>
          <a:spLocks noChangeAspect="1" noChangeArrowheads="1"/>
        </xdr:cNvSpPr>
      </xdr:nvSpPr>
      <xdr:spPr bwMode="auto">
        <a:xfrm>
          <a:off x="1657350" y="289426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845</xdr:row>
      <xdr:rowOff>0</xdr:rowOff>
    </xdr:from>
    <xdr:to>
      <xdr:col>2</xdr:col>
      <xdr:colOff>123825</xdr:colOff>
      <xdr:row>845</xdr:row>
      <xdr:rowOff>123825</xdr:rowOff>
    </xdr:to>
    <xdr:sp macro="" textlink="">
      <xdr:nvSpPr>
        <xdr:cNvPr id="4870" name="AutoShape 1086" descr="Exempté du ballottage">
          <a:hlinkClick xmlns:r="http://schemas.openxmlformats.org/officeDocument/2006/relationships" r:id="rId805"/>
        </xdr:cNvPr>
        <xdr:cNvSpPr>
          <a:spLocks noChangeAspect="1" noChangeArrowheads="1"/>
        </xdr:cNvSpPr>
      </xdr:nvSpPr>
      <xdr:spPr bwMode="auto">
        <a:xfrm>
          <a:off x="1524000" y="289617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xdr:row>
      <xdr:rowOff>0</xdr:rowOff>
    </xdr:from>
    <xdr:to>
      <xdr:col>2</xdr:col>
      <xdr:colOff>123825</xdr:colOff>
      <xdr:row>37</xdr:row>
      <xdr:rowOff>123825</xdr:rowOff>
    </xdr:to>
    <xdr:sp macro="" textlink="">
      <xdr:nvSpPr>
        <xdr:cNvPr id="4871" name="AutoShape 1087" descr="Exempté du ballottage">
          <a:hlinkClick xmlns:r="http://schemas.openxmlformats.org/officeDocument/2006/relationships" r:id="rId806"/>
        </xdr:cNvPr>
        <xdr:cNvSpPr>
          <a:spLocks noChangeAspect="1" noChangeArrowheads="1"/>
        </xdr:cNvSpPr>
      </xdr:nvSpPr>
      <xdr:spPr bwMode="auto">
        <a:xfrm>
          <a:off x="1524000" y="289807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914</xdr:row>
      <xdr:rowOff>0</xdr:rowOff>
    </xdr:from>
    <xdr:to>
      <xdr:col>2</xdr:col>
      <xdr:colOff>123825</xdr:colOff>
      <xdr:row>914</xdr:row>
      <xdr:rowOff>123825</xdr:rowOff>
    </xdr:to>
    <xdr:sp macro="" textlink="">
      <xdr:nvSpPr>
        <xdr:cNvPr id="4872" name="AutoShape 1088" descr="Exempté du ballottage">
          <a:hlinkClick xmlns:r="http://schemas.openxmlformats.org/officeDocument/2006/relationships" r:id="rId807"/>
        </xdr:cNvPr>
        <xdr:cNvSpPr>
          <a:spLocks noChangeAspect="1" noChangeArrowheads="1"/>
        </xdr:cNvSpPr>
      </xdr:nvSpPr>
      <xdr:spPr bwMode="auto">
        <a:xfrm>
          <a:off x="1524000" y="2899981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1315</xdr:row>
      <xdr:rowOff>0</xdr:rowOff>
    </xdr:from>
    <xdr:to>
      <xdr:col>2</xdr:col>
      <xdr:colOff>123825</xdr:colOff>
      <xdr:row>1315</xdr:row>
      <xdr:rowOff>123825</xdr:rowOff>
    </xdr:to>
    <xdr:sp macro="" textlink="">
      <xdr:nvSpPr>
        <xdr:cNvPr id="4873" name="AutoShape 1089" descr="Exempté du ballottage">
          <a:hlinkClick xmlns:r="http://schemas.openxmlformats.org/officeDocument/2006/relationships" r:id="rId808"/>
        </xdr:cNvPr>
        <xdr:cNvSpPr>
          <a:spLocks noChangeAspect="1" noChangeArrowheads="1"/>
        </xdr:cNvSpPr>
      </xdr:nvSpPr>
      <xdr:spPr bwMode="auto">
        <a:xfrm>
          <a:off x="1524000" y="29056965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1315</xdr:row>
      <xdr:rowOff>0</xdr:rowOff>
    </xdr:from>
    <xdr:to>
      <xdr:col>7</xdr:col>
      <xdr:colOff>123825</xdr:colOff>
      <xdr:row>1315</xdr:row>
      <xdr:rowOff>104775</xdr:rowOff>
    </xdr:to>
    <xdr:sp macro="" textlink="">
      <xdr:nvSpPr>
        <xdr:cNvPr id="4874" name="AutoShape 1090" descr="Éligible à l'arbitrage">
          <a:hlinkClick xmlns:r="http://schemas.openxmlformats.org/officeDocument/2006/relationships" r:id="rId809"/>
        </xdr:cNvPr>
        <xdr:cNvSpPr>
          <a:spLocks noChangeAspect="1" noChangeArrowheads="1"/>
        </xdr:cNvSpPr>
      </xdr:nvSpPr>
      <xdr:spPr bwMode="auto">
        <a:xfrm>
          <a:off x="5334000" y="2905696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827</xdr:row>
      <xdr:rowOff>0</xdr:rowOff>
    </xdr:from>
    <xdr:to>
      <xdr:col>7</xdr:col>
      <xdr:colOff>123825</xdr:colOff>
      <xdr:row>827</xdr:row>
      <xdr:rowOff>104775</xdr:rowOff>
    </xdr:to>
    <xdr:sp macro="" textlink="">
      <xdr:nvSpPr>
        <xdr:cNvPr id="4875" name="AutoShape 1091" descr="Éligible à l'arbitrage">
          <a:hlinkClick xmlns:r="http://schemas.openxmlformats.org/officeDocument/2006/relationships" r:id="rId810"/>
        </xdr:cNvPr>
        <xdr:cNvSpPr>
          <a:spLocks noChangeAspect="1" noChangeArrowheads="1"/>
        </xdr:cNvSpPr>
      </xdr:nvSpPr>
      <xdr:spPr bwMode="auto">
        <a:xfrm>
          <a:off x="5334000" y="290950650"/>
          <a:ext cx="123825" cy="10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573</xdr:row>
      <xdr:rowOff>0</xdr:rowOff>
    </xdr:from>
    <xdr:to>
      <xdr:col>2</xdr:col>
      <xdr:colOff>123825</xdr:colOff>
      <xdr:row>573</xdr:row>
      <xdr:rowOff>123825</xdr:rowOff>
    </xdr:to>
    <xdr:sp macro="" textlink="">
      <xdr:nvSpPr>
        <xdr:cNvPr id="4876" name="AutoShape 1092" descr="Transaction avec retenue de salaire"/>
        <xdr:cNvSpPr>
          <a:spLocks noChangeAspect="1" noChangeArrowheads="1"/>
        </xdr:cNvSpPr>
      </xdr:nvSpPr>
      <xdr:spPr bwMode="auto">
        <a:xfrm>
          <a:off x="1524000" y="29207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573</xdr:row>
      <xdr:rowOff>0</xdr:rowOff>
    </xdr:from>
    <xdr:to>
      <xdr:col>2</xdr:col>
      <xdr:colOff>257175</xdr:colOff>
      <xdr:row>573</xdr:row>
      <xdr:rowOff>123825</xdr:rowOff>
    </xdr:to>
    <xdr:sp macro="" textlink="">
      <xdr:nvSpPr>
        <xdr:cNvPr id="4877" name="AutoShape 1093" descr="Exempté du ballottage">
          <a:hlinkClick xmlns:r="http://schemas.openxmlformats.org/officeDocument/2006/relationships" r:id="rId811"/>
        </xdr:cNvPr>
        <xdr:cNvSpPr>
          <a:spLocks noChangeAspect="1" noChangeArrowheads="1"/>
        </xdr:cNvSpPr>
      </xdr:nvSpPr>
      <xdr:spPr bwMode="auto">
        <a:xfrm>
          <a:off x="1657350" y="292074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1285</xdr:row>
      <xdr:rowOff>0</xdr:rowOff>
    </xdr:from>
    <xdr:to>
      <xdr:col>2</xdr:col>
      <xdr:colOff>123825</xdr:colOff>
      <xdr:row>1285</xdr:row>
      <xdr:rowOff>123825</xdr:rowOff>
    </xdr:to>
    <xdr:sp macro="" textlink="">
      <xdr:nvSpPr>
        <xdr:cNvPr id="4878" name="AutoShape 1094" descr="Bonis de performance"/>
        <xdr:cNvSpPr>
          <a:spLocks noChangeAspect="1" noChangeArrowheads="1"/>
        </xdr:cNvSpPr>
      </xdr:nvSpPr>
      <xdr:spPr bwMode="auto">
        <a:xfrm>
          <a:off x="1524000" y="29226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1285</xdr:row>
      <xdr:rowOff>0</xdr:rowOff>
    </xdr:from>
    <xdr:to>
      <xdr:col>2</xdr:col>
      <xdr:colOff>257175</xdr:colOff>
      <xdr:row>1285</xdr:row>
      <xdr:rowOff>123825</xdr:rowOff>
    </xdr:to>
    <xdr:sp macro="" textlink="">
      <xdr:nvSpPr>
        <xdr:cNvPr id="4879" name="AutoShape 1095" descr="Exempté du ballottage">
          <a:hlinkClick xmlns:r="http://schemas.openxmlformats.org/officeDocument/2006/relationships" r:id="rId812"/>
        </xdr:cNvPr>
        <xdr:cNvSpPr>
          <a:spLocks noChangeAspect="1" noChangeArrowheads="1"/>
        </xdr:cNvSpPr>
      </xdr:nvSpPr>
      <xdr:spPr bwMode="auto">
        <a:xfrm>
          <a:off x="1657350" y="292265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468</xdr:row>
      <xdr:rowOff>0</xdr:rowOff>
    </xdr:from>
    <xdr:to>
      <xdr:col>2</xdr:col>
      <xdr:colOff>123825</xdr:colOff>
      <xdr:row>468</xdr:row>
      <xdr:rowOff>123825</xdr:rowOff>
    </xdr:to>
    <xdr:sp macro="" textlink="">
      <xdr:nvSpPr>
        <xdr:cNvPr id="4880" name="AutoShape 1096" descr="Bonis de performance"/>
        <xdr:cNvSpPr>
          <a:spLocks noChangeAspect="1" noChangeArrowheads="1"/>
        </xdr:cNvSpPr>
      </xdr:nvSpPr>
      <xdr:spPr bwMode="auto">
        <a:xfrm>
          <a:off x="1524000" y="29245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468</xdr:row>
      <xdr:rowOff>0</xdr:rowOff>
    </xdr:from>
    <xdr:to>
      <xdr:col>2</xdr:col>
      <xdr:colOff>257175</xdr:colOff>
      <xdr:row>468</xdr:row>
      <xdr:rowOff>123825</xdr:rowOff>
    </xdr:to>
    <xdr:sp macro="" textlink="">
      <xdr:nvSpPr>
        <xdr:cNvPr id="4881" name="AutoShape 1097" descr="Exempté du ballottage">
          <a:hlinkClick xmlns:r="http://schemas.openxmlformats.org/officeDocument/2006/relationships" r:id="rId813"/>
        </xdr:cNvPr>
        <xdr:cNvSpPr>
          <a:spLocks noChangeAspect="1" noChangeArrowheads="1"/>
        </xdr:cNvSpPr>
      </xdr:nvSpPr>
      <xdr:spPr bwMode="auto">
        <a:xfrm>
          <a:off x="1657350" y="292455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742</xdr:row>
      <xdr:rowOff>0</xdr:rowOff>
    </xdr:from>
    <xdr:to>
      <xdr:col>2</xdr:col>
      <xdr:colOff>123825</xdr:colOff>
      <xdr:row>742</xdr:row>
      <xdr:rowOff>123825</xdr:rowOff>
    </xdr:to>
    <xdr:sp macro="" textlink="">
      <xdr:nvSpPr>
        <xdr:cNvPr id="4882" name="AutoShape 1098" descr="Bonis de performance"/>
        <xdr:cNvSpPr>
          <a:spLocks noChangeAspect="1" noChangeArrowheads="1"/>
        </xdr:cNvSpPr>
      </xdr:nvSpPr>
      <xdr:spPr bwMode="auto">
        <a:xfrm>
          <a:off x="1524000" y="29264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742</xdr:row>
      <xdr:rowOff>0</xdr:rowOff>
    </xdr:from>
    <xdr:to>
      <xdr:col>2</xdr:col>
      <xdr:colOff>257175</xdr:colOff>
      <xdr:row>742</xdr:row>
      <xdr:rowOff>123825</xdr:rowOff>
    </xdr:to>
    <xdr:sp macro="" textlink="">
      <xdr:nvSpPr>
        <xdr:cNvPr id="4883" name="AutoShape 1099" descr="Exempté du ballottage">
          <a:hlinkClick xmlns:r="http://schemas.openxmlformats.org/officeDocument/2006/relationships" r:id="rId814"/>
        </xdr:cNvPr>
        <xdr:cNvSpPr>
          <a:spLocks noChangeAspect="1" noChangeArrowheads="1"/>
        </xdr:cNvSpPr>
      </xdr:nvSpPr>
      <xdr:spPr bwMode="auto">
        <a:xfrm>
          <a:off x="1657350" y="2926461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508</xdr:row>
      <xdr:rowOff>0</xdr:rowOff>
    </xdr:from>
    <xdr:to>
      <xdr:col>2</xdr:col>
      <xdr:colOff>123825</xdr:colOff>
      <xdr:row>508</xdr:row>
      <xdr:rowOff>123825</xdr:rowOff>
    </xdr:to>
    <xdr:sp macro="" textlink="">
      <xdr:nvSpPr>
        <xdr:cNvPr id="4884" name="AutoShape 1100" descr="Bonis de performance"/>
        <xdr:cNvSpPr>
          <a:spLocks noChangeAspect="1" noChangeArrowheads="1"/>
        </xdr:cNvSpPr>
      </xdr:nvSpPr>
      <xdr:spPr bwMode="auto">
        <a:xfrm>
          <a:off x="1524000" y="292836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133350</xdr:colOff>
      <xdr:row>508</xdr:row>
      <xdr:rowOff>0</xdr:rowOff>
    </xdr:from>
    <xdr:to>
      <xdr:col>2</xdr:col>
      <xdr:colOff>257175</xdr:colOff>
      <xdr:row>508</xdr:row>
      <xdr:rowOff>123825</xdr:rowOff>
    </xdr:to>
    <xdr:sp macro="" textlink="">
      <xdr:nvSpPr>
        <xdr:cNvPr id="4885" name="AutoShape 1101" descr="Exempté du ballottage">
          <a:hlinkClick xmlns:r="http://schemas.openxmlformats.org/officeDocument/2006/relationships" r:id="rId815"/>
        </xdr:cNvPr>
        <xdr:cNvSpPr>
          <a:spLocks noChangeAspect="1" noChangeArrowheads="1"/>
        </xdr:cNvSpPr>
      </xdr:nvSpPr>
      <xdr:spPr bwMode="auto">
        <a:xfrm>
          <a:off x="1657350" y="292836600"/>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xdr:row>
      <xdr:rowOff>0</xdr:rowOff>
    </xdr:from>
    <xdr:to>
      <xdr:col>2</xdr:col>
      <xdr:colOff>123825</xdr:colOff>
      <xdr:row>94</xdr:row>
      <xdr:rowOff>123825</xdr:rowOff>
    </xdr:to>
    <xdr:sp macro="" textlink="">
      <xdr:nvSpPr>
        <xdr:cNvPr id="4886" name="AutoShape 1102" descr="Exempté du ballottage">
          <a:hlinkClick xmlns:r="http://schemas.openxmlformats.org/officeDocument/2006/relationships" r:id="rId816"/>
        </xdr:cNvPr>
        <xdr:cNvSpPr>
          <a:spLocks noChangeAspect="1" noChangeArrowheads="1"/>
        </xdr:cNvSpPr>
      </xdr:nvSpPr>
      <xdr:spPr bwMode="auto">
        <a:xfrm>
          <a:off x="1524000" y="294351075"/>
          <a:ext cx="123825" cy="123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657</xdr:row>
      <xdr:rowOff>0</xdr:rowOff>
    </xdr:from>
    <xdr:to>
      <xdr:col>0</xdr:col>
      <xdr:colOff>304800</xdr:colOff>
      <xdr:row>658</xdr:row>
      <xdr:rowOff>121920</xdr:rowOff>
    </xdr:to>
    <xdr:sp macro="" textlink="">
      <xdr:nvSpPr>
        <xdr:cNvPr id="3073" name="AutoShape 1" descr="Chicago Blackhawks">
          <a:extLst>
            <a:ext uri="{FF2B5EF4-FFF2-40B4-BE49-F238E27FC236}">
              <a16:creationId xmlns:a16="http://schemas.microsoft.com/office/drawing/2014/main" xmlns="" id="{00000000-0008-0000-0D00-0000010C0000}"/>
            </a:ext>
          </a:extLst>
        </xdr:cNvPr>
        <xdr:cNvSpPr>
          <a:spLocks noChangeAspect="1" noChangeArrowheads="1"/>
        </xdr:cNvSpPr>
      </xdr:nvSpPr>
      <xdr:spPr bwMode="auto">
        <a:xfrm>
          <a:off x="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412</xdr:row>
      <xdr:rowOff>0</xdr:rowOff>
    </xdr:from>
    <xdr:to>
      <xdr:col>0</xdr:col>
      <xdr:colOff>304800</xdr:colOff>
      <xdr:row>413</xdr:row>
      <xdr:rowOff>121920</xdr:rowOff>
    </xdr:to>
    <xdr:sp macro="" textlink="">
      <xdr:nvSpPr>
        <xdr:cNvPr id="3074" name="AutoShape 2" descr="Chicago Blackhawks">
          <a:extLst>
            <a:ext uri="{FF2B5EF4-FFF2-40B4-BE49-F238E27FC236}">
              <a16:creationId xmlns:a16="http://schemas.microsoft.com/office/drawing/2014/main" xmlns="" id="{00000000-0008-0000-0D00-0000020C0000}"/>
            </a:ext>
          </a:extLst>
        </xdr:cNvPr>
        <xdr:cNvSpPr>
          <a:spLocks noChangeAspect="1" noChangeArrowheads="1"/>
        </xdr:cNvSpPr>
      </xdr:nvSpPr>
      <xdr:spPr bwMode="auto">
        <a:xfrm>
          <a:off x="0" y="74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121920</xdr:rowOff>
    </xdr:to>
    <xdr:sp macro="" textlink="">
      <xdr:nvSpPr>
        <xdr:cNvPr id="3075" name="AutoShape 3" descr="Los Angeles Kings">
          <a:extLst>
            <a:ext uri="{FF2B5EF4-FFF2-40B4-BE49-F238E27FC236}">
              <a16:creationId xmlns:a16="http://schemas.microsoft.com/office/drawing/2014/main" xmlns="" id="{00000000-0008-0000-0D00-0000030C0000}"/>
            </a:ext>
          </a:extLst>
        </xdr:cNvPr>
        <xdr:cNvSpPr>
          <a:spLocks noChangeAspect="1" noChangeArrowheads="1"/>
        </xdr:cNvSpPr>
      </xdr:nvSpPr>
      <xdr:spPr bwMode="auto">
        <a:xfrm>
          <a:off x="0" y="1112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3076" name="AutoShape 4" descr="Washington Capitals">
          <a:extLst>
            <a:ext uri="{FF2B5EF4-FFF2-40B4-BE49-F238E27FC236}">
              <a16:creationId xmlns:a16="http://schemas.microsoft.com/office/drawing/2014/main" xmlns="" id="{00000000-0008-0000-0D00-0000040C0000}"/>
            </a:ext>
          </a:extLst>
        </xdr:cNvPr>
        <xdr:cNvSpPr>
          <a:spLocks noChangeAspect="1" noChangeArrowheads="1"/>
        </xdr:cNvSpPr>
      </xdr:nvSpPr>
      <xdr:spPr bwMode="auto">
        <a:xfrm>
          <a:off x="0" y="147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283</xdr:row>
      <xdr:rowOff>0</xdr:rowOff>
    </xdr:from>
    <xdr:to>
      <xdr:col>0</xdr:col>
      <xdr:colOff>304800</xdr:colOff>
      <xdr:row>284</xdr:row>
      <xdr:rowOff>121920</xdr:rowOff>
    </xdr:to>
    <xdr:sp macro="" textlink="">
      <xdr:nvSpPr>
        <xdr:cNvPr id="3077" name="AutoShape 5" descr="Pittsburgh Penguins">
          <a:extLst>
            <a:ext uri="{FF2B5EF4-FFF2-40B4-BE49-F238E27FC236}">
              <a16:creationId xmlns:a16="http://schemas.microsoft.com/office/drawing/2014/main" xmlns="" id="{00000000-0008-0000-0D00-0000050C0000}"/>
            </a:ext>
          </a:extLst>
        </xdr:cNvPr>
        <xdr:cNvSpPr>
          <a:spLocks noChangeAspect="1" noChangeArrowheads="1"/>
        </xdr:cNvSpPr>
      </xdr:nvSpPr>
      <xdr:spPr bwMode="auto">
        <a:xfrm>
          <a:off x="0" y="1851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xdr:row>
      <xdr:rowOff>0</xdr:rowOff>
    </xdr:from>
    <xdr:to>
      <xdr:col>0</xdr:col>
      <xdr:colOff>304800</xdr:colOff>
      <xdr:row>363</xdr:row>
      <xdr:rowOff>121920</xdr:rowOff>
    </xdr:to>
    <xdr:sp macro="" textlink="">
      <xdr:nvSpPr>
        <xdr:cNvPr id="3078" name="AutoShape 6" descr="Dallas Stars">
          <a:extLst>
            <a:ext uri="{FF2B5EF4-FFF2-40B4-BE49-F238E27FC236}">
              <a16:creationId xmlns:a16="http://schemas.microsoft.com/office/drawing/2014/main" xmlns="" id="{00000000-0008-0000-0D00-0000060C0000}"/>
            </a:ext>
          </a:extLst>
        </xdr:cNvPr>
        <xdr:cNvSpPr>
          <a:spLocks noChangeAspect="1" noChangeArrowheads="1"/>
        </xdr:cNvSpPr>
      </xdr:nvSpPr>
      <xdr:spPr bwMode="auto">
        <a:xfrm>
          <a:off x="0" y="2225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xdr:row>
      <xdr:rowOff>0</xdr:rowOff>
    </xdr:from>
    <xdr:to>
      <xdr:col>0</xdr:col>
      <xdr:colOff>304800</xdr:colOff>
      <xdr:row>652</xdr:row>
      <xdr:rowOff>121920</xdr:rowOff>
    </xdr:to>
    <xdr:sp macro="" textlink="">
      <xdr:nvSpPr>
        <xdr:cNvPr id="3079" name="AutoShape 7" descr="Nashville Predators">
          <a:extLst>
            <a:ext uri="{FF2B5EF4-FFF2-40B4-BE49-F238E27FC236}">
              <a16:creationId xmlns:a16="http://schemas.microsoft.com/office/drawing/2014/main" xmlns="" id="{00000000-0008-0000-0D00-0000070C0000}"/>
            </a:ext>
          </a:extLst>
        </xdr:cNvPr>
        <xdr:cNvSpPr>
          <a:spLocks noChangeAspect="1" noChangeArrowheads="1"/>
        </xdr:cNvSpPr>
      </xdr:nvSpPr>
      <xdr:spPr bwMode="auto">
        <a:xfrm>
          <a:off x="0" y="2407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744</xdr:row>
      <xdr:rowOff>0</xdr:rowOff>
    </xdr:from>
    <xdr:to>
      <xdr:col>0</xdr:col>
      <xdr:colOff>304800</xdr:colOff>
      <xdr:row>745</xdr:row>
      <xdr:rowOff>121920</xdr:rowOff>
    </xdr:to>
    <xdr:sp macro="" textlink="">
      <xdr:nvSpPr>
        <xdr:cNvPr id="3080" name="AutoShape 8" descr="Pittsburgh Penguins">
          <a:extLst>
            <a:ext uri="{FF2B5EF4-FFF2-40B4-BE49-F238E27FC236}">
              <a16:creationId xmlns:a16="http://schemas.microsoft.com/office/drawing/2014/main" xmlns="" id="{00000000-0008-0000-0D00-0000080C0000}"/>
            </a:ext>
          </a:extLst>
        </xdr:cNvPr>
        <xdr:cNvSpPr>
          <a:spLocks noChangeAspect="1" noChangeArrowheads="1"/>
        </xdr:cNvSpPr>
      </xdr:nvSpPr>
      <xdr:spPr bwMode="auto">
        <a:xfrm>
          <a:off x="0" y="278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xdr:row>
      <xdr:rowOff>0</xdr:rowOff>
    </xdr:from>
    <xdr:to>
      <xdr:col>0</xdr:col>
      <xdr:colOff>304800</xdr:colOff>
      <xdr:row>205</xdr:row>
      <xdr:rowOff>121920</xdr:rowOff>
    </xdr:to>
    <xdr:sp macro="" textlink="">
      <xdr:nvSpPr>
        <xdr:cNvPr id="3081" name="AutoShape 9" descr="Anaheim Ducks">
          <a:extLst>
            <a:ext uri="{FF2B5EF4-FFF2-40B4-BE49-F238E27FC236}">
              <a16:creationId xmlns:a16="http://schemas.microsoft.com/office/drawing/2014/main" xmlns="" id="{00000000-0008-0000-0D00-0000090C0000}"/>
            </a:ext>
          </a:extLst>
        </xdr:cNvPr>
        <xdr:cNvSpPr>
          <a:spLocks noChangeAspect="1" noChangeArrowheads="1"/>
        </xdr:cNvSpPr>
      </xdr:nvSpPr>
      <xdr:spPr bwMode="auto">
        <a:xfrm>
          <a:off x="0" y="314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xdr:row>
      <xdr:rowOff>0</xdr:rowOff>
    </xdr:from>
    <xdr:to>
      <xdr:col>0</xdr:col>
      <xdr:colOff>304800</xdr:colOff>
      <xdr:row>326</xdr:row>
      <xdr:rowOff>121920</xdr:rowOff>
    </xdr:to>
    <xdr:sp macro="" textlink="">
      <xdr:nvSpPr>
        <xdr:cNvPr id="3082" name="AutoShape 10" descr="New York Rangers">
          <a:extLst>
            <a:ext uri="{FF2B5EF4-FFF2-40B4-BE49-F238E27FC236}">
              <a16:creationId xmlns:a16="http://schemas.microsoft.com/office/drawing/2014/main" xmlns="" id="{00000000-0008-0000-0D00-00000A0C0000}"/>
            </a:ext>
          </a:extLst>
        </xdr:cNvPr>
        <xdr:cNvSpPr>
          <a:spLocks noChangeAspect="1" noChangeArrowheads="1"/>
        </xdr:cNvSpPr>
      </xdr:nvSpPr>
      <xdr:spPr bwMode="auto">
        <a:xfrm>
          <a:off x="0" y="3520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757</xdr:row>
      <xdr:rowOff>0</xdr:rowOff>
    </xdr:from>
    <xdr:to>
      <xdr:col>0</xdr:col>
      <xdr:colOff>304800</xdr:colOff>
      <xdr:row>758</xdr:row>
      <xdr:rowOff>121920</xdr:rowOff>
    </xdr:to>
    <xdr:sp macro="" textlink="">
      <xdr:nvSpPr>
        <xdr:cNvPr id="3083" name="AutoShape 11" descr="Tampa Bay Lightning">
          <a:extLst>
            <a:ext uri="{FF2B5EF4-FFF2-40B4-BE49-F238E27FC236}">
              <a16:creationId xmlns:a16="http://schemas.microsoft.com/office/drawing/2014/main" xmlns="" id="{00000000-0008-0000-0D00-00000B0C0000}"/>
            </a:ext>
          </a:extLst>
        </xdr:cNvPr>
        <xdr:cNvSpPr>
          <a:spLocks noChangeAspect="1" noChangeArrowheads="1"/>
        </xdr:cNvSpPr>
      </xdr:nvSpPr>
      <xdr:spPr bwMode="auto">
        <a:xfrm>
          <a:off x="0" y="389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491</xdr:row>
      <xdr:rowOff>0</xdr:rowOff>
    </xdr:from>
    <xdr:to>
      <xdr:col>0</xdr:col>
      <xdr:colOff>304800</xdr:colOff>
      <xdr:row>492</xdr:row>
      <xdr:rowOff>121920</xdr:rowOff>
    </xdr:to>
    <xdr:sp macro="" textlink="">
      <xdr:nvSpPr>
        <xdr:cNvPr id="3084" name="AutoShape 12" descr="Edmonton Oilers">
          <a:extLst>
            <a:ext uri="{FF2B5EF4-FFF2-40B4-BE49-F238E27FC236}">
              <a16:creationId xmlns:a16="http://schemas.microsoft.com/office/drawing/2014/main" xmlns="" id="{00000000-0008-0000-0D00-00000C0C0000}"/>
            </a:ext>
          </a:extLst>
        </xdr:cNvPr>
        <xdr:cNvSpPr>
          <a:spLocks noChangeAspect="1" noChangeArrowheads="1"/>
        </xdr:cNvSpPr>
      </xdr:nvSpPr>
      <xdr:spPr bwMode="auto">
        <a:xfrm>
          <a:off x="0" y="425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121920</xdr:rowOff>
    </xdr:to>
    <xdr:sp macro="" textlink="">
      <xdr:nvSpPr>
        <xdr:cNvPr id="3085" name="AutoShape 13" descr="Philadelphia Flyers">
          <a:extLst>
            <a:ext uri="{FF2B5EF4-FFF2-40B4-BE49-F238E27FC236}">
              <a16:creationId xmlns:a16="http://schemas.microsoft.com/office/drawing/2014/main" xmlns="" id="{00000000-0008-0000-0D00-00000D0C0000}"/>
            </a:ext>
          </a:extLst>
        </xdr:cNvPr>
        <xdr:cNvSpPr>
          <a:spLocks noChangeAspect="1" noChangeArrowheads="1"/>
        </xdr:cNvSpPr>
      </xdr:nvSpPr>
      <xdr:spPr bwMode="auto">
        <a:xfrm>
          <a:off x="0" y="462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xdr:row>
      <xdr:rowOff>0</xdr:rowOff>
    </xdr:from>
    <xdr:to>
      <xdr:col>0</xdr:col>
      <xdr:colOff>304800</xdr:colOff>
      <xdr:row>705</xdr:row>
      <xdr:rowOff>121920</xdr:rowOff>
    </xdr:to>
    <xdr:sp macro="" textlink="">
      <xdr:nvSpPr>
        <xdr:cNvPr id="3086" name="AutoShape 14" descr="Anaheim Ducks">
          <a:extLst>
            <a:ext uri="{FF2B5EF4-FFF2-40B4-BE49-F238E27FC236}">
              <a16:creationId xmlns:a16="http://schemas.microsoft.com/office/drawing/2014/main" xmlns="" id="{00000000-0008-0000-0D00-00000E0C0000}"/>
            </a:ext>
          </a:extLst>
        </xdr:cNvPr>
        <xdr:cNvSpPr>
          <a:spLocks noChangeAspect="1" noChangeArrowheads="1"/>
        </xdr:cNvSpPr>
      </xdr:nvSpPr>
      <xdr:spPr bwMode="auto">
        <a:xfrm>
          <a:off x="0" y="499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356</xdr:row>
      <xdr:rowOff>0</xdr:rowOff>
    </xdr:from>
    <xdr:to>
      <xdr:col>0</xdr:col>
      <xdr:colOff>304800</xdr:colOff>
      <xdr:row>357</xdr:row>
      <xdr:rowOff>121920</xdr:rowOff>
    </xdr:to>
    <xdr:sp macro="" textlink="">
      <xdr:nvSpPr>
        <xdr:cNvPr id="3087" name="AutoShape 15" descr="Philadelphia Flyers">
          <a:extLst>
            <a:ext uri="{FF2B5EF4-FFF2-40B4-BE49-F238E27FC236}">
              <a16:creationId xmlns:a16="http://schemas.microsoft.com/office/drawing/2014/main" xmlns="" id="{00000000-0008-0000-0D00-00000F0C0000}"/>
            </a:ext>
          </a:extLst>
        </xdr:cNvPr>
        <xdr:cNvSpPr>
          <a:spLocks noChangeAspect="1" noChangeArrowheads="1"/>
        </xdr:cNvSpPr>
      </xdr:nvSpPr>
      <xdr:spPr bwMode="auto">
        <a:xfrm>
          <a:off x="0" y="53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121920</xdr:rowOff>
    </xdr:to>
    <xdr:sp macro="" textlink="">
      <xdr:nvSpPr>
        <xdr:cNvPr id="3088" name="AutoShape 16" descr="San Jose Sharks">
          <a:extLst>
            <a:ext uri="{FF2B5EF4-FFF2-40B4-BE49-F238E27FC236}">
              <a16:creationId xmlns:a16="http://schemas.microsoft.com/office/drawing/2014/main" xmlns="" id="{00000000-0008-0000-0D00-0000100C0000}"/>
            </a:ext>
          </a:extLst>
        </xdr:cNvPr>
        <xdr:cNvSpPr>
          <a:spLocks noChangeAspect="1" noChangeArrowheads="1"/>
        </xdr:cNvSpPr>
      </xdr:nvSpPr>
      <xdr:spPr bwMode="auto">
        <a:xfrm>
          <a:off x="0" y="573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672</xdr:row>
      <xdr:rowOff>0</xdr:rowOff>
    </xdr:from>
    <xdr:to>
      <xdr:col>0</xdr:col>
      <xdr:colOff>304800</xdr:colOff>
      <xdr:row>673</xdr:row>
      <xdr:rowOff>121920</xdr:rowOff>
    </xdr:to>
    <xdr:sp macro="" textlink="">
      <xdr:nvSpPr>
        <xdr:cNvPr id="3089" name="AutoShape 17" descr="Pittsburgh Penguins">
          <a:extLst>
            <a:ext uri="{FF2B5EF4-FFF2-40B4-BE49-F238E27FC236}">
              <a16:creationId xmlns:a16="http://schemas.microsoft.com/office/drawing/2014/main" xmlns="" id="{00000000-0008-0000-0D00-0000110C0000}"/>
            </a:ext>
          </a:extLst>
        </xdr:cNvPr>
        <xdr:cNvSpPr>
          <a:spLocks noChangeAspect="1" noChangeArrowheads="1"/>
        </xdr:cNvSpPr>
      </xdr:nvSpPr>
      <xdr:spPr bwMode="auto">
        <a:xfrm>
          <a:off x="0" y="610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xdr:row>
      <xdr:rowOff>0</xdr:rowOff>
    </xdr:from>
    <xdr:to>
      <xdr:col>0</xdr:col>
      <xdr:colOff>304800</xdr:colOff>
      <xdr:row>707</xdr:row>
      <xdr:rowOff>121920</xdr:rowOff>
    </xdr:to>
    <xdr:sp macro="" textlink="">
      <xdr:nvSpPr>
        <xdr:cNvPr id="3090" name="AutoShape 18" descr="Nashville Predators">
          <a:extLst>
            <a:ext uri="{FF2B5EF4-FFF2-40B4-BE49-F238E27FC236}">
              <a16:creationId xmlns:a16="http://schemas.microsoft.com/office/drawing/2014/main" xmlns="" id="{00000000-0008-0000-0D00-0000120C0000}"/>
            </a:ext>
          </a:extLst>
        </xdr:cNvPr>
        <xdr:cNvSpPr>
          <a:spLocks noChangeAspect="1" noChangeArrowheads="1"/>
        </xdr:cNvSpPr>
      </xdr:nvSpPr>
      <xdr:spPr bwMode="auto">
        <a:xfrm>
          <a:off x="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806</xdr:row>
      <xdr:rowOff>0</xdr:rowOff>
    </xdr:from>
    <xdr:to>
      <xdr:col>0</xdr:col>
      <xdr:colOff>304800</xdr:colOff>
      <xdr:row>807</xdr:row>
      <xdr:rowOff>121920</xdr:rowOff>
    </xdr:to>
    <xdr:sp macro="" textlink="">
      <xdr:nvSpPr>
        <xdr:cNvPr id="3091" name="AutoShape 19" descr="Tampa Bay Lightning">
          <a:extLst>
            <a:ext uri="{FF2B5EF4-FFF2-40B4-BE49-F238E27FC236}">
              <a16:creationId xmlns:a16="http://schemas.microsoft.com/office/drawing/2014/main" xmlns="" id="{00000000-0008-0000-0D00-0000130C0000}"/>
            </a:ext>
          </a:extLst>
        </xdr:cNvPr>
        <xdr:cNvSpPr>
          <a:spLocks noChangeAspect="1" noChangeArrowheads="1"/>
        </xdr:cNvSpPr>
      </xdr:nvSpPr>
      <xdr:spPr bwMode="auto">
        <a:xfrm>
          <a:off x="0" y="6842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743</xdr:row>
      <xdr:rowOff>0</xdr:rowOff>
    </xdr:from>
    <xdr:to>
      <xdr:col>0</xdr:col>
      <xdr:colOff>304800</xdr:colOff>
      <xdr:row>744</xdr:row>
      <xdr:rowOff>121920</xdr:rowOff>
    </xdr:to>
    <xdr:sp macro="" textlink="">
      <xdr:nvSpPr>
        <xdr:cNvPr id="3092" name="AutoShape 20" descr="Montreal Canadiens">
          <a:extLst>
            <a:ext uri="{FF2B5EF4-FFF2-40B4-BE49-F238E27FC236}">
              <a16:creationId xmlns:a16="http://schemas.microsoft.com/office/drawing/2014/main" xmlns="" id="{00000000-0008-0000-0D00-0000140C0000}"/>
            </a:ext>
          </a:extLst>
        </xdr:cNvPr>
        <xdr:cNvSpPr>
          <a:spLocks noChangeAspect="1" noChangeArrowheads="1"/>
        </xdr:cNvSpPr>
      </xdr:nvSpPr>
      <xdr:spPr bwMode="auto">
        <a:xfrm>
          <a:off x="0" y="7208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xdr:row>
      <xdr:rowOff>0</xdr:rowOff>
    </xdr:from>
    <xdr:to>
      <xdr:col>0</xdr:col>
      <xdr:colOff>304800</xdr:colOff>
      <xdr:row>286</xdr:row>
      <xdr:rowOff>121920</xdr:rowOff>
    </xdr:to>
    <xdr:sp macro="" textlink="">
      <xdr:nvSpPr>
        <xdr:cNvPr id="3093" name="AutoShape 21" descr="Washington Capitals">
          <a:extLst>
            <a:ext uri="{FF2B5EF4-FFF2-40B4-BE49-F238E27FC236}">
              <a16:creationId xmlns:a16="http://schemas.microsoft.com/office/drawing/2014/main" xmlns="" id="{00000000-0008-0000-0D00-0000150C0000}"/>
            </a:ext>
          </a:extLst>
        </xdr:cNvPr>
        <xdr:cNvSpPr>
          <a:spLocks noChangeAspect="1" noChangeArrowheads="1"/>
        </xdr:cNvSpPr>
      </xdr:nvSpPr>
      <xdr:spPr bwMode="auto">
        <a:xfrm>
          <a:off x="0" y="757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xdr:row>
      <xdr:rowOff>0</xdr:rowOff>
    </xdr:from>
    <xdr:to>
      <xdr:col>0</xdr:col>
      <xdr:colOff>304800</xdr:colOff>
      <xdr:row>258</xdr:row>
      <xdr:rowOff>121920</xdr:rowOff>
    </xdr:to>
    <xdr:sp macro="" textlink="">
      <xdr:nvSpPr>
        <xdr:cNvPr id="3094" name="AutoShape 22" descr="Winnipeg Jets">
          <a:extLst>
            <a:ext uri="{FF2B5EF4-FFF2-40B4-BE49-F238E27FC236}">
              <a16:creationId xmlns:a16="http://schemas.microsoft.com/office/drawing/2014/main" xmlns="" id="{00000000-0008-0000-0D00-0000160C0000}"/>
            </a:ext>
          </a:extLst>
        </xdr:cNvPr>
        <xdr:cNvSpPr>
          <a:spLocks noChangeAspect="1" noChangeArrowheads="1"/>
        </xdr:cNvSpPr>
      </xdr:nvSpPr>
      <xdr:spPr bwMode="auto">
        <a:xfrm>
          <a:off x="0" y="794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835</xdr:row>
      <xdr:rowOff>0</xdr:rowOff>
    </xdr:from>
    <xdr:to>
      <xdr:col>0</xdr:col>
      <xdr:colOff>304800</xdr:colOff>
      <xdr:row>836</xdr:row>
      <xdr:rowOff>121920</xdr:rowOff>
    </xdr:to>
    <xdr:sp macro="" textlink="">
      <xdr:nvSpPr>
        <xdr:cNvPr id="3095" name="AutoShape 23" descr="Minnesota Wild">
          <a:extLst>
            <a:ext uri="{FF2B5EF4-FFF2-40B4-BE49-F238E27FC236}">
              <a16:creationId xmlns:a16="http://schemas.microsoft.com/office/drawing/2014/main" xmlns="" id="{00000000-0008-0000-0D00-0000170C0000}"/>
            </a:ext>
          </a:extLst>
        </xdr:cNvPr>
        <xdr:cNvSpPr>
          <a:spLocks noChangeAspect="1" noChangeArrowheads="1"/>
        </xdr:cNvSpPr>
      </xdr:nvSpPr>
      <xdr:spPr bwMode="auto">
        <a:xfrm>
          <a:off x="0" y="831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716</xdr:row>
      <xdr:rowOff>0</xdr:rowOff>
    </xdr:from>
    <xdr:to>
      <xdr:col>0</xdr:col>
      <xdr:colOff>304800</xdr:colOff>
      <xdr:row>717</xdr:row>
      <xdr:rowOff>121920</xdr:rowOff>
    </xdr:to>
    <xdr:sp macro="" textlink="">
      <xdr:nvSpPr>
        <xdr:cNvPr id="3096" name="AutoShape 24" descr="Minnesota Wild">
          <a:extLst>
            <a:ext uri="{FF2B5EF4-FFF2-40B4-BE49-F238E27FC236}">
              <a16:creationId xmlns:a16="http://schemas.microsoft.com/office/drawing/2014/main" xmlns="" id="{00000000-0008-0000-0D00-0000180C0000}"/>
            </a:ext>
          </a:extLst>
        </xdr:cNvPr>
        <xdr:cNvSpPr>
          <a:spLocks noChangeAspect="1" noChangeArrowheads="1"/>
        </xdr:cNvSpPr>
      </xdr:nvSpPr>
      <xdr:spPr bwMode="auto">
        <a:xfrm>
          <a:off x="0" y="8679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714</xdr:row>
      <xdr:rowOff>0</xdr:rowOff>
    </xdr:from>
    <xdr:to>
      <xdr:col>0</xdr:col>
      <xdr:colOff>304800</xdr:colOff>
      <xdr:row>715</xdr:row>
      <xdr:rowOff>121920</xdr:rowOff>
    </xdr:to>
    <xdr:sp macro="" textlink="">
      <xdr:nvSpPr>
        <xdr:cNvPr id="3097" name="AutoShape 25" descr="St Louis Blues">
          <a:extLst>
            <a:ext uri="{FF2B5EF4-FFF2-40B4-BE49-F238E27FC236}">
              <a16:creationId xmlns:a16="http://schemas.microsoft.com/office/drawing/2014/main" xmlns="" id="{00000000-0008-0000-0D00-0000190C0000}"/>
            </a:ext>
          </a:extLst>
        </xdr:cNvPr>
        <xdr:cNvSpPr>
          <a:spLocks noChangeAspect="1" noChangeArrowheads="1"/>
        </xdr:cNvSpPr>
      </xdr:nvSpPr>
      <xdr:spPr bwMode="auto">
        <a:xfrm>
          <a:off x="0" y="904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121920</xdr:rowOff>
    </xdr:to>
    <xdr:sp macro="" textlink="">
      <xdr:nvSpPr>
        <xdr:cNvPr id="3098" name="AutoShape 26" descr="Florida Panthers">
          <a:extLst>
            <a:ext uri="{FF2B5EF4-FFF2-40B4-BE49-F238E27FC236}">
              <a16:creationId xmlns:a16="http://schemas.microsoft.com/office/drawing/2014/main" xmlns="" id="{00000000-0008-0000-0D00-00001A0C0000}"/>
            </a:ext>
          </a:extLst>
        </xdr:cNvPr>
        <xdr:cNvSpPr>
          <a:spLocks noChangeAspect="1" noChangeArrowheads="1"/>
        </xdr:cNvSpPr>
      </xdr:nvSpPr>
      <xdr:spPr bwMode="auto">
        <a:xfrm>
          <a:off x="0" y="941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820</xdr:row>
      <xdr:rowOff>0</xdr:rowOff>
    </xdr:from>
    <xdr:to>
      <xdr:col>0</xdr:col>
      <xdr:colOff>304800</xdr:colOff>
      <xdr:row>821</xdr:row>
      <xdr:rowOff>121920</xdr:rowOff>
    </xdr:to>
    <xdr:sp macro="" textlink="">
      <xdr:nvSpPr>
        <xdr:cNvPr id="3099" name="AutoShape 27" descr="St Louis Blues">
          <a:extLst>
            <a:ext uri="{FF2B5EF4-FFF2-40B4-BE49-F238E27FC236}">
              <a16:creationId xmlns:a16="http://schemas.microsoft.com/office/drawing/2014/main" xmlns="" id="{00000000-0008-0000-0D00-00001B0C0000}"/>
            </a:ext>
          </a:extLst>
        </xdr:cNvPr>
        <xdr:cNvSpPr>
          <a:spLocks noChangeAspect="1" noChangeArrowheads="1"/>
        </xdr:cNvSpPr>
      </xdr:nvSpPr>
      <xdr:spPr bwMode="auto">
        <a:xfrm>
          <a:off x="0" y="9776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xdr:row>
      <xdr:rowOff>0</xdr:rowOff>
    </xdr:from>
    <xdr:to>
      <xdr:col>0</xdr:col>
      <xdr:colOff>304800</xdr:colOff>
      <xdr:row>371</xdr:row>
      <xdr:rowOff>121920</xdr:rowOff>
    </xdr:to>
    <xdr:sp macro="" textlink="">
      <xdr:nvSpPr>
        <xdr:cNvPr id="3100" name="AutoShape 28" descr="Dallas Stars">
          <a:extLst>
            <a:ext uri="{FF2B5EF4-FFF2-40B4-BE49-F238E27FC236}">
              <a16:creationId xmlns:a16="http://schemas.microsoft.com/office/drawing/2014/main" xmlns="" id="{00000000-0008-0000-0D00-00001C0C0000}"/>
            </a:ext>
          </a:extLst>
        </xdr:cNvPr>
        <xdr:cNvSpPr>
          <a:spLocks noChangeAspect="1" noChangeArrowheads="1"/>
        </xdr:cNvSpPr>
      </xdr:nvSpPr>
      <xdr:spPr bwMode="auto">
        <a:xfrm>
          <a:off x="0" y="1014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737</xdr:row>
      <xdr:rowOff>0</xdr:rowOff>
    </xdr:from>
    <xdr:to>
      <xdr:col>0</xdr:col>
      <xdr:colOff>304800</xdr:colOff>
      <xdr:row>738</xdr:row>
      <xdr:rowOff>121920</xdr:rowOff>
    </xdr:to>
    <xdr:sp macro="" textlink="">
      <xdr:nvSpPr>
        <xdr:cNvPr id="3101" name="AutoShape 29" descr="Columbus Blue Jackets">
          <a:extLst>
            <a:ext uri="{FF2B5EF4-FFF2-40B4-BE49-F238E27FC236}">
              <a16:creationId xmlns:a16="http://schemas.microsoft.com/office/drawing/2014/main" xmlns="" id="{00000000-0008-0000-0D00-00001D0C0000}"/>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121920</xdr:rowOff>
    </xdr:to>
    <xdr:sp macro="" textlink="">
      <xdr:nvSpPr>
        <xdr:cNvPr id="3102" name="AutoShape 30" descr="Ottawa Senators">
          <a:extLst>
            <a:ext uri="{FF2B5EF4-FFF2-40B4-BE49-F238E27FC236}">
              <a16:creationId xmlns:a16="http://schemas.microsoft.com/office/drawing/2014/main" xmlns="" id="{00000000-0008-0000-0D00-00001E0C0000}"/>
            </a:ext>
          </a:extLst>
        </xdr:cNvPr>
        <xdr:cNvSpPr>
          <a:spLocks noChangeAspect="1" noChangeArrowheads="1"/>
        </xdr:cNvSpPr>
      </xdr:nvSpPr>
      <xdr:spPr bwMode="auto">
        <a:xfrm>
          <a:off x="0" y="1088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478</xdr:row>
      <xdr:rowOff>0</xdr:rowOff>
    </xdr:from>
    <xdr:to>
      <xdr:col>0</xdr:col>
      <xdr:colOff>304800</xdr:colOff>
      <xdr:row>479</xdr:row>
      <xdr:rowOff>121920</xdr:rowOff>
    </xdr:to>
    <xdr:sp macro="" textlink="">
      <xdr:nvSpPr>
        <xdr:cNvPr id="3103" name="AutoShape 31" descr="Pittsburgh Penguins">
          <a:extLst>
            <a:ext uri="{FF2B5EF4-FFF2-40B4-BE49-F238E27FC236}">
              <a16:creationId xmlns:a16="http://schemas.microsoft.com/office/drawing/2014/main" xmlns="" id="{00000000-0008-0000-0D00-00001F0C0000}"/>
            </a:ext>
          </a:extLst>
        </xdr:cNvPr>
        <xdr:cNvSpPr>
          <a:spLocks noChangeAspect="1" noChangeArrowheads="1"/>
        </xdr:cNvSpPr>
      </xdr:nvSpPr>
      <xdr:spPr bwMode="auto">
        <a:xfrm>
          <a:off x="0" y="11262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xdr:row>
      <xdr:rowOff>0</xdr:rowOff>
    </xdr:from>
    <xdr:to>
      <xdr:col>0</xdr:col>
      <xdr:colOff>304800</xdr:colOff>
      <xdr:row>224</xdr:row>
      <xdr:rowOff>121920</xdr:rowOff>
    </xdr:to>
    <xdr:sp macro="" textlink="">
      <xdr:nvSpPr>
        <xdr:cNvPr id="3104" name="AutoShape 32" descr="Boston Bruins">
          <a:extLst>
            <a:ext uri="{FF2B5EF4-FFF2-40B4-BE49-F238E27FC236}">
              <a16:creationId xmlns:a16="http://schemas.microsoft.com/office/drawing/2014/main" xmlns="" id="{00000000-0008-0000-0D00-0000200C0000}"/>
            </a:ext>
          </a:extLst>
        </xdr:cNvPr>
        <xdr:cNvSpPr>
          <a:spLocks noChangeAspect="1" noChangeArrowheads="1"/>
        </xdr:cNvSpPr>
      </xdr:nvSpPr>
      <xdr:spPr bwMode="auto">
        <a:xfrm>
          <a:off x="0" y="11635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791</xdr:row>
      <xdr:rowOff>0</xdr:rowOff>
    </xdr:from>
    <xdr:to>
      <xdr:col>0</xdr:col>
      <xdr:colOff>304800</xdr:colOff>
      <xdr:row>792</xdr:row>
      <xdr:rowOff>121920</xdr:rowOff>
    </xdr:to>
    <xdr:sp macro="" textlink="">
      <xdr:nvSpPr>
        <xdr:cNvPr id="3105" name="AutoShape 33" descr="Boston Bruins">
          <a:extLst>
            <a:ext uri="{FF2B5EF4-FFF2-40B4-BE49-F238E27FC236}">
              <a16:creationId xmlns:a16="http://schemas.microsoft.com/office/drawing/2014/main" xmlns="" id="{00000000-0008-0000-0D00-0000210C0000}"/>
            </a:ext>
          </a:extLst>
        </xdr:cNvPr>
        <xdr:cNvSpPr>
          <a:spLocks noChangeAspect="1" noChangeArrowheads="1"/>
        </xdr:cNvSpPr>
      </xdr:nvSpPr>
      <xdr:spPr bwMode="auto">
        <a:xfrm>
          <a:off x="0" y="1200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242</xdr:row>
      <xdr:rowOff>0</xdr:rowOff>
    </xdr:from>
    <xdr:to>
      <xdr:col>0</xdr:col>
      <xdr:colOff>304800</xdr:colOff>
      <xdr:row>243</xdr:row>
      <xdr:rowOff>121920</xdr:rowOff>
    </xdr:to>
    <xdr:sp macro="" textlink="">
      <xdr:nvSpPr>
        <xdr:cNvPr id="3106" name="AutoShape 34" descr="Los Angeles Kings">
          <a:extLst>
            <a:ext uri="{FF2B5EF4-FFF2-40B4-BE49-F238E27FC236}">
              <a16:creationId xmlns:a16="http://schemas.microsoft.com/office/drawing/2014/main" xmlns="" id="{00000000-0008-0000-0D00-0000220C0000}"/>
            </a:ext>
          </a:extLst>
        </xdr:cNvPr>
        <xdr:cNvSpPr>
          <a:spLocks noChangeAspect="1" noChangeArrowheads="1"/>
        </xdr:cNvSpPr>
      </xdr:nvSpPr>
      <xdr:spPr bwMode="auto">
        <a:xfrm>
          <a:off x="0" y="123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667</xdr:row>
      <xdr:rowOff>0</xdr:rowOff>
    </xdr:from>
    <xdr:to>
      <xdr:col>0</xdr:col>
      <xdr:colOff>304800</xdr:colOff>
      <xdr:row>668</xdr:row>
      <xdr:rowOff>121920</xdr:rowOff>
    </xdr:to>
    <xdr:sp macro="" textlink="">
      <xdr:nvSpPr>
        <xdr:cNvPr id="3107" name="AutoShape 35" descr="Nashville Predators">
          <a:extLst>
            <a:ext uri="{FF2B5EF4-FFF2-40B4-BE49-F238E27FC236}">
              <a16:creationId xmlns:a16="http://schemas.microsoft.com/office/drawing/2014/main" xmlns="" id="{00000000-0008-0000-0D00-0000230C0000}"/>
            </a:ext>
          </a:extLst>
        </xdr:cNvPr>
        <xdr:cNvSpPr>
          <a:spLocks noChangeAspect="1" noChangeArrowheads="1"/>
        </xdr:cNvSpPr>
      </xdr:nvSpPr>
      <xdr:spPr bwMode="auto">
        <a:xfrm>
          <a:off x="0" y="12755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253</xdr:row>
      <xdr:rowOff>0</xdr:rowOff>
    </xdr:from>
    <xdr:to>
      <xdr:col>0</xdr:col>
      <xdr:colOff>304800</xdr:colOff>
      <xdr:row>254</xdr:row>
      <xdr:rowOff>121920</xdr:rowOff>
    </xdr:to>
    <xdr:sp macro="" textlink="">
      <xdr:nvSpPr>
        <xdr:cNvPr id="3108" name="AutoShape 36" descr="Los Angeles Kings">
          <a:extLst>
            <a:ext uri="{FF2B5EF4-FFF2-40B4-BE49-F238E27FC236}">
              <a16:creationId xmlns:a16="http://schemas.microsoft.com/office/drawing/2014/main" xmlns="" id="{00000000-0008-0000-0D00-0000240C0000}"/>
            </a:ext>
          </a:extLst>
        </xdr:cNvPr>
        <xdr:cNvSpPr>
          <a:spLocks noChangeAspect="1" noChangeArrowheads="1"/>
        </xdr:cNvSpPr>
      </xdr:nvSpPr>
      <xdr:spPr bwMode="auto">
        <a:xfrm>
          <a:off x="0" y="13129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655</xdr:row>
      <xdr:rowOff>0</xdr:rowOff>
    </xdr:from>
    <xdr:to>
      <xdr:col>0</xdr:col>
      <xdr:colOff>304800</xdr:colOff>
      <xdr:row>656</xdr:row>
      <xdr:rowOff>121920</xdr:rowOff>
    </xdr:to>
    <xdr:sp macro="" textlink="">
      <xdr:nvSpPr>
        <xdr:cNvPr id="3109" name="AutoShape 37" descr="Boston Bruins">
          <a:extLst>
            <a:ext uri="{FF2B5EF4-FFF2-40B4-BE49-F238E27FC236}">
              <a16:creationId xmlns:a16="http://schemas.microsoft.com/office/drawing/2014/main" xmlns="" id="{00000000-0008-0000-0D00-0000250C0000}"/>
            </a:ext>
          </a:extLst>
        </xdr:cNvPr>
        <xdr:cNvSpPr>
          <a:spLocks noChangeAspect="1" noChangeArrowheads="1"/>
        </xdr:cNvSpPr>
      </xdr:nvSpPr>
      <xdr:spPr bwMode="auto">
        <a:xfrm>
          <a:off x="0" y="1350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121920</xdr:rowOff>
    </xdr:to>
    <xdr:sp macro="" textlink="">
      <xdr:nvSpPr>
        <xdr:cNvPr id="3110" name="AutoShape 38" descr="Chicago Blackhawks">
          <a:extLst>
            <a:ext uri="{FF2B5EF4-FFF2-40B4-BE49-F238E27FC236}">
              <a16:creationId xmlns:a16="http://schemas.microsoft.com/office/drawing/2014/main" xmlns="" id="{00000000-0008-0000-0D00-0000260C0000}"/>
            </a:ext>
          </a:extLst>
        </xdr:cNvPr>
        <xdr:cNvSpPr>
          <a:spLocks noChangeAspect="1" noChangeArrowheads="1"/>
        </xdr:cNvSpPr>
      </xdr:nvSpPr>
      <xdr:spPr bwMode="auto">
        <a:xfrm>
          <a:off x="0" y="1387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707</xdr:row>
      <xdr:rowOff>0</xdr:rowOff>
    </xdr:from>
    <xdr:to>
      <xdr:col>0</xdr:col>
      <xdr:colOff>304800</xdr:colOff>
      <xdr:row>708</xdr:row>
      <xdr:rowOff>121920</xdr:rowOff>
    </xdr:to>
    <xdr:sp macro="" textlink="">
      <xdr:nvSpPr>
        <xdr:cNvPr id="3111" name="AutoShape 39" descr="Anaheim Ducks">
          <a:extLst>
            <a:ext uri="{FF2B5EF4-FFF2-40B4-BE49-F238E27FC236}">
              <a16:creationId xmlns:a16="http://schemas.microsoft.com/office/drawing/2014/main" xmlns="" id="{00000000-0008-0000-0D00-0000270C0000}"/>
            </a:ext>
          </a:extLst>
        </xdr:cNvPr>
        <xdr:cNvSpPr>
          <a:spLocks noChangeAspect="1" noChangeArrowheads="1"/>
        </xdr:cNvSpPr>
      </xdr:nvSpPr>
      <xdr:spPr bwMode="auto">
        <a:xfrm>
          <a:off x="0" y="1424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525</xdr:row>
      <xdr:rowOff>0</xdr:rowOff>
    </xdr:from>
    <xdr:to>
      <xdr:col>0</xdr:col>
      <xdr:colOff>304800</xdr:colOff>
      <xdr:row>526</xdr:row>
      <xdr:rowOff>121920</xdr:rowOff>
    </xdr:to>
    <xdr:sp macro="" textlink="">
      <xdr:nvSpPr>
        <xdr:cNvPr id="3112" name="AutoShape 40" descr="Calgary Flames">
          <a:extLst>
            <a:ext uri="{FF2B5EF4-FFF2-40B4-BE49-F238E27FC236}">
              <a16:creationId xmlns:a16="http://schemas.microsoft.com/office/drawing/2014/main" xmlns="" id="{00000000-0008-0000-0D00-0000280C0000}"/>
            </a:ext>
          </a:extLst>
        </xdr:cNvPr>
        <xdr:cNvSpPr>
          <a:spLocks noChangeAspect="1" noChangeArrowheads="1"/>
        </xdr:cNvSpPr>
      </xdr:nvSpPr>
      <xdr:spPr bwMode="auto">
        <a:xfrm>
          <a:off x="0" y="1461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xdr:row>
      <xdr:rowOff>0</xdr:rowOff>
    </xdr:from>
    <xdr:to>
      <xdr:col>0</xdr:col>
      <xdr:colOff>304800</xdr:colOff>
      <xdr:row>402</xdr:row>
      <xdr:rowOff>121920</xdr:rowOff>
    </xdr:to>
    <xdr:sp macro="" textlink="">
      <xdr:nvSpPr>
        <xdr:cNvPr id="3113" name="AutoShape 41" descr="Calgary Flames">
          <a:extLst>
            <a:ext uri="{FF2B5EF4-FFF2-40B4-BE49-F238E27FC236}">
              <a16:creationId xmlns:a16="http://schemas.microsoft.com/office/drawing/2014/main" xmlns="" id="{00000000-0008-0000-0D00-0000290C0000}"/>
            </a:ext>
          </a:extLst>
        </xdr:cNvPr>
        <xdr:cNvSpPr>
          <a:spLocks noChangeAspect="1" noChangeArrowheads="1"/>
        </xdr:cNvSpPr>
      </xdr:nvSpPr>
      <xdr:spPr bwMode="auto">
        <a:xfrm>
          <a:off x="0" y="14988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623</xdr:row>
      <xdr:rowOff>0</xdr:rowOff>
    </xdr:from>
    <xdr:to>
      <xdr:col>0</xdr:col>
      <xdr:colOff>304800</xdr:colOff>
      <xdr:row>624</xdr:row>
      <xdr:rowOff>121920</xdr:rowOff>
    </xdr:to>
    <xdr:sp macro="" textlink="">
      <xdr:nvSpPr>
        <xdr:cNvPr id="3114" name="AutoShape 42" descr="Washington Capitals">
          <a:extLst>
            <a:ext uri="{FF2B5EF4-FFF2-40B4-BE49-F238E27FC236}">
              <a16:creationId xmlns:a16="http://schemas.microsoft.com/office/drawing/2014/main" xmlns="" id="{00000000-0008-0000-0D00-00002A0C0000}"/>
            </a:ext>
          </a:extLst>
        </xdr:cNvPr>
        <xdr:cNvSpPr>
          <a:spLocks noChangeAspect="1" noChangeArrowheads="1"/>
        </xdr:cNvSpPr>
      </xdr:nvSpPr>
      <xdr:spPr bwMode="auto">
        <a:xfrm>
          <a:off x="0" y="1536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224</xdr:row>
      <xdr:rowOff>0</xdr:rowOff>
    </xdr:from>
    <xdr:to>
      <xdr:col>0</xdr:col>
      <xdr:colOff>304800</xdr:colOff>
      <xdr:row>225</xdr:row>
      <xdr:rowOff>121920</xdr:rowOff>
    </xdr:to>
    <xdr:sp macro="" textlink="">
      <xdr:nvSpPr>
        <xdr:cNvPr id="3115" name="AutoShape 43" descr="Boston Bruins">
          <a:extLst>
            <a:ext uri="{FF2B5EF4-FFF2-40B4-BE49-F238E27FC236}">
              <a16:creationId xmlns:a16="http://schemas.microsoft.com/office/drawing/2014/main" xmlns="" id="{00000000-0008-0000-0D00-00002B0C0000}"/>
            </a:ext>
          </a:extLst>
        </xdr:cNvPr>
        <xdr:cNvSpPr>
          <a:spLocks noChangeAspect="1" noChangeArrowheads="1"/>
        </xdr:cNvSpPr>
      </xdr:nvSpPr>
      <xdr:spPr bwMode="auto">
        <a:xfrm>
          <a:off x="0" y="1573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xdr:row>
      <xdr:rowOff>0</xdr:rowOff>
    </xdr:from>
    <xdr:to>
      <xdr:col>0</xdr:col>
      <xdr:colOff>304800</xdr:colOff>
      <xdr:row>472</xdr:row>
      <xdr:rowOff>121920</xdr:rowOff>
    </xdr:to>
    <xdr:sp macro="" textlink="">
      <xdr:nvSpPr>
        <xdr:cNvPr id="3116" name="AutoShape 44" descr="New York Rangers">
          <a:extLst>
            <a:ext uri="{FF2B5EF4-FFF2-40B4-BE49-F238E27FC236}">
              <a16:creationId xmlns:a16="http://schemas.microsoft.com/office/drawing/2014/main" xmlns="" id="{00000000-0008-0000-0D00-00002C0C0000}"/>
            </a:ext>
          </a:extLst>
        </xdr:cNvPr>
        <xdr:cNvSpPr>
          <a:spLocks noChangeAspect="1" noChangeArrowheads="1"/>
        </xdr:cNvSpPr>
      </xdr:nvSpPr>
      <xdr:spPr bwMode="auto">
        <a:xfrm>
          <a:off x="0" y="1610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121920</xdr:rowOff>
    </xdr:to>
    <xdr:sp macro="" textlink="">
      <xdr:nvSpPr>
        <xdr:cNvPr id="3117" name="AutoShape 45" descr="St Louis Blues">
          <a:extLst>
            <a:ext uri="{FF2B5EF4-FFF2-40B4-BE49-F238E27FC236}">
              <a16:creationId xmlns:a16="http://schemas.microsoft.com/office/drawing/2014/main" xmlns="" id="{00000000-0008-0000-0D00-00002D0C0000}"/>
            </a:ext>
          </a:extLst>
        </xdr:cNvPr>
        <xdr:cNvSpPr>
          <a:spLocks noChangeAspect="1" noChangeArrowheads="1"/>
        </xdr:cNvSpPr>
      </xdr:nvSpPr>
      <xdr:spPr bwMode="auto">
        <a:xfrm>
          <a:off x="0" y="16474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304800</xdr:colOff>
      <xdr:row>237</xdr:row>
      <xdr:rowOff>121920</xdr:rowOff>
    </xdr:to>
    <xdr:sp macro="" textlink="">
      <xdr:nvSpPr>
        <xdr:cNvPr id="3118" name="AutoShape 46" descr="Arizona Coyotes">
          <a:extLst>
            <a:ext uri="{FF2B5EF4-FFF2-40B4-BE49-F238E27FC236}">
              <a16:creationId xmlns:a16="http://schemas.microsoft.com/office/drawing/2014/main" xmlns="" id="{00000000-0008-0000-0D00-00002E0C0000}"/>
            </a:ext>
          </a:extLst>
        </xdr:cNvPr>
        <xdr:cNvSpPr>
          <a:spLocks noChangeAspect="1" noChangeArrowheads="1"/>
        </xdr:cNvSpPr>
      </xdr:nvSpPr>
      <xdr:spPr bwMode="auto">
        <a:xfrm>
          <a:off x="0" y="16847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277</xdr:row>
      <xdr:rowOff>0</xdr:rowOff>
    </xdr:from>
    <xdr:to>
      <xdr:col>0</xdr:col>
      <xdr:colOff>304800</xdr:colOff>
      <xdr:row>278</xdr:row>
      <xdr:rowOff>121920</xdr:rowOff>
    </xdr:to>
    <xdr:sp macro="" textlink="">
      <xdr:nvSpPr>
        <xdr:cNvPr id="3119" name="AutoShape 47" descr="Ottawa Senators">
          <a:extLst>
            <a:ext uri="{FF2B5EF4-FFF2-40B4-BE49-F238E27FC236}">
              <a16:creationId xmlns:a16="http://schemas.microsoft.com/office/drawing/2014/main" xmlns="" id="{00000000-0008-0000-0D00-00002F0C0000}"/>
            </a:ext>
          </a:extLst>
        </xdr:cNvPr>
        <xdr:cNvSpPr>
          <a:spLocks noChangeAspect="1" noChangeArrowheads="1"/>
        </xdr:cNvSpPr>
      </xdr:nvSpPr>
      <xdr:spPr bwMode="auto">
        <a:xfrm>
          <a:off x="0" y="172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733</xdr:row>
      <xdr:rowOff>0</xdr:rowOff>
    </xdr:from>
    <xdr:to>
      <xdr:col>0</xdr:col>
      <xdr:colOff>304800</xdr:colOff>
      <xdr:row>734</xdr:row>
      <xdr:rowOff>121920</xdr:rowOff>
    </xdr:to>
    <xdr:sp macro="" textlink="">
      <xdr:nvSpPr>
        <xdr:cNvPr id="3120" name="AutoShape 48" descr="Calgary Flames">
          <a:extLst>
            <a:ext uri="{FF2B5EF4-FFF2-40B4-BE49-F238E27FC236}">
              <a16:creationId xmlns:a16="http://schemas.microsoft.com/office/drawing/2014/main" xmlns="" id="{00000000-0008-0000-0D00-0000300C0000}"/>
            </a:ext>
          </a:extLst>
        </xdr:cNvPr>
        <xdr:cNvSpPr>
          <a:spLocks noChangeAspect="1" noChangeArrowheads="1"/>
        </xdr:cNvSpPr>
      </xdr:nvSpPr>
      <xdr:spPr bwMode="auto">
        <a:xfrm>
          <a:off x="0" y="1759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466</xdr:row>
      <xdr:rowOff>0</xdr:rowOff>
    </xdr:from>
    <xdr:to>
      <xdr:col>0</xdr:col>
      <xdr:colOff>304800</xdr:colOff>
      <xdr:row>467</xdr:row>
      <xdr:rowOff>121920</xdr:rowOff>
    </xdr:to>
    <xdr:sp macro="" textlink="">
      <xdr:nvSpPr>
        <xdr:cNvPr id="3121" name="AutoShape 49" descr="Florida Panthers">
          <a:extLst>
            <a:ext uri="{FF2B5EF4-FFF2-40B4-BE49-F238E27FC236}">
              <a16:creationId xmlns:a16="http://schemas.microsoft.com/office/drawing/2014/main" xmlns="" id="{00000000-0008-0000-0D00-0000310C0000}"/>
            </a:ext>
          </a:extLst>
        </xdr:cNvPr>
        <xdr:cNvSpPr>
          <a:spLocks noChangeAspect="1" noChangeArrowheads="1"/>
        </xdr:cNvSpPr>
      </xdr:nvSpPr>
      <xdr:spPr bwMode="auto">
        <a:xfrm>
          <a:off x="0" y="1796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xdr:row>
      <xdr:rowOff>0</xdr:rowOff>
    </xdr:from>
    <xdr:to>
      <xdr:col>0</xdr:col>
      <xdr:colOff>304800</xdr:colOff>
      <xdr:row>606</xdr:row>
      <xdr:rowOff>121920</xdr:rowOff>
    </xdr:to>
    <xdr:sp macro="" textlink="">
      <xdr:nvSpPr>
        <xdr:cNvPr id="3122" name="AutoShape 50" descr="Colorado Avalanche">
          <a:extLst>
            <a:ext uri="{FF2B5EF4-FFF2-40B4-BE49-F238E27FC236}">
              <a16:creationId xmlns:a16="http://schemas.microsoft.com/office/drawing/2014/main" xmlns="" id="{00000000-0008-0000-0D00-0000320C0000}"/>
            </a:ext>
          </a:extLst>
        </xdr:cNvPr>
        <xdr:cNvSpPr>
          <a:spLocks noChangeAspect="1" noChangeArrowheads="1"/>
        </xdr:cNvSpPr>
      </xdr:nvSpPr>
      <xdr:spPr bwMode="auto">
        <a:xfrm>
          <a:off x="0" y="1832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658</xdr:row>
      <xdr:rowOff>0</xdr:rowOff>
    </xdr:from>
    <xdr:to>
      <xdr:col>0</xdr:col>
      <xdr:colOff>304800</xdr:colOff>
      <xdr:row>659</xdr:row>
      <xdr:rowOff>121920</xdr:rowOff>
    </xdr:to>
    <xdr:sp macro="" textlink="">
      <xdr:nvSpPr>
        <xdr:cNvPr id="3123" name="AutoShape 51" descr="Toronto Maple Leafs">
          <a:extLst>
            <a:ext uri="{FF2B5EF4-FFF2-40B4-BE49-F238E27FC236}">
              <a16:creationId xmlns:a16="http://schemas.microsoft.com/office/drawing/2014/main" xmlns="" id="{00000000-0008-0000-0D00-0000330C0000}"/>
            </a:ext>
          </a:extLst>
        </xdr:cNvPr>
        <xdr:cNvSpPr>
          <a:spLocks noChangeAspect="1" noChangeArrowheads="1"/>
        </xdr:cNvSpPr>
      </xdr:nvSpPr>
      <xdr:spPr bwMode="auto">
        <a:xfrm>
          <a:off x="0" y="1869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121920</xdr:rowOff>
    </xdr:to>
    <xdr:sp macro="" textlink="">
      <xdr:nvSpPr>
        <xdr:cNvPr id="3124" name="AutoShape 52" descr="Dallas Stars">
          <a:extLst>
            <a:ext uri="{FF2B5EF4-FFF2-40B4-BE49-F238E27FC236}">
              <a16:creationId xmlns:a16="http://schemas.microsoft.com/office/drawing/2014/main" xmlns="" id="{00000000-0008-0000-0D00-0000340C0000}"/>
            </a:ext>
          </a:extLst>
        </xdr:cNvPr>
        <xdr:cNvSpPr>
          <a:spLocks noChangeAspect="1" noChangeArrowheads="1"/>
        </xdr:cNvSpPr>
      </xdr:nvSpPr>
      <xdr:spPr bwMode="auto">
        <a:xfrm>
          <a:off x="0" y="19065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527</xdr:row>
      <xdr:rowOff>0</xdr:rowOff>
    </xdr:from>
    <xdr:to>
      <xdr:col>0</xdr:col>
      <xdr:colOff>304800</xdr:colOff>
      <xdr:row>528</xdr:row>
      <xdr:rowOff>121920</xdr:rowOff>
    </xdr:to>
    <xdr:sp macro="" textlink="">
      <xdr:nvSpPr>
        <xdr:cNvPr id="3125" name="AutoShape 53" descr="Winnipeg Jets">
          <a:extLst>
            <a:ext uri="{FF2B5EF4-FFF2-40B4-BE49-F238E27FC236}">
              <a16:creationId xmlns:a16="http://schemas.microsoft.com/office/drawing/2014/main" xmlns="" id="{00000000-0008-0000-0D00-0000350C0000}"/>
            </a:ext>
          </a:extLst>
        </xdr:cNvPr>
        <xdr:cNvSpPr>
          <a:spLocks noChangeAspect="1" noChangeArrowheads="1"/>
        </xdr:cNvSpPr>
      </xdr:nvSpPr>
      <xdr:spPr bwMode="auto">
        <a:xfrm>
          <a:off x="0" y="1943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xdr:row>
      <xdr:rowOff>0</xdr:rowOff>
    </xdr:from>
    <xdr:to>
      <xdr:col>0</xdr:col>
      <xdr:colOff>304800</xdr:colOff>
      <xdr:row>102</xdr:row>
      <xdr:rowOff>121920</xdr:rowOff>
    </xdr:to>
    <xdr:sp macro="" textlink="">
      <xdr:nvSpPr>
        <xdr:cNvPr id="3126" name="AutoShape 54" descr="Boston Bruins">
          <a:extLst>
            <a:ext uri="{FF2B5EF4-FFF2-40B4-BE49-F238E27FC236}">
              <a16:creationId xmlns:a16="http://schemas.microsoft.com/office/drawing/2014/main" xmlns="" id="{00000000-0008-0000-0D00-0000360C0000}"/>
            </a:ext>
          </a:extLst>
        </xdr:cNvPr>
        <xdr:cNvSpPr>
          <a:spLocks noChangeAspect="1" noChangeArrowheads="1"/>
        </xdr:cNvSpPr>
      </xdr:nvSpPr>
      <xdr:spPr bwMode="auto">
        <a:xfrm>
          <a:off x="0" y="1980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121920</xdr:rowOff>
    </xdr:to>
    <xdr:sp macro="" textlink="">
      <xdr:nvSpPr>
        <xdr:cNvPr id="3127" name="AutoShape 55" descr="Washington Capitals">
          <a:extLst>
            <a:ext uri="{FF2B5EF4-FFF2-40B4-BE49-F238E27FC236}">
              <a16:creationId xmlns:a16="http://schemas.microsoft.com/office/drawing/2014/main" xmlns="" id="{00000000-0008-0000-0D00-0000370C0000}"/>
            </a:ext>
          </a:extLst>
        </xdr:cNvPr>
        <xdr:cNvSpPr>
          <a:spLocks noChangeAspect="1" noChangeArrowheads="1"/>
        </xdr:cNvSpPr>
      </xdr:nvSpPr>
      <xdr:spPr bwMode="auto">
        <a:xfrm>
          <a:off x="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xdr:row>
      <xdr:rowOff>0</xdr:rowOff>
    </xdr:from>
    <xdr:to>
      <xdr:col>0</xdr:col>
      <xdr:colOff>304800</xdr:colOff>
      <xdr:row>327</xdr:row>
      <xdr:rowOff>121920</xdr:rowOff>
    </xdr:to>
    <xdr:sp macro="" textlink="">
      <xdr:nvSpPr>
        <xdr:cNvPr id="3128" name="AutoShape 56" descr="Detroit Red Wings">
          <a:extLst>
            <a:ext uri="{FF2B5EF4-FFF2-40B4-BE49-F238E27FC236}">
              <a16:creationId xmlns:a16="http://schemas.microsoft.com/office/drawing/2014/main" xmlns="" id="{00000000-0008-0000-0D00-0000380C0000}"/>
            </a:ext>
          </a:extLst>
        </xdr:cNvPr>
        <xdr:cNvSpPr>
          <a:spLocks noChangeAspect="1" noChangeArrowheads="1"/>
        </xdr:cNvSpPr>
      </xdr:nvSpPr>
      <xdr:spPr bwMode="auto">
        <a:xfrm>
          <a:off x="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425</xdr:row>
      <xdr:rowOff>0</xdr:rowOff>
    </xdr:from>
    <xdr:to>
      <xdr:col>0</xdr:col>
      <xdr:colOff>304800</xdr:colOff>
      <xdr:row>426</xdr:row>
      <xdr:rowOff>121920</xdr:rowOff>
    </xdr:to>
    <xdr:sp macro="" textlink="">
      <xdr:nvSpPr>
        <xdr:cNvPr id="3129" name="AutoShape 57" descr="Carolina Hurricanes">
          <a:extLst>
            <a:ext uri="{FF2B5EF4-FFF2-40B4-BE49-F238E27FC236}">
              <a16:creationId xmlns:a16="http://schemas.microsoft.com/office/drawing/2014/main" xmlns="" id="{00000000-0008-0000-0D00-0000390C0000}"/>
            </a:ext>
          </a:extLst>
        </xdr:cNvPr>
        <xdr:cNvSpPr>
          <a:spLocks noChangeAspect="1" noChangeArrowheads="1"/>
        </xdr:cNvSpPr>
      </xdr:nvSpPr>
      <xdr:spPr bwMode="auto">
        <a:xfrm>
          <a:off x="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121920</xdr:rowOff>
    </xdr:to>
    <xdr:sp macro="" textlink="">
      <xdr:nvSpPr>
        <xdr:cNvPr id="3130" name="AutoShape 58" descr="Chicago Blackhawks">
          <a:extLst>
            <a:ext uri="{FF2B5EF4-FFF2-40B4-BE49-F238E27FC236}">
              <a16:creationId xmlns:a16="http://schemas.microsoft.com/office/drawing/2014/main" xmlns="" id="{00000000-0008-0000-0D00-00003A0C0000}"/>
            </a:ext>
          </a:extLst>
        </xdr:cNvPr>
        <xdr:cNvSpPr>
          <a:spLocks noChangeAspect="1" noChangeArrowheads="1"/>
        </xdr:cNvSpPr>
      </xdr:nvSpPr>
      <xdr:spPr bwMode="auto">
        <a:xfrm>
          <a:off x="0" y="2128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xdr:row>
      <xdr:rowOff>0</xdr:rowOff>
    </xdr:from>
    <xdr:to>
      <xdr:col>0</xdr:col>
      <xdr:colOff>304800</xdr:colOff>
      <xdr:row>499</xdr:row>
      <xdr:rowOff>121920</xdr:rowOff>
    </xdr:to>
    <xdr:sp macro="" textlink="">
      <xdr:nvSpPr>
        <xdr:cNvPr id="3131" name="AutoShape 59" descr="Vancouver Canucks">
          <a:extLst>
            <a:ext uri="{FF2B5EF4-FFF2-40B4-BE49-F238E27FC236}">
              <a16:creationId xmlns:a16="http://schemas.microsoft.com/office/drawing/2014/main" xmlns="" id="{00000000-0008-0000-0D00-00003B0C0000}"/>
            </a:ext>
          </a:extLst>
        </xdr:cNvPr>
        <xdr:cNvSpPr>
          <a:spLocks noChangeAspect="1" noChangeArrowheads="1"/>
        </xdr:cNvSpPr>
      </xdr:nvSpPr>
      <xdr:spPr bwMode="auto">
        <a:xfrm>
          <a:off x="0" y="21656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121920</xdr:rowOff>
    </xdr:to>
    <xdr:sp macro="" textlink="">
      <xdr:nvSpPr>
        <xdr:cNvPr id="3132" name="AutoShape 60" descr="Columbus Blue Jackets">
          <a:extLst>
            <a:ext uri="{FF2B5EF4-FFF2-40B4-BE49-F238E27FC236}">
              <a16:creationId xmlns:a16="http://schemas.microsoft.com/office/drawing/2014/main" xmlns="" id="{00000000-0008-0000-0D00-00003C0C0000}"/>
            </a:ext>
          </a:extLst>
        </xdr:cNvPr>
        <xdr:cNvSpPr>
          <a:spLocks noChangeAspect="1" noChangeArrowheads="1"/>
        </xdr:cNvSpPr>
      </xdr:nvSpPr>
      <xdr:spPr bwMode="auto">
        <a:xfrm>
          <a:off x="0" y="2202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496</xdr:row>
      <xdr:rowOff>0</xdr:rowOff>
    </xdr:from>
    <xdr:to>
      <xdr:col>0</xdr:col>
      <xdr:colOff>304800</xdr:colOff>
      <xdr:row>497</xdr:row>
      <xdr:rowOff>121920</xdr:rowOff>
    </xdr:to>
    <xdr:sp macro="" textlink="">
      <xdr:nvSpPr>
        <xdr:cNvPr id="3133" name="AutoShape 61" descr="San Jose Sharks">
          <a:extLst>
            <a:ext uri="{FF2B5EF4-FFF2-40B4-BE49-F238E27FC236}">
              <a16:creationId xmlns:a16="http://schemas.microsoft.com/office/drawing/2014/main" xmlns="" id="{00000000-0008-0000-0D00-00003D0C0000}"/>
            </a:ext>
          </a:extLst>
        </xdr:cNvPr>
        <xdr:cNvSpPr>
          <a:spLocks noChangeAspect="1" noChangeArrowheads="1"/>
        </xdr:cNvSpPr>
      </xdr:nvSpPr>
      <xdr:spPr bwMode="auto">
        <a:xfrm>
          <a:off x="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xdr:row>
      <xdr:rowOff>0</xdr:rowOff>
    </xdr:from>
    <xdr:to>
      <xdr:col>0</xdr:col>
      <xdr:colOff>304800</xdr:colOff>
      <xdr:row>392</xdr:row>
      <xdr:rowOff>121920</xdr:rowOff>
    </xdr:to>
    <xdr:sp macro="" textlink="">
      <xdr:nvSpPr>
        <xdr:cNvPr id="3134" name="AutoShape 62" descr="San Jose Sharks">
          <a:extLst>
            <a:ext uri="{FF2B5EF4-FFF2-40B4-BE49-F238E27FC236}">
              <a16:creationId xmlns:a16="http://schemas.microsoft.com/office/drawing/2014/main" xmlns="" id="{00000000-0008-0000-0D00-00003E0C0000}"/>
            </a:ext>
          </a:extLst>
        </xdr:cNvPr>
        <xdr:cNvSpPr>
          <a:spLocks noChangeAspect="1" noChangeArrowheads="1"/>
        </xdr:cNvSpPr>
      </xdr:nvSpPr>
      <xdr:spPr bwMode="auto">
        <a:xfrm>
          <a:off x="0" y="2277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xdr:row>
      <xdr:rowOff>0</xdr:rowOff>
    </xdr:from>
    <xdr:to>
      <xdr:col>0</xdr:col>
      <xdr:colOff>304800</xdr:colOff>
      <xdr:row>207</xdr:row>
      <xdr:rowOff>121920</xdr:rowOff>
    </xdr:to>
    <xdr:sp macro="" textlink="">
      <xdr:nvSpPr>
        <xdr:cNvPr id="3135" name="AutoShape 63" descr="New Jersey Devils">
          <a:extLst>
            <a:ext uri="{FF2B5EF4-FFF2-40B4-BE49-F238E27FC236}">
              <a16:creationId xmlns:a16="http://schemas.microsoft.com/office/drawing/2014/main" xmlns="" id="{00000000-0008-0000-0D00-00003F0C0000}"/>
            </a:ext>
          </a:extLst>
        </xdr:cNvPr>
        <xdr:cNvSpPr>
          <a:spLocks noChangeAspect="1" noChangeArrowheads="1"/>
        </xdr:cNvSpPr>
      </xdr:nvSpPr>
      <xdr:spPr bwMode="auto">
        <a:xfrm>
          <a:off x="0" y="23149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289</xdr:row>
      <xdr:rowOff>0</xdr:rowOff>
    </xdr:from>
    <xdr:to>
      <xdr:col>0</xdr:col>
      <xdr:colOff>304800</xdr:colOff>
      <xdr:row>290</xdr:row>
      <xdr:rowOff>121920</xdr:rowOff>
    </xdr:to>
    <xdr:sp macro="" textlink="">
      <xdr:nvSpPr>
        <xdr:cNvPr id="3136" name="AutoShape 64" descr="Nashville Predators">
          <a:extLst>
            <a:ext uri="{FF2B5EF4-FFF2-40B4-BE49-F238E27FC236}">
              <a16:creationId xmlns:a16="http://schemas.microsoft.com/office/drawing/2014/main" xmlns="" id="{00000000-0008-0000-0D00-0000400C0000}"/>
            </a:ext>
          </a:extLst>
        </xdr:cNvPr>
        <xdr:cNvSpPr>
          <a:spLocks noChangeAspect="1" noChangeArrowheads="1"/>
        </xdr:cNvSpPr>
      </xdr:nvSpPr>
      <xdr:spPr bwMode="auto">
        <a:xfrm>
          <a:off x="0" y="23522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539</xdr:row>
      <xdr:rowOff>0</xdr:rowOff>
    </xdr:from>
    <xdr:to>
      <xdr:col>0</xdr:col>
      <xdr:colOff>304800</xdr:colOff>
      <xdr:row>540</xdr:row>
      <xdr:rowOff>121920</xdr:rowOff>
    </xdr:to>
    <xdr:sp macro="" textlink="">
      <xdr:nvSpPr>
        <xdr:cNvPr id="3137" name="AutoShape 65" descr="Ottawa Senators">
          <a:extLst>
            <a:ext uri="{FF2B5EF4-FFF2-40B4-BE49-F238E27FC236}">
              <a16:creationId xmlns:a16="http://schemas.microsoft.com/office/drawing/2014/main" xmlns="" id="{00000000-0008-0000-0D00-0000410C0000}"/>
            </a:ext>
          </a:extLst>
        </xdr:cNvPr>
        <xdr:cNvSpPr>
          <a:spLocks noChangeAspect="1" noChangeArrowheads="1"/>
        </xdr:cNvSpPr>
      </xdr:nvSpPr>
      <xdr:spPr bwMode="auto">
        <a:xfrm>
          <a:off x="0" y="2389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276</xdr:row>
      <xdr:rowOff>0</xdr:rowOff>
    </xdr:from>
    <xdr:to>
      <xdr:col>0</xdr:col>
      <xdr:colOff>304800</xdr:colOff>
      <xdr:row>277</xdr:row>
      <xdr:rowOff>121920</xdr:rowOff>
    </xdr:to>
    <xdr:sp macro="" textlink="">
      <xdr:nvSpPr>
        <xdr:cNvPr id="3138" name="AutoShape 66" descr="Colorado Avalanche">
          <a:extLst>
            <a:ext uri="{FF2B5EF4-FFF2-40B4-BE49-F238E27FC236}">
              <a16:creationId xmlns:a16="http://schemas.microsoft.com/office/drawing/2014/main" xmlns="" id="{00000000-0008-0000-0D00-0000420C0000}"/>
            </a:ext>
          </a:extLst>
        </xdr:cNvPr>
        <xdr:cNvSpPr>
          <a:spLocks noChangeAspect="1" noChangeArrowheads="1"/>
        </xdr:cNvSpPr>
      </xdr:nvSpPr>
      <xdr:spPr bwMode="auto">
        <a:xfrm>
          <a:off x="0" y="2426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xdr:row>
      <xdr:rowOff>0</xdr:rowOff>
    </xdr:from>
    <xdr:to>
      <xdr:col>0</xdr:col>
      <xdr:colOff>304800</xdr:colOff>
      <xdr:row>221</xdr:row>
      <xdr:rowOff>121920</xdr:rowOff>
    </xdr:to>
    <xdr:sp macro="" textlink="">
      <xdr:nvSpPr>
        <xdr:cNvPr id="3139" name="AutoShape 67" descr="Boston Bruins">
          <a:extLst>
            <a:ext uri="{FF2B5EF4-FFF2-40B4-BE49-F238E27FC236}">
              <a16:creationId xmlns:a16="http://schemas.microsoft.com/office/drawing/2014/main" xmlns="" id="{00000000-0008-0000-0D00-0000430C0000}"/>
            </a:ext>
          </a:extLst>
        </xdr:cNvPr>
        <xdr:cNvSpPr>
          <a:spLocks noChangeAspect="1" noChangeArrowheads="1"/>
        </xdr:cNvSpPr>
      </xdr:nvSpPr>
      <xdr:spPr bwMode="auto">
        <a:xfrm>
          <a:off x="0" y="2463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713</xdr:row>
      <xdr:rowOff>0</xdr:rowOff>
    </xdr:from>
    <xdr:to>
      <xdr:col>0</xdr:col>
      <xdr:colOff>304800</xdr:colOff>
      <xdr:row>714</xdr:row>
      <xdr:rowOff>121920</xdr:rowOff>
    </xdr:to>
    <xdr:sp macro="" textlink="">
      <xdr:nvSpPr>
        <xdr:cNvPr id="3140" name="AutoShape 68" descr="Edmonton Oilers">
          <a:extLst>
            <a:ext uri="{FF2B5EF4-FFF2-40B4-BE49-F238E27FC236}">
              <a16:creationId xmlns:a16="http://schemas.microsoft.com/office/drawing/2014/main" xmlns="" id="{00000000-0008-0000-0D00-0000440C0000}"/>
            </a:ext>
          </a:extLst>
        </xdr:cNvPr>
        <xdr:cNvSpPr>
          <a:spLocks noChangeAspect="1" noChangeArrowheads="1"/>
        </xdr:cNvSpPr>
      </xdr:nvSpPr>
      <xdr:spPr bwMode="auto">
        <a:xfrm>
          <a:off x="0" y="25008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xdr:row>
      <xdr:rowOff>0</xdr:rowOff>
    </xdr:from>
    <xdr:to>
      <xdr:col>0</xdr:col>
      <xdr:colOff>304800</xdr:colOff>
      <xdr:row>485</xdr:row>
      <xdr:rowOff>121920</xdr:rowOff>
    </xdr:to>
    <xdr:sp macro="" textlink="">
      <xdr:nvSpPr>
        <xdr:cNvPr id="3141" name="AutoShape 69" descr="Buffalo Sabres">
          <a:extLst>
            <a:ext uri="{FF2B5EF4-FFF2-40B4-BE49-F238E27FC236}">
              <a16:creationId xmlns:a16="http://schemas.microsoft.com/office/drawing/2014/main" xmlns="" id="{00000000-0008-0000-0D00-0000450C0000}"/>
            </a:ext>
          </a:extLst>
        </xdr:cNvPr>
        <xdr:cNvSpPr>
          <a:spLocks noChangeAspect="1" noChangeArrowheads="1"/>
        </xdr:cNvSpPr>
      </xdr:nvSpPr>
      <xdr:spPr bwMode="auto">
        <a:xfrm>
          <a:off x="0" y="255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588</xdr:row>
      <xdr:rowOff>0</xdr:rowOff>
    </xdr:from>
    <xdr:to>
      <xdr:col>0</xdr:col>
      <xdr:colOff>304800</xdr:colOff>
      <xdr:row>589</xdr:row>
      <xdr:rowOff>121920</xdr:rowOff>
    </xdr:to>
    <xdr:sp macro="" textlink="">
      <xdr:nvSpPr>
        <xdr:cNvPr id="3142" name="AutoShape 70" descr="Edmonton Oilers">
          <a:extLst>
            <a:ext uri="{FF2B5EF4-FFF2-40B4-BE49-F238E27FC236}">
              <a16:creationId xmlns:a16="http://schemas.microsoft.com/office/drawing/2014/main" xmlns="" id="{00000000-0008-0000-0D00-0000460C0000}"/>
            </a:ext>
          </a:extLst>
        </xdr:cNvPr>
        <xdr:cNvSpPr>
          <a:spLocks noChangeAspect="1" noChangeArrowheads="1"/>
        </xdr:cNvSpPr>
      </xdr:nvSpPr>
      <xdr:spPr bwMode="auto">
        <a:xfrm>
          <a:off x="0" y="25930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766</xdr:row>
      <xdr:rowOff>0</xdr:rowOff>
    </xdr:from>
    <xdr:to>
      <xdr:col>0</xdr:col>
      <xdr:colOff>304800</xdr:colOff>
      <xdr:row>767</xdr:row>
      <xdr:rowOff>121920</xdr:rowOff>
    </xdr:to>
    <xdr:sp macro="" textlink="">
      <xdr:nvSpPr>
        <xdr:cNvPr id="3143" name="AutoShape 71" descr="New Jersey Devils">
          <a:extLst>
            <a:ext uri="{FF2B5EF4-FFF2-40B4-BE49-F238E27FC236}">
              <a16:creationId xmlns:a16="http://schemas.microsoft.com/office/drawing/2014/main" xmlns="" id="{00000000-0008-0000-0D00-0000470C0000}"/>
            </a:ext>
          </a:extLst>
        </xdr:cNvPr>
        <xdr:cNvSpPr>
          <a:spLocks noChangeAspect="1" noChangeArrowheads="1"/>
        </xdr:cNvSpPr>
      </xdr:nvSpPr>
      <xdr:spPr bwMode="auto">
        <a:xfrm>
          <a:off x="0" y="2629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419</xdr:row>
      <xdr:rowOff>0</xdr:rowOff>
    </xdr:from>
    <xdr:to>
      <xdr:col>0</xdr:col>
      <xdr:colOff>304800</xdr:colOff>
      <xdr:row>420</xdr:row>
      <xdr:rowOff>121920</xdr:rowOff>
    </xdr:to>
    <xdr:sp macro="" textlink="">
      <xdr:nvSpPr>
        <xdr:cNvPr id="3144" name="AutoShape 72" descr="New York Islanders">
          <a:extLst>
            <a:ext uri="{FF2B5EF4-FFF2-40B4-BE49-F238E27FC236}">
              <a16:creationId xmlns:a16="http://schemas.microsoft.com/office/drawing/2014/main" xmlns="" id="{00000000-0008-0000-0D00-0000480C0000}"/>
            </a:ext>
          </a:extLst>
        </xdr:cNvPr>
        <xdr:cNvSpPr>
          <a:spLocks noChangeAspect="1" noChangeArrowheads="1"/>
        </xdr:cNvSpPr>
      </xdr:nvSpPr>
      <xdr:spPr bwMode="auto">
        <a:xfrm>
          <a:off x="0" y="26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203</xdr:row>
      <xdr:rowOff>0</xdr:rowOff>
    </xdr:from>
    <xdr:to>
      <xdr:col>0</xdr:col>
      <xdr:colOff>304800</xdr:colOff>
      <xdr:row>204</xdr:row>
      <xdr:rowOff>121920</xdr:rowOff>
    </xdr:to>
    <xdr:sp macro="" textlink="">
      <xdr:nvSpPr>
        <xdr:cNvPr id="3145" name="AutoShape 73" descr="Chicago Blackhawks">
          <a:extLst>
            <a:ext uri="{FF2B5EF4-FFF2-40B4-BE49-F238E27FC236}">
              <a16:creationId xmlns:a16="http://schemas.microsoft.com/office/drawing/2014/main" xmlns="" id="{00000000-0008-0000-0D00-0000490C0000}"/>
            </a:ext>
          </a:extLst>
        </xdr:cNvPr>
        <xdr:cNvSpPr>
          <a:spLocks noChangeAspect="1" noChangeArrowheads="1"/>
        </xdr:cNvSpPr>
      </xdr:nvSpPr>
      <xdr:spPr bwMode="auto">
        <a:xfrm>
          <a:off x="0" y="2704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400</xdr:row>
      <xdr:rowOff>0</xdr:rowOff>
    </xdr:from>
    <xdr:to>
      <xdr:col>0</xdr:col>
      <xdr:colOff>304800</xdr:colOff>
      <xdr:row>401</xdr:row>
      <xdr:rowOff>121920</xdr:rowOff>
    </xdr:to>
    <xdr:sp macro="" textlink="">
      <xdr:nvSpPr>
        <xdr:cNvPr id="3146" name="AutoShape 74" descr="New York Islanders">
          <a:extLst>
            <a:ext uri="{FF2B5EF4-FFF2-40B4-BE49-F238E27FC236}">
              <a16:creationId xmlns:a16="http://schemas.microsoft.com/office/drawing/2014/main" xmlns="" id="{00000000-0008-0000-0D00-00004A0C0000}"/>
            </a:ext>
          </a:extLst>
        </xdr:cNvPr>
        <xdr:cNvSpPr>
          <a:spLocks noChangeAspect="1" noChangeArrowheads="1"/>
        </xdr:cNvSpPr>
      </xdr:nvSpPr>
      <xdr:spPr bwMode="auto">
        <a:xfrm>
          <a:off x="0" y="2741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736</xdr:row>
      <xdr:rowOff>0</xdr:rowOff>
    </xdr:from>
    <xdr:to>
      <xdr:col>0</xdr:col>
      <xdr:colOff>304800</xdr:colOff>
      <xdr:row>737</xdr:row>
      <xdr:rowOff>121920</xdr:rowOff>
    </xdr:to>
    <xdr:sp macro="" textlink="">
      <xdr:nvSpPr>
        <xdr:cNvPr id="3147" name="AutoShape 75" descr="Colorado Avalanche">
          <a:extLst>
            <a:ext uri="{FF2B5EF4-FFF2-40B4-BE49-F238E27FC236}">
              <a16:creationId xmlns:a16="http://schemas.microsoft.com/office/drawing/2014/main" xmlns="" id="{00000000-0008-0000-0D00-00004B0C0000}"/>
            </a:ext>
          </a:extLst>
        </xdr:cNvPr>
        <xdr:cNvSpPr>
          <a:spLocks noChangeAspect="1" noChangeArrowheads="1"/>
        </xdr:cNvSpPr>
      </xdr:nvSpPr>
      <xdr:spPr bwMode="auto">
        <a:xfrm>
          <a:off x="0" y="2779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121920</xdr:rowOff>
    </xdr:to>
    <xdr:sp macro="" textlink="">
      <xdr:nvSpPr>
        <xdr:cNvPr id="3148" name="AutoShape 76" descr="Florida Panthers">
          <a:extLst>
            <a:ext uri="{FF2B5EF4-FFF2-40B4-BE49-F238E27FC236}">
              <a16:creationId xmlns:a16="http://schemas.microsoft.com/office/drawing/2014/main" xmlns="" id="{00000000-0008-0000-0D00-00004C0C0000}"/>
            </a:ext>
          </a:extLst>
        </xdr:cNvPr>
        <xdr:cNvSpPr>
          <a:spLocks noChangeAspect="1" noChangeArrowheads="1"/>
        </xdr:cNvSpPr>
      </xdr:nvSpPr>
      <xdr:spPr bwMode="auto">
        <a:xfrm>
          <a:off x="0" y="2816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410</xdr:row>
      <xdr:rowOff>0</xdr:rowOff>
    </xdr:from>
    <xdr:to>
      <xdr:col>0</xdr:col>
      <xdr:colOff>304800</xdr:colOff>
      <xdr:row>411</xdr:row>
      <xdr:rowOff>121920</xdr:rowOff>
    </xdr:to>
    <xdr:sp macro="" textlink="">
      <xdr:nvSpPr>
        <xdr:cNvPr id="3149" name="AutoShape 77" descr="Florida Panthers">
          <a:extLst>
            <a:ext uri="{FF2B5EF4-FFF2-40B4-BE49-F238E27FC236}">
              <a16:creationId xmlns:a16="http://schemas.microsoft.com/office/drawing/2014/main" xmlns="" id="{00000000-0008-0000-0D00-00004D0C0000}"/>
            </a:ext>
          </a:extLst>
        </xdr:cNvPr>
        <xdr:cNvSpPr>
          <a:spLocks noChangeAspect="1" noChangeArrowheads="1"/>
        </xdr:cNvSpPr>
      </xdr:nvSpPr>
      <xdr:spPr bwMode="auto">
        <a:xfrm>
          <a:off x="0" y="285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256</xdr:row>
      <xdr:rowOff>0</xdr:rowOff>
    </xdr:from>
    <xdr:to>
      <xdr:col>0</xdr:col>
      <xdr:colOff>304800</xdr:colOff>
      <xdr:row>257</xdr:row>
      <xdr:rowOff>121920</xdr:rowOff>
    </xdr:to>
    <xdr:sp macro="" textlink="">
      <xdr:nvSpPr>
        <xdr:cNvPr id="3150" name="AutoShape 78" descr="Los Angeles Kings">
          <a:extLst>
            <a:ext uri="{FF2B5EF4-FFF2-40B4-BE49-F238E27FC236}">
              <a16:creationId xmlns:a16="http://schemas.microsoft.com/office/drawing/2014/main" xmlns="" id="{00000000-0008-0000-0D00-00004E0C0000}"/>
            </a:ext>
          </a:extLst>
        </xdr:cNvPr>
        <xdr:cNvSpPr>
          <a:spLocks noChangeAspect="1" noChangeArrowheads="1"/>
        </xdr:cNvSpPr>
      </xdr:nvSpPr>
      <xdr:spPr bwMode="auto">
        <a:xfrm>
          <a:off x="0" y="2890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121920</xdr:rowOff>
    </xdr:to>
    <xdr:sp macro="" textlink="">
      <xdr:nvSpPr>
        <xdr:cNvPr id="3151" name="AutoShape 79" descr="Columbus Blue Jackets">
          <a:extLst>
            <a:ext uri="{FF2B5EF4-FFF2-40B4-BE49-F238E27FC236}">
              <a16:creationId xmlns:a16="http://schemas.microsoft.com/office/drawing/2014/main" xmlns="" id="{00000000-0008-0000-0D00-00004F0C0000}"/>
            </a:ext>
          </a:extLst>
        </xdr:cNvPr>
        <xdr:cNvSpPr>
          <a:spLocks noChangeAspect="1" noChangeArrowheads="1"/>
        </xdr:cNvSpPr>
      </xdr:nvSpPr>
      <xdr:spPr bwMode="auto">
        <a:xfrm>
          <a:off x="0" y="29276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xdr:row>
      <xdr:rowOff>0</xdr:rowOff>
    </xdr:from>
    <xdr:to>
      <xdr:col>0</xdr:col>
      <xdr:colOff>304800</xdr:colOff>
      <xdr:row>412</xdr:row>
      <xdr:rowOff>121920</xdr:rowOff>
    </xdr:to>
    <xdr:sp macro="" textlink="">
      <xdr:nvSpPr>
        <xdr:cNvPr id="3152" name="AutoShape 80" descr="Los Angeles Kings">
          <a:extLst>
            <a:ext uri="{FF2B5EF4-FFF2-40B4-BE49-F238E27FC236}">
              <a16:creationId xmlns:a16="http://schemas.microsoft.com/office/drawing/2014/main" xmlns="" id="{00000000-0008-0000-0D00-0000500C0000}"/>
            </a:ext>
          </a:extLst>
        </xdr:cNvPr>
        <xdr:cNvSpPr>
          <a:spLocks noChangeAspect="1" noChangeArrowheads="1"/>
        </xdr:cNvSpPr>
      </xdr:nvSpPr>
      <xdr:spPr bwMode="auto">
        <a:xfrm>
          <a:off x="0" y="2964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697</xdr:row>
      <xdr:rowOff>0</xdr:rowOff>
    </xdr:from>
    <xdr:to>
      <xdr:col>0</xdr:col>
      <xdr:colOff>304800</xdr:colOff>
      <xdr:row>698</xdr:row>
      <xdr:rowOff>121920</xdr:rowOff>
    </xdr:to>
    <xdr:sp macro="" textlink="">
      <xdr:nvSpPr>
        <xdr:cNvPr id="3153" name="AutoShape 81" descr="Tampa Bay Lightning">
          <a:extLst>
            <a:ext uri="{FF2B5EF4-FFF2-40B4-BE49-F238E27FC236}">
              <a16:creationId xmlns:a16="http://schemas.microsoft.com/office/drawing/2014/main" xmlns="" id="{00000000-0008-0000-0D00-0000510C0000}"/>
            </a:ext>
          </a:extLst>
        </xdr:cNvPr>
        <xdr:cNvSpPr>
          <a:spLocks noChangeAspect="1" noChangeArrowheads="1"/>
        </xdr:cNvSpPr>
      </xdr:nvSpPr>
      <xdr:spPr bwMode="auto">
        <a:xfrm>
          <a:off x="0" y="30015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578</xdr:row>
      <xdr:rowOff>0</xdr:rowOff>
    </xdr:from>
    <xdr:to>
      <xdr:col>0</xdr:col>
      <xdr:colOff>304800</xdr:colOff>
      <xdr:row>579</xdr:row>
      <xdr:rowOff>121920</xdr:rowOff>
    </xdr:to>
    <xdr:sp macro="" textlink="">
      <xdr:nvSpPr>
        <xdr:cNvPr id="3154" name="AutoShape 82" descr="Minnesota Wild">
          <a:extLst>
            <a:ext uri="{FF2B5EF4-FFF2-40B4-BE49-F238E27FC236}">
              <a16:creationId xmlns:a16="http://schemas.microsoft.com/office/drawing/2014/main" xmlns="" id="{00000000-0008-0000-0D00-0000520C0000}"/>
            </a:ext>
          </a:extLst>
        </xdr:cNvPr>
        <xdr:cNvSpPr>
          <a:spLocks noChangeAspect="1" noChangeArrowheads="1"/>
        </xdr:cNvSpPr>
      </xdr:nvSpPr>
      <xdr:spPr bwMode="auto">
        <a:xfrm>
          <a:off x="0" y="3038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514</xdr:row>
      <xdr:rowOff>0</xdr:rowOff>
    </xdr:from>
    <xdr:to>
      <xdr:col>0</xdr:col>
      <xdr:colOff>304800</xdr:colOff>
      <xdr:row>515</xdr:row>
      <xdr:rowOff>121920</xdr:rowOff>
    </xdr:to>
    <xdr:sp macro="" textlink="">
      <xdr:nvSpPr>
        <xdr:cNvPr id="3155" name="AutoShape 83" descr="Vegas Golden Knights">
          <a:extLst>
            <a:ext uri="{FF2B5EF4-FFF2-40B4-BE49-F238E27FC236}">
              <a16:creationId xmlns:a16="http://schemas.microsoft.com/office/drawing/2014/main" xmlns="" id="{00000000-0008-0000-0D00-0000530C0000}"/>
            </a:ext>
          </a:extLst>
        </xdr:cNvPr>
        <xdr:cNvSpPr>
          <a:spLocks noChangeAspect="1" noChangeArrowheads="1"/>
        </xdr:cNvSpPr>
      </xdr:nvSpPr>
      <xdr:spPr bwMode="auto">
        <a:xfrm>
          <a:off x="0" y="3076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545</xdr:row>
      <xdr:rowOff>0</xdr:rowOff>
    </xdr:from>
    <xdr:to>
      <xdr:col>0</xdr:col>
      <xdr:colOff>304800</xdr:colOff>
      <xdr:row>546</xdr:row>
      <xdr:rowOff>121920</xdr:rowOff>
    </xdr:to>
    <xdr:sp macro="" textlink="">
      <xdr:nvSpPr>
        <xdr:cNvPr id="3156" name="AutoShape 84" descr="Washington Capitals">
          <a:extLst>
            <a:ext uri="{FF2B5EF4-FFF2-40B4-BE49-F238E27FC236}">
              <a16:creationId xmlns:a16="http://schemas.microsoft.com/office/drawing/2014/main" xmlns="" id="{00000000-0008-0000-0D00-0000540C0000}"/>
            </a:ext>
          </a:extLst>
        </xdr:cNvPr>
        <xdr:cNvSpPr>
          <a:spLocks noChangeAspect="1" noChangeArrowheads="1"/>
        </xdr:cNvSpPr>
      </xdr:nvSpPr>
      <xdr:spPr bwMode="auto">
        <a:xfrm>
          <a:off x="0" y="313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xdr:row>
      <xdr:rowOff>0</xdr:rowOff>
    </xdr:from>
    <xdr:to>
      <xdr:col>0</xdr:col>
      <xdr:colOff>304800</xdr:colOff>
      <xdr:row>786</xdr:row>
      <xdr:rowOff>121920</xdr:rowOff>
    </xdr:to>
    <xdr:sp macro="" textlink="">
      <xdr:nvSpPr>
        <xdr:cNvPr id="3157" name="AutoShape 85" descr="New Jersey Devils">
          <a:extLst>
            <a:ext uri="{FF2B5EF4-FFF2-40B4-BE49-F238E27FC236}">
              <a16:creationId xmlns:a16="http://schemas.microsoft.com/office/drawing/2014/main" xmlns="" id="{00000000-0008-0000-0D00-0000550C0000}"/>
            </a:ext>
          </a:extLst>
        </xdr:cNvPr>
        <xdr:cNvSpPr>
          <a:spLocks noChangeAspect="1" noChangeArrowheads="1"/>
        </xdr:cNvSpPr>
      </xdr:nvSpPr>
      <xdr:spPr bwMode="auto">
        <a:xfrm>
          <a:off x="0" y="31691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121920</xdr:rowOff>
    </xdr:to>
    <xdr:sp macro="" textlink="">
      <xdr:nvSpPr>
        <xdr:cNvPr id="3158" name="AutoShape 86" descr="St Louis Blues">
          <a:extLst>
            <a:ext uri="{FF2B5EF4-FFF2-40B4-BE49-F238E27FC236}">
              <a16:creationId xmlns:a16="http://schemas.microsoft.com/office/drawing/2014/main" xmlns="" id="{00000000-0008-0000-0D00-0000560C0000}"/>
            </a:ext>
          </a:extLst>
        </xdr:cNvPr>
        <xdr:cNvSpPr>
          <a:spLocks noChangeAspect="1" noChangeArrowheads="1"/>
        </xdr:cNvSpPr>
      </xdr:nvSpPr>
      <xdr:spPr bwMode="auto">
        <a:xfrm>
          <a:off x="0" y="3206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xdr:row>
      <xdr:rowOff>0</xdr:rowOff>
    </xdr:from>
    <xdr:to>
      <xdr:col>0</xdr:col>
      <xdr:colOff>304800</xdr:colOff>
      <xdr:row>252</xdr:row>
      <xdr:rowOff>121920</xdr:rowOff>
    </xdr:to>
    <xdr:sp macro="" textlink="">
      <xdr:nvSpPr>
        <xdr:cNvPr id="3159" name="AutoShape 87" descr="Carolina Hurricanes">
          <a:extLst>
            <a:ext uri="{FF2B5EF4-FFF2-40B4-BE49-F238E27FC236}">
              <a16:creationId xmlns:a16="http://schemas.microsoft.com/office/drawing/2014/main" xmlns="" id="{00000000-0008-0000-0D00-0000570C0000}"/>
            </a:ext>
          </a:extLst>
        </xdr:cNvPr>
        <xdr:cNvSpPr>
          <a:spLocks noChangeAspect="1" noChangeArrowheads="1"/>
        </xdr:cNvSpPr>
      </xdr:nvSpPr>
      <xdr:spPr bwMode="auto">
        <a:xfrm>
          <a:off x="0" y="3243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800</xdr:row>
      <xdr:rowOff>0</xdr:rowOff>
    </xdr:from>
    <xdr:to>
      <xdr:col>0</xdr:col>
      <xdr:colOff>304800</xdr:colOff>
      <xdr:row>801</xdr:row>
      <xdr:rowOff>121920</xdr:rowOff>
    </xdr:to>
    <xdr:sp macro="" textlink="">
      <xdr:nvSpPr>
        <xdr:cNvPr id="3160" name="AutoShape 88" descr="Dallas Stars">
          <a:extLst>
            <a:ext uri="{FF2B5EF4-FFF2-40B4-BE49-F238E27FC236}">
              <a16:creationId xmlns:a16="http://schemas.microsoft.com/office/drawing/2014/main" xmlns="" id="{00000000-0008-0000-0D00-0000580C0000}"/>
            </a:ext>
          </a:extLst>
        </xdr:cNvPr>
        <xdr:cNvSpPr>
          <a:spLocks noChangeAspect="1" noChangeArrowheads="1"/>
        </xdr:cNvSpPr>
      </xdr:nvSpPr>
      <xdr:spPr bwMode="auto">
        <a:xfrm>
          <a:off x="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760</xdr:row>
      <xdr:rowOff>0</xdr:rowOff>
    </xdr:from>
    <xdr:to>
      <xdr:col>0</xdr:col>
      <xdr:colOff>304800</xdr:colOff>
      <xdr:row>761</xdr:row>
      <xdr:rowOff>121920</xdr:rowOff>
    </xdr:to>
    <xdr:sp macro="" textlink="">
      <xdr:nvSpPr>
        <xdr:cNvPr id="3161" name="AutoShape 89" descr="Washington Capitals">
          <a:extLst>
            <a:ext uri="{FF2B5EF4-FFF2-40B4-BE49-F238E27FC236}">
              <a16:creationId xmlns:a16="http://schemas.microsoft.com/office/drawing/2014/main" xmlns="" id="{00000000-0008-0000-0D00-0000590C0000}"/>
            </a:ext>
          </a:extLst>
        </xdr:cNvPr>
        <xdr:cNvSpPr>
          <a:spLocks noChangeAspect="1" noChangeArrowheads="1"/>
        </xdr:cNvSpPr>
      </xdr:nvSpPr>
      <xdr:spPr bwMode="auto">
        <a:xfrm>
          <a:off x="0" y="3300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377</xdr:row>
      <xdr:rowOff>0</xdr:rowOff>
    </xdr:from>
    <xdr:to>
      <xdr:col>0</xdr:col>
      <xdr:colOff>304800</xdr:colOff>
      <xdr:row>378</xdr:row>
      <xdr:rowOff>121920</xdr:rowOff>
    </xdr:to>
    <xdr:sp macro="" textlink="">
      <xdr:nvSpPr>
        <xdr:cNvPr id="3162" name="AutoShape 90" descr="Buffalo Sabres">
          <a:extLst>
            <a:ext uri="{FF2B5EF4-FFF2-40B4-BE49-F238E27FC236}">
              <a16:creationId xmlns:a16="http://schemas.microsoft.com/office/drawing/2014/main" xmlns="" id="{00000000-0008-0000-0D00-00005A0C0000}"/>
            </a:ext>
          </a:extLst>
        </xdr:cNvPr>
        <xdr:cNvSpPr>
          <a:spLocks noChangeAspect="1" noChangeArrowheads="1"/>
        </xdr:cNvSpPr>
      </xdr:nvSpPr>
      <xdr:spPr bwMode="auto">
        <a:xfrm>
          <a:off x="0" y="33367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513</xdr:row>
      <xdr:rowOff>0</xdr:rowOff>
    </xdr:from>
    <xdr:to>
      <xdr:col>0</xdr:col>
      <xdr:colOff>304800</xdr:colOff>
      <xdr:row>514</xdr:row>
      <xdr:rowOff>121920</xdr:rowOff>
    </xdr:to>
    <xdr:sp macro="" textlink="">
      <xdr:nvSpPr>
        <xdr:cNvPr id="3163" name="AutoShape 91" descr="New York Rangers">
          <a:extLst>
            <a:ext uri="{FF2B5EF4-FFF2-40B4-BE49-F238E27FC236}">
              <a16:creationId xmlns:a16="http://schemas.microsoft.com/office/drawing/2014/main" xmlns="" id="{00000000-0008-0000-0D00-00005B0C0000}"/>
            </a:ext>
          </a:extLst>
        </xdr:cNvPr>
        <xdr:cNvSpPr>
          <a:spLocks noChangeAspect="1" noChangeArrowheads="1"/>
        </xdr:cNvSpPr>
      </xdr:nvSpPr>
      <xdr:spPr bwMode="auto">
        <a:xfrm>
          <a:off x="0" y="3374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583</xdr:row>
      <xdr:rowOff>0</xdr:rowOff>
    </xdr:from>
    <xdr:to>
      <xdr:col>0</xdr:col>
      <xdr:colOff>304800</xdr:colOff>
      <xdr:row>584</xdr:row>
      <xdr:rowOff>121920</xdr:rowOff>
    </xdr:to>
    <xdr:sp macro="" textlink="">
      <xdr:nvSpPr>
        <xdr:cNvPr id="3164" name="AutoShape 92" descr="Calgary Flames">
          <a:extLst>
            <a:ext uri="{FF2B5EF4-FFF2-40B4-BE49-F238E27FC236}">
              <a16:creationId xmlns:a16="http://schemas.microsoft.com/office/drawing/2014/main" xmlns="" id="{00000000-0008-0000-0D00-00005C0C0000}"/>
            </a:ext>
          </a:extLst>
        </xdr:cNvPr>
        <xdr:cNvSpPr>
          <a:spLocks noChangeAspect="1" noChangeArrowheads="1"/>
        </xdr:cNvSpPr>
      </xdr:nvSpPr>
      <xdr:spPr bwMode="auto">
        <a:xfrm>
          <a:off x="0" y="3411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369</xdr:row>
      <xdr:rowOff>0</xdr:rowOff>
    </xdr:from>
    <xdr:to>
      <xdr:col>0</xdr:col>
      <xdr:colOff>304800</xdr:colOff>
      <xdr:row>370</xdr:row>
      <xdr:rowOff>121920</xdr:rowOff>
    </xdr:to>
    <xdr:sp macro="" textlink="">
      <xdr:nvSpPr>
        <xdr:cNvPr id="3165" name="AutoShape 93" descr="Buffalo Sabres">
          <a:extLst>
            <a:ext uri="{FF2B5EF4-FFF2-40B4-BE49-F238E27FC236}">
              <a16:creationId xmlns:a16="http://schemas.microsoft.com/office/drawing/2014/main" xmlns="" id="{00000000-0008-0000-0D00-00005D0C0000}"/>
            </a:ext>
          </a:extLst>
        </xdr:cNvPr>
        <xdr:cNvSpPr>
          <a:spLocks noChangeAspect="1" noChangeArrowheads="1"/>
        </xdr:cNvSpPr>
      </xdr:nvSpPr>
      <xdr:spPr bwMode="auto">
        <a:xfrm>
          <a:off x="0" y="3448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121920</xdr:rowOff>
    </xdr:to>
    <xdr:sp macro="" textlink="">
      <xdr:nvSpPr>
        <xdr:cNvPr id="3166" name="AutoShape 94" descr="Winnipeg Jets">
          <a:extLst>
            <a:ext uri="{FF2B5EF4-FFF2-40B4-BE49-F238E27FC236}">
              <a16:creationId xmlns:a16="http://schemas.microsoft.com/office/drawing/2014/main" xmlns="" id="{00000000-0008-0000-0D00-00005E0C0000}"/>
            </a:ext>
          </a:extLst>
        </xdr:cNvPr>
        <xdr:cNvSpPr>
          <a:spLocks noChangeAspect="1" noChangeArrowheads="1"/>
        </xdr:cNvSpPr>
      </xdr:nvSpPr>
      <xdr:spPr bwMode="auto">
        <a:xfrm>
          <a:off x="0" y="348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304800</xdr:colOff>
      <xdr:row>304</xdr:row>
      <xdr:rowOff>121920</xdr:rowOff>
    </xdr:to>
    <xdr:sp macro="" textlink="">
      <xdr:nvSpPr>
        <xdr:cNvPr id="3167" name="AutoShape 95" descr="Colorado Avalanche">
          <a:extLst>
            <a:ext uri="{FF2B5EF4-FFF2-40B4-BE49-F238E27FC236}">
              <a16:creationId xmlns:a16="http://schemas.microsoft.com/office/drawing/2014/main" xmlns="" id="{00000000-0008-0000-0D00-00005F0C0000}"/>
            </a:ext>
          </a:extLst>
        </xdr:cNvPr>
        <xdr:cNvSpPr>
          <a:spLocks noChangeAspect="1" noChangeArrowheads="1"/>
        </xdr:cNvSpPr>
      </xdr:nvSpPr>
      <xdr:spPr bwMode="auto">
        <a:xfrm>
          <a:off x="0" y="3523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255</xdr:row>
      <xdr:rowOff>0</xdr:rowOff>
    </xdr:from>
    <xdr:to>
      <xdr:col>0</xdr:col>
      <xdr:colOff>304800</xdr:colOff>
      <xdr:row>256</xdr:row>
      <xdr:rowOff>121920</xdr:rowOff>
    </xdr:to>
    <xdr:sp macro="" textlink="">
      <xdr:nvSpPr>
        <xdr:cNvPr id="3168" name="AutoShape 96" descr="Chicago Blackhawks">
          <a:extLst>
            <a:ext uri="{FF2B5EF4-FFF2-40B4-BE49-F238E27FC236}">
              <a16:creationId xmlns:a16="http://schemas.microsoft.com/office/drawing/2014/main" xmlns="" id="{00000000-0008-0000-0D00-0000600C0000}"/>
            </a:ext>
          </a:extLst>
        </xdr:cNvPr>
        <xdr:cNvSpPr>
          <a:spLocks noChangeAspect="1" noChangeArrowheads="1"/>
        </xdr:cNvSpPr>
      </xdr:nvSpPr>
      <xdr:spPr bwMode="auto">
        <a:xfrm>
          <a:off x="0" y="3560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642</xdr:row>
      <xdr:rowOff>0</xdr:rowOff>
    </xdr:from>
    <xdr:to>
      <xdr:col>0</xdr:col>
      <xdr:colOff>304800</xdr:colOff>
      <xdr:row>643</xdr:row>
      <xdr:rowOff>121920</xdr:rowOff>
    </xdr:to>
    <xdr:sp macro="" textlink="">
      <xdr:nvSpPr>
        <xdr:cNvPr id="3169" name="AutoShape 97" descr="Arizona Coyotes">
          <a:extLst>
            <a:ext uri="{FF2B5EF4-FFF2-40B4-BE49-F238E27FC236}">
              <a16:creationId xmlns:a16="http://schemas.microsoft.com/office/drawing/2014/main" xmlns="" id="{00000000-0008-0000-0D00-0000610C0000}"/>
            </a:ext>
          </a:extLst>
        </xdr:cNvPr>
        <xdr:cNvSpPr>
          <a:spLocks noChangeAspect="1" noChangeArrowheads="1"/>
        </xdr:cNvSpPr>
      </xdr:nvSpPr>
      <xdr:spPr bwMode="auto">
        <a:xfrm>
          <a:off x="0" y="3597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121920</xdr:rowOff>
    </xdr:to>
    <xdr:sp macro="" textlink="">
      <xdr:nvSpPr>
        <xdr:cNvPr id="3170" name="AutoShape 98" descr="Vancouver Canucks">
          <a:extLst>
            <a:ext uri="{FF2B5EF4-FFF2-40B4-BE49-F238E27FC236}">
              <a16:creationId xmlns:a16="http://schemas.microsoft.com/office/drawing/2014/main" xmlns="" id="{00000000-0008-0000-0D00-0000620C0000}"/>
            </a:ext>
          </a:extLst>
        </xdr:cNvPr>
        <xdr:cNvSpPr>
          <a:spLocks noChangeAspect="1" noChangeArrowheads="1"/>
        </xdr:cNvSpPr>
      </xdr:nvSpPr>
      <xdr:spPr bwMode="auto">
        <a:xfrm>
          <a:off x="0" y="3653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121920</xdr:rowOff>
    </xdr:to>
    <xdr:sp macro="" textlink="">
      <xdr:nvSpPr>
        <xdr:cNvPr id="3171" name="AutoShape 99" descr="Colorado Avalanche">
          <a:extLst>
            <a:ext uri="{FF2B5EF4-FFF2-40B4-BE49-F238E27FC236}">
              <a16:creationId xmlns:a16="http://schemas.microsoft.com/office/drawing/2014/main" xmlns="" id="{00000000-0008-0000-0D00-0000630C0000}"/>
            </a:ext>
          </a:extLst>
        </xdr:cNvPr>
        <xdr:cNvSpPr>
          <a:spLocks noChangeAspect="1" noChangeArrowheads="1"/>
        </xdr:cNvSpPr>
      </xdr:nvSpPr>
      <xdr:spPr bwMode="auto">
        <a:xfrm>
          <a:off x="0" y="36896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121920</xdr:rowOff>
    </xdr:to>
    <xdr:sp macro="" textlink="">
      <xdr:nvSpPr>
        <xdr:cNvPr id="3172" name="AutoShape 100" descr="St Louis Blues">
          <a:extLst>
            <a:ext uri="{FF2B5EF4-FFF2-40B4-BE49-F238E27FC236}">
              <a16:creationId xmlns:a16="http://schemas.microsoft.com/office/drawing/2014/main" xmlns="" id="{00000000-0008-0000-0D00-0000640C0000}"/>
            </a:ext>
          </a:extLst>
        </xdr:cNvPr>
        <xdr:cNvSpPr>
          <a:spLocks noChangeAspect="1" noChangeArrowheads="1"/>
        </xdr:cNvSpPr>
      </xdr:nvSpPr>
      <xdr:spPr bwMode="auto">
        <a:xfrm>
          <a:off x="0" y="3726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376</xdr:row>
      <xdr:rowOff>0</xdr:rowOff>
    </xdr:from>
    <xdr:to>
      <xdr:col>0</xdr:col>
      <xdr:colOff>304800</xdr:colOff>
      <xdr:row>377</xdr:row>
      <xdr:rowOff>121920</xdr:rowOff>
    </xdr:to>
    <xdr:sp macro="" textlink="">
      <xdr:nvSpPr>
        <xdr:cNvPr id="3173" name="AutoShape 101" descr="Montreal Canadiens">
          <a:extLst>
            <a:ext uri="{FF2B5EF4-FFF2-40B4-BE49-F238E27FC236}">
              <a16:creationId xmlns:a16="http://schemas.microsoft.com/office/drawing/2014/main" xmlns="" id="{00000000-0008-0000-0D00-0000650C0000}"/>
            </a:ext>
          </a:extLst>
        </xdr:cNvPr>
        <xdr:cNvSpPr>
          <a:spLocks noChangeAspect="1" noChangeArrowheads="1"/>
        </xdr:cNvSpPr>
      </xdr:nvSpPr>
      <xdr:spPr bwMode="auto">
        <a:xfrm>
          <a:off x="0" y="376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121920</xdr:rowOff>
    </xdr:to>
    <xdr:sp macro="" textlink="">
      <xdr:nvSpPr>
        <xdr:cNvPr id="3174" name="AutoShape 102" descr="New York Islanders">
          <a:extLst>
            <a:ext uri="{FF2B5EF4-FFF2-40B4-BE49-F238E27FC236}">
              <a16:creationId xmlns:a16="http://schemas.microsoft.com/office/drawing/2014/main" xmlns="" id="{00000000-0008-0000-0D00-0000660C0000}"/>
            </a:ext>
          </a:extLst>
        </xdr:cNvPr>
        <xdr:cNvSpPr>
          <a:spLocks noChangeAspect="1" noChangeArrowheads="1"/>
        </xdr:cNvSpPr>
      </xdr:nvSpPr>
      <xdr:spPr bwMode="auto">
        <a:xfrm>
          <a:off x="0" y="3801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618</xdr:row>
      <xdr:rowOff>0</xdr:rowOff>
    </xdr:from>
    <xdr:to>
      <xdr:col>0</xdr:col>
      <xdr:colOff>304800</xdr:colOff>
      <xdr:row>619</xdr:row>
      <xdr:rowOff>121920</xdr:rowOff>
    </xdr:to>
    <xdr:sp macro="" textlink="">
      <xdr:nvSpPr>
        <xdr:cNvPr id="3175" name="AutoShape 103" descr="New York Islanders">
          <a:extLst>
            <a:ext uri="{FF2B5EF4-FFF2-40B4-BE49-F238E27FC236}">
              <a16:creationId xmlns:a16="http://schemas.microsoft.com/office/drawing/2014/main" xmlns="" id="{00000000-0008-0000-0D00-0000670C0000}"/>
            </a:ext>
          </a:extLst>
        </xdr:cNvPr>
        <xdr:cNvSpPr>
          <a:spLocks noChangeAspect="1" noChangeArrowheads="1"/>
        </xdr:cNvSpPr>
      </xdr:nvSpPr>
      <xdr:spPr bwMode="auto">
        <a:xfrm>
          <a:off x="0" y="3838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454</xdr:row>
      <xdr:rowOff>0</xdr:rowOff>
    </xdr:from>
    <xdr:to>
      <xdr:col>0</xdr:col>
      <xdr:colOff>304800</xdr:colOff>
      <xdr:row>455</xdr:row>
      <xdr:rowOff>121920</xdr:rowOff>
    </xdr:to>
    <xdr:sp macro="" textlink="">
      <xdr:nvSpPr>
        <xdr:cNvPr id="3176" name="AutoShape 104" descr="Pittsburgh Penguins">
          <a:extLst>
            <a:ext uri="{FF2B5EF4-FFF2-40B4-BE49-F238E27FC236}">
              <a16:creationId xmlns:a16="http://schemas.microsoft.com/office/drawing/2014/main" xmlns="" id="{00000000-0008-0000-0D00-0000680C0000}"/>
            </a:ext>
          </a:extLst>
        </xdr:cNvPr>
        <xdr:cNvSpPr>
          <a:spLocks noChangeAspect="1" noChangeArrowheads="1"/>
        </xdr:cNvSpPr>
      </xdr:nvSpPr>
      <xdr:spPr bwMode="auto">
        <a:xfrm>
          <a:off x="0" y="38755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xdr:row>
      <xdr:rowOff>0</xdr:rowOff>
    </xdr:from>
    <xdr:to>
      <xdr:col>0</xdr:col>
      <xdr:colOff>304800</xdr:colOff>
      <xdr:row>798</xdr:row>
      <xdr:rowOff>121920</xdr:rowOff>
    </xdr:to>
    <xdr:sp macro="" textlink="">
      <xdr:nvSpPr>
        <xdr:cNvPr id="3177" name="AutoShape 105" descr="Winnipeg Jets">
          <a:extLst>
            <a:ext uri="{FF2B5EF4-FFF2-40B4-BE49-F238E27FC236}">
              <a16:creationId xmlns:a16="http://schemas.microsoft.com/office/drawing/2014/main" xmlns="" id="{00000000-0008-0000-0D00-0000690C0000}"/>
            </a:ext>
          </a:extLst>
        </xdr:cNvPr>
        <xdr:cNvSpPr>
          <a:spLocks noChangeAspect="1" noChangeArrowheads="1"/>
        </xdr:cNvSpPr>
      </xdr:nvSpPr>
      <xdr:spPr bwMode="auto">
        <a:xfrm>
          <a:off x="0" y="391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xdr:row>
      <xdr:rowOff>0</xdr:rowOff>
    </xdr:from>
    <xdr:to>
      <xdr:col>0</xdr:col>
      <xdr:colOff>304800</xdr:colOff>
      <xdr:row>617</xdr:row>
      <xdr:rowOff>121920</xdr:rowOff>
    </xdr:to>
    <xdr:sp macro="" textlink="">
      <xdr:nvSpPr>
        <xdr:cNvPr id="3178" name="AutoShape 106" descr="Columbus Blue Jackets">
          <a:extLst>
            <a:ext uri="{FF2B5EF4-FFF2-40B4-BE49-F238E27FC236}">
              <a16:creationId xmlns:a16="http://schemas.microsoft.com/office/drawing/2014/main" xmlns="" id="{00000000-0008-0000-0D00-00006A0C0000}"/>
            </a:ext>
          </a:extLst>
        </xdr:cNvPr>
        <xdr:cNvSpPr>
          <a:spLocks noChangeAspect="1" noChangeArrowheads="1"/>
        </xdr:cNvSpPr>
      </xdr:nvSpPr>
      <xdr:spPr bwMode="auto">
        <a:xfrm>
          <a:off x="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304800</xdr:colOff>
      <xdr:row>53</xdr:row>
      <xdr:rowOff>121920</xdr:rowOff>
    </xdr:to>
    <xdr:sp macro="" textlink="">
      <xdr:nvSpPr>
        <xdr:cNvPr id="3179" name="AutoShape 107" descr="Edmonton Oilers">
          <a:extLst>
            <a:ext uri="{FF2B5EF4-FFF2-40B4-BE49-F238E27FC236}">
              <a16:creationId xmlns:a16="http://schemas.microsoft.com/office/drawing/2014/main" xmlns="" id="{00000000-0008-0000-0D00-00006B0C0000}"/>
            </a:ext>
          </a:extLst>
        </xdr:cNvPr>
        <xdr:cNvSpPr>
          <a:spLocks noChangeAspect="1" noChangeArrowheads="1"/>
        </xdr:cNvSpPr>
      </xdr:nvSpPr>
      <xdr:spPr bwMode="auto">
        <a:xfrm>
          <a:off x="0" y="3987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802</xdr:row>
      <xdr:rowOff>0</xdr:rowOff>
    </xdr:from>
    <xdr:to>
      <xdr:col>0</xdr:col>
      <xdr:colOff>304800</xdr:colOff>
      <xdr:row>803</xdr:row>
      <xdr:rowOff>121920</xdr:rowOff>
    </xdr:to>
    <xdr:sp macro="" textlink="">
      <xdr:nvSpPr>
        <xdr:cNvPr id="3180" name="AutoShape 108" descr="Colorado Avalanche">
          <a:extLst>
            <a:ext uri="{FF2B5EF4-FFF2-40B4-BE49-F238E27FC236}">
              <a16:creationId xmlns:a16="http://schemas.microsoft.com/office/drawing/2014/main" xmlns="" id="{00000000-0008-0000-0D00-00006C0C0000}"/>
            </a:ext>
          </a:extLst>
        </xdr:cNvPr>
        <xdr:cNvSpPr>
          <a:spLocks noChangeAspect="1" noChangeArrowheads="1"/>
        </xdr:cNvSpPr>
      </xdr:nvSpPr>
      <xdr:spPr bwMode="auto">
        <a:xfrm>
          <a:off x="0" y="40248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219</xdr:row>
      <xdr:rowOff>0</xdr:rowOff>
    </xdr:from>
    <xdr:to>
      <xdr:col>0</xdr:col>
      <xdr:colOff>304800</xdr:colOff>
      <xdr:row>220</xdr:row>
      <xdr:rowOff>121920</xdr:rowOff>
    </xdr:to>
    <xdr:sp macro="" textlink="">
      <xdr:nvSpPr>
        <xdr:cNvPr id="3181" name="AutoShape 109" descr="Arizona Coyotes">
          <a:extLst>
            <a:ext uri="{FF2B5EF4-FFF2-40B4-BE49-F238E27FC236}">
              <a16:creationId xmlns:a16="http://schemas.microsoft.com/office/drawing/2014/main" xmlns="" id="{00000000-0008-0000-0D00-00006D0C0000}"/>
            </a:ext>
          </a:extLst>
        </xdr:cNvPr>
        <xdr:cNvSpPr>
          <a:spLocks noChangeAspect="1" noChangeArrowheads="1"/>
        </xdr:cNvSpPr>
      </xdr:nvSpPr>
      <xdr:spPr bwMode="auto">
        <a:xfrm>
          <a:off x="0" y="4062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408</xdr:row>
      <xdr:rowOff>0</xdr:rowOff>
    </xdr:from>
    <xdr:to>
      <xdr:col>0</xdr:col>
      <xdr:colOff>304800</xdr:colOff>
      <xdr:row>409</xdr:row>
      <xdr:rowOff>121920</xdr:rowOff>
    </xdr:to>
    <xdr:sp macro="" textlink="">
      <xdr:nvSpPr>
        <xdr:cNvPr id="3182" name="AutoShape 110" descr="Montreal Canadiens">
          <a:extLst>
            <a:ext uri="{FF2B5EF4-FFF2-40B4-BE49-F238E27FC236}">
              <a16:creationId xmlns:a16="http://schemas.microsoft.com/office/drawing/2014/main" xmlns="" id="{00000000-0008-0000-0D00-00006E0C0000}"/>
            </a:ext>
          </a:extLst>
        </xdr:cNvPr>
        <xdr:cNvSpPr>
          <a:spLocks noChangeAspect="1" noChangeArrowheads="1"/>
        </xdr:cNvSpPr>
      </xdr:nvSpPr>
      <xdr:spPr bwMode="auto">
        <a:xfrm>
          <a:off x="0" y="409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121920</xdr:rowOff>
    </xdr:to>
    <xdr:sp macro="" textlink="">
      <xdr:nvSpPr>
        <xdr:cNvPr id="3183" name="AutoShape 111" descr="Arizona Coyotes">
          <a:extLst>
            <a:ext uri="{FF2B5EF4-FFF2-40B4-BE49-F238E27FC236}">
              <a16:creationId xmlns:a16="http://schemas.microsoft.com/office/drawing/2014/main" xmlns="" id="{00000000-0008-0000-0D00-00006F0C0000}"/>
            </a:ext>
          </a:extLst>
        </xdr:cNvPr>
        <xdr:cNvSpPr>
          <a:spLocks noChangeAspect="1" noChangeArrowheads="1"/>
        </xdr:cNvSpPr>
      </xdr:nvSpPr>
      <xdr:spPr bwMode="auto">
        <a:xfrm>
          <a:off x="0" y="4136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740</xdr:row>
      <xdr:rowOff>0</xdr:rowOff>
    </xdr:from>
    <xdr:to>
      <xdr:col>0</xdr:col>
      <xdr:colOff>304800</xdr:colOff>
      <xdr:row>741</xdr:row>
      <xdr:rowOff>121920</xdr:rowOff>
    </xdr:to>
    <xdr:sp macro="" textlink="">
      <xdr:nvSpPr>
        <xdr:cNvPr id="3184" name="AutoShape 112" descr="Columbus Blue Jackets">
          <a:extLst>
            <a:ext uri="{FF2B5EF4-FFF2-40B4-BE49-F238E27FC236}">
              <a16:creationId xmlns:a16="http://schemas.microsoft.com/office/drawing/2014/main" xmlns="" id="{00000000-0008-0000-0D00-0000700C0000}"/>
            </a:ext>
          </a:extLst>
        </xdr:cNvPr>
        <xdr:cNvSpPr>
          <a:spLocks noChangeAspect="1" noChangeArrowheads="1"/>
        </xdr:cNvSpPr>
      </xdr:nvSpPr>
      <xdr:spPr bwMode="auto">
        <a:xfrm>
          <a:off x="0" y="4173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xdr:row>
      <xdr:rowOff>0</xdr:rowOff>
    </xdr:from>
    <xdr:to>
      <xdr:col>0</xdr:col>
      <xdr:colOff>304800</xdr:colOff>
      <xdr:row>372</xdr:row>
      <xdr:rowOff>121920</xdr:rowOff>
    </xdr:to>
    <xdr:sp macro="" textlink="">
      <xdr:nvSpPr>
        <xdr:cNvPr id="3185" name="AutoShape 113" descr="St Louis Blues">
          <a:extLst>
            <a:ext uri="{FF2B5EF4-FFF2-40B4-BE49-F238E27FC236}">
              <a16:creationId xmlns:a16="http://schemas.microsoft.com/office/drawing/2014/main" xmlns="" id="{00000000-0008-0000-0D00-0000710C0000}"/>
            </a:ext>
          </a:extLst>
        </xdr:cNvPr>
        <xdr:cNvSpPr>
          <a:spLocks noChangeAspect="1" noChangeArrowheads="1"/>
        </xdr:cNvSpPr>
      </xdr:nvSpPr>
      <xdr:spPr bwMode="auto">
        <a:xfrm>
          <a:off x="0" y="4210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681</xdr:row>
      <xdr:rowOff>0</xdr:rowOff>
    </xdr:from>
    <xdr:to>
      <xdr:col>0</xdr:col>
      <xdr:colOff>304800</xdr:colOff>
      <xdr:row>682</xdr:row>
      <xdr:rowOff>121920</xdr:rowOff>
    </xdr:to>
    <xdr:sp macro="" textlink="">
      <xdr:nvSpPr>
        <xdr:cNvPr id="3186" name="AutoShape 114" descr="Buffalo Sabres">
          <a:extLst>
            <a:ext uri="{FF2B5EF4-FFF2-40B4-BE49-F238E27FC236}">
              <a16:creationId xmlns:a16="http://schemas.microsoft.com/office/drawing/2014/main" xmlns="" id="{00000000-0008-0000-0D00-0000720C0000}"/>
            </a:ext>
          </a:extLst>
        </xdr:cNvPr>
        <xdr:cNvSpPr>
          <a:spLocks noChangeAspect="1" noChangeArrowheads="1"/>
        </xdr:cNvSpPr>
      </xdr:nvSpPr>
      <xdr:spPr bwMode="auto">
        <a:xfrm>
          <a:off x="0" y="4266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342</xdr:row>
      <xdr:rowOff>0</xdr:rowOff>
    </xdr:from>
    <xdr:to>
      <xdr:col>0</xdr:col>
      <xdr:colOff>304800</xdr:colOff>
      <xdr:row>343</xdr:row>
      <xdr:rowOff>121920</xdr:rowOff>
    </xdr:to>
    <xdr:sp macro="" textlink="">
      <xdr:nvSpPr>
        <xdr:cNvPr id="3187" name="AutoShape 115" descr="St Louis Blues">
          <a:extLst>
            <a:ext uri="{FF2B5EF4-FFF2-40B4-BE49-F238E27FC236}">
              <a16:creationId xmlns:a16="http://schemas.microsoft.com/office/drawing/2014/main" xmlns="" id="{00000000-0008-0000-0D00-0000730C0000}"/>
            </a:ext>
          </a:extLst>
        </xdr:cNvPr>
        <xdr:cNvSpPr>
          <a:spLocks noChangeAspect="1" noChangeArrowheads="1"/>
        </xdr:cNvSpPr>
      </xdr:nvSpPr>
      <xdr:spPr bwMode="auto">
        <a:xfrm>
          <a:off x="0" y="4303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577</xdr:row>
      <xdr:rowOff>0</xdr:rowOff>
    </xdr:from>
    <xdr:to>
      <xdr:col>0</xdr:col>
      <xdr:colOff>304800</xdr:colOff>
      <xdr:row>578</xdr:row>
      <xdr:rowOff>121920</xdr:rowOff>
    </xdr:to>
    <xdr:sp macro="" textlink="">
      <xdr:nvSpPr>
        <xdr:cNvPr id="3188" name="AutoShape 116" descr="New York Rangers">
          <a:extLst>
            <a:ext uri="{FF2B5EF4-FFF2-40B4-BE49-F238E27FC236}">
              <a16:creationId xmlns:a16="http://schemas.microsoft.com/office/drawing/2014/main" xmlns="" id="{00000000-0008-0000-0D00-0000740C0000}"/>
            </a:ext>
          </a:extLst>
        </xdr:cNvPr>
        <xdr:cNvSpPr>
          <a:spLocks noChangeAspect="1" noChangeArrowheads="1"/>
        </xdr:cNvSpPr>
      </xdr:nvSpPr>
      <xdr:spPr bwMode="auto">
        <a:xfrm>
          <a:off x="0" y="4341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689</xdr:row>
      <xdr:rowOff>0</xdr:rowOff>
    </xdr:from>
    <xdr:to>
      <xdr:col>0</xdr:col>
      <xdr:colOff>304800</xdr:colOff>
      <xdr:row>690</xdr:row>
      <xdr:rowOff>121920</xdr:rowOff>
    </xdr:to>
    <xdr:sp macro="" textlink="">
      <xdr:nvSpPr>
        <xdr:cNvPr id="3189" name="AutoShape 117" descr="Florida Panthers">
          <a:extLst>
            <a:ext uri="{FF2B5EF4-FFF2-40B4-BE49-F238E27FC236}">
              <a16:creationId xmlns:a16="http://schemas.microsoft.com/office/drawing/2014/main" xmlns="" id="{00000000-0008-0000-0D00-0000750C0000}"/>
            </a:ext>
          </a:extLst>
        </xdr:cNvPr>
        <xdr:cNvSpPr>
          <a:spLocks noChangeAspect="1" noChangeArrowheads="1"/>
        </xdr:cNvSpPr>
      </xdr:nvSpPr>
      <xdr:spPr bwMode="auto">
        <a:xfrm>
          <a:off x="0" y="4378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xdr:row>
      <xdr:rowOff>0</xdr:rowOff>
    </xdr:from>
    <xdr:to>
      <xdr:col>0</xdr:col>
      <xdr:colOff>304800</xdr:colOff>
      <xdr:row>646</xdr:row>
      <xdr:rowOff>121920</xdr:rowOff>
    </xdr:to>
    <xdr:sp macro="" textlink="">
      <xdr:nvSpPr>
        <xdr:cNvPr id="3190" name="AutoShape 118" descr="Tampa Bay Lightning">
          <a:extLst>
            <a:ext uri="{FF2B5EF4-FFF2-40B4-BE49-F238E27FC236}">
              <a16:creationId xmlns:a16="http://schemas.microsoft.com/office/drawing/2014/main" xmlns="" id="{00000000-0008-0000-0D00-0000760C0000}"/>
            </a:ext>
          </a:extLst>
        </xdr:cNvPr>
        <xdr:cNvSpPr>
          <a:spLocks noChangeAspect="1" noChangeArrowheads="1"/>
        </xdr:cNvSpPr>
      </xdr:nvSpPr>
      <xdr:spPr bwMode="auto">
        <a:xfrm>
          <a:off x="0" y="4415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779</xdr:row>
      <xdr:rowOff>0</xdr:rowOff>
    </xdr:from>
    <xdr:to>
      <xdr:col>0</xdr:col>
      <xdr:colOff>304800</xdr:colOff>
      <xdr:row>780</xdr:row>
      <xdr:rowOff>121920</xdr:rowOff>
    </xdr:to>
    <xdr:sp macro="" textlink="">
      <xdr:nvSpPr>
        <xdr:cNvPr id="3191" name="AutoShape 119" descr="Vegas Golden Knights">
          <a:extLst>
            <a:ext uri="{FF2B5EF4-FFF2-40B4-BE49-F238E27FC236}">
              <a16:creationId xmlns:a16="http://schemas.microsoft.com/office/drawing/2014/main" xmlns="" id="{00000000-0008-0000-0D00-0000770C0000}"/>
            </a:ext>
          </a:extLst>
        </xdr:cNvPr>
        <xdr:cNvSpPr>
          <a:spLocks noChangeAspect="1" noChangeArrowheads="1"/>
        </xdr:cNvSpPr>
      </xdr:nvSpPr>
      <xdr:spPr bwMode="auto">
        <a:xfrm>
          <a:off x="0" y="4453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604</xdr:row>
      <xdr:rowOff>0</xdr:rowOff>
    </xdr:from>
    <xdr:to>
      <xdr:col>0</xdr:col>
      <xdr:colOff>304800</xdr:colOff>
      <xdr:row>605</xdr:row>
      <xdr:rowOff>121920</xdr:rowOff>
    </xdr:to>
    <xdr:sp macro="" textlink="">
      <xdr:nvSpPr>
        <xdr:cNvPr id="3192" name="AutoShape 120" descr="Toronto Maple Leafs">
          <a:extLst>
            <a:ext uri="{FF2B5EF4-FFF2-40B4-BE49-F238E27FC236}">
              <a16:creationId xmlns:a16="http://schemas.microsoft.com/office/drawing/2014/main" xmlns="" id="{00000000-0008-0000-0D00-0000780C0000}"/>
            </a:ext>
          </a:extLst>
        </xdr:cNvPr>
        <xdr:cNvSpPr>
          <a:spLocks noChangeAspect="1" noChangeArrowheads="1"/>
        </xdr:cNvSpPr>
      </xdr:nvSpPr>
      <xdr:spPr bwMode="auto">
        <a:xfrm>
          <a:off x="0" y="4508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388</xdr:row>
      <xdr:rowOff>0</xdr:rowOff>
    </xdr:from>
    <xdr:to>
      <xdr:col>0</xdr:col>
      <xdr:colOff>304800</xdr:colOff>
      <xdr:row>389</xdr:row>
      <xdr:rowOff>121920</xdr:rowOff>
    </xdr:to>
    <xdr:sp macro="" textlink="">
      <xdr:nvSpPr>
        <xdr:cNvPr id="3193" name="AutoShape 121" descr="Detroit Red Wings">
          <a:extLst>
            <a:ext uri="{FF2B5EF4-FFF2-40B4-BE49-F238E27FC236}">
              <a16:creationId xmlns:a16="http://schemas.microsoft.com/office/drawing/2014/main" xmlns="" id="{00000000-0008-0000-0D00-0000790C0000}"/>
            </a:ext>
          </a:extLst>
        </xdr:cNvPr>
        <xdr:cNvSpPr>
          <a:spLocks noChangeAspect="1" noChangeArrowheads="1"/>
        </xdr:cNvSpPr>
      </xdr:nvSpPr>
      <xdr:spPr bwMode="auto">
        <a:xfrm>
          <a:off x="0" y="45460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xdr:row>
      <xdr:rowOff>0</xdr:rowOff>
    </xdr:from>
    <xdr:to>
      <xdr:col>0</xdr:col>
      <xdr:colOff>304800</xdr:colOff>
      <xdr:row>376</xdr:row>
      <xdr:rowOff>121920</xdr:rowOff>
    </xdr:to>
    <xdr:sp macro="" textlink="">
      <xdr:nvSpPr>
        <xdr:cNvPr id="3194" name="AutoShape 122" descr="Los Angeles Kings">
          <a:extLst>
            <a:ext uri="{FF2B5EF4-FFF2-40B4-BE49-F238E27FC236}">
              <a16:creationId xmlns:a16="http://schemas.microsoft.com/office/drawing/2014/main" xmlns="" id="{00000000-0008-0000-0D00-00007A0C0000}"/>
            </a:ext>
          </a:extLst>
        </xdr:cNvPr>
        <xdr:cNvSpPr>
          <a:spLocks noChangeAspect="1" noChangeArrowheads="1"/>
        </xdr:cNvSpPr>
      </xdr:nvSpPr>
      <xdr:spPr bwMode="auto">
        <a:xfrm>
          <a:off x="0" y="458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xdr:row>
      <xdr:rowOff>0</xdr:rowOff>
    </xdr:from>
    <xdr:to>
      <xdr:col>0</xdr:col>
      <xdr:colOff>304800</xdr:colOff>
      <xdr:row>781</xdr:row>
      <xdr:rowOff>121920</xdr:rowOff>
    </xdr:to>
    <xdr:sp macro="" textlink="">
      <xdr:nvSpPr>
        <xdr:cNvPr id="3195" name="AutoShape 123" descr="Boston Bruins">
          <a:extLst>
            <a:ext uri="{FF2B5EF4-FFF2-40B4-BE49-F238E27FC236}">
              <a16:creationId xmlns:a16="http://schemas.microsoft.com/office/drawing/2014/main" xmlns="" id="{00000000-0008-0000-0D00-00007B0C0000}"/>
            </a:ext>
          </a:extLst>
        </xdr:cNvPr>
        <xdr:cNvSpPr>
          <a:spLocks noChangeAspect="1" noChangeArrowheads="1"/>
        </xdr:cNvSpPr>
      </xdr:nvSpPr>
      <xdr:spPr bwMode="auto">
        <a:xfrm>
          <a:off x="0" y="46207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637</xdr:row>
      <xdr:rowOff>0</xdr:rowOff>
    </xdr:from>
    <xdr:to>
      <xdr:col>0</xdr:col>
      <xdr:colOff>304800</xdr:colOff>
      <xdr:row>638</xdr:row>
      <xdr:rowOff>121920</xdr:rowOff>
    </xdr:to>
    <xdr:sp macro="" textlink="">
      <xdr:nvSpPr>
        <xdr:cNvPr id="3196" name="AutoShape 124" descr="Minnesota Wild">
          <a:extLst>
            <a:ext uri="{FF2B5EF4-FFF2-40B4-BE49-F238E27FC236}">
              <a16:creationId xmlns:a16="http://schemas.microsoft.com/office/drawing/2014/main" xmlns="" id="{00000000-0008-0000-0D00-00007C0C0000}"/>
            </a:ext>
          </a:extLst>
        </xdr:cNvPr>
        <xdr:cNvSpPr>
          <a:spLocks noChangeAspect="1" noChangeArrowheads="1"/>
        </xdr:cNvSpPr>
      </xdr:nvSpPr>
      <xdr:spPr bwMode="auto">
        <a:xfrm>
          <a:off x="0" y="4658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221</xdr:row>
      <xdr:rowOff>0</xdr:rowOff>
    </xdr:from>
    <xdr:to>
      <xdr:col>0</xdr:col>
      <xdr:colOff>304800</xdr:colOff>
      <xdr:row>222</xdr:row>
      <xdr:rowOff>121920</xdr:rowOff>
    </xdr:to>
    <xdr:sp macro="" textlink="">
      <xdr:nvSpPr>
        <xdr:cNvPr id="3197" name="AutoShape 125" descr="Vegas Golden Knights">
          <a:extLst>
            <a:ext uri="{FF2B5EF4-FFF2-40B4-BE49-F238E27FC236}">
              <a16:creationId xmlns:a16="http://schemas.microsoft.com/office/drawing/2014/main" xmlns="" id="{00000000-0008-0000-0D00-00007D0C0000}"/>
            </a:ext>
          </a:extLst>
        </xdr:cNvPr>
        <xdr:cNvSpPr>
          <a:spLocks noChangeAspect="1" noChangeArrowheads="1"/>
        </xdr:cNvSpPr>
      </xdr:nvSpPr>
      <xdr:spPr bwMode="auto">
        <a:xfrm>
          <a:off x="0" y="46954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xdr:row>
      <xdr:rowOff>0</xdr:rowOff>
    </xdr:from>
    <xdr:to>
      <xdr:col>0</xdr:col>
      <xdr:colOff>304800</xdr:colOff>
      <xdr:row>295</xdr:row>
      <xdr:rowOff>121920</xdr:rowOff>
    </xdr:to>
    <xdr:sp macro="" textlink="">
      <xdr:nvSpPr>
        <xdr:cNvPr id="3198" name="AutoShape 126" descr="Detroit Red Wings">
          <a:extLst>
            <a:ext uri="{FF2B5EF4-FFF2-40B4-BE49-F238E27FC236}">
              <a16:creationId xmlns:a16="http://schemas.microsoft.com/office/drawing/2014/main" xmlns="" id="{00000000-0008-0000-0D00-00007E0C0000}"/>
            </a:ext>
          </a:extLst>
        </xdr:cNvPr>
        <xdr:cNvSpPr>
          <a:spLocks noChangeAspect="1" noChangeArrowheads="1"/>
        </xdr:cNvSpPr>
      </xdr:nvSpPr>
      <xdr:spPr bwMode="auto">
        <a:xfrm>
          <a:off x="0" y="4751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322</xdr:row>
      <xdr:rowOff>0</xdr:rowOff>
    </xdr:from>
    <xdr:to>
      <xdr:col>0</xdr:col>
      <xdr:colOff>304800</xdr:colOff>
      <xdr:row>323</xdr:row>
      <xdr:rowOff>121920</xdr:rowOff>
    </xdr:to>
    <xdr:sp macro="" textlink="">
      <xdr:nvSpPr>
        <xdr:cNvPr id="3199" name="AutoShape 127" descr="Anaheim Ducks">
          <a:extLst>
            <a:ext uri="{FF2B5EF4-FFF2-40B4-BE49-F238E27FC236}">
              <a16:creationId xmlns:a16="http://schemas.microsoft.com/office/drawing/2014/main" xmlns="" id="{00000000-0008-0000-0D00-00007F0C0000}"/>
            </a:ext>
          </a:extLst>
        </xdr:cNvPr>
        <xdr:cNvSpPr>
          <a:spLocks noChangeAspect="1" noChangeArrowheads="1"/>
        </xdr:cNvSpPr>
      </xdr:nvSpPr>
      <xdr:spPr bwMode="auto">
        <a:xfrm>
          <a:off x="0" y="4788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523</xdr:row>
      <xdr:rowOff>0</xdr:rowOff>
    </xdr:from>
    <xdr:to>
      <xdr:col>0</xdr:col>
      <xdr:colOff>304800</xdr:colOff>
      <xdr:row>524</xdr:row>
      <xdr:rowOff>121920</xdr:rowOff>
    </xdr:to>
    <xdr:sp macro="" textlink="">
      <xdr:nvSpPr>
        <xdr:cNvPr id="3200" name="AutoShape 128" descr="Arizona Coyotes">
          <a:extLst>
            <a:ext uri="{FF2B5EF4-FFF2-40B4-BE49-F238E27FC236}">
              <a16:creationId xmlns:a16="http://schemas.microsoft.com/office/drawing/2014/main" xmlns="" id="{00000000-0008-0000-0D00-0000800C0000}"/>
            </a:ext>
          </a:extLst>
        </xdr:cNvPr>
        <xdr:cNvSpPr>
          <a:spLocks noChangeAspect="1" noChangeArrowheads="1"/>
        </xdr:cNvSpPr>
      </xdr:nvSpPr>
      <xdr:spPr bwMode="auto">
        <a:xfrm>
          <a:off x="0" y="4825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581</xdr:row>
      <xdr:rowOff>0</xdr:rowOff>
    </xdr:from>
    <xdr:to>
      <xdr:col>0</xdr:col>
      <xdr:colOff>304800</xdr:colOff>
      <xdr:row>582</xdr:row>
      <xdr:rowOff>121920</xdr:rowOff>
    </xdr:to>
    <xdr:sp macro="" textlink="">
      <xdr:nvSpPr>
        <xdr:cNvPr id="3201" name="AutoShape 129" descr="Florida Panthers">
          <a:extLst>
            <a:ext uri="{FF2B5EF4-FFF2-40B4-BE49-F238E27FC236}">
              <a16:creationId xmlns:a16="http://schemas.microsoft.com/office/drawing/2014/main" xmlns="" id="{00000000-0008-0000-0D00-0000810C0000}"/>
            </a:ext>
          </a:extLst>
        </xdr:cNvPr>
        <xdr:cNvSpPr>
          <a:spLocks noChangeAspect="1" noChangeArrowheads="1"/>
        </xdr:cNvSpPr>
      </xdr:nvSpPr>
      <xdr:spPr bwMode="auto">
        <a:xfrm>
          <a:off x="0" y="4863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366</xdr:row>
      <xdr:rowOff>0</xdr:rowOff>
    </xdr:from>
    <xdr:to>
      <xdr:col>0</xdr:col>
      <xdr:colOff>304800</xdr:colOff>
      <xdr:row>367</xdr:row>
      <xdr:rowOff>121920</xdr:rowOff>
    </xdr:to>
    <xdr:sp macro="" textlink="">
      <xdr:nvSpPr>
        <xdr:cNvPr id="3202" name="AutoShape 130" descr="Minnesota Wild">
          <a:extLst>
            <a:ext uri="{FF2B5EF4-FFF2-40B4-BE49-F238E27FC236}">
              <a16:creationId xmlns:a16="http://schemas.microsoft.com/office/drawing/2014/main" xmlns="" id="{00000000-0008-0000-0D00-0000820C0000}"/>
            </a:ext>
          </a:extLst>
        </xdr:cNvPr>
        <xdr:cNvSpPr>
          <a:spLocks noChangeAspect="1" noChangeArrowheads="1"/>
        </xdr:cNvSpPr>
      </xdr:nvSpPr>
      <xdr:spPr bwMode="auto">
        <a:xfrm>
          <a:off x="0" y="4900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832</xdr:row>
      <xdr:rowOff>0</xdr:rowOff>
    </xdr:from>
    <xdr:to>
      <xdr:col>0</xdr:col>
      <xdr:colOff>304800</xdr:colOff>
      <xdr:row>833</xdr:row>
      <xdr:rowOff>121920</xdr:rowOff>
    </xdr:to>
    <xdr:sp macro="" textlink="">
      <xdr:nvSpPr>
        <xdr:cNvPr id="3203" name="AutoShape 131" descr="Buffalo Sabres">
          <a:extLst>
            <a:ext uri="{FF2B5EF4-FFF2-40B4-BE49-F238E27FC236}">
              <a16:creationId xmlns:a16="http://schemas.microsoft.com/office/drawing/2014/main" xmlns="" id="{00000000-0008-0000-0D00-0000830C0000}"/>
            </a:ext>
          </a:extLst>
        </xdr:cNvPr>
        <xdr:cNvSpPr>
          <a:spLocks noChangeAspect="1" noChangeArrowheads="1"/>
        </xdr:cNvSpPr>
      </xdr:nvSpPr>
      <xdr:spPr bwMode="auto">
        <a:xfrm>
          <a:off x="0" y="493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121920</xdr:rowOff>
    </xdr:to>
    <xdr:sp macro="" textlink="">
      <xdr:nvSpPr>
        <xdr:cNvPr id="3204" name="AutoShape 132" descr="St Louis Blues">
          <a:extLst>
            <a:ext uri="{FF2B5EF4-FFF2-40B4-BE49-F238E27FC236}">
              <a16:creationId xmlns:a16="http://schemas.microsoft.com/office/drawing/2014/main" xmlns="" id="{00000000-0008-0000-0D00-0000840C0000}"/>
            </a:ext>
          </a:extLst>
        </xdr:cNvPr>
        <xdr:cNvSpPr>
          <a:spLocks noChangeAspect="1" noChangeArrowheads="1"/>
        </xdr:cNvSpPr>
      </xdr:nvSpPr>
      <xdr:spPr bwMode="auto">
        <a:xfrm>
          <a:off x="0" y="4975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243</xdr:row>
      <xdr:rowOff>0</xdr:rowOff>
    </xdr:from>
    <xdr:to>
      <xdr:col>0</xdr:col>
      <xdr:colOff>304800</xdr:colOff>
      <xdr:row>244</xdr:row>
      <xdr:rowOff>121920</xdr:rowOff>
    </xdr:to>
    <xdr:sp macro="" textlink="">
      <xdr:nvSpPr>
        <xdr:cNvPr id="3205" name="AutoShape 133" descr="Washington Capitals">
          <a:extLst>
            <a:ext uri="{FF2B5EF4-FFF2-40B4-BE49-F238E27FC236}">
              <a16:creationId xmlns:a16="http://schemas.microsoft.com/office/drawing/2014/main" xmlns="" id="{00000000-0008-0000-0D00-0000850C0000}"/>
            </a:ext>
          </a:extLst>
        </xdr:cNvPr>
        <xdr:cNvSpPr>
          <a:spLocks noChangeAspect="1" noChangeArrowheads="1"/>
        </xdr:cNvSpPr>
      </xdr:nvSpPr>
      <xdr:spPr bwMode="auto">
        <a:xfrm>
          <a:off x="0" y="5012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121920</xdr:rowOff>
    </xdr:to>
    <xdr:sp macro="" textlink="">
      <xdr:nvSpPr>
        <xdr:cNvPr id="3206" name="AutoShape 134" descr="New Jersey Devils">
          <a:extLst>
            <a:ext uri="{FF2B5EF4-FFF2-40B4-BE49-F238E27FC236}">
              <a16:creationId xmlns:a16="http://schemas.microsoft.com/office/drawing/2014/main" xmlns="" id="{00000000-0008-0000-0D00-0000860C0000}"/>
            </a:ext>
          </a:extLst>
        </xdr:cNvPr>
        <xdr:cNvSpPr>
          <a:spLocks noChangeAspect="1" noChangeArrowheads="1"/>
        </xdr:cNvSpPr>
      </xdr:nvSpPr>
      <xdr:spPr bwMode="auto">
        <a:xfrm>
          <a:off x="0" y="50490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794</xdr:row>
      <xdr:rowOff>0</xdr:rowOff>
    </xdr:from>
    <xdr:to>
      <xdr:col>0</xdr:col>
      <xdr:colOff>304800</xdr:colOff>
      <xdr:row>795</xdr:row>
      <xdr:rowOff>121920</xdr:rowOff>
    </xdr:to>
    <xdr:sp macro="" textlink="">
      <xdr:nvSpPr>
        <xdr:cNvPr id="3207" name="AutoShape 135" descr="Tampa Bay Lightning">
          <a:extLst>
            <a:ext uri="{FF2B5EF4-FFF2-40B4-BE49-F238E27FC236}">
              <a16:creationId xmlns:a16="http://schemas.microsoft.com/office/drawing/2014/main" xmlns="" id="{00000000-0008-0000-0D00-0000870C0000}"/>
            </a:ext>
          </a:extLst>
        </xdr:cNvPr>
        <xdr:cNvSpPr>
          <a:spLocks noChangeAspect="1" noChangeArrowheads="1"/>
        </xdr:cNvSpPr>
      </xdr:nvSpPr>
      <xdr:spPr bwMode="auto">
        <a:xfrm>
          <a:off x="0" y="508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212</xdr:row>
      <xdr:rowOff>0</xdr:rowOff>
    </xdr:from>
    <xdr:to>
      <xdr:col>0</xdr:col>
      <xdr:colOff>304800</xdr:colOff>
      <xdr:row>213</xdr:row>
      <xdr:rowOff>121920</xdr:rowOff>
    </xdr:to>
    <xdr:sp macro="" textlink="">
      <xdr:nvSpPr>
        <xdr:cNvPr id="3208" name="AutoShape 136" descr="Detroit Red Wings">
          <a:extLst>
            <a:ext uri="{FF2B5EF4-FFF2-40B4-BE49-F238E27FC236}">
              <a16:creationId xmlns:a16="http://schemas.microsoft.com/office/drawing/2014/main" xmlns="" id="{00000000-0008-0000-0D00-0000880C0000}"/>
            </a:ext>
          </a:extLst>
        </xdr:cNvPr>
        <xdr:cNvSpPr>
          <a:spLocks noChangeAspect="1" noChangeArrowheads="1"/>
        </xdr:cNvSpPr>
      </xdr:nvSpPr>
      <xdr:spPr bwMode="auto">
        <a:xfrm>
          <a:off x="0" y="51229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xdr:row>
      <xdr:rowOff>0</xdr:rowOff>
    </xdr:from>
    <xdr:to>
      <xdr:col>0</xdr:col>
      <xdr:colOff>304800</xdr:colOff>
      <xdr:row>599</xdr:row>
      <xdr:rowOff>121920</xdr:rowOff>
    </xdr:to>
    <xdr:sp macro="" textlink="">
      <xdr:nvSpPr>
        <xdr:cNvPr id="3209" name="AutoShape 137" descr="Toronto Maple Leafs">
          <a:extLst>
            <a:ext uri="{FF2B5EF4-FFF2-40B4-BE49-F238E27FC236}">
              <a16:creationId xmlns:a16="http://schemas.microsoft.com/office/drawing/2014/main" xmlns="" id="{00000000-0008-0000-0D00-0000890C0000}"/>
            </a:ext>
          </a:extLst>
        </xdr:cNvPr>
        <xdr:cNvSpPr>
          <a:spLocks noChangeAspect="1" noChangeArrowheads="1"/>
        </xdr:cNvSpPr>
      </xdr:nvSpPr>
      <xdr:spPr bwMode="auto">
        <a:xfrm>
          <a:off x="0" y="5160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543</xdr:row>
      <xdr:rowOff>0</xdr:rowOff>
    </xdr:from>
    <xdr:to>
      <xdr:col>0</xdr:col>
      <xdr:colOff>304800</xdr:colOff>
      <xdr:row>544</xdr:row>
      <xdr:rowOff>121920</xdr:rowOff>
    </xdr:to>
    <xdr:sp macro="" textlink="">
      <xdr:nvSpPr>
        <xdr:cNvPr id="3210" name="AutoShape 138" descr="Buffalo Sabres">
          <a:extLst>
            <a:ext uri="{FF2B5EF4-FFF2-40B4-BE49-F238E27FC236}">
              <a16:creationId xmlns:a16="http://schemas.microsoft.com/office/drawing/2014/main" xmlns="" id="{00000000-0008-0000-0D00-00008A0C0000}"/>
            </a:ext>
          </a:extLst>
        </xdr:cNvPr>
        <xdr:cNvSpPr>
          <a:spLocks noChangeAspect="1" noChangeArrowheads="1"/>
        </xdr:cNvSpPr>
      </xdr:nvSpPr>
      <xdr:spPr bwMode="auto">
        <a:xfrm>
          <a:off x="0" y="5197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683</xdr:row>
      <xdr:rowOff>0</xdr:rowOff>
    </xdr:from>
    <xdr:to>
      <xdr:col>0</xdr:col>
      <xdr:colOff>304800</xdr:colOff>
      <xdr:row>684</xdr:row>
      <xdr:rowOff>121920</xdr:rowOff>
    </xdr:to>
    <xdr:sp macro="" textlink="">
      <xdr:nvSpPr>
        <xdr:cNvPr id="3211" name="AutoShape 139" descr="Vegas Golden Knights">
          <a:extLst>
            <a:ext uri="{FF2B5EF4-FFF2-40B4-BE49-F238E27FC236}">
              <a16:creationId xmlns:a16="http://schemas.microsoft.com/office/drawing/2014/main" xmlns="" id="{00000000-0008-0000-0D00-00008B0C0000}"/>
            </a:ext>
          </a:extLst>
        </xdr:cNvPr>
        <xdr:cNvSpPr>
          <a:spLocks noChangeAspect="1" noChangeArrowheads="1"/>
        </xdr:cNvSpPr>
      </xdr:nvSpPr>
      <xdr:spPr bwMode="auto">
        <a:xfrm>
          <a:off x="0" y="523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435</xdr:row>
      <xdr:rowOff>0</xdr:rowOff>
    </xdr:from>
    <xdr:to>
      <xdr:col>0</xdr:col>
      <xdr:colOff>304800</xdr:colOff>
      <xdr:row>436</xdr:row>
      <xdr:rowOff>121920</xdr:rowOff>
    </xdr:to>
    <xdr:sp macro="" textlink="">
      <xdr:nvSpPr>
        <xdr:cNvPr id="3212" name="AutoShape 140" descr="New York Islanders">
          <a:extLst>
            <a:ext uri="{FF2B5EF4-FFF2-40B4-BE49-F238E27FC236}">
              <a16:creationId xmlns:a16="http://schemas.microsoft.com/office/drawing/2014/main" xmlns="" id="{00000000-0008-0000-0D00-00008C0C0000}"/>
            </a:ext>
          </a:extLst>
        </xdr:cNvPr>
        <xdr:cNvSpPr>
          <a:spLocks noChangeAspect="1" noChangeArrowheads="1"/>
        </xdr:cNvSpPr>
      </xdr:nvSpPr>
      <xdr:spPr bwMode="auto">
        <a:xfrm>
          <a:off x="0" y="52905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xdr:row>
      <xdr:rowOff>0</xdr:rowOff>
    </xdr:from>
    <xdr:to>
      <xdr:col>0</xdr:col>
      <xdr:colOff>304800</xdr:colOff>
      <xdr:row>238</xdr:row>
      <xdr:rowOff>121920</xdr:rowOff>
    </xdr:to>
    <xdr:sp macro="" textlink="">
      <xdr:nvSpPr>
        <xdr:cNvPr id="3213" name="AutoShape 141" descr="Pittsburgh Penguins">
          <a:extLst>
            <a:ext uri="{FF2B5EF4-FFF2-40B4-BE49-F238E27FC236}">
              <a16:creationId xmlns:a16="http://schemas.microsoft.com/office/drawing/2014/main" xmlns="" id="{00000000-0008-0000-0D00-00008D0C0000}"/>
            </a:ext>
          </a:extLst>
        </xdr:cNvPr>
        <xdr:cNvSpPr>
          <a:spLocks noChangeAspect="1" noChangeArrowheads="1"/>
        </xdr:cNvSpPr>
      </xdr:nvSpPr>
      <xdr:spPr bwMode="auto">
        <a:xfrm>
          <a:off x="0" y="5327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121920</xdr:rowOff>
    </xdr:to>
    <xdr:sp macro="" textlink="">
      <xdr:nvSpPr>
        <xdr:cNvPr id="3214" name="AutoShape 142" descr="Philadelphia Flyers">
          <a:extLst>
            <a:ext uri="{FF2B5EF4-FFF2-40B4-BE49-F238E27FC236}">
              <a16:creationId xmlns:a16="http://schemas.microsoft.com/office/drawing/2014/main" xmlns="" id="{00000000-0008-0000-0D00-00008E0C0000}"/>
            </a:ext>
          </a:extLst>
        </xdr:cNvPr>
        <xdr:cNvSpPr>
          <a:spLocks noChangeAspect="1" noChangeArrowheads="1"/>
        </xdr:cNvSpPr>
      </xdr:nvSpPr>
      <xdr:spPr bwMode="auto">
        <a:xfrm>
          <a:off x="0" y="536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297</xdr:row>
      <xdr:rowOff>0</xdr:rowOff>
    </xdr:from>
    <xdr:to>
      <xdr:col>0</xdr:col>
      <xdr:colOff>304800</xdr:colOff>
      <xdr:row>298</xdr:row>
      <xdr:rowOff>121920</xdr:rowOff>
    </xdr:to>
    <xdr:sp macro="" textlink="">
      <xdr:nvSpPr>
        <xdr:cNvPr id="3215" name="AutoShape 143" descr="Toronto Maple Leafs">
          <a:extLst>
            <a:ext uri="{FF2B5EF4-FFF2-40B4-BE49-F238E27FC236}">
              <a16:creationId xmlns:a16="http://schemas.microsoft.com/office/drawing/2014/main" xmlns="" id="{00000000-0008-0000-0D00-00008F0C0000}"/>
            </a:ext>
          </a:extLst>
        </xdr:cNvPr>
        <xdr:cNvSpPr>
          <a:spLocks noChangeAspect="1" noChangeArrowheads="1"/>
        </xdr:cNvSpPr>
      </xdr:nvSpPr>
      <xdr:spPr bwMode="auto">
        <a:xfrm>
          <a:off x="0" y="5401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121920</xdr:rowOff>
    </xdr:to>
    <xdr:sp macro="" textlink="">
      <xdr:nvSpPr>
        <xdr:cNvPr id="3216" name="AutoShape 144" descr="Vancouver Canucks">
          <a:extLst>
            <a:ext uri="{FF2B5EF4-FFF2-40B4-BE49-F238E27FC236}">
              <a16:creationId xmlns:a16="http://schemas.microsoft.com/office/drawing/2014/main" xmlns="" id="{00000000-0008-0000-0D00-0000900C0000}"/>
            </a:ext>
          </a:extLst>
        </xdr:cNvPr>
        <xdr:cNvSpPr>
          <a:spLocks noChangeAspect="1" noChangeArrowheads="1"/>
        </xdr:cNvSpPr>
      </xdr:nvSpPr>
      <xdr:spPr bwMode="auto">
        <a:xfrm>
          <a:off x="0" y="5439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121920</xdr:rowOff>
    </xdr:to>
    <xdr:sp macro="" textlink="">
      <xdr:nvSpPr>
        <xdr:cNvPr id="3217" name="AutoShape 145" descr="Dallas Stars">
          <a:extLst>
            <a:ext uri="{FF2B5EF4-FFF2-40B4-BE49-F238E27FC236}">
              <a16:creationId xmlns:a16="http://schemas.microsoft.com/office/drawing/2014/main" xmlns="" id="{00000000-0008-0000-0D00-0000910C0000}"/>
            </a:ext>
          </a:extLst>
        </xdr:cNvPr>
        <xdr:cNvSpPr>
          <a:spLocks noChangeAspect="1" noChangeArrowheads="1"/>
        </xdr:cNvSpPr>
      </xdr:nvSpPr>
      <xdr:spPr bwMode="auto">
        <a:xfrm>
          <a:off x="0" y="5476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121920</xdr:rowOff>
    </xdr:to>
    <xdr:sp macro="" textlink="">
      <xdr:nvSpPr>
        <xdr:cNvPr id="3218" name="AutoShape 146" descr="Arizona Coyotes">
          <a:extLst>
            <a:ext uri="{FF2B5EF4-FFF2-40B4-BE49-F238E27FC236}">
              <a16:creationId xmlns:a16="http://schemas.microsoft.com/office/drawing/2014/main" xmlns="" id="{00000000-0008-0000-0D00-0000920C0000}"/>
            </a:ext>
          </a:extLst>
        </xdr:cNvPr>
        <xdr:cNvSpPr>
          <a:spLocks noChangeAspect="1" noChangeArrowheads="1"/>
        </xdr:cNvSpPr>
      </xdr:nvSpPr>
      <xdr:spPr bwMode="auto">
        <a:xfrm>
          <a:off x="0" y="54947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121920</xdr:rowOff>
    </xdr:to>
    <xdr:sp macro="" textlink="">
      <xdr:nvSpPr>
        <xdr:cNvPr id="3219" name="AutoShape 147" descr="Columbus Blue Jackets">
          <a:extLst>
            <a:ext uri="{FF2B5EF4-FFF2-40B4-BE49-F238E27FC236}">
              <a16:creationId xmlns:a16="http://schemas.microsoft.com/office/drawing/2014/main" xmlns="" id="{00000000-0008-0000-0D00-0000930C0000}"/>
            </a:ext>
          </a:extLst>
        </xdr:cNvPr>
        <xdr:cNvSpPr>
          <a:spLocks noChangeAspect="1" noChangeArrowheads="1"/>
        </xdr:cNvSpPr>
      </xdr:nvSpPr>
      <xdr:spPr bwMode="auto">
        <a:xfrm>
          <a:off x="0" y="553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512</xdr:row>
      <xdr:rowOff>0</xdr:rowOff>
    </xdr:from>
    <xdr:to>
      <xdr:col>0</xdr:col>
      <xdr:colOff>304800</xdr:colOff>
      <xdr:row>513</xdr:row>
      <xdr:rowOff>121920</xdr:rowOff>
    </xdr:to>
    <xdr:sp macro="" textlink="">
      <xdr:nvSpPr>
        <xdr:cNvPr id="3220" name="AutoShape 148" descr="Dallas Stars">
          <a:extLst>
            <a:ext uri="{FF2B5EF4-FFF2-40B4-BE49-F238E27FC236}">
              <a16:creationId xmlns:a16="http://schemas.microsoft.com/office/drawing/2014/main" xmlns="" id="{00000000-0008-0000-0D00-0000940C0000}"/>
            </a:ext>
          </a:extLst>
        </xdr:cNvPr>
        <xdr:cNvSpPr>
          <a:spLocks noChangeAspect="1" noChangeArrowheads="1"/>
        </xdr:cNvSpPr>
      </xdr:nvSpPr>
      <xdr:spPr bwMode="auto">
        <a:xfrm>
          <a:off x="0" y="55686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724</xdr:row>
      <xdr:rowOff>0</xdr:rowOff>
    </xdr:from>
    <xdr:to>
      <xdr:col>0</xdr:col>
      <xdr:colOff>304800</xdr:colOff>
      <xdr:row>725</xdr:row>
      <xdr:rowOff>121920</xdr:rowOff>
    </xdr:to>
    <xdr:sp macro="" textlink="">
      <xdr:nvSpPr>
        <xdr:cNvPr id="3221" name="AutoShape 149" descr="New Jersey Devils">
          <a:extLst>
            <a:ext uri="{FF2B5EF4-FFF2-40B4-BE49-F238E27FC236}">
              <a16:creationId xmlns:a16="http://schemas.microsoft.com/office/drawing/2014/main" xmlns="" id="{00000000-0008-0000-0D00-0000950C0000}"/>
            </a:ext>
          </a:extLst>
        </xdr:cNvPr>
        <xdr:cNvSpPr>
          <a:spLocks noChangeAspect="1" noChangeArrowheads="1"/>
        </xdr:cNvSpPr>
      </xdr:nvSpPr>
      <xdr:spPr bwMode="auto">
        <a:xfrm>
          <a:off x="0" y="5606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522</xdr:row>
      <xdr:rowOff>0</xdr:rowOff>
    </xdr:from>
    <xdr:to>
      <xdr:col>0</xdr:col>
      <xdr:colOff>304800</xdr:colOff>
      <xdr:row>523</xdr:row>
      <xdr:rowOff>121920</xdr:rowOff>
    </xdr:to>
    <xdr:sp macro="" textlink="">
      <xdr:nvSpPr>
        <xdr:cNvPr id="3222" name="AutoShape 150" descr="Ottawa Senators">
          <a:extLst>
            <a:ext uri="{FF2B5EF4-FFF2-40B4-BE49-F238E27FC236}">
              <a16:creationId xmlns:a16="http://schemas.microsoft.com/office/drawing/2014/main" xmlns="" id="{00000000-0008-0000-0D00-0000960C0000}"/>
            </a:ext>
          </a:extLst>
        </xdr:cNvPr>
        <xdr:cNvSpPr>
          <a:spLocks noChangeAspect="1" noChangeArrowheads="1"/>
        </xdr:cNvSpPr>
      </xdr:nvSpPr>
      <xdr:spPr bwMode="auto">
        <a:xfrm>
          <a:off x="0" y="5643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663</xdr:row>
      <xdr:rowOff>0</xdr:rowOff>
    </xdr:from>
    <xdr:to>
      <xdr:col>0</xdr:col>
      <xdr:colOff>304800</xdr:colOff>
      <xdr:row>664</xdr:row>
      <xdr:rowOff>121920</xdr:rowOff>
    </xdr:to>
    <xdr:sp macro="" textlink="">
      <xdr:nvSpPr>
        <xdr:cNvPr id="3223" name="AutoShape 151" descr="San Jose Sharks">
          <a:extLst>
            <a:ext uri="{FF2B5EF4-FFF2-40B4-BE49-F238E27FC236}">
              <a16:creationId xmlns:a16="http://schemas.microsoft.com/office/drawing/2014/main" xmlns="" id="{00000000-0008-0000-0D00-0000970C0000}"/>
            </a:ext>
          </a:extLst>
        </xdr:cNvPr>
        <xdr:cNvSpPr>
          <a:spLocks noChangeAspect="1" noChangeArrowheads="1"/>
        </xdr:cNvSpPr>
      </xdr:nvSpPr>
      <xdr:spPr bwMode="auto">
        <a:xfrm>
          <a:off x="0" y="5680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452</xdr:row>
      <xdr:rowOff>0</xdr:rowOff>
    </xdr:from>
    <xdr:to>
      <xdr:col>0</xdr:col>
      <xdr:colOff>304800</xdr:colOff>
      <xdr:row>453</xdr:row>
      <xdr:rowOff>121920</xdr:rowOff>
    </xdr:to>
    <xdr:sp macro="" textlink="">
      <xdr:nvSpPr>
        <xdr:cNvPr id="3224" name="AutoShape 152" descr="Carolina Hurricanes">
          <a:extLst>
            <a:ext uri="{FF2B5EF4-FFF2-40B4-BE49-F238E27FC236}">
              <a16:creationId xmlns:a16="http://schemas.microsoft.com/office/drawing/2014/main" xmlns="" id="{00000000-0008-0000-0D00-0000980C0000}"/>
            </a:ext>
          </a:extLst>
        </xdr:cNvPr>
        <xdr:cNvSpPr>
          <a:spLocks noChangeAspect="1" noChangeArrowheads="1"/>
        </xdr:cNvSpPr>
      </xdr:nvSpPr>
      <xdr:spPr bwMode="auto">
        <a:xfrm>
          <a:off x="0" y="5718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629</xdr:row>
      <xdr:rowOff>0</xdr:rowOff>
    </xdr:from>
    <xdr:to>
      <xdr:col>0</xdr:col>
      <xdr:colOff>304800</xdr:colOff>
      <xdr:row>630</xdr:row>
      <xdr:rowOff>121920</xdr:rowOff>
    </xdr:to>
    <xdr:sp macro="" textlink="">
      <xdr:nvSpPr>
        <xdr:cNvPr id="3225" name="AutoShape 153" descr="Tampa Bay Lightning">
          <a:extLst>
            <a:ext uri="{FF2B5EF4-FFF2-40B4-BE49-F238E27FC236}">
              <a16:creationId xmlns:a16="http://schemas.microsoft.com/office/drawing/2014/main" xmlns="" id="{00000000-0008-0000-0D00-0000990C0000}"/>
            </a:ext>
          </a:extLst>
        </xdr:cNvPr>
        <xdr:cNvSpPr>
          <a:spLocks noChangeAspect="1" noChangeArrowheads="1"/>
        </xdr:cNvSpPr>
      </xdr:nvSpPr>
      <xdr:spPr bwMode="auto">
        <a:xfrm>
          <a:off x="0" y="5755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121920</xdr:rowOff>
    </xdr:to>
    <xdr:sp macro="" textlink="">
      <xdr:nvSpPr>
        <xdr:cNvPr id="3226" name="AutoShape 154" descr="Colorado Avalanche">
          <a:extLst>
            <a:ext uri="{FF2B5EF4-FFF2-40B4-BE49-F238E27FC236}">
              <a16:creationId xmlns:a16="http://schemas.microsoft.com/office/drawing/2014/main" xmlns="" id="{00000000-0008-0000-0D00-00009A0C0000}"/>
            </a:ext>
          </a:extLst>
        </xdr:cNvPr>
        <xdr:cNvSpPr>
          <a:spLocks noChangeAspect="1" noChangeArrowheads="1"/>
        </xdr:cNvSpPr>
      </xdr:nvSpPr>
      <xdr:spPr bwMode="auto">
        <a:xfrm>
          <a:off x="0" y="57927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635</xdr:row>
      <xdr:rowOff>0</xdr:rowOff>
    </xdr:from>
    <xdr:to>
      <xdr:col>0</xdr:col>
      <xdr:colOff>304800</xdr:colOff>
      <xdr:row>636</xdr:row>
      <xdr:rowOff>121920</xdr:rowOff>
    </xdr:to>
    <xdr:sp macro="" textlink="">
      <xdr:nvSpPr>
        <xdr:cNvPr id="3227" name="AutoShape 155" descr="Detroit Red Wings">
          <a:extLst>
            <a:ext uri="{FF2B5EF4-FFF2-40B4-BE49-F238E27FC236}">
              <a16:creationId xmlns:a16="http://schemas.microsoft.com/office/drawing/2014/main" xmlns="" id="{00000000-0008-0000-0D00-00009B0C0000}"/>
            </a:ext>
          </a:extLst>
        </xdr:cNvPr>
        <xdr:cNvSpPr>
          <a:spLocks noChangeAspect="1" noChangeArrowheads="1"/>
        </xdr:cNvSpPr>
      </xdr:nvSpPr>
      <xdr:spPr bwMode="auto">
        <a:xfrm>
          <a:off x="0" y="5830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815</xdr:row>
      <xdr:rowOff>0</xdr:rowOff>
    </xdr:from>
    <xdr:to>
      <xdr:col>0</xdr:col>
      <xdr:colOff>304800</xdr:colOff>
      <xdr:row>816</xdr:row>
      <xdr:rowOff>121920</xdr:rowOff>
    </xdr:to>
    <xdr:sp macro="" textlink="">
      <xdr:nvSpPr>
        <xdr:cNvPr id="3228" name="AutoShape 156" descr="Florida Panthers">
          <a:extLst>
            <a:ext uri="{FF2B5EF4-FFF2-40B4-BE49-F238E27FC236}">
              <a16:creationId xmlns:a16="http://schemas.microsoft.com/office/drawing/2014/main" xmlns="" id="{00000000-0008-0000-0D00-00009C0C0000}"/>
            </a:ext>
          </a:extLst>
        </xdr:cNvPr>
        <xdr:cNvSpPr>
          <a:spLocks noChangeAspect="1" noChangeArrowheads="1"/>
        </xdr:cNvSpPr>
      </xdr:nvSpPr>
      <xdr:spPr bwMode="auto">
        <a:xfrm>
          <a:off x="0" y="586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xdr:row>
      <xdr:rowOff>0</xdr:rowOff>
    </xdr:from>
    <xdr:to>
      <xdr:col>0</xdr:col>
      <xdr:colOff>304800</xdr:colOff>
      <xdr:row>320</xdr:row>
      <xdr:rowOff>121920</xdr:rowOff>
    </xdr:to>
    <xdr:sp macro="" textlink="">
      <xdr:nvSpPr>
        <xdr:cNvPr id="3229" name="AutoShape 157" descr="Detroit Red Wings">
          <a:extLst>
            <a:ext uri="{FF2B5EF4-FFF2-40B4-BE49-F238E27FC236}">
              <a16:creationId xmlns:a16="http://schemas.microsoft.com/office/drawing/2014/main" xmlns="" id="{00000000-0008-0000-0D00-00009D0C0000}"/>
            </a:ext>
          </a:extLst>
        </xdr:cNvPr>
        <xdr:cNvSpPr>
          <a:spLocks noChangeAspect="1" noChangeArrowheads="1"/>
        </xdr:cNvSpPr>
      </xdr:nvSpPr>
      <xdr:spPr bwMode="auto">
        <a:xfrm>
          <a:off x="0" y="5904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xdr:row>
      <xdr:rowOff>0</xdr:rowOff>
    </xdr:from>
    <xdr:to>
      <xdr:col>0</xdr:col>
      <xdr:colOff>304800</xdr:colOff>
      <xdr:row>530</xdr:row>
      <xdr:rowOff>121920</xdr:rowOff>
    </xdr:to>
    <xdr:sp macro="" textlink="">
      <xdr:nvSpPr>
        <xdr:cNvPr id="3230" name="AutoShape 158" descr="Dallas Stars">
          <a:extLst>
            <a:ext uri="{FF2B5EF4-FFF2-40B4-BE49-F238E27FC236}">
              <a16:creationId xmlns:a16="http://schemas.microsoft.com/office/drawing/2014/main" xmlns="" id="{00000000-0008-0000-0D00-00009E0C0000}"/>
            </a:ext>
          </a:extLst>
        </xdr:cNvPr>
        <xdr:cNvSpPr>
          <a:spLocks noChangeAspect="1" noChangeArrowheads="1"/>
        </xdr:cNvSpPr>
      </xdr:nvSpPr>
      <xdr:spPr bwMode="auto">
        <a:xfrm>
          <a:off x="0" y="59420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430</xdr:row>
      <xdr:rowOff>0</xdr:rowOff>
    </xdr:from>
    <xdr:to>
      <xdr:col>0</xdr:col>
      <xdr:colOff>304800</xdr:colOff>
      <xdr:row>431</xdr:row>
      <xdr:rowOff>121920</xdr:rowOff>
    </xdr:to>
    <xdr:sp macro="" textlink="">
      <xdr:nvSpPr>
        <xdr:cNvPr id="3231" name="AutoShape 159" descr="Philadelphia Flyers">
          <a:extLst>
            <a:ext uri="{FF2B5EF4-FFF2-40B4-BE49-F238E27FC236}">
              <a16:creationId xmlns:a16="http://schemas.microsoft.com/office/drawing/2014/main" xmlns="" id="{00000000-0008-0000-0D00-00009F0C0000}"/>
            </a:ext>
          </a:extLst>
        </xdr:cNvPr>
        <xdr:cNvSpPr>
          <a:spLocks noChangeAspect="1" noChangeArrowheads="1"/>
        </xdr:cNvSpPr>
      </xdr:nvSpPr>
      <xdr:spPr bwMode="auto">
        <a:xfrm>
          <a:off x="0" y="59794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xdr:row>
      <xdr:rowOff>0</xdr:rowOff>
    </xdr:from>
    <xdr:to>
      <xdr:col>0</xdr:col>
      <xdr:colOff>304800</xdr:colOff>
      <xdr:row>712</xdr:row>
      <xdr:rowOff>121920</xdr:rowOff>
    </xdr:to>
    <xdr:sp macro="" textlink="">
      <xdr:nvSpPr>
        <xdr:cNvPr id="3232" name="AutoShape 160" descr="Tampa Bay Lightning">
          <a:extLst>
            <a:ext uri="{FF2B5EF4-FFF2-40B4-BE49-F238E27FC236}">
              <a16:creationId xmlns:a16="http://schemas.microsoft.com/office/drawing/2014/main" xmlns="" id="{00000000-0008-0000-0D00-0000A00C0000}"/>
            </a:ext>
          </a:extLst>
        </xdr:cNvPr>
        <xdr:cNvSpPr>
          <a:spLocks noChangeAspect="1" noChangeArrowheads="1"/>
        </xdr:cNvSpPr>
      </xdr:nvSpPr>
      <xdr:spPr bwMode="auto">
        <a:xfrm>
          <a:off x="0" y="6016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121920</xdr:rowOff>
    </xdr:to>
    <xdr:sp macro="" textlink="">
      <xdr:nvSpPr>
        <xdr:cNvPr id="3233" name="AutoShape 161" descr="Ottawa Senators">
          <a:extLst>
            <a:ext uri="{FF2B5EF4-FFF2-40B4-BE49-F238E27FC236}">
              <a16:creationId xmlns:a16="http://schemas.microsoft.com/office/drawing/2014/main" xmlns="" id="{00000000-0008-0000-0D00-0000A10C0000}"/>
            </a:ext>
          </a:extLst>
        </xdr:cNvPr>
        <xdr:cNvSpPr>
          <a:spLocks noChangeAspect="1" noChangeArrowheads="1"/>
        </xdr:cNvSpPr>
      </xdr:nvSpPr>
      <xdr:spPr bwMode="auto">
        <a:xfrm>
          <a:off x="0" y="605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xdr:row>
      <xdr:rowOff>0</xdr:rowOff>
    </xdr:from>
    <xdr:to>
      <xdr:col>0</xdr:col>
      <xdr:colOff>304800</xdr:colOff>
      <xdr:row>486</xdr:row>
      <xdr:rowOff>121920</xdr:rowOff>
    </xdr:to>
    <xdr:sp macro="" textlink="">
      <xdr:nvSpPr>
        <xdr:cNvPr id="3234" name="AutoShape 162" descr="New Jersey Devils">
          <a:extLst>
            <a:ext uri="{FF2B5EF4-FFF2-40B4-BE49-F238E27FC236}">
              <a16:creationId xmlns:a16="http://schemas.microsoft.com/office/drawing/2014/main" xmlns="" id="{00000000-0008-0000-0D00-0000A20C0000}"/>
            </a:ext>
          </a:extLst>
        </xdr:cNvPr>
        <xdr:cNvSpPr>
          <a:spLocks noChangeAspect="1" noChangeArrowheads="1"/>
        </xdr:cNvSpPr>
      </xdr:nvSpPr>
      <xdr:spPr bwMode="auto">
        <a:xfrm>
          <a:off x="0" y="6091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759</xdr:row>
      <xdr:rowOff>0</xdr:rowOff>
    </xdr:from>
    <xdr:to>
      <xdr:col>0</xdr:col>
      <xdr:colOff>304800</xdr:colOff>
      <xdr:row>760</xdr:row>
      <xdr:rowOff>121920</xdr:rowOff>
    </xdr:to>
    <xdr:sp macro="" textlink="">
      <xdr:nvSpPr>
        <xdr:cNvPr id="3235" name="AutoShape 163" descr="Calgary Flames">
          <a:extLst>
            <a:ext uri="{FF2B5EF4-FFF2-40B4-BE49-F238E27FC236}">
              <a16:creationId xmlns:a16="http://schemas.microsoft.com/office/drawing/2014/main" xmlns="" id="{00000000-0008-0000-0D00-0000A30C0000}"/>
            </a:ext>
          </a:extLst>
        </xdr:cNvPr>
        <xdr:cNvSpPr>
          <a:spLocks noChangeAspect="1" noChangeArrowheads="1"/>
        </xdr:cNvSpPr>
      </xdr:nvSpPr>
      <xdr:spPr bwMode="auto">
        <a:xfrm>
          <a:off x="0" y="61287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121920</xdr:rowOff>
    </xdr:to>
    <xdr:sp macro="" textlink="">
      <xdr:nvSpPr>
        <xdr:cNvPr id="3236" name="AutoShape 164" descr="New York Rangers">
          <a:extLst>
            <a:ext uri="{FF2B5EF4-FFF2-40B4-BE49-F238E27FC236}">
              <a16:creationId xmlns:a16="http://schemas.microsoft.com/office/drawing/2014/main" xmlns="" id="{00000000-0008-0000-0D00-0000A40C0000}"/>
            </a:ext>
          </a:extLst>
        </xdr:cNvPr>
        <xdr:cNvSpPr>
          <a:spLocks noChangeAspect="1" noChangeArrowheads="1"/>
        </xdr:cNvSpPr>
      </xdr:nvSpPr>
      <xdr:spPr bwMode="auto">
        <a:xfrm>
          <a:off x="0" y="61661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460</xdr:row>
      <xdr:rowOff>0</xdr:rowOff>
    </xdr:from>
    <xdr:to>
      <xdr:col>0</xdr:col>
      <xdr:colOff>304800</xdr:colOff>
      <xdr:row>461</xdr:row>
      <xdr:rowOff>121920</xdr:rowOff>
    </xdr:to>
    <xdr:sp macro="" textlink="">
      <xdr:nvSpPr>
        <xdr:cNvPr id="3237" name="AutoShape 165" descr="Montreal Canadiens">
          <a:extLst>
            <a:ext uri="{FF2B5EF4-FFF2-40B4-BE49-F238E27FC236}">
              <a16:creationId xmlns:a16="http://schemas.microsoft.com/office/drawing/2014/main" xmlns="" id="{00000000-0008-0000-0D00-0000A50C0000}"/>
            </a:ext>
          </a:extLst>
        </xdr:cNvPr>
        <xdr:cNvSpPr>
          <a:spLocks noChangeAspect="1" noChangeArrowheads="1"/>
        </xdr:cNvSpPr>
      </xdr:nvSpPr>
      <xdr:spPr bwMode="auto">
        <a:xfrm>
          <a:off x="0" y="6203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793</xdr:row>
      <xdr:rowOff>0</xdr:rowOff>
    </xdr:from>
    <xdr:to>
      <xdr:col>0</xdr:col>
      <xdr:colOff>304800</xdr:colOff>
      <xdr:row>794</xdr:row>
      <xdr:rowOff>121920</xdr:rowOff>
    </xdr:to>
    <xdr:sp macro="" textlink="">
      <xdr:nvSpPr>
        <xdr:cNvPr id="3238" name="AutoShape 166" descr="Minnesota Wild">
          <a:extLst>
            <a:ext uri="{FF2B5EF4-FFF2-40B4-BE49-F238E27FC236}">
              <a16:creationId xmlns:a16="http://schemas.microsoft.com/office/drawing/2014/main" xmlns="" id="{00000000-0008-0000-0D00-0000A60C0000}"/>
            </a:ext>
          </a:extLst>
        </xdr:cNvPr>
        <xdr:cNvSpPr>
          <a:spLocks noChangeAspect="1" noChangeArrowheads="1"/>
        </xdr:cNvSpPr>
      </xdr:nvSpPr>
      <xdr:spPr bwMode="auto">
        <a:xfrm>
          <a:off x="0" y="624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801</xdr:row>
      <xdr:rowOff>0</xdr:rowOff>
    </xdr:from>
    <xdr:to>
      <xdr:col>0</xdr:col>
      <xdr:colOff>304800</xdr:colOff>
      <xdr:row>802</xdr:row>
      <xdr:rowOff>121920</xdr:rowOff>
    </xdr:to>
    <xdr:sp macro="" textlink="">
      <xdr:nvSpPr>
        <xdr:cNvPr id="3239" name="AutoShape 167" descr="Los Angeles Kings">
          <a:extLst>
            <a:ext uri="{FF2B5EF4-FFF2-40B4-BE49-F238E27FC236}">
              <a16:creationId xmlns:a16="http://schemas.microsoft.com/office/drawing/2014/main" xmlns="" id="{00000000-0008-0000-0D00-0000A70C0000}"/>
            </a:ext>
          </a:extLst>
        </xdr:cNvPr>
        <xdr:cNvSpPr>
          <a:spLocks noChangeAspect="1" noChangeArrowheads="1"/>
        </xdr:cNvSpPr>
      </xdr:nvSpPr>
      <xdr:spPr bwMode="auto">
        <a:xfrm>
          <a:off x="0" y="62781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518</xdr:row>
      <xdr:rowOff>0</xdr:rowOff>
    </xdr:from>
    <xdr:to>
      <xdr:col>0</xdr:col>
      <xdr:colOff>304800</xdr:colOff>
      <xdr:row>519</xdr:row>
      <xdr:rowOff>121920</xdr:rowOff>
    </xdr:to>
    <xdr:sp macro="" textlink="">
      <xdr:nvSpPr>
        <xdr:cNvPr id="3240" name="AutoShape 168" descr="New Jersey Devils">
          <a:extLst>
            <a:ext uri="{FF2B5EF4-FFF2-40B4-BE49-F238E27FC236}">
              <a16:creationId xmlns:a16="http://schemas.microsoft.com/office/drawing/2014/main" xmlns="" id="{00000000-0008-0000-0D00-0000A80C0000}"/>
            </a:ext>
          </a:extLst>
        </xdr:cNvPr>
        <xdr:cNvSpPr>
          <a:spLocks noChangeAspect="1" noChangeArrowheads="1"/>
        </xdr:cNvSpPr>
      </xdr:nvSpPr>
      <xdr:spPr bwMode="auto">
        <a:xfrm>
          <a:off x="0" y="63154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121920</xdr:rowOff>
    </xdr:to>
    <xdr:sp macro="" textlink="">
      <xdr:nvSpPr>
        <xdr:cNvPr id="3241" name="AutoShape 169" descr="Chicago Blackhawks">
          <a:extLst>
            <a:ext uri="{FF2B5EF4-FFF2-40B4-BE49-F238E27FC236}">
              <a16:creationId xmlns:a16="http://schemas.microsoft.com/office/drawing/2014/main" xmlns="" id="{00000000-0008-0000-0D00-0000A90C0000}"/>
            </a:ext>
          </a:extLst>
        </xdr:cNvPr>
        <xdr:cNvSpPr>
          <a:spLocks noChangeAspect="1" noChangeArrowheads="1"/>
        </xdr:cNvSpPr>
      </xdr:nvSpPr>
      <xdr:spPr bwMode="auto">
        <a:xfrm>
          <a:off x="0" y="6352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xdr:row>
      <xdr:rowOff>0</xdr:rowOff>
    </xdr:from>
    <xdr:to>
      <xdr:col>0</xdr:col>
      <xdr:colOff>304800</xdr:colOff>
      <xdr:row>609</xdr:row>
      <xdr:rowOff>121920</xdr:rowOff>
    </xdr:to>
    <xdr:sp macro="" textlink="">
      <xdr:nvSpPr>
        <xdr:cNvPr id="3242" name="AutoShape 170" descr="Toronto Maple Leafs">
          <a:extLst>
            <a:ext uri="{FF2B5EF4-FFF2-40B4-BE49-F238E27FC236}">
              <a16:creationId xmlns:a16="http://schemas.microsoft.com/office/drawing/2014/main" xmlns="" id="{00000000-0008-0000-0D00-0000AA0C0000}"/>
            </a:ext>
          </a:extLst>
        </xdr:cNvPr>
        <xdr:cNvSpPr>
          <a:spLocks noChangeAspect="1" noChangeArrowheads="1"/>
        </xdr:cNvSpPr>
      </xdr:nvSpPr>
      <xdr:spPr bwMode="auto">
        <a:xfrm>
          <a:off x="0" y="63901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368</xdr:row>
      <xdr:rowOff>0</xdr:rowOff>
    </xdr:from>
    <xdr:to>
      <xdr:col>0</xdr:col>
      <xdr:colOff>304800</xdr:colOff>
      <xdr:row>369</xdr:row>
      <xdr:rowOff>121920</xdr:rowOff>
    </xdr:to>
    <xdr:sp macro="" textlink="">
      <xdr:nvSpPr>
        <xdr:cNvPr id="3243" name="AutoShape 171" descr="Arizona Coyotes">
          <a:extLst>
            <a:ext uri="{FF2B5EF4-FFF2-40B4-BE49-F238E27FC236}">
              <a16:creationId xmlns:a16="http://schemas.microsoft.com/office/drawing/2014/main" xmlns="" id="{00000000-0008-0000-0D00-0000AB0C0000}"/>
            </a:ext>
          </a:extLst>
        </xdr:cNvPr>
        <xdr:cNvSpPr>
          <a:spLocks noChangeAspect="1" noChangeArrowheads="1"/>
        </xdr:cNvSpPr>
      </xdr:nvSpPr>
      <xdr:spPr bwMode="auto">
        <a:xfrm>
          <a:off x="0" y="6427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632</xdr:row>
      <xdr:rowOff>0</xdr:rowOff>
    </xdr:from>
    <xdr:to>
      <xdr:col>0</xdr:col>
      <xdr:colOff>304800</xdr:colOff>
      <xdr:row>633</xdr:row>
      <xdr:rowOff>121920</xdr:rowOff>
    </xdr:to>
    <xdr:sp macro="" textlink="">
      <xdr:nvSpPr>
        <xdr:cNvPr id="3244" name="AutoShape 172" descr="Toronto Maple Leafs">
          <a:extLst>
            <a:ext uri="{FF2B5EF4-FFF2-40B4-BE49-F238E27FC236}">
              <a16:creationId xmlns:a16="http://schemas.microsoft.com/office/drawing/2014/main" xmlns="" id="{00000000-0008-0000-0D00-0000AC0C0000}"/>
            </a:ext>
          </a:extLst>
        </xdr:cNvPr>
        <xdr:cNvSpPr>
          <a:spLocks noChangeAspect="1" noChangeArrowheads="1"/>
        </xdr:cNvSpPr>
      </xdr:nvSpPr>
      <xdr:spPr bwMode="auto">
        <a:xfrm>
          <a:off x="0" y="64648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742</xdr:row>
      <xdr:rowOff>0</xdr:rowOff>
    </xdr:from>
    <xdr:to>
      <xdr:col>0</xdr:col>
      <xdr:colOff>304800</xdr:colOff>
      <xdr:row>743</xdr:row>
      <xdr:rowOff>121920</xdr:rowOff>
    </xdr:to>
    <xdr:sp macro="" textlink="">
      <xdr:nvSpPr>
        <xdr:cNvPr id="3245" name="AutoShape 173" descr="Philadelphia Flyers">
          <a:extLst>
            <a:ext uri="{FF2B5EF4-FFF2-40B4-BE49-F238E27FC236}">
              <a16:creationId xmlns:a16="http://schemas.microsoft.com/office/drawing/2014/main" xmlns="" id="{00000000-0008-0000-0D00-0000AD0C0000}"/>
            </a:ext>
          </a:extLst>
        </xdr:cNvPr>
        <xdr:cNvSpPr>
          <a:spLocks noChangeAspect="1" noChangeArrowheads="1"/>
        </xdr:cNvSpPr>
      </xdr:nvSpPr>
      <xdr:spPr bwMode="auto">
        <a:xfrm>
          <a:off x="0" y="6501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121920</xdr:rowOff>
    </xdr:to>
    <xdr:sp macro="" textlink="">
      <xdr:nvSpPr>
        <xdr:cNvPr id="3246" name="AutoShape 174" descr="Tampa Bay Lightning">
          <a:extLst>
            <a:ext uri="{FF2B5EF4-FFF2-40B4-BE49-F238E27FC236}">
              <a16:creationId xmlns:a16="http://schemas.microsoft.com/office/drawing/2014/main" xmlns="" id="{00000000-0008-0000-0D00-0000AE0C0000}"/>
            </a:ext>
          </a:extLst>
        </xdr:cNvPr>
        <xdr:cNvSpPr>
          <a:spLocks noChangeAspect="1" noChangeArrowheads="1"/>
        </xdr:cNvSpPr>
      </xdr:nvSpPr>
      <xdr:spPr bwMode="auto">
        <a:xfrm>
          <a:off x="0" y="6556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537</xdr:row>
      <xdr:rowOff>0</xdr:rowOff>
    </xdr:from>
    <xdr:to>
      <xdr:col>0</xdr:col>
      <xdr:colOff>304800</xdr:colOff>
      <xdr:row>538</xdr:row>
      <xdr:rowOff>121920</xdr:rowOff>
    </xdr:to>
    <xdr:sp macro="" textlink="">
      <xdr:nvSpPr>
        <xdr:cNvPr id="3247" name="AutoShape 175" descr="New York Rangers">
          <a:extLst>
            <a:ext uri="{FF2B5EF4-FFF2-40B4-BE49-F238E27FC236}">
              <a16:creationId xmlns:a16="http://schemas.microsoft.com/office/drawing/2014/main" xmlns="" id="{00000000-0008-0000-0D00-0000AF0C0000}"/>
            </a:ext>
          </a:extLst>
        </xdr:cNvPr>
        <xdr:cNvSpPr>
          <a:spLocks noChangeAspect="1" noChangeArrowheads="1"/>
        </xdr:cNvSpPr>
      </xdr:nvSpPr>
      <xdr:spPr bwMode="auto">
        <a:xfrm>
          <a:off x="0" y="6593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789</xdr:row>
      <xdr:rowOff>0</xdr:rowOff>
    </xdr:from>
    <xdr:to>
      <xdr:col>0</xdr:col>
      <xdr:colOff>304800</xdr:colOff>
      <xdr:row>790</xdr:row>
      <xdr:rowOff>121920</xdr:rowOff>
    </xdr:to>
    <xdr:sp macro="" textlink="">
      <xdr:nvSpPr>
        <xdr:cNvPr id="3248" name="AutoShape 176" descr="Calgary Flames">
          <a:extLst>
            <a:ext uri="{FF2B5EF4-FFF2-40B4-BE49-F238E27FC236}">
              <a16:creationId xmlns:a16="http://schemas.microsoft.com/office/drawing/2014/main" xmlns="" id="{00000000-0008-0000-0D00-0000B00C0000}"/>
            </a:ext>
          </a:extLst>
        </xdr:cNvPr>
        <xdr:cNvSpPr>
          <a:spLocks noChangeAspect="1" noChangeArrowheads="1"/>
        </xdr:cNvSpPr>
      </xdr:nvSpPr>
      <xdr:spPr bwMode="auto">
        <a:xfrm>
          <a:off x="0" y="66309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304800</xdr:colOff>
      <xdr:row>556</xdr:row>
      <xdr:rowOff>121920</xdr:rowOff>
    </xdr:to>
    <xdr:sp macro="" textlink="">
      <xdr:nvSpPr>
        <xdr:cNvPr id="3249" name="AutoShape 177" descr="Montreal Canadiens">
          <a:extLst>
            <a:ext uri="{FF2B5EF4-FFF2-40B4-BE49-F238E27FC236}">
              <a16:creationId xmlns:a16="http://schemas.microsoft.com/office/drawing/2014/main" xmlns="" id="{00000000-0008-0000-0D00-0000B10C0000}"/>
            </a:ext>
          </a:extLst>
        </xdr:cNvPr>
        <xdr:cNvSpPr>
          <a:spLocks noChangeAspect="1" noChangeArrowheads="1"/>
        </xdr:cNvSpPr>
      </xdr:nvSpPr>
      <xdr:spPr bwMode="auto">
        <a:xfrm>
          <a:off x="0" y="66682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456</xdr:row>
      <xdr:rowOff>0</xdr:rowOff>
    </xdr:from>
    <xdr:to>
      <xdr:col>0</xdr:col>
      <xdr:colOff>304800</xdr:colOff>
      <xdr:row>457</xdr:row>
      <xdr:rowOff>121920</xdr:rowOff>
    </xdr:to>
    <xdr:sp macro="" textlink="">
      <xdr:nvSpPr>
        <xdr:cNvPr id="3250" name="AutoShape 178" descr="Carolina Hurricanes">
          <a:extLst>
            <a:ext uri="{FF2B5EF4-FFF2-40B4-BE49-F238E27FC236}">
              <a16:creationId xmlns:a16="http://schemas.microsoft.com/office/drawing/2014/main" xmlns="" id="{00000000-0008-0000-0D00-0000B20C0000}"/>
            </a:ext>
          </a:extLst>
        </xdr:cNvPr>
        <xdr:cNvSpPr>
          <a:spLocks noChangeAspect="1" noChangeArrowheads="1"/>
        </xdr:cNvSpPr>
      </xdr:nvSpPr>
      <xdr:spPr bwMode="auto">
        <a:xfrm>
          <a:off x="0" y="670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121920</xdr:rowOff>
    </xdr:to>
    <xdr:sp macro="" textlink="">
      <xdr:nvSpPr>
        <xdr:cNvPr id="3251" name="AutoShape 179" descr="Tampa Bay Lightning">
          <a:extLst>
            <a:ext uri="{FF2B5EF4-FFF2-40B4-BE49-F238E27FC236}">
              <a16:creationId xmlns:a16="http://schemas.microsoft.com/office/drawing/2014/main" xmlns="" id="{00000000-0008-0000-0D00-0000B30C0000}"/>
            </a:ext>
          </a:extLst>
        </xdr:cNvPr>
        <xdr:cNvSpPr>
          <a:spLocks noChangeAspect="1" noChangeArrowheads="1"/>
        </xdr:cNvSpPr>
      </xdr:nvSpPr>
      <xdr:spPr bwMode="auto">
        <a:xfrm>
          <a:off x="0" y="6742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121920</xdr:rowOff>
    </xdr:to>
    <xdr:sp macro="" textlink="">
      <xdr:nvSpPr>
        <xdr:cNvPr id="3252" name="AutoShape 180" descr="Vancouver Canucks">
          <a:extLst>
            <a:ext uri="{FF2B5EF4-FFF2-40B4-BE49-F238E27FC236}">
              <a16:creationId xmlns:a16="http://schemas.microsoft.com/office/drawing/2014/main" xmlns="" id="{00000000-0008-0000-0D00-0000B40C0000}"/>
            </a:ext>
          </a:extLst>
        </xdr:cNvPr>
        <xdr:cNvSpPr>
          <a:spLocks noChangeAspect="1" noChangeArrowheads="1"/>
        </xdr:cNvSpPr>
      </xdr:nvSpPr>
      <xdr:spPr bwMode="auto">
        <a:xfrm>
          <a:off x="0" y="6779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121920</xdr:rowOff>
    </xdr:to>
    <xdr:sp macro="" textlink="">
      <xdr:nvSpPr>
        <xdr:cNvPr id="3253" name="AutoShape 181" descr="Vancouver Canucks">
          <a:extLst>
            <a:ext uri="{FF2B5EF4-FFF2-40B4-BE49-F238E27FC236}">
              <a16:creationId xmlns:a16="http://schemas.microsoft.com/office/drawing/2014/main" xmlns="" id="{00000000-0008-0000-0D00-0000B50C0000}"/>
            </a:ext>
          </a:extLst>
        </xdr:cNvPr>
        <xdr:cNvSpPr>
          <a:spLocks noChangeAspect="1" noChangeArrowheads="1"/>
        </xdr:cNvSpPr>
      </xdr:nvSpPr>
      <xdr:spPr bwMode="auto">
        <a:xfrm>
          <a:off x="0" y="68168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121920</xdr:rowOff>
    </xdr:to>
    <xdr:sp macro="" textlink="">
      <xdr:nvSpPr>
        <xdr:cNvPr id="3254" name="AutoShape 182" descr="New York Rangers">
          <a:extLst>
            <a:ext uri="{FF2B5EF4-FFF2-40B4-BE49-F238E27FC236}">
              <a16:creationId xmlns:a16="http://schemas.microsoft.com/office/drawing/2014/main" xmlns="" id="{00000000-0008-0000-0D00-0000B60C0000}"/>
            </a:ext>
          </a:extLst>
        </xdr:cNvPr>
        <xdr:cNvSpPr>
          <a:spLocks noChangeAspect="1" noChangeArrowheads="1"/>
        </xdr:cNvSpPr>
      </xdr:nvSpPr>
      <xdr:spPr bwMode="auto">
        <a:xfrm>
          <a:off x="0" y="6854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xdr:row>
      <xdr:rowOff>0</xdr:rowOff>
    </xdr:from>
    <xdr:to>
      <xdr:col>0</xdr:col>
      <xdr:colOff>304800</xdr:colOff>
      <xdr:row>344</xdr:row>
      <xdr:rowOff>121920</xdr:rowOff>
    </xdr:to>
    <xdr:sp macro="" textlink="">
      <xdr:nvSpPr>
        <xdr:cNvPr id="3255" name="AutoShape 183" descr="St Louis Blues">
          <a:extLst>
            <a:ext uri="{FF2B5EF4-FFF2-40B4-BE49-F238E27FC236}">
              <a16:creationId xmlns:a16="http://schemas.microsoft.com/office/drawing/2014/main" xmlns="" id="{00000000-0008-0000-0D00-0000B70C0000}"/>
            </a:ext>
          </a:extLst>
        </xdr:cNvPr>
        <xdr:cNvSpPr>
          <a:spLocks noChangeAspect="1" noChangeArrowheads="1"/>
        </xdr:cNvSpPr>
      </xdr:nvSpPr>
      <xdr:spPr bwMode="auto">
        <a:xfrm>
          <a:off x="0" y="68915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731</xdr:row>
      <xdr:rowOff>0</xdr:rowOff>
    </xdr:from>
    <xdr:to>
      <xdr:col>0</xdr:col>
      <xdr:colOff>304800</xdr:colOff>
      <xdr:row>732</xdr:row>
      <xdr:rowOff>121920</xdr:rowOff>
    </xdr:to>
    <xdr:sp macro="" textlink="">
      <xdr:nvSpPr>
        <xdr:cNvPr id="3256" name="AutoShape 184" descr="Philadelphia Flyers">
          <a:extLst>
            <a:ext uri="{FF2B5EF4-FFF2-40B4-BE49-F238E27FC236}">
              <a16:creationId xmlns:a16="http://schemas.microsoft.com/office/drawing/2014/main" xmlns="" id="{00000000-0008-0000-0D00-0000B80C0000}"/>
            </a:ext>
          </a:extLst>
        </xdr:cNvPr>
        <xdr:cNvSpPr>
          <a:spLocks noChangeAspect="1" noChangeArrowheads="1"/>
        </xdr:cNvSpPr>
      </xdr:nvSpPr>
      <xdr:spPr bwMode="auto">
        <a:xfrm>
          <a:off x="0" y="6928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238</xdr:row>
      <xdr:rowOff>0</xdr:rowOff>
    </xdr:from>
    <xdr:to>
      <xdr:col>0</xdr:col>
      <xdr:colOff>304800</xdr:colOff>
      <xdr:row>239</xdr:row>
      <xdr:rowOff>121920</xdr:rowOff>
    </xdr:to>
    <xdr:sp macro="" textlink="">
      <xdr:nvSpPr>
        <xdr:cNvPr id="3257" name="AutoShape 185" descr="Minnesota Wild">
          <a:extLst>
            <a:ext uri="{FF2B5EF4-FFF2-40B4-BE49-F238E27FC236}">
              <a16:creationId xmlns:a16="http://schemas.microsoft.com/office/drawing/2014/main" xmlns="" id="{00000000-0008-0000-0D00-0000B90C0000}"/>
            </a:ext>
          </a:extLst>
        </xdr:cNvPr>
        <xdr:cNvSpPr>
          <a:spLocks noChangeAspect="1" noChangeArrowheads="1"/>
        </xdr:cNvSpPr>
      </xdr:nvSpPr>
      <xdr:spPr bwMode="auto">
        <a:xfrm>
          <a:off x="0" y="6966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246</xdr:row>
      <xdr:rowOff>0</xdr:rowOff>
    </xdr:from>
    <xdr:to>
      <xdr:col>0</xdr:col>
      <xdr:colOff>304800</xdr:colOff>
      <xdr:row>247</xdr:row>
      <xdr:rowOff>121920</xdr:rowOff>
    </xdr:to>
    <xdr:sp macro="" textlink="">
      <xdr:nvSpPr>
        <xdr:cNvPr id="3258" name="AutoShape 186" descr="Winnipeg Jets">
          <a:extLst>
            <a:ext uri="{FF2B5EF4-FFF2-40B4-BE49-F238E27FC236}">
              <a16:creationId xmlns:a16="http://schemas.microsoft.com/office/drawing/2014/main" xmlns="" id="{00000000-0008-0000-0D00-0000BA0C0000}"/>
            </a:ext>
          </a:extLst>
        </xdr:cNvPr>
        <xdr:cNvSpPr>
          <a:spLocks noChangeAspect="1" noChangeArrowheads="1"/>
        </xdr:cNvSpPr>
      </xdr:nvSpPr>
      <xdr:spPr bwMode="auto">
        <a:xfrm>
          <a:off x="0" y="7003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xdr:row>
      <xdr:rowOff>0</xdr:rowOff>
    </xdr:from>
    <xdr:to>
      <xdr:col>0</xdr:col>
      <xdr:colOff>304800</xdr:colOff>
      <xdr:row>566</xdr:row>
      <xdr:rowOff>121920</xdr:rowOff>
    </xdr:to>
    <xdr:sp macro="" textlink="">
      <xdr:nvSpPr>
        <xdr:cNvPr id="3259" name="AutoShape 187" descr="Calgary Flames">
          <a:extLst>
            <a:ext uri="{FF2B5EF4-FFF2-40B4-BE49-F238E27FC236}">
              <a16:creationId xmlns:a16="http://schemas.microsoft.com/office/drawing/2014/main" xmlns="" id="{00000000-0008-0000-0D00-0000BB0C0000}"/>
            </a:ext>
          </a:extLst>
        </xdr:cNvPr>
        <xdr:cNvSpPr>
          <a:spLocks noChangeAspect="1" noChangeArrowheads="1"/>
        </xdr:cNvSpPr>
      </xdr:nvSpPr>
      <xdr:spPr bwMode="auto">
        <a:xfrm>
          <a:off x="0" y="704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121920</xdr:rowOff>
    </xdr:to>
    <xdr:sp macro="" textlink="">
      <xdr:nvSpPr>
        <xdr:cNvPr id="3260" name="AutoShape 188" descr="Arizona Coyotes">
          <a:extLst>
            <a:ext uri="{FF2B5EF4-FFF2-40B4-BE49-F238E27FC236}">
              <a16:creationId xmlns:a16="http://schemas.microsoft.com/office/drawing/2014/main" xmlns="" id="{00000000-0008-0000-0D00-0000BC0C0000}"/>
            </a:ext>
          </a:extLst>
        </xdr:cNvPr>
        <xdr:cNvSpPr>
          <a:spLocks noChangeAspect="1" noChangeArrowheads="1"/>
        </xdr:cNvSpPr>
      </xdr:nvSpPr>
      <xdr:spPr bwMode="auto">
        <a:xfrm>
          <a:off x="0" y="7078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449</xdr:row>
      <xdr:rowOff>0</xdr:rowOff>
    </xdr:from>
    <xdr:to>
      <xdr:col>0</xdr:col>
      <xdr:colOff>304800</xdr:colOff>
      <xdr:row>450</xdr:row>
      <xdr:rowOff>121920</xdr:rowOff>
    </xdr:to>
    <xdr:sp macro="" textlink="">
      <xdr:nvSpPr>
        <xdr:cNvPr id="3261" name="AutoShape 189" descr="Detroit Red Wings">
          <a:extLst>
            <a:ext uri="{FF2B5EF4-FFF2-40B4-BE49-F238E27FC236}">
              <a16:creationId xmlns:a16="http://schemas.microsoft.com/office/drawing/2014/main" xmlns="" id="{00000000-0008-0000-0D00-0000BD0C0000}"/>
            </a:ext>
          </a:extLst>
        </xdr:cNvPr>
        <xdr:cNvSpPr>
          <a:spLocks noChangeAspect="1" noChangeArrowheads="1"/>
        </xdr:cNvSpPr>
      </xdr:nvSpPr>
      <xdr:spPr bwMode="auto">
        <a:xfrm>
          <a:off x="0" y="7115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396</xdr:row>
      <xdr:rowOff>0</xdr:rowOff>
    </xdr:from>
    <xdr:to>
      <xdr:col>0</xdr:col>
      <xdr:colOff>304800</xdr:colOff>
      <xdr:row>397</xdr:row>
      <xdr:rowOff>121920</xdr:rowOff>
    </xdr:to>
    <xdr:sp macro="" textlink="">
      <xdr:nvSpPr>
        <xdr:cNvPr id="3262" name="AutoShape 190" descr="Dallas Stars">
          <a:extLst>
            <a:ext uri="{FF2B5EF4-FFF2-40B4-BE49-F238E27FC236}">
              <a16:creationId xmlns:a16="http://schemas.microsoft.com/office/drawing/2014/main" xmlns="" id="{00000000-0008-0000-0D00-0000BE0C0000}"/>
            </a:ext>
          </a:extLst>
        </xdr:cNvPr>
        <xdr:cNvSpPr>
          <a:spLocks noChangeAspect="1" noChangeArrowheads="1"/>
        </xdr:cNvSpPr>
      </xdr:nvSpPr>
      <xdr:spPr bwMode="auto">
        <a:xfrm>
          <a:off x="0" y="71521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809</xdr:row>
      <xdr:rowOff>0</xdr:rowOff>
    </xdr:from>
    <xdr:to>
      <xdr:col>0</xdr:col>
      <xdr:colOff>304800</xdr:colOff>
      <xdr:row>810</xdr:row>
      <xdr:rowOff>121920</xdr:rowOff>
    </xdr:to>
    <xdr:sp macro="" textlink="">
      <xdr:nvSpPr>
        <xdr:cNvPr id="3263" name="AutoShape 191" descr="Nashville Predators">
          <a:extLst>
            <a:ext uri="{FF2B5EF4-FFF2-40B4-BE49-F238E27FC236}">
              <a16:creationId xmlns:a16="http://schemas.microsoft.com/office/drawing/2014/main" xmlns="" id="{00000000-0008-0000-0D00-0000BF0C0000}"/>
            </a:ext>
          </a:extLst>
        </xdr:cNvPr>
        <xdr:cNvSpPr>
          <a:spLocks noChangeAspect="1" noChangeArrowheads="1"/>
        </xdr:cNvSpPr>
      </xdr:nvSpPr>
      <xdr:spPr bwMode="auto">
        <a:xfrm>
          <a:off x="0" y="7189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409</xdr:row>
      <xdr:rowOff>0</xdr:rowOff>
    </xdr:from>
    <xdr:to>
      <xdr:col>0</xdr:col>
      <xdr:colOff>304800</xdr:colOff>
      <xdr:row>410</xdr:row>
      <xdr:rowOff>121920</xdr:rowOff>
    </xdr:to>
    <xdr:sp macro="" textlink="">
      <xdr:nvSpPr>
        <xdr:cNvPr id="3264" name="AutoShape 192" descr="Detroit Red Wings">
          <a:extLst>
            <a:ext uri="{FF2B5EF4-FFF2-40B4-BE49-F238E27FC236}">
              <a16:creationId xmlns:a16="http://schemas.microsoft.com/office/drawing/2014/main" xmlns="" id="{00000000-0008-0000-0D00-0000C00C0000}"/>
            </a:ext>
          </a:extLst>
        </xdr:cNvPr>
        <xdr:cNvSpPr>
          <a:spLocks noChangeAspect="1" noChangeArrowheads="1"/>
        </xdr:cNvSpPr>
      </xdr:nvSpPr>
      <xdr:spPr bwMode="auto">
        <a:xfrm>
          <a:off x="0" y="72260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225</xdr:row>
      <xdr:rowOff>0</xdr:rowOff>
    </xdr:from>
    <xdr:to>
      <xdr:col>0</xdr:col>
      <xdr:colOff>304800</xdr:colOff>
      <xdr:row>226</xdr:row>
      <xdr:rowOff>121920</xdr:rowOff>
    </xdr:to>
    <xdr:sp macro="" textlink="">
      <xdr:nvSpPr>
        <xdr:cNvPr id="3265" name="AutoShape 193" descr="Columbus Blue Jackets">
          <a:extLst>
            <a:ext uri="{FF2B5EF4-FFF2-40B4-BE49-F238E27FC236}">
              <a16:creationId xmlns:a16="http://schemas.microsoft.com/office/drawing/2014/main" xmlns="" id="{00000000-0008-0000-0D00-0000C10C0000}"/>
            </a:ext>
          </a:extLst>
        </xdr:cNvPr>
        <xdr:cNvSpPr>
          <a:spLocks noChangeAspect="1" noChangeArrowheads="1"/>
        </xdr:cNvSpPr>
      </xdr:nvSpPr>
      <xdr:spPr bwMode="auto">
        <a:xfrm>
          <a:off x="0" y="7263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304800</xdr:colOff>
      <xdr:row>208</xdr:row>
      <xdr:rowOff>121920</xdr:rowOff>
    </xdr:to>
    <xdr:sp macro="" textlink="">
      <xdr:nvSpPr>
        <xdr:cNvPr id="3266" name="AutoShape 194" descr="Nashville Predators">
          <a:extLst>
            <a:ext uri="{FF2B5EF4-FFF2-40B4-BE49-F238E27FC236}">
              <a16:creationId xmlns:a16="http://schemas.microsoft.com/office/drawing/2014/main" xmlns="" id="{00000000-0008-0000-0D00-0000C20C0000}"/>
            </a:ext>
          </a:extLst>
        </xdr:cNvPr>
        <xdr:cNvSpPr>
          <a:spLocks noChangeAspect="1" noChangeArrowheads="1"/>
        </xdr:cNvSpPr>
      </xdr:nvSpPr>
      <xdr:spPr bwMode="auto">
        <a:xfrm>
          <a:off x="0" y="7300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647</xdr:row>
      <xdr:rowOff>0</xdr:rowOff>
    </xdr:from>
    <xdr:to>
      <xdr:col>0</xdr:col>
      <xdr:colOff>304800</xdr:colOff>
      <xdr:row>648</xdr:row>
      <xdr:rowOff>121920</xdr:rowOff>
    </xdr:to>
    <xdr:sp macro="" textlink="">
      <xdr:nvSpPr>
        <xdr:cNvPr id="3267" name="AutoShape 195" descr="Edmonton Oilers">
          <a:extLst>
            <a:ext uri="{FF2B5EF4-FFF2-40B4-BE49-F238E27FC236}">
              <a16:creationId xmlns:a16="http://schemas.microsoft.com/office/drawing/2014/main" xmlns="" id="{00000000-0008-0000-0D00-0000C30C0000}"/>
            </a:ext>
          </a:extLst>
        </xdr:cNvPr>
        <xdr:cNvSpPr>
          <a:spLocks noChangeAspect="1" noChangeArrowheads="1"/>
        </xdr:cNvSpPr>
      </xdr:nvSpPr>
      <xdr:spPr bwMode="auto">
        <a:xfrm>
          <a:off x="0" y="7338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121920</xdr:rowOff>
    </xdr:to>
    <xdr:sp macro="" textlink="">
      <xdr:nvSpPr>
        <xdr:cNvPr id="3268" name="AutoShape 196" descr="Edmonton Oilers">
          <a:extLst>
            <a:ext uri="{FF2B5EF4-FFF2-40B4-BE49-F238E27FC236}">
              <a16:creationId xmlns:a16="http://schemas.microsoft.com/office/drawing/2014/main" xmlns="" id="{00000000-0008-0000-0D00-0000C40C0000}"/>
            </a:ext>
          </a:extLst>
        </xdr:cNvPr>
        <xdr:cNvSpPr>
          <a:spLocks noChangeAspect="1" noChangeArrowheads="1"/>
        </xdr:cNvSpPr>
      </xdr:nvSpPr>
      <xdr:spPr bwMode="auto">
        <a:xfrm>
          <a:off x="0" y="73746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403</xdr:row>
      <xdr:rowOff>0</xdr:rowOff>
    </xdr:from>
    <xdr:to>
      <xdr:col>0</xdr:col>
      <xdr:colOff>304800</xdr:colOff>
      <xdr:row>404</xdr:row>
      <xdr:rowOff>121920</xdr:rowOff>
    </xdr:to>
    <xdr:sp macro="" textlink="">
      <xdr:nvSpPr>
        <xdr:cNvPr id="3269" name="AutoShape 197" descr="Minnesota Wild">
          <a:extLst>
            <a:ext uri="{FF2B5EF4-FFF2-40B4-BE49-F238E27FC236}">
              <a16:creationId xmlns:a16="http://schemas.microsoft.com/office/drawing/2014/main" xmlns="" id="{00000000-0008-0000-0D00-0000C50C0000}"/>
            </a:ext>
          </a:extLst>
        </xdr:cNvPr>
        <xdr:cNvSpPr>
          <a:spLocks noChangeAspect="1" noChangeArrowheads="1"/>
        </xdr:cNvSpPr>
      </xdr:nvSpPr>
      <xdr:spPr bwMode="auto">
        <a:xfrm>
          <a:off x="0" y="74119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211</xdr:row>
      <xdr:rowOff>0</xdr:rowOff>
    </xdr:from>
    <xdr:to>
      <xdr:col>0</xdr:col>
      <xdr:colOff>304800</xdr:colOff>
      <xdr:row>212</xdr:row>
      <xdr:rowOff>121920</xdr:rowOff>
    </xdr:to>
    <xdr:sp macro="" textlink="">
      <xdr:nvSpPr>
        <xdr:cNvPr id="3270" name="AutoShape 198" descr="New Jersey Devils">
          <a:extLst>
            <a:ext uri="{FF2B5EF4-FFF2-40B4-BE49-F238E27FC236}">
              <a16:creationId xmlns:a16="http://schemas.microsoft.com/office/drawing/2014/main" xmlns="" id="{00000000-0008-0000-0D00-0000C60C0000}"/>
            </a:ext>
          </a:extLst>
        </xdr:cNvPr>
        <xdr:cNvSpPr>
          <a:spLocks noChangeAspect="1" noChangeArrowheads="1"/>
        </xdr:cNvSpPr>
      </xdr:nvSpPr>
      <xdr:spPr bwMode="auto">
        <a:xfrm>
          <a:off x="0" y="7449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121920</xdr:rowOff>
    </xdr:to>
    <xdr:sp macro="" textlink="">
      <xdr:nvSpPr>
        <xdr:cNvPr id="3271" name="AutoShape 199" descr="Edmonton Oilers">
          <a:extLst>
            <a:ext uri="{FF2B5EF4-FFF2-40B4-BE49-F238E27FC236}">
              <a16:creationId xmlns:a16="http://schemas.microsoft.com/office/drawing/2014/main" xmlns="" id="{00000000-0008-0000-0D00-0000C70C0000}"/>
            </a:ext>
          </a:extLst>
        </xdr:cNvPr>
        <xdr:cNvSpPr>
          <a:spLocks noChangeAspect="1" noChangeArrowheads="1"/>
        </xdr:cNvSpPr>
      </xdr:nvSpPr>
      <xdr:spPr bwMode="auto">
        <a:xfrm>
          <a:off x="0" y="7485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728</xdr:row>
      <xdr:rowOff>0</xdr:rowOff>
    </xdr:from>
    <xdr:to>
      <xdr:col>0</xdr:col>
      <xdr:colOff>304800</xdr:colOff>
      <xdr:row>729</xdr:row>
      <xdr:rowOff>121920</xdr:rowOff>
    </xdr:to>
    <xdr:sp macro="" textlink="">
      <xdr:nvSpPr>
        <xdr:cNvPr id="3272" name="AutoShape 200" descr="Carolina Hurricanes">
          <a:extLst>
            <a:ext uri="{FF2B5EF4-FFF2-40B4-BE49-F238E27FC236}">
              <a16:creationId xmlns:a16="http://schemas.microsoft.com/office/drawing/2014/main" xmlns="" id="{00000000-0008-0000-0D00-0000C80C0000}"/>
            </a:ext>
          </a:extLst>
        </xdr:cNvPr>
        <xdr:cNvSpPr>
          <a:spLocks noChangeAspect="1" noChangeArrowheads="1"/>
        </xdr:cNvSpPr>
      </xdr:nvSpPr>
      <xdr:spPr bwMode="auto">
        <a:xfrm>
          <a:off x="0" y="7523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535</xdr:row>
      <xdr:rowOff>0</xdr:rowOff>
    </xdr:from>
    <xdr:to>
      <xdr:col>0</xdr:col>
      <xdr:colOff>304800</xdr:colOff>
      <xdr:row>536</xdr:row>
      <xdr:rowOff>121920</xdr:rowOff>
    </xdr:to>
    <xdr:sp macro="" textlink="">
      <xdr:nvSpPr>
        <xdr:cNvPr id="3273" name="AutoShape 201" descr="Winnipeg Jets">
          <a:extLst>
            <a:ext uri="{FF2B5EF4-FFF2-40B4-BE49-F238E27FC236}">
              <a16:creationId xmlns:a16="http://schemas.microsoft.com/office/drawing/2014/main" xmlns="" id="{00000000-0008-0000-0D00-0000C90C0000}"/>
            </a:ext>
          </a:extLst>
        </xdr:cNvPr>
        <xdr:cNvSpPr>
          <a:spLocks noChangeAspect="1" noChangeArrowheads="1"/>
        </xdr:cNvSpPr>
      </xdr:nvSpPr>
      <xdr:spPr bwMode="auto">
        <a:xfrm>
          <a:off x="0" y="7560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753</xdr:row>
      <xdr:rowOff>0</xdr:rowOff>
    </xdr:from>
    <xdr:to>
      <xdr:col>0</xdr:col>
      <xdr:colOff>304800</xdr:colOff>
      <xdr:row>754</xdr:row>
      <xdr:rowOff>121920</xdr:rowOff>
    </xdr:to>
    <xdr:sp macro="" textlink="">
      <xdr:nvSpPr>
        <xdr:cNvPr id="3274" name="AutoShape 202" descr="Montreal Canadiens">
          <a:extLst>
            <a:ext uri="{FF2B5EF4-FFF2-40B4-BE49-F238E27FC236}">
              <a16:creationId xmlns:a16="http://schemas.microsoft.com/office/drawing/2014/main" xmlns="" id="{00000000-0008-0000-0D00-0000CA0C0000}"/>
            </a:ext>
          </a:extLst>
        </xdr:cNvPr>
        <xdr:cNvSpPr>
          <a:spLocks noChangeAspect="1" noChangeArrowheads="1"/>
        </xdr:cNvSpPr>
      </xdr:nvSpPr>
      <xdr:spPr bwMode="auto">
        <a:xfrm>
          <a:off x="0" y="759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612</xdr:row>
      <xdr:rowOff>0</xdr:rowOff>
    </xdr:from>
    <xdr:to>
      <xdr:col>0</xdr:col>
      <xdr:colOff>304800</xdr:colOff>
      <xdr:row>613</xdr:row>
      <xdr:rowOff>121920</xdr:rowOff>
    </xdr:to>
    <xdr:sp macro="" textlink="">
      <xdr:nvSpPr>
        <xdr:cNvPr id="3275" name="AutoShape 203" descr="Florida Panthers">
          <a:extLst>
            <a:ext uri="{FF2B5EF4-FFF2-40B4-BE49-F238E27FC236}">
              <a16:creationId xmlns:a16="http://schemas.microsoft.com/office/drawing/2014/main" xmlns="" id="{00000000-0008-0000-0D00-0000CB0C0000}"/>
            </a:ext>
          </a:extLst>
        </xdr:cNvPr>
        <xdr:cNvSpPr>
          <a:spLocks noChangeAspect="1" noChangeArrowheads="1"/>
        </xdr:cNvSpPr>
      </xdr:nvSpPr>
      <xdr:spPr bwMode="auto">
        <a:xfrm>
          <a:off x="0" y="763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613</xdr:row>
      <xdr:rowOff>0</xdr:rowOff>
    </xdr:from>
    <xdr:to>
      <xdr:col>0</xdr:col>
      <xdr:colOff>304800</xdr:colOff>
      <xdr:row>614</xdr:row>
      <xdr:rowOff>121920</xdr:rowOff>
    </xdr:to>
    <xdr:sp macro="" textlink="">
      <xdr:nvSpPr>
        <xdr:cNvPr id="3276" name="AutoShape 204" descr="Nashville Predators">
          <a:extLst>
            <a:ext uri="{FF2B5EF4-FFF2-40B4-BE49-F238E27FC236}">
              <a16:creationId xmlns:a16="http://schemas.microsoft.com/office/drawing/2014/main" xmlns="" id="{00000000-0008-0000-0D00-0000CC0C0000}"/>
            </a:ext>
          </a:extLst>
        </xdr:cNvPr>
        <xdr:cNvSpPr>
          <a:spLocks noChangeAspect="1" noChangeArrowheads="1"/>
        </xdr:cNvSpPr>
      </xdr:nvSpPr>
      <xdr:spPr bwMode="auto">
        <a:xfrm>
          <a:off x="0" y="7672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121920</xdr:rowOff>
    </xdr:to>
    <xdr:sp macro="" textlink="">
      <xdr:nvSpPr>
        <xdr:cNvPr id="3277" name="AutoShape 205" descr="Pittsburgh Penguins">
          <a:extLst>
            <a:ext uri="{FF2B5EF4-FFF2-40B4-BE49-F238E27FC236}">
              <a16:creationId xmlns:a16="http://schemas.microsoft.com/office/drawing/2014/main" xmlns="" id="{00000000-0008-0000-0D00-0000CD0C0000}"/>
            </a:ext>
          </a:extLst>
        </xdr:cNvPr>
        <xdr:cNvSpPr>
          <a:spLocks noChangeAspect="1" noChangeArrowheads="1"/>
        </xdr:cNvSpPr>
      </xdr:nvSpPr>
      <xdr:spPr bwMode="auto">
        <a:xfrm>
          <a:off x="0" y="7709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634</xdr:row>
      <xdr:rowOff>0</xdr:rowOff>
    </xdr:from>
    <xdr:to>
      <xdr:col>0</xdr:col>
      <xdr:colOff>304800</xdr:colOff>
      <xdr:row>635</xdr:row>
      <xdr:rowOff>121920</xdr:rowOff>
    </xdr:to>
    <xdr:sp macro="" textlink="">
      <xdr:nvSpPr>
        <xdr:cNvPr id="3278" name="AutoShape 206" descr="Arizona Coyotes">
          <a:extLst>
            <a:ext uri="{FF2B5EF4-FFF2-40B4-BE49-F238E27FC236}">
              <a16:creationId xmlns:a16="http://schemas.microsoft.com/office/drawing/2014/main" xmlns="" id="{00000000-0008-0000-0D00-0000CE0C0000}"/>
            </a:ext>
          </a:extLst>
        </xdr:cNvPr>
        <xdr:cNvSpPr>
          <a:spLocks noChangeAspect="1" noChangeArrowheads="1"/>
        </xdr:cNvSpPr>
      </xdr:nvSpPr>
      <xdr:spPr bwMode="auto">
        <a:xfrm>
          <a:off x="0" y="7746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644</xdr:row>
      <xdr:rowOff>0</xdr:rowOff>
    </xdr:from>
    <xdr:to>
      <xdr:col>0</xdr:col>
      <xdr:colOff>304800</xdr:colOff>
      <xdr:row>645</xdr:row>
      <xdr:rowOff>121920</xdr:rowOff>
    </xdr:to>
    <xdr:sp macro="" textlink="">
      <xdr:nvSpPr>
        <xdr:cNvPr id="3279" name="AutoShape 207" descr="Pittsburgh Penguins">
          <a:extLst>
            <a:ext uri="{FF2B5EF4-FFF2-40B4-BE49-F238E27FC236}">
              <a16:creationId xmlns:a16="http://schemas.microsoft.com/office/drawing/2014/main" xmlns="" id="{00000000-0008-0000-0D00-0000CF0C0000}"/>
            </a:ext>
          </a:extLst>
        </xdr:cNvPr>
        <xdr:cNvSpPr>
          <a:spLocks noChangeAspect="1" noChangeArrowheads="1"/>
        </xdr:cNvSpPr>
      </xdr:nvSpPr>
      <xdr:spPr bwMode="auto">
        <a:xfrm>
          <a:off x="0" y="778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348</xdr:row>
      <xdr:rowOff>0</xdr:rowOff>
    </xdr:from>
    <xdr:to>
      <xdr:col>0</xdr:col>
      <xdr:colOff>304800</xdr:colOff>
      <xdr:row>349</xdr:row>
      <xdr:rowOff>121920</xdr:rowOff>
    </xdr:to>
    <xdr:sp macro="" textlink="">
      <xdr:nvSpPr>
        <xdr:cNvPr id="3280" name="AutoShape 208" descr="Toronto Maple Leafs">
          <a:extLst>
            <a:ext uri="{FF2B5EF4-FFF2-40B4-BE49-F238E27FC236}">
              <a16:creationId xmlns:a16="http://schemas.microsoft.com/office/drawing/2014/main" xmlns="" id="{00000000-0008-0000-0D00-0000D00C0000}"/>
            </a:ext>
          </a:extLst>
        </xdr:cNvPr>
        <xdr:cNvSpPr>
          <a:spLocks noChangeAspect="1" noChangeArrowheads="1"/>
        </xdr:cNvSpPr>
      </xdr:nvSpPr>
      <xdr:spPr bwMode="auto">
        <a:xfrm>
          <a:off x="0" y="782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121920</xdr:rowOff>
    </xdr:to>
    <xdr:sp macro="" textlink="">
      <xdr:nvSpPr>
        <xdr:cNvPr id="3281" name="AutoShape 209" descr="Los Angeles Kings">
          <a:extLst>
            <a:ext uri="{FF2B5EF4-FFF2-40B4-BE49-F238E27FC236}">
              <a16:creationId xmlns:a16="http://schemas.microsoft.com/office/drawing/2014/main" xmlns="" id="{00000000-0008-0000-0D00-0000D10C0000}"/>
            </a:ext>
          </a:extLst>
        </xdr:cNvPr>
        <xdr:cNvSpPr>
          <a:spLocks noChangeAspect="1" noChangeArrowheads="1"/>
        </xdr:cNvSpPr>
      </xdr:nvSpPr>
      <xdr:spPr bwMode="auto">
        <a:xfrm>
          <a:off x="0" y="7858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515</xdr:row>
      <xdr:rowOff>0</xdr:rowOff>
    </xdr:from>
    <xdr:to>
      <xdr:col>0</xdr:col>
      <xdr:colOff>304800</xdr:colOff>
      <xdr:row>516</xdr:row>
      <xdr:rowOff>121920</xdr:rowOff>
    </xdr:to>
    <xdr:sp macro="" textlink="">
      <xdr:nvSpPr>
        <xdr:cNvPr id="3282" name="AutoShape 210" descr="Buffalo Sabres">
          <a:extLst>
            <a:ext uri="{FF2B5EF4-FFF2-40B4-BE49-F238E27FC236}">
              <a16:creationId xmlns:a16="http://schemas.microsoft.com/office/drawing/2014/main" xmlns="" id="{00000000-0008-0000-0D00-0000D20C0000}"/>
            </a:ext>
          </a:extLst>
        </xdr:cNvPr>
        <xdr:cNvSpPr>
          <a:spLocks noChangeAspect="1" noChangeArrowheads="1"/>
        </xdr:cNvSpPr>
      </xdr:nvSpPr>
      <xdr:spPr bwMode="auto">
        <a:xfrm>
          <a:off x="0" y="7895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808</xdr:row>
      <xdr:rowOff>0</xdr:rowOff>
    </xdr:from>
    <xdr:to>
      <xdr:col>0</xdr:col>
      <xdr:colOff>304800</xdr:colOff>
      <xdr:row>809</xdr:row>
      <xdr:rowOff>121920</xdr:rowOff>
    </xdr:to>
    <xdr:sp macro="" textlink="">
      <xdr:nvSpPr>
        <xdr:cNvPr id="3283" name="AutoShape 211" descr="Carolina Hurricanes">
          <a:extLst>
            <a:ext uri="{FF2B5EF4-FFF2-40B4-BE49-F238E27FC236}">
              <a16:creationId xmlns:a16="http://schemas.microsoft.com/office/drawing/2014/main" xmlns="" id="{00000000-0008-0000-0D00-0000D30C0000}"/>
            </a:ext>
          </a:extLst>
        </xdr:cNvPr>
        <xdr:cNvSpPr>
          <a:spLocks noChangeAspect="1" noChangeArrowheads="1"/>
        </xdr:cNvSpPr>
      </xdr:nvSpPr>
      <xdr:spPr bwMode="auto">
        <a:xfrm>
          <a:off x="0" y="7933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479</xdr:row>
      <xdr:rowOff>0</xdr:rowOff>
    </xdr:from>
    <xdr:to>
      <xdr:col>0</xdr:col>
      <xdr:colOff>304800</xdr:colOff>
      <xdr:row>480</xdr:row>
      <xdr:rowOff>121920</xdr:rowOff>
    </xdr:to>
    <xdr:sp macro="" textlink="">
      <xdr:nvSpPr>
        <xdr:cNvPr id="3284" name="AutoShape 212" descr="Edmonton Oilers">
          <a:extLst>
            <a:ext uri="{FF2B5EF4-FFF2-40B4-BE49-F238E27FC236}">
              <a16:creationId xmlns:a16="http://schemas.microsoft.com/office/drawing/2014/main" xmlns="" id="{00000000-0008-0000-0D00-0000D40C0000}"/>
            </a:ext>
          </a:extLst>
        </xdr:cNvPr>
        <xdr:cNvSpPr>
          <a:spLocks noChangeAspect="1" noChangeArrowheads="1"/>
        </xdr:cNvSpPr>
      </xdr:nvSpPr>
      <xdr:spPr bwMode="auto">
        <a:xfrm>
          <a:off x="0" y="797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xdr:row>
      <xdr:rowOff>0</xdr:rowOff>
    </xdr:from>
    <xdr:to>
      <xdr:col>0</xdr:col>
      <xdr:colOff>304800</xdr:colOff>
      <xdr:row>352</xdr:row>
      <xdr:rowOff>121920</xdr:rowOff>
    </xdr:to>
    <xdr:sp macro="" textlink="">
      <xdr:nvSpPr>
        <xdr:cNvPr id="3285" name="AutoShape 213" descr="Los Angeles Kings">
          <a:extLst>
            <a:ext uri="{FF2B5EF4-FFF2-40B4-BE49-F238E27FC236}">
              <a16:creationId xmlns:a16="http://schemas.microsoft.com/office/drawing/2014/main" xmlns="" id="{00000000-0008-0000-0D00-0000D50C0000}"/>
            </a:ext>
          </a:extLst>
        </xdr:cNvPr>
        <xdr:cNvSpPr>
          <a:spLocks noChangeAspect="1" noChangeArrowheads="1"/>
        </xdr:cNvSpPr>
      </xdr:nvSpPr>
      <xdr:spPr bwMode="auto">
        <a:xfrm>
          <a:off x="0" y="8007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121920</xdr:rowOff>
    </xdr:to>
    <xdr:sp macro="" textlink="">
      <xdr:nvSpPr>
        <xdr:cNvPr id="3286" name="AutoShape 214" descr="Anaheim Ducks">
          <a:extLst>
            <a:ext uri="{FF2B5EF4-FFF2-40B4-BE49-F238E27FC236}">
              <a16:creationId xmlns:a16="http://schemas.microsoft.com/office/drawing/2014/main" xmlns="" id="{00000000-0008-0000-0D00-0000D60C0000}"/>
            </a:ext>
          </a:extLst>
        </xdr:cNvPr>
        <xdr:cNvSpPr>
          <a:spLocks noChangeAspect="1" noChangeArrowheads="1"/>
        </xdr:cNvSpPr>
      </xdr:nvSpPr>
      <xdr:spPr bwMode="auto">
        <a:xfrm>
          <a:off x="0" y="8045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692</xdr:row>
      <xdr:rowOff>0</xdr:rowOff>
    </xdr:from>
    <xdr:to>
      <xdr:col>0</xdr:col>
      <xdr:colOff>304800</xdr:colOff>
      <xdr:row>693</xdr:row>
      <xdr:rowOff>121920</xdr:rowOff>
    </xdr:to>
    <xdr:sp macro="" textlink="">
      <xdr:nvSpPr>
        <xdr:cNvPr id="3287" name="AutoShape 215" descr="Nashville Predators">
          <a:extLst>
            <a:ext uri="{FF2B5EF4-FFF2-40B4-BE49-F238E27FC236}">
              <a16:creationId xmlns:a16="http://schemas.microsoft.com/office/drawing/2014/main" xmlns="" id="{00000000-0008-0000-0D00-0000D70C0000}"/>
            </a:ext>
          </a:extLst>
        </xdr:cNvPr>
        <xdr:cNvSpPr>
          <a:spLocks noChangeAspect="1" noChangeArrowheads="1"/>
        </xdr:cNvSpPr>
      </xdr:nvSpPr>
      <xdr:spPr bwMode="auto">
        <a:xfrm>
          <a:off x="0" y="8082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284</xdr:row>
      <xdr:rowOff>0</xdr:rowOff>
    </xdr:from>
    <xdr:to>
      <xdr:col>0</xdr:col>
      <xdr:colOff>304800</xdr:colOff>
      <xdr:row>285</xdr:row>
      <xdr:rowOff>121920</xdr:rowOff>
    </xdr:to>
    <xdr:sp macro="" textlink="">
      <xdr:nvSpPr>
        <xdr:cNvPr id="3288" name="AutoShape 216" descr="Florida Panthers">
          <a:extLst>
            <a:ext uri="{FF2B5EF4-FFF2-40B4-BE49-F238E27FC236}">
              <a16:creationId xmlns:a16="http://schemas.microsoft.com/office/drawing/2014/main" xmlns="" id="{00000000-0008-0000-0D00-0000D80C0000}"/>
            </a:ext>
          </a:extLst>
        </xdr:cNvPr>
        <xdr:cNvSpPr>
          <a:spLocks noChangeAspect="1" noChangeArrowheads="1"/>
        </xdr:cNvSpPr>
      </xdr:nvSpPr>
      <xdr:spPr bwMode="auto">
        <a:xfrm>
          <a:off x="0" y="8119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121920</xdr:rowOff>
    </xdr:to>
    <xdr:sp macro="" textlink="">
      <xdr:nvSpPr>
        <xdr:cNvPr id="3289" name="AutoShape 217" descr="Pittsburgh Penguins">
          <a:extLst>
            <a:ext uri="{FF2B5EF4-FFF2-40B4-BE49-F238E27FC236}">
              <a16:creationId xmlns:a16="http://schemas.microsoft.com/office/drawing/2014/main" xmlns="" id="{00000000-0008-0000-0D00-0000D90C0000}"/>
            </a:ext>
          </a:extLst>
        </xdr:cNvPr>
        <xdr:cNvSpPr>
          <a:spLocks noChangeAspect="1" noChangeArrowheads="1"/>
        </xdr:cNvSpPr>
      </xdr:nvSpPr>
      <xdr:spPr bwMode="auto">
        <a:xfrm>
          <a:off x="0" y="815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586</xdr:row>
      <xdr:rowOff>0</xdr:rowOff>
    </xdr:from>
    <xdr:to>
      <xdr:col>0</xdr:col>
      <xdr:colOff>304800</xdr:colOff>
      <xdr:row>587</xdr:row>
      <xdr:rowOff>121920</xdr:rowOff>
    </xdr:to>
    <xdr:sp macro="" textlink="">
      <xdr:nvSpPr>
        <xdr:cNvPr id="3290" name="AutoShape 218" descr="Ottawa Senators">
          <a:extLst>
            <a:ext uri="{FF2B5EF4-FFF2-40B4-BE49-F238E27FC236}">
              <a16:creationId xmlns:a16="http://schemas.microsoft.com/office/drawing/2014/main" xmlns="" id="{00000000-0008-0000-0D00-0000DA0C0000}"/>
            </a:ext>
          </a:extLst>
        </xdr:cNvPr>
        <xdr:cNvSpPr>
          <a:spLocks noChangeAspect="1" noChangeArrowheads="1"/>
        </xdr:cNvSpPr>
      </xdr:nvSpPr>
      <xdr:spPr bwMode="auto">
        <a:xfrm>
          <a:off x="0" y="8194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823</xdr:row>
      <xdr:rowOff>0</xdr:rowOff>
    </xdr:from>
    <xdr:to>
      <xdr:col>0</xdr:col>
      <xdr:colOff>304800</xdr:colOff>
      <xdr:row>824</xdr:row>
      <xdr:rowOff>121920</xdr:rowOff>
    </xdr:to>
    <xdr:sp macro="" textlink="">
      <xdr:nvSpPr>
        <xdr:cNvPr id="3291" name="AutoShape 219" descr="Philadelphia Flyers">
          <a:extLst>
            <a:ext uri="{FF2B5EF4-FFF2-40B4-BE49-F238E27FC236}">
              <a16:creationId xmlns:a16="http://schemas.microsoft.com/office/drawing/2014/main" xmlns="" id="{00000000-0008-0000-0D00-0000DB0C0000}"/>
            </a:ext>
          </a:extLst>
        </xdr:cNvPr>
        <xdr:cNvSpPr>
          <a:spLocks noChangeAspect="1" noChangeArrowheads="1"/>
        </xdr:cNvSpPr>
      </xdr:nvSpPr>
      <xdr:spPr bwMode="auto">
        <a:xfrm>
          <a:off x="0" y="8231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xdr:row>
      <xdr:rowOff>0</xdr:rowOff>
    </xdr:from>
    <xdr:to>
      <xdr:col>0</xdr:col>
      <xdr:colOff>304800</xdr:colOff>
      <xdr:row>394</xdr:row>
      <xdr:rowOff>121920</xdr:rowOff>
    </xdr:to>
    <xdr:sp macro="" textlink="">
      <xdr:nvSpPr>
        <xdr:cNvPr id="3292" name="AutoShape 220" descr="Detroit Red Wings">
          <a:extLst>
            <a:ext uri="{FF2B5EF4-FFF2-40B4-BE49-F238E27FC236}">
              <a16:creationId xmlns:a16="http://schemas.microsoft.com/office/drawing/2014/main" xmlns="" id="{00000000-0008-0000-0D00-0000DC0C0000}"/>
            </a:ext>
          </a:extLst>
        </xdr:cNvPr>
        <xdr:cNvSpPr>
          <a:spLocks noChangeAspect="1" noChangeArrowheads="1"/>
        </xdr:cNvSpPr>
      </xdr:nvSpPr>
      <xdr:spPr bwMode="auto">
        <a:xfrm>
          <a:off x="0" y="8269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304800</xdr:colOff>
      <xdr:row>190</xdr:row>
      <xdr:rowOff>121920</xdr:rowOff>
    </xdr:to>
    <xdr:sp macro="" textlink="">
      <xdr:nvSpPr>
        <xdr:cNvPr id="3293" name="AutoShape 221" descr="Colorado Avalanche">
          <a:extLst>
            <a:ext uri="{FF2B5EF4-FFF2-40B4-BE49-F238E27FC236}">
              <a16:creationId xmlns:a16="http://schemas.microsoft.com/office/drawing/2014/main" xmlns="" id="{00000000-0008-0000-0D00-0000DD0C0000}"/>
            </a:ext>
          </a:extLst>
        </xdr:cNvPr>
        <xdr:cNvSpPr>
          <a:spLocks noChangeAspect="1" noChangeArrowheads="1"/>
        </xdr:cNvSpPr>
      </xdr:nvSpPr>
      <xdr:spPr bwMode="auto">
        <a:xfrm>
          <a:off x="0" y="8306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121920</xdr:rowOff>
    </xdr:to>
    <xdr:sp macro="" textlink="">
      <xdr:nvSpPr>
        <xdr:cNvPr id="3294" name="AutoShape 222" descr="Montreal Canadiens">
          <a:extLst>
            <a:ext uri="{FF2B5EF4-FFF2-40B4-BE49-F238E27FC236}">
              <a16:creationId xmlns:a16="http://schemas.microsoft.com/office/drawing/2014/main" xmlns="" id="{00000000-0008-0000-0D00-0000DE0C0000}"/>
            </a:ext>
          </a:extLst>
        </xdr:cNvPr>
        <xdr:cNvSpPr>
          <a:spLocks noChangeAspect="1" noChangeArrowheads="1"/>
        </xdr:cNvSpPr>
      </xdr:nvSpPr>
      <xdr:spPr bwMode="auto">
        <a:xfrm>
          <a:off x="0" y="834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xdr:row>
      <xdr:rowOff>0</xdr:rowOff>
    </xdr:from>
    <xdr:to>
      <xdr:col>0</xdr:col>
      <xdr:colOff>304800</xdr:colOff>
      <xdr:row>783</xdr:row>
      <xdr:rowOff>121920</xdr:rowOff>
    </xdr:to>
    <xdr:sp macro="" textlink="">
      <xdr:nvSpPr>
        <xdr:cNvPr id="3295" name="AutoShape 223" descr="Calgary Flames">
          <a:extLst>
            <a:ext uri="{FF2B5EF4-FFF2-40B4-BE49-F238E27FC236}">
              <a16:creationId xmlns:a16="http://schemas.microsoft.com/office/drawing/2014/main" xmlns="" id="{00000000-0008-0000-0D00-0000DF0C0000}"/>
            </a:ext>
          </a:extLst>
        </xdr:cNvPr>
        <xdr:cNvSpPr>
          <a:spLocks noChangeAspect="1" noChangeArrowheads="1"/>
        </xdr:cNvSpPr>
      </xdr:nvSpPr>
      <xdr:spPr bwMode="auto">
        <a:xfrm>
          <a:off x="0" y="83812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121920</xdr:rowOff>
    </xdr:to>
    <xdr:sp macro="" textlink="">
      <xdr:nvSpPr>
        <xdr:cNvPr id="3296" name="AutoShape 224" descr="Chicago Blackhawks">
          <a:extLst>
            <a:ext uri="{FF2B5EF4-FFF2-40B4-BE49-F238E27FC236}">
              <a16:creationId xmlns:a16="http://schemas.microsoft.com/office/drawing/2014/main" xmlns="" id="{00000000-0008-0000-0D00-0000E00C0000}"/>
            </a:ext>
          </a:extLst>
        </xdr:cNvPr>
        <xdr:cNvSpPr>
          <a:spLocks noChangeAspect="1" noChangeArrowheads="1"/>
        </xdr:cNvSpPr>
      </xdr:nvSpPr>
      <xdr:spPr bwMode="auto">
        <a:xfrm>
          <a:off x="0" y="8418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304800</xdr:colOff>
      <xdr:row>183</xdr:row>
      <xdr:rowOff>121920</xdr:rowOff>
    </xdr:to>
    <xdr:sp macro="" textlink="">
      <xdr:nvSpPr>
        <xdr:cNvPr id="3297" name="AutoShape 225" descr="Vegas Golden Knights">
          <a:extLst>
            <a:ext uri="{FF2B5EF4-FFF2-40B4-BE49-F238E27FC236}">
              <a16:creationId xmlns:a16="http://schemas.microsoft.com/office/drawing/2014/main" xmlns="" id="{00000000-0008-0000-0D00-0000E10C0000}"/>
            </a:ext>
          </a:extLst>
        </xdr:cNvPr>
        <xdr:cNvSpPr>
          <a:spLocks noChangeAspect="1" noChangeArrowheads="1"/>
        </xdr:cNvSpPr>
      </xdr:nvSpPr>
      <xdr:spPr bwMode="auto">
        <a:xfrm>
          <a:off x="0" y="8455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xdr:row>
      <xdr:rowOff>0</xdr:rowOff>
    </xdr:from>
    <xdr:to>
      <xdr:col>0</xdr:col>
      <xdr:colOff>304800</xdr:colOff>
      <xdr:row>219</xdr:row>
      <xdr:rowOff>121920</xdr:rowOff>
    </xdr:to>
    <xdr:sp macro="" textlink="">
      <xdr:nvSpPr>
        <xdr:cNvPr id="3298" name="AutoShape 226" descr="Detroit Red Wings">
          <a:extLst>
            <a:ext uri="{FF2B5EF4-FFF2-40B4-BE49-F238E27FC236}">
              <a16:creationId xmlns:a16="http://schemas.microsoft.com/office/drawing/2014/main" xmlns="" id="{00000000-0008-0000-0D00-0000E20C0000}"/>
            </a:ext>
          </a:extLst>
        </xdr:cNvPr>
        <xdr:cNvSpPr>
          <a:spLocks noChangeAspect="1" noChangeArrowheads="1"/>
        </xdr:cNvSpPr>
      </xdr:nvSpPr>
      <xdr:spPr bwMode="auto">
        <a:xfrm>
          <a:off x="0" y="8511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659</xdr:row>
      <xdr:rowOff>0</xdr:rowOff>
    </xdr:from>
    <xdr:to>
      <xdr:col>0</xdr:col>
      <xdr:colOff>304800</xdr:colOff>
      <xdr:row>660</xdr:row>
      <xdr:rowOff>121920</xdr:rowOff>
    </xdr:to>
    <xdr:sp macro="" textlink="">
      <xdr:nvSpPr>
        <xdr:cNvPr id="3299" name="AutoShape 227" descr="Buffalo Sabres">
          <a:extLst>
            <a:ext uri="{FF2B5EF4-FFF2-40B4-BE49-F238E27FC236}">
              <a16:creationId xmlns:a16="http://schemas.microsoft.com/office/drawing/2014/main" xmlns="" id="{00000000-0008-0000-0D00-0000E30C0000}"/>
            </a:ext>
          </a:extLst>
        </xdr:cNvPr>
        <xdr:cNvSpPr>
          <a:spLocks noChangeAspect="1" noChangeArrowheads="1"/>
        </xdr:cNvSpPr>
      </xdr:nvSpPr>
      <xdr:spPr bwMode="auto">
        <a:xfrm>
          <a:off x="0" y="8548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538</xdr:row>
      <xdr:rowOff>0</xdr:rowOff>
    </xdr:from>
    <xdr:to>
      <xdr:col>0</xdr:col>
      <xdr:colOff>304800</xdr:colOff>
      <xdr:row>539</xdr:row>
      <xdr:rowOff>121920</xdr:rowOff>
    </xdr:to>
    <xdr:sp macro="" textlink="">
      <xdr:nvSpPr>
        <xdr:cNvPr id="3300" name="AutoShape 228" descr="New York Rangers">
          <a:extLst>
            <a:ext uri="{FF2B5EF4-FFF2-40B4-BE49-F238E27FC236}">
              <a16:creationId xmlns:a16="http://schemas.microsoft.com/office/drawing/2014/main" xmlns="" id="{00000000-0008-0000-0D00-0000E40C0000}"/>
            </a:ext>
          </a:extLst>
        </xdr:cNvPr>
        <xdr:cNvSpPr>
          <a:spLocks noChangeAspect="1" noChangeArrowheads="1"/>
        </xdr:cNvSpPr>
      </xdr:nvSpPr>
      <xdr:spPr bwMode="auto">
        <a:xfrm>
          <a:off x="0" y="8586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450</xdr:row>
      <xdr:rowOff>0</xdr:rowOff>
    </xdr:from>
    <xdr:to>
      <xdr:col>0</xdr:col>
      <xdr:colOff>304800</xdr:colOff>
      <xdr:row>451</xdr:row>
      <xdr:rowOff>121920</xdr:rowOff>
    </xdr:to>
    <xdr:sp macro="" textlink="">
      <xdr:nvSpPr>
        <xdr:cNvPr id="3301" name="AutoShape 229" descr="San Jose Sharks">
          <a:extLst>
            <a:ext uri="{FF2B5EF4-FFF2-40B4-BE49-F238E27FC236}">
              <a16:creationId xmlns:a16="http://schemas.microsoft.com/office/drawing/2014/main" xmlns="" id="{00000000-0008-0000-0D00-0000E50C0000}"/>
            </a:ext>
          </a:extLst>
        </xdr:cNvPr>
        <xdr:cNvSpPr>
          <a:spLocks noChangeAspect="1" noChangeArrowheads="1"/>
        </xdr:cNvSpPr>
      </xdr:nvSpPr>
      <xdr:spPr bwMode="auto">
        <a:xfrm>
          <a:off x="0" y="86235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685</xdr:row>
      <xdr:rowOff>0</xdr:rowOff>
    </xdr:from>
    <xdr:to>
      <xdr:col>0</xdr:col>
      <xdr:colOff>304800</xdr:colOff>
      <xdr:row>686</xdr:row>
      <xdr:rowOff>121920</xdr:rowOff>
    </xdr:to>
    <xdr:sp macro="" textlink="">
      <xdr:nvSpPr>
        <xdr:cNvPr id="3302" name="AutoShape 230" descr="Anaheim Ducks">
          <a:extLst>
            <a:ext uri="{FF2B5EF4-FFF2-40B4-BE49-F238E27FC236}">
              <a16:creationId xmlns:a16="http://schemas.microsoft.com/office/drawing/2014/main" xmlns="" id="{00000000-0008-0000-0D00-0000E60C0000}"/>
            </a:ext>
          </a:extLst>
        </xdr:cNvPr>
        <xdr:cNvSpPr>
          <a:spLocks noChangeAspect="1" noChangeArrowheads="1"/>
        </xdr:cNvSpPr>
      </xdr:nvSpPr>
      <xdr:spPr bwMode="auto">
        <a:xfrm>
          <a:off x="0" y="8660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121920</xdr:rowOff>
    </xdr:to>
    <xdr:sp macro="" textlink="">
      <xdr:nvSpPr>
        <xdr:cNvPr id="3303" name="AutoShape 231" descr="Toronto Maple Leafs">
          <a:extLst>
            <a:ext uri="{FF2B5EF4-FFF2-40B4-BE49-F238E27FC236}">
              <a16:creationId xmlns:a16="http://schemas.microsoft.com/office/drawing/2014/main" xmlns="" id="{00000000-0008-0000-0D00-0000E70C0000}"/>
            </a:ext>
          </a:extLst>
        </xdr:cNvPr>
        <xdr:cNvSpPr>
          <a:spLocks noChangeAspect="1" noChangeArrowheads="1"/>
        </xdr:cNvSpPr>
      </xdr:nvSpPr>
      <xdr:spPr bwMode="auto">
        <a:xfrm>
          <a:off x="0" y="8698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824</xdr:row>
      <xdr:rowOff>0</xdr:rowOff>
    </xdr:from>
    <xdr:to>
      <xdr:col>0</xdr:col>
      <xdr:colOff>304800</xdr:colOff>
      <xdr:row>825</xdr:row>
      <xdr:rowOff>121920</xdr:rowOff>
    </xdr:to>
    <xdr:sp macro="" textlink="">
      <xdr:nvSpPr>
        <xdr:cNvPr id="3304" name="AutoShape 232" descr="New Jersey Devils">
          <a:extLst>
            <a:ext uri="{FF2B5EF4-FFF2-40B4-BE49-F238E27FC236}">
              <a16:creationId xmlns:a16="http://schemas.microsoft.com/office/drawing/2014/main" xmlns="" id="{00000000-0008-0000-0D00-0000E80C0000}"/>
            </a:ext>
          </a:extLst>
        </xdr:cNvPr>
        <xdr:cNvSpPr>
          <a:spLocks noChangeAspect="1" noChangeArrowheads="1"/>
        </xdr:cNvSpPr>
      </xdr:nvSpPr>
      <xdr:spPr bwMode="auto">
        <a:xfrm>
          <a:off x="0" y="873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624</xdr:row>
      <xdr:rowOff>0</xdr:rowOff>
    </xdr:from>
    <xdr:to>
      <xdr:col>0</xdr:col>
      <xdr:colOff>304800</xdr:colOff>
      <xdr:row>625</xdr:row>
      <xdr:rowOff>121920</xdr:rowOff>
    </xdr:to>
    <xdr:sp macro="" textlink="">
      <xdr:nvSpPr>
        <xdr:cNvPr id="3305" name="AutoShape 233" descr="New Jersey Devils">
          <a:extLst>
            <a:ext uri="{FF2B5EF4-FFF2-40B4-BE49-F238E27FC236}">
              <a16:creationId xmlns:a16="http://schemas.microsoft.com/office/drawing/2014/main" xmlns="" id="{00000000-0008-0000-0D00-0000E90C0000}"/>
            </a:ext>
          </a:extLst>
        </xdr:cNvPr>
        <xdr:cNvSpPr>
          <a:spLocks noChangeAspect="1" noChangeArrowheads="1"/>
        </xdr:cNvSpPr>
      </xdr:nvSpPr>
      <xdr:spPr bwMode="auto">
        <a:xfrm>
          <a:off x="0" y="8772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355</xdr:row>
      <xdr:rowOff>0</xdr:rowOff>
    </xdr:from>
    <xdr:to>
      <xdr:col>0</xdr:col>
      <xdr:colOff>304800</xdr:colOff>
      <xdr:row>356</xdr:row>
      <xdr:rowOff>121920</xdr:rowOff>
    </xdr:to>
    <xdr:sp macro="" textlink="">
      <xdr:nvSpPr>
        <xdr:cNvPr id="3306" name="AutoShape 234" descr="Anaheim Ducks">
          <a:extLst>
            <a:ext uri="{FF2B5EF4-FFF2-40B4-BE49-F238E27FC236}">
              <a16:creationId xmlns:a16="http://schemas.microsoft.com/office/drawing/2014/main" xmlns="" id="{00000000-0008-0000-0D00-0000EA0C0000}"/>
            </a:ext>
          </a:extLst>
        </xdr:cNvPr>
        <xdr:cNvSpPr>
          <a:spLocks noChangeAspect="1" noChangeArrowheads="1"/>
        </xdr:cNvSpPr>
      </xdr:nvSpPr>
      <xdr:spPr bwMode="auto">
        <a:xfrm>
          <a:off x="0" y="88102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xdr:row>
      <xdr:rowOff>0</xdr:rowOff>
    </xdr:from>
    <xdr:to>
      <xdr:col>0</xdr:col>
      <xdr:colOff>304800</xdr:colOff>
      <xdr:row>765</xdr:row>
      <xdr:rowOff>121920</xdr:rowOff>
    </xdr:to>
    <xdr:sp macro="" textlink="">
      <xdr:nvSpPr>
        <xdr:cNvPr id="3307" name="AutoShape 235" descr="Los Angeles Kings">
          <a:extLst>
            <a:ext uri="{FF2B5EF4-FFF2-40B4-BE49-F238E27FC236}">
              <a16:creationId xmlns:a16="http://schemas.microsoft.com/office/drawing/2014/main" xmlns="" id="{00000000-0008-0000-0D00-0000EB0C0000}"/>
            </a:ext>
          </a:extLst>
        </xdr:cNvPr>
        <xdr:cNvSpPr>
          <a:spLocks noChangeAspect="1" noChangeArrowheads="1"/>
        </xdr:cNvSpPr>
      </xdr:nvSpPr>
      <xdr:spPr bwMode="auto">
        <a:xfrm>
          <a:off x="0" y="8847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121920</xdr:rowOff>
    </xdr:to>
    <xdr:sp macro="" textlink="">
      <xdr:nvSpPr>
        <xdr:cNvPr id="3308" name="AutoShape 236" descr="Montreal Canadiens">
          <a:extLst>
            <a:ext uri="{FF2B5EF4-FFF2-40B4-BE49-F238E27FC236}">
              <a16:creationId xmlns:a16="http://schemas.microsoft.com/office/drawing/2014/main" xmlns="" id="{00000000-0008-0000-0D00-0000EC0C0000}"/>
            </a:ext>
          </a:extLst>
        </xdr:cNvPr>
        <xdr:cNvSpPr>
          <a:spLocks noChangeAspect="1" noChangeArrowheads="1"/>
        </xdr:cNvSpPr>
      </xdr:nvSpPr>
      <xdr:spPr bwMode="auto">
        <a:xfrm>
          <a:off x="0" y="888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544</xdr:row>
      <xdr:rowOff>0</xdr:rowOff>
    </xdr:from>
    <xdr:to>
      <xdr:col>0</xdr:col>
      <xdr:colOff>304800</xdr:colOff>
      <xdr:row>545</xdr:row>
      <xdr:rowOff>121920</xdr:rowOff>
    </xdr:to>
    <xdr:sp macro="" textlink="">
      <xdr:nvSpPr>
        <xdr:cNvPr id="3309" name="AutoShape 237" descr="Pittsburgh Penguins">
          <a:extLst>
            <a:ext uri="{FF2B5EF4-FFF2-40B4-BE49-F238E27FC236}">
              <a16:creationId xmlns:a16="http://schemas.microsoft.com/office/drawing/2014/main" xmlns="" id="{00000000-0008-0000-0D00-0000ED0C0000}"/>
            </a:ext>
          </a:extLst>
        </xdr:cNvPr>
        <xdr:cNvSpPr>
          <a:spLocks noChangeAspect="1" noChangeArrowheads="1"/>
        </xdr:cNvSpPr>
      </xdr:nvSpPr>
      <xdr:spPr bwMode="auto">
        <a:xfrm>
          <a:off x="0" y="8922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552</xdr:row>
      <xdr:rowOff>0</xdr:rowOff>
    </xdr:from>
    <xdr:to>
      <xdr:col>0</xdr:col>
      <xdr:colOff>304800</xdr:colOff>
      <xdr:row>553</xdr:row>
      <xdr:rowOff>121920</xdr:rowOff>
    </xdr:to>
    <xdr:sp macro="" textlink="">
      <xdr:nvSpPr>
        <xdr:cNvPr id="3310" name="AutoShape 238" descr="Nashville Predators">
          <a:extLst>
            <a:ext uri="{FF2B5EF4-FFF2-40B4-BE49-F238E27FC236}">
              <a16:creationId xmlns:a16="http://schemas.microsoft.com/office/drawing/2014/main" xmlns="" id="{00000000-0008-0000-0D00-0000EE0C0000}"/>
            </a:ext>
          </a:extLst>
        </xdr:cNvPr>
        <xdr:cNvSpPr>
          <a:spLocks noChangeAspect="1" noChangeArrowheads="1"/>
        </xdr:cNvSpPr>
      </xdr:nvSpPr>
      <xdr:spPr bwMode="auto">
        <a:xfrm>
          <a:off x="0" y="89595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121920</xdr:rowOff>
    </xdr:to>
    <xdr:sp macro="" textlink="">
      <xdr:nvSpPr>
        <xdr:cNvPr id="3311" name="AutoShape 239" descr="New York Islanders">
          <a:extLst>
            <a:ext uri="{FF2B5EF4-FFF2-40B4-BE49-F238E27FC236}">
              <a16:creationId xmlns:a16="http://schemas.microsoft.com/office/drawing/2014/main" xmlns="" id="{00000000-0008-0000-0D00-0000EF0C0000}"/>
            </a:ext>
          </a:extLst>
        </xdr:cNvPr>
        <xdr:cNvSpPr>
          <a:spLocks noChangeAspect="1" noChangeArrowheads="1"/>
        </xdr:cNvSpPr>
      </xdr:nvSpPr>
      <xdr:spPr bwMode="auto">
        <a:xfrm>
          <a:off x="0" y="89969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304800</xdr:colOff>
      <xdr:row>113</xdr:row>
      <xdr:rowOff>121920</xdr:rowOff>
    </xdr:to>
    <xdr:sp macro="" textlink="">
      <xdr:nvSpPr>
        <xdr:cNvPr id="3312" name="AutoShape 240" descr="Tampa Bay Lightning">
          <a:extLst>
            <a:ext uri="{FF2B5EF4-FFF2-40B4-BE49-F238E27FC236}">
              <a16:creationId xmlns:a16="http://schemas.microsoft.com/office/drawing/2014/main" xmlns="" id="{00000000-0008-0000-0D00-0000F00C0000}"/>
            </a:ext>
          </a:extLst>
        </xdr:cNvPr>
        <xdr:cNvSpPr>
          <a:spLocks noChangeAspect="1" noChangeArrowheads="1"/>
        </xdr:cNvSpPr>
      </xdr:nvSpPr>
      <xdr:spPr bwMode="auto">
        <a:xfrm>
          <a:off x="0" y="9034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340</xdr:row>
      <xdr:rowOff>0</xdr:rowOff>
    </xdr:from>
    <xdr:to>
      <xdr:col>0</xdr:col>
      <xdr:colOff>304800</xdr:colOff>
      <xdr:row>341</xdr:row>
      <xdr:rowOff>121920</xdr:rowOff>
    </xdr:to>
    <xdr:sp macro="" textlink="">
      <xdr:nvSpPr>
        <xdr:cNvPr id="3313" name="AutoShape 241" descr="Vancouver Canucks">
          <a:extLst>
            <a:ext uri="{FF2B5EF4-FFF2-40B4-BE49-F238E27FC236}">
              <a16:creationId xmlns:a16="http://schemas.microsoft.com/office/drawing/2014/main" xmlns="" id="{00000000-0008-0000-0D00-0000F10C0000}"/>
            </a:ext>
          </a:extLst>
        </xdr:cNvPr>
        <xdr:cNvSpPr>
          <a:spLocks noChangeAspect="1" noChangeArrowheads="1"/>
        </xdr:cNvSpPr>
      </xdr:nvSpPr>
      <xdr:spPr bwMode="auto">
        <a:xfrm>
          <a:off x="0" y="907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660</xdr:row>
      <xdr:rowOff>0</xdr:rowOff>
    </xdr:from>
    <xdr:to>
      <xdr:col>0</xdr:col>
      <xdr:colOff>304800</xdr:colOff>
      <xdr:row>661</xdr:row>
      <xdr:rowOff>121920</xdr:rowOff>
    </xdr:to>
    <xdr:sp macro="" textlink="">
      <xdr:nvSpPr>
        <xdr:cNvPr id="3314" name="AutoShape 242" descr="Winnipeg Jets">
          <a:extLst>
            <a:ext uri="{FF2B5EF4-FFF2-40B4-BE49-F238E27FC236}">
              <a16:creationId xmlns:a16="http://schemas.microsoft.com/office/drawing/2014/main" xmlns="" id="{00000000-0008-0000-0D00-0000F20C0000}"/>
            </a:ext>
          </a:extLst>
        </xdr:cNvPr>
        <xdr:cNvSpPr>
          <a:spLocks noChangeAspect="1" noChangeArrowheads="1"/>
        </xdr:cNvSpPr>
      </xdr:nvSpPr>
      <xdr:spPr bwMode="auto">
        <a:xfrm>
          <a:off x="0" y="91089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640</xdr:row>
      <xdr:rowOff>0</xdr:rowOff>
    </xdr:from>
    <xdr:to>
      <xdr:col>0</xdr:col>
      <xdr:colOff>304800</xdr:colOff>
      <xdr:row>641</xdr:row>
      <xdr:rowOff>121920</xdr:rowOff>
    </xdr:to>
    <xdr:sp macro="" textlink="">
      <xdr:nvSpPr>
        <xdr:cNvPr id="3315" name="AutoShape 243" descr="Philadelphia Flyers">
          <a:extLst>
            <a:ext uri="{FF2B5EF4-FFF2-40B4-BE49-F238E27FC236}">
              <a16:creationId xmlns:a16="http://schemas.microsoft.com/office/drawing/2014/main" xmlns="" id="{00000000-0008-0000-0D00-0000F30C0000}"/>
            </a:ext>
          </a:extLst>
        </xdr:cNvPr>
        <xdr:cNvSpPr>
          <a:spLocks noChangeAspect="1" noChangeArrowheads="1"/>
        </xdr:cNvSpPr>
      </xdr:nvSpPr>
      <xdr:spPr bwMode="auto">
        <a:xfrm>
          <a:off x="0" y="9146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819</xdr:row>
      <xdr:rowOff>0</xdr:rowOff>
    </xdr:from>
    <xdr:to>
      <xdr:col>0</xdr:col>
      <xdr:colOff>304800</xdr:colOff>
      <xdr:row>820</xdr:row>
      <xdr:rowOff>121920</xdr:rowOff>
    </xdr:to>
    <xdr:sp macro="" textlink="">
      <xdr:nvSpPr>
        <xdr:cNvPr id="3316" name="AutoShape 244" descr="Buffalo Sabres">
          <a:extLst>
            <a:ext uri="{FF2B5EF4-FFF2-40B4-BE49-F238E27FC236}">
              <a16:creationId xmlns:a16="http://schemas.microsoft.com/office/drawing/2014/main" xmlns="" id="{00000000-0008-0000-0D00-0000F40C0000}"/>
            </a:ext>
          </a:extLst>
        </xdr:cNvPr>
        <xdr:cNvSpPr>
          <a:spLocks noChangeAspect="1" noChangeArrowheads="1"/>
        </xdr:cNvSpPr>
      </xdr:nvSpPr>
      <xdr:spPr bwMode="auto">
        <a:xfrm>
          <a:off x="0" y="9183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121920</xdr:rowOff>
    </xdr:to>
    <xdr:sp macro="" textlink="">
      <xdr:nvSpPr>
        <xdr:cNvPr id="3317" name="AutoShape 245" descr="New York Islanders">
          <a:extLst>
            <a:ext uri="{FF2B5EF4-FFF2-40B4-BE49-F238E27FC236}">
              <a16:creationId xmlns:a16="http://schemas.microsoft.com/office/drawing/2014/main" xmlns="" id="{00000000-0008-0000-0D00-0000F50C0000}"/>
            </a:ext>
          </a:extLst>
        </xdr:cNvPr>
        <xdr:cNvSpPr>
          <a:spLocks noChangeAspect="1" noChangeArrowheads="1"/>
        </xdr:cNvSpPr>
      </xdr:nvSpPr>
      <xdr:spPr bwMode="auto">
        <a:xfrm>
          <a:off x="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271</xdr:row>
      <xdr:rowOff>0</xdr:rowOff>
    </xdr:from>
    <xdr:to>
      <xdr:col>0</xdr:col>
      <xdr:colOff>304800</xdr:colOff>
      <xdr:row>272</xdr:row>
      <xdr:rowOff>121920</xdr:rowOff>
    </xdr:to>
    <xdr:sp macro="" textlink="">
      <xdr:nvSpPr>
        <xdr:cNvPr id="3318" name="AutoShape 246" descr="Minnesota Wild">
          <a:extLst>
            <a:ext uri="{FF2B5EF4-FFF2-40B4-BE49-F238E27FC236}">
              <a16:creationId xmlns:a16="http://schemas.microsoft.com/office/drawing/2014/main" xmlns="" id="{00000000-0008-0000-0D00-0000F60C0000}"/>
            </a:ext>
          </a:extLst>
        </xdr:cNvPr>
        <xdr:cNvSpPr>
          <a:spLocks noChangeAspect="1" noChangeArrowheads="1"/>
        </xdr:cNvSpPr>
      </xdr:nvSpPr>
      <xdr:spPr bwMode="auto">
        <a:xfrm>
          <a:off x="0" y="925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572</xdr:row>
      <xdr:rowOff>0</xdr:rowOff>
    </xdr:from>
    <xdr:to>
      <xdr:col>0</xdr:col>
      <xdr:colOff>304800</xdr:colOff>
      <xdr:row>573</xdr:row>
      <xdr:rowOff>121920</xdr:rowOff>
    </xdr:to>
    <xdr:sp macro="" textlink="">
      <xdr:nvSpPr>
        <xdr:cNvPr id="3319" name="AutoShape 247" descr="Calgary Flames">
          <a:extLst>
            <a:ext uri="{FF2B5EF4-FFF2-40B4-BE49-F238E27FC236}">
              <a16:creationId xmlns:a16="http://schemas.microsoft.com/office/drawing/2014/main" xmlns="" id="{00000000-0008-0000-0D00-0000F70C0000}"/>
            </a:ext>
          </a:extLst>
        </xdr:cNvPr>
        <xdr:cNvSpPr>
          <a:spLocks noChangeAspect="1" noChangeArrowheads="1"/>
        </xdr:cNvSpPr>
      </xdr:nvSpPr>
      <xdr:spPr bwMode="auto">
        <a:xfrm>
          <a:off x="0" y="92956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121920</xdr:rowOff>
    </xdr:to>
    <xdr:sp macro="" textlink="">
      <xdr:nvSpPr>
        <xdr:cNvPr id="3320" name="AutoShape 248" descr="Tampa Bay Lightning">
          <a:extLst>
            <a:ext uri="{FF2B5EF4-FFF2-40B4-BE49-F238E27FC236}">
              <a16:creationId xmlns:a16="http://schemas.microsoft.com/office/drawing/2014/main" xmlns="" id="{00000000-0008-0000-0D00-0000F80C0000}"/>
            </a:ext>
          </a:extLst>
        </xdr:cNvPr>
        <xdr:cNvSpPr>
          <a:spLocks noChangeAspect="1" noChangeArrowheads="1"/>
        </xdr:cNvSpPr>
      </xdr:nvSpPr>
      <xdr:spPr bwMode="auto">
        <a:xfrm>
          <a:off x="0" y="93329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xdr:row>
      <xdr:rowOff>0</xdr:rowOff>
    </xdr:from>
    <xdr:to>
      <xdr:col>0</xdr:col>
      <xdr:colOff>304800</xdr:colOff>
      <xdr:row>592</xdr:row>
      <xdr:rowOff>121920</xdr:rowOff>
    </xdr:to>
    <xdr:sp macro="" textlink="">
      <xdr:nvSpPr>
        <xdr:cNvPr id="3321" name="AutoShape 249" descr="Dallas Stars">
          <a:extLst>
            <a:ext uri="{FF2B5EF4-FFF2-40B4-BE49-F238E27FC236}">
              <a16:creationId xmlns:a16="http://schemas.microsoft.com/office/drawing/2014/main" xmlns="" id="{00000000-0008-0000-0D00-0000F90C0000}"/>
            </a:ext>
          </a:extLst>
        </xdr:cNvPr>
        <xdr:cNvSpPr>
          <a:spLocks noChangeAspect="1" noChangeArrowheads="1"/>
        </xdr:cNvSpPr>
      </xdr:nvSpPr>
      <xdr:spPr bwMode="auto">
        <a:xfrm>
          <a:off x="0" y="9370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386</xdr:row>
      <xdr:rowOff>0</xdr:rowOff>
    </xdr:from>
    <xdr:to>
      <xdr:col>0</xdr:col>
      <xdr:colOff>304800</xdr:colOff>
      <xdr:row>387</xdr:row>
      <xdr:rowOff>121920</xdr:rowOff>
    </xdr:to>
    <xdr:sp macro="" textlink="">
      <xdr:nvSpPr>
        <xdr:cNvPr id="3322" name="AutoShape 250" descr="Edmonton Oilers">
          <a:extLst>
            <a:ext uri="{FF2B5EF4-FFF2-40B4-BE49-F238E27FC236}">
              <a16:creationId xmlns:a16="http://schemas.microsoft.com/office/drawing/2014/main" xmlns="" id="{00000000-0008-0000-0D00-0000FA0C0000}"/>
            </a:ext>
          </a:extLst>
        </xdr:cNvPr>
        <xdr:cNvSpPr>
          <a:spLocks noChangeAspect="1" noChangeArrowheads="1"/>
        </xdr:cNvSpPr>
      </xdr:nvSpPr>
      <xdr:spPr bwMode="auto">
        <a:xfrm>
          <a:off x="0" y="94076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361</xdr:row>
      <xdr:rowOff>0</xdr:rowOff>
    </xdr:from>
    <xdr:to>
      <xdr:col>0</xdr:col>
      <xdr:colOff>304800</xdr:colOff>
      <xdr:row>362</xdr:row>
      <xdr:rowOff>121920</xdr:rowOff>
    </xdr:to>
    <xdr:sp macro="" textlink="">
      <xdr:nvSpPr>
        <xdr:cNvPr id="3323" name="AutoShape 251" descr="Florida Panthers">
          <a:extLst>
            <a:ext uri="{FF2B5EF4-FFF2-40B4-BE49-F238E27FC236}">
              <a16:creationId xmlns:a16="http://schemas.microsoft.com/office/drawing/2014/main" xmlns="" id="{00000000-0008-0000-0D00-0000FB0C0000}"/>
            </a:ext>
          </a:extLst>
        </xdr:cNvPr>
        <xdr:cNvSpPr>
          <a:spLocks noChangeAspect="1" noChangeArrowheads="1"/>
        </xdr:cNvSpPr>
      </xdr:nvSpPr>
      <xdr:spPr bwMode="auto">
        <a:xfrm>
          <a:off x="0" y="9444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675</xdr:row>
      <xdr:rowOff>0</xdr:rowOff>
    </xdr:from>
    <xdr:to>
      <xdr:col>0</xdr:col>
      <xdr:colOff>304800</xdr:colOff>
      <xdr:row>676</xdr:row>
      <xdr:rowOff>121920</xdr:rowOff>
    </xdr:to>
    <xdr:sp macro="" textlink="">
      <xdr:nvSpPr>
        <xdr:cNvPr id="3324" name="AutoShape 252" descr="Columbus Blue Jackets">
          <a:extLst>
            <a:ext uri="{FF2B5EF4-FFF2-40B4-BE49-F238E27FC236}">
              <a16:creationId xmlns:a16="http://schemas.microsoft.com/office/drawing/2014/main" xmlns="" id="{00000000-0008-0000-0D00-0000FC0C0000}"/>
            </a:ext>
          </a:extLst>
        </xdr:cNvPr>
        <xdr:cNvSpPr>
          <a:spLocks noChangeAspect="1" noChangeArrowheads="1"/>
        </xdr:cNvSpPr>
      </xdr:nvSpPr>
      <xdr:spPr bwMode="auto">
        <a:xfrm>
          <a:off x="0" y="94823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679</xdr:row>
      <xdr:rowOff>0</xdr:rowOff>
    </xdr:from>
    <xdr:to>
      <xdr:col>0</xdr:col>
      <xdr:colOff>304800</xdr:colOff>
      <xdr:row>680</xdr:row>
      <xdr:rowOff>121920</xdr:rowOff>
    </xdr:to>
    <xdr:sp macro="" textlink="">
      <xdr:nvSpPr>
        <xdr:cNvPr id="3325" name="AutoShape 253" descr="Philadelphia Flyers">
          <a:extLst>
            <a:ext uri="{FF2B5EF4-FFF2-40B4-BE49-F238E27FC236}">
              <a16:creationId xmlns:a16="http://schemas.microsoft.com/office/drawing/2014/main" xmlns="" id="{00000000-0008-0000-0D00-0000FD0C0000}"/>
            </a:ext>
          </a:extLst>
        </xdr:cNvPr>
        <xdr:cNvSpPr>
          <a:spLocks noChangeAspect="1" noChangeArrowheads="1"/>
        </xdr:cNvSpPr>
      </xdr:nvSpPr>
      <xdr:spPr bwMode="auto">
        <a:xfrm>
          <a:off x="0" y="9519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121920</xdr:rowOff>
    </xdr:to>
    <xdr:sp macro="" textlink="">
      <xdr:nvSpPr>
        <xdr:cNvPr id="3326" name="AutoShape 254" descr="New York Islanders">
          <a:extLst>
            <a:ext uri="{FF2B5EF4-FFF2-40B4-BE49-F238E27FC236}">
              <a16:creationId xmlns:a16="http://schemas.microsoft.com/office/drawing/2014/main" xmlns="" id="{00000000-0008-0000-0D00-0000FE0C0000}"/>
            </a:ext>
          </a:extLst>
        </xdr:cNvPr>
        <xdr:cNvSpPr>
          <a:spLocks noChangeAspect="1" noChangeArrowheads="1"/>
        </xdr:cNvSpPr>
      </xdr:nvSpPr>
      <xdr:spPr bwMode="auto">
        <a:xfrm>
          <a:off x="0" y="9557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xdr:row>
      <xdr:rowOff>0</xdr:rowOff>
    </xdr:from>
    <xdr:to>
      <xdr:col>0</xdr:col>
      <xdr:colOff>304800</xdr:colOff>
      <xdr:row>263</xdr:row>
      <xdr:rowOff>121920</xdr:rowOff>
    </xdr:to>
    <xdr:sp macro="" textlink="">
      <xdr:nvSpPr>
        <xdr:cNvPr id="3327" name="AutoShape 255" descr="Arizona Coyotes">
          <a:extLst>
            <a:ext uri="{FF2B5EF4-FFF2-40B4-BE49-F238E27FC236}">
              <a16:creationId xmlns:a16="http://schemas.microsoft.com/office/drawing/2014/main" xmlns="" id="{00000000-0008-0000-0D00-0000FF0C0000}"/>
            </a:ext>
          </a:extLst>
        </xdr:cNvPr>
        <xdr:cNvSpPr>
          <a:spLocks noChangeAspect="1" noChangeArrowheads="1"/>
        </xdr:cNvSpPr>
      </xdr:nvSpPr>
      <xdr:spPr bwMode="auto">
        <a:xfrm>
          <a:off x="0" y="9594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771</xdr:row>
      <xdr:rowOff>0</xdr:rowOff>
    </xdr:from>
    <xdr:to>
      <xdr:col>0</xdr:col>
      <xdr:colOff>304800</xdr:colOff>
      <xdr:row>772</xdr:row>
      <xdr:rowOff>121920</xdr:rowOff>
    </xdr:to>
    <xdr:sp macro="" textlink="">
      <xdr:nvSpPr>
        <xdr:cNvPr id="3328" name="AutoShape 256" descr="New York Islanders">
          <a:extLst>
            <a:ext uri="{FF2B5EF4-FFF2-40B4-BE49-F238E27FC236}">
              <a16:creationId xmlns:a16="http://schemas.microsoft.com/office/drawing/2014/main" xmlns="" id="{00000000-0008-0000-0D00-0000000D0000}"/>
            </a:ext>
          </a:extLst>
        </xdr:cNvPr>
        <xdr:cNvSpPr>
          <a:spLocks noChangeAspect="1" noChangeArrowheads="1"/>
        </xdr:cNvSpPr>
      </xdr:nvSpPr>
      <xdr:spPr bwMode="auto">
        <a:xfrm>
          <a:off x="0" y="963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363</xdr:row>
      <xdr:rowOff>0</xdr:rowOff>
    </xdr:from>
    <xdr:to>
      <xdr:col>0</xdr:col>
      <xdr:colOff>304800</xdr:colOff>
      <xdr:row>364</xdr:row>
      <xdr:rowOff>121920</xdr:rowOff>
    </xdr:to>
    <xdr:sp macro="" textlink="">
      <xdr:nvSpPr>
        <xdr:cNvPr id="3329" name="AutoShape 257" descr="Florida Panthers">
          <a:extLst>
            <a:ext uri="{FF2B5EF4-FFF2-40B4-BE49-F238E27FC236}">
              <a16:creationId xmlns:a16="http://schemas.microsoft.com/office/drawing/2014/main" xmlns="" id="{00000000-0008-0000-0D00-0000010D0000}"/>
            </a:ext>
          </a:extLst>
        </xdr:cNvPr>
        <xdr:cNvSpPr>
          <a:spLocks noChangeAspect="1" noChangeArrowheads="1"/>
        </xdr:cNvSpPr>
      </xdr:nvSpPr>
      <xdr:spPr bwMode="auto">
        <a:xfrm>
          <a:off x="0" y="9669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304800</xdr:colOff>
      <xdr:row>121</xdr:row>
      <xdr:rowOff>121920</xdr:rowOff>
    </xdr:to>
    <xdr:sp macro="" textlink="">
      <xdr:nvSpPr>
        <xdr:cNvPr id="3330" name="AutoShape 258" descr="San Jose Sharks">
          <a:extLst>
            <a:ext uri="{FF2B5EF4-FFF2-40B4-BE49-F238E27FC236}">
              <a16:creationId xmlns:a16="http://schemas.microsoft.com/office/drawing/2014/main" xmlns="" id="{00000000-0008-0000-0D00-0000020D0000}"/>
            </a:ext>
          </a:extLst>
        </xdr:cNvPr>
        <xdr:cNvSpPr>
          <a:spLocks noChangeAspect="1" noChangeArrowheads="1"/>
        </xdr:cNvSpPr>
      </xdr:nvSpPr>
      <xdr:spPr bwMode="auto">
        <a:xfrm>
          <a:off x="0" y="97063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840</xdr:row>
      <xdr:rowOff>0</xdr:rowOff>
    </xdr:from>
    <xdr:to>
      <xdr:col>0</xdr:col>
      <xdr:colOff>304800</xdr:colOff>
      <xdr:row>841</xdr:row>
      <xdr:rowOff>121920</xdr:rowOff>
    </xdr:to>
    <xdr:sp macro="" textlink="">
      <xdr:nvSpPr>
        <xdr:cNvPr id="3331" name="AutoShape 259" descr="Ottawa Senators">
          <a:extLst>
            <a:ext uri="{FF2B5EF4-FFF2-40B4-BE49-F238E27FC236}">
              <a16:creationId xmlns:a16="http://schemas.microsoft.com/office/drawing/2014/main" xmlns="" id="{00000000-0008-0000-0D00-0000030D0000}"/>
            </a:ext>
          </a:extLst>
        </xdr:cNvPr>
        <xdr:cNvSpPr>
          <a:spLocks noChangeAspect="1" noChangeArrowheads="1"/>
        </xdr:cNvSpPr>
      </xdr:nvSpPr>
      <xdr:spPr bwMode="auto">
        <a:xfrm>
          <a:off x="0" y="97436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121920</xdr:rowOff>
    </xdr:to>
    <xdr:sp macro="" textlink="">
      <xdr:nvSpPr>
        <xdr:cNvPr id="3332" name="AutoShape 260" descr="Minnesota Wild">
          <a:extLst>
            <a:ext uri="{FF2B5EF4-FFF2-40B4-BE49-F238E27FC236}">
              <a16:creationId xmlns:a16="http://schemas.microsoft.com/office/drawing/2014/main" xmlns="" id="{00000000-0008-0000-0D00-0000040D0000}"/>
            </a:ext>
          </a:extLst>
        </xdr:cNvPr>
        <xdr:cNvSpPr>
          <a:spLocks noChangeAspect="1" noChangeArrowheads="1"/>
        </xdr:cNvSpPr>
      </xdr:nvSpPr>
      <xdr:spPr bwMode="auto">
        <a:xfrm>
          <a:off x="0" y="9781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786</xdr:row>
      <xdr:rowOff>0</xdr:rowOff>
    </xdr:from>
    <xdr:to>
      <xdr:col>0</xdr:col>
      <xdr:colOff>304800</xdr:colOff>
      <xdr:row>787</xdr:row>
      <xdr:rowOff>121920</xdr:rowOff>
    </xdr:to>
    <xdr:sp macro="" textlink="">
      <xdr:nvSpPr>
        <xdr:cNvPr id="3333" name="AutoShape 261" descr="Detroit Red Wings">
          <a:extLst>
            <a:ext uri="{FF2B5EF4-FFF2-40B4-BE49-F238E27FC236}">
              <a16:creationId xmlns:a16="http://schemas.microsoft.com/office/drawing/2014/main" xmlns="" id="{00000000-0008-0000-0D00-0000050D0000}"/>
            </a:ext>
          </a:extLst>
        </xdr:cNvPr>
        <xdr:cNvSpPr>
          <a:spLocks noChangeAspect="1" noChangeArrowheads="1"/>
        </xdr:cNvSpPr>
      </xdr:nvSpPr>
      <xdr:spPr bwMode="auto">
        <a:xfrm>
          <a:off x="0" y="981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656</xdr:row>
      <xdr:rowOff>0</xdr:rowOff>
    </xdr:from>
    <xdr:to>
      <xdr:col>0</xdr:col>
      <xdr:colOff>304800</xdr:colOff>
      <xdr:row>657</xdr:row>
      <xdr:rowOff>121920</xdr:rowOff>
    </xdr:to>
    <xdr:sp macro="" textlink="">
      <xdr:nvSpPr>
        <xdr:cNvPr id="3334" name="AutoShape 262" descr="Anaheim Ducks">
          <a:extLst>
            <a:ext uri="{FF2B5EF4-FFF2-40B4-BE49-F238E27FC236}">
              <a16:creationId xmlns:a16="http://schemas.microsoft.com/office/drawing/2014/main" xmlns="" id="{00000000-0008-0000-0D00-0000060D0000}"/>
            </a:ext>
          </a:extLst>
        </xdr:cNvPr>
        <xdr:cNvSpPr>
          <a:spLocks noChangeAspect="1" noChangeArrowheads="1"/>
        </xdr:cNvSpPr>
      </xdr:nvSpPr>
      <xdr:spPr bwMode="auto">
        <a:xfrm>
          <a:off x="0" y="98557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719</xdr:row>
      <xdr:rowOff>0</xdr:rowOff>
    </xdr:from>
    <xdr:to>
      <xdr:col>0</xdr:col>
      <xdr:colOff>304800</xdr:colOff>
      <xdr:row>720</xdr:row>
      <xdr:rowOff>121920</xdr:rowOff>
    </xdr:to>
    <xdr:sp macro="" textlink="">
      <xdr:nvSpPr>
        <xdr:cNvPr id="3335" name="AutoShape 263" descr="Vancouver Canucks">
          <a:extLst>
            <a:ext uri="{FF2B5EF4-FFF2-40B4-BE49-F238E27FC236}">
              <a16:creationId xmlns:a16="http://schemas.microsoft.com/office/drawing/2014/main" xmlns="" id="{00000000-0008-0000-0D00-0000070D0000}"/>
            </a:ext>
          </a:extLst>
        </xdr:cNvPr>
        <xdr:cNvSpPr>
          <a:spLocks noChangeAspect="1" noChangeArrowheads="1"/>
        </xdr:cNvSpPr>
      </xdr:nvSpPr>
      <xdr:spPr bwMode="auto">
        <a:xfrm>
          <a:off x="0" y="98930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266</xdr:row>
      <xdr:rowOff>0</xdr:rowOff>
    </xdr:from>
    <xdr:to>
      <xdr:col>0</xdr:col>
      <xdr:colOff>304800</xdr:colOff>
      <xdr:row>267</xdr:row>
      <xdr:rowOff>121920</xdr:rowOff>
    </xdr:to>
    <xdr:sp macro="" textlink="">
      <xdr:nvSpPr>
        <xdr:cNvPr id="3336" name="AutoShape 264" descr="Nashville Predators">
          <a:extLst>
            <a:ext uri="{FF2B5EF4-FFF2-40B4-BE49-F238E27FC236}">
              <a16:creationId xmlns:a16="http://schemas.microsoft.com/office/drawing/2014/main" xmlns="" id="{00000000-0008-0000-0D00-0000080D0000}"/>
            </a:ext>
          </a:extLst>
        </xdr:cNvPr>
        <xdr:cNvSpPr>
          <a:spLocks noChangeAspect="1" noChangeArrowheads="1"/>
        </xdr:cNvSpPr>
      </xdr:nvSpPr>
      <xdr:spPr bwMode="auto">
        <a:xfrm>
          <a:off x="0" y="9930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374</xdr:row>
      <xdr:rowOff>0</xdr:rowOff>
    </xdr:from>
    <xdr:to>
      <xdr:col>0</xdr:col>
      <xdr:colOff>304800</xdr:colOff>
      <xdr:row>375</xdr:row>
      <xdr:rowOff>121920</xdr:rowOff>
    </xdr:to>
    <xdr:sp macro="" textlink="">
      <xdr:nvSpPr>
        <xdr:cNvPr id="3337" name="AutoShape 265" descr="Ottawa Senators">
          <a:extLst>
            <a:ext uri="{FF2B5EF4-FFF2-40B4-BE49-F238E27FC236}">
              <a16:creationId xmlns:a16="http://schemas.microsoft.com/office/drawing/2014/main" xmlns="" id="{00000000-0008-0000-0D00-0000090D0000}"/>
            </a:ext>
          </a:extLst>
        </xdr:cNvPr>
        <xdr:cNvSpPr>
          <a:spLocks noChangeAspect="1" noChangeArrowheads="1"/>
        </xdr:cNvSpPr>
      </xdr:nvSpPr>
      <xdr:spPr bwMode="auto">
        <a:xfrm>
          <a:off x="0" y="9967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519</xdr:row>
      <xdr:rowOff>0</xdr:rowOff>
    </xdr:from>
    <xdr:to>
      <xdr:col>0</xdr:col>
      <xdr:colOff>304800</xdr:colOff>
      <xdr:row>520</xdr:row>
      <xdr:rowOff>121920</xdr:rowOff>
    </xdr:to>
    <xdr:sp macro="" textlink="">
      <xdr:nvSpPr>
        <xdr:cNvPr id="3338" name="AutoShape 266" descr="Chicago Blackhawks">
          <a:extLst>
            <a:ext uri="{FF2B5EF4-FFF2-40B4-BE49-F238E27FC236}">
              <a16:creationId xmlns:a16="http://schemas.microsoft.com/office/drawing/2014/main" xmlns="" id="{00000000-0008-0000-0D00-00000A0D0000}"/>
            </a:ext>
          </a:extLst>
        </xdr:cNvPr>
        <xdr:cNvSpPr>
          <a:spLocks noChangeAspect="1" noChangeArrowheads="1"/>
        </xdr:cNvSpPr>
      </xdr:nvSpPr>
      <xdr:spPr bwMode="auto">
        <a:xfrm>
          <a:off x="0" y="10005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xdr:row>
      <xdr:rowOff>0</xdr:rowOff>
    </xdr:from>
    <xdr:to>
      <xdr:col>0</xdr:col>
      <xdr:colOff>304800</xdr:colOff>
      <xdr:row>563</xdr:row>
      <xdr:rowOff>121920</xdr:rowOff>
    </xdr:to>
    <xdr:sp macro="" textlink="">
      <xdr:nvSpPr>
        <xdr:cNvPr id="3339" name="AutoShape 267" descr="New York Islanders">
          <a:extLst>
            <a:ext uri="{FF2B5EF4-FFF2-40B4-BE49-F238E27FC236}">
              <a16:creationId xmlns:a16="http://schemas.microsoft.com/office/drawing/2014/main" xmlns="" id="{00000000-0008-0000-0D00-00000B0D0000}"/>
            </a:ext>
          </a:extLst>
        </xdr:cNvPr>
        <xdr:cNvSpPr>
          <a:spLocks noChangeAspect="1" noChangeArrowheads="1"/>
        </xdr:cNvSpPr>
      </xdr:nvSpPr>
      <xdr:spPr bwMode="auto">
        <a:xfrm>
          <a:off x="0" y="10042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201</xdr:row>
      <xdr:rowOff>0</xdr:rowOff>
    </xdr:from>
    <xdr:to>
      <xdr:col>0</xdr:col>
      <xdr:colOff>304800</xdr:colOff>
      <xdr:row>202</xdr:row>
      <xdr:rowOff>121920</xdr:rowOff>
    </xdr:to>
    <xdr:sp macro="" textlink="">
      <xdr:nvSpPr>
        <xdr:cNvPr id="3340" name="AutoShape 268" descr="Buffalo Sabres">
          <a:extLst>
            <a:ext uri="{FF2B5EF4-FFF2-40B4-BE49-F238E27FC236}">
              <a16:creationId xmlns:a16="http://schemas.microsoft.com/office/drawing/2014/main" xmlns="" id="{00000000-0008-0000-0D00-00000C0D0000}"/>
            </a:ext>
          </a:extLst>
        </xdr:cNvPr>
        <xdr:cNvSpPr>
          <a:spLocks noChangeAspect="1" noChangeArrowheads="1"/>
        </xdr:cNvSpPr>
      </xdr:nvSpPr>
      <xdr:spPr bwMode="auto">
        <a:xfrm>
          <a:off x="0" y="10079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121920</xdr:rowOff>
    </xdr:to>
    <xdr:sp macro="" textlink="">
      <xdr:nvSpPr>
        <xdr:cNvPr id="3341" name="AutoShape 269" descr="Washington Capitals">
          <a:extLst>
            <a:ext uri="{FF2B5EF4-FFF2-40B4-BE49-F238E27FC236}">
              <a16:creationId xmlns:a16="http://schemas.microsoft.com/office/drawing/2014/main" xmlns="" id="{00000000-0008-0000-0D00-00000D0D0000}"/>
            </a:ext>
          </a:extLst>
        </xdr:cNvPr>
        <xdr:cNvSpPr>
          <a:spLocks noChangeAspect="1" noChangeArrowheads="1"/>
        </xdr:cNvSpPr>
      </xdr:nvSpPr>
      <xdr:spPr bwMode="auto">
        <a:xfrm>
          <a:off x="0" y="10117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693</xdr:row>
      <xdr:rowOff>0</xdr:rowOff>
    </xdr:from>
    <xdr:to>
      <xdr:col>0</xdr:col>
      <xdr:colOff>304800</xdr:colOff>
      <xdr:row>694</xdr:row>
      <xdr:rowOff>121920</xdr:rowOff>
    </xdr:to>
    <xdr:sp macro="" textlink="">
      <xdr:nvSpPr>
        <xdr:cNvPr id="3342" name="AutoShape 270" descr="Toronto Maple Leafs">
          <a:extLst>
            <a:ext uri="{FF2B5EF4-FFF2-40B4-BE49-F238E27FC236}">
              <a16:creationId xmlns:a16="http://schemas.microsoft.com/office/drawing/2014/main" xmlns="" id="{00000000-0008-0000-0D00-00000E0D0000}"/>
            </a:ext>
          </a:extLst>
        </xdr:cNvPr>
        <xdr:cNvSpPr>
          <a:spLocks noChangeAspect="1" noChangeArrowheads="1"/>
        </xdr:cNvSpPr>
      </xdr:nvSpPr>
      <xdr:spPr bwMode="auto">
        <a:xfrm>
          <a:off x="0" y="101544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213</xdr:row>
      <xdr:rowOff>0</xdr:rowOff>
    </xdr:from>
    <xdr:to>
      <xdr:col>0</xdr:col>
      <xdr:colOff>304800</xdr:colOff>
      <xdr:row>214</xdr:row>
      <xdr:rowOff>121920</xdr:rowOff>
    </xdr:to>
    <xdr:sp macro="" textlink="">
      <xdr:nvSpPr>
        <xdr:cNvPr id="3343" name="AutoShape 271" descr="Tampa Bay Lightning">
          <a:extLst>
            <a:ext uri="{FF2B5EF4-FFF2-40B4-BE49-F238E27FC236}">
              <a16:creationId xmlns:a16="http://schemas.microsoft.com/office/drawing/2014/main" xmlns="" id="{00000000-0008-0000-0D00-00000F0D0000}"/>
            </a:ext>
          </a:extLst>
        </xdr:cNvPr>
        <xdr:cNvSpPr>
          <a:spLocks noChangeAspect="1" noChangeArrowheads="1"/>
        </xdr:cNvSpPr>
      </xdr:nvSpPr>
      <xdr:spPr bwMode="auto">
        <a:xfrm>
          <a:off x="0" y="1019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563</xdr:row>
      <xdr:rowOff>0</xdr:rowOff>
    </xdr:from>
    <xdr:to>
      <xdr:col>0</xdr:col>
      <xdr:colOff>304800</xdr:colOff>
      <xdr:row>564</xdr:row>
      <xdr:rowOff>121920</xdr:rowOff>
    </xdr:to>
    <xdr:sp macro="" textlink="">
      <xdr:nvSpPr>
        <xdr:cNvPr id="3344" name="AutoShape 272" descr="Vancouver Canucks">
          <a:extLst>
            <a:ext uri="{FF2B5EF4-FFF2-40B4-BE49-F238E27FC236}">
              <a16:creationId xmlns:a16="http://schemas.microsoft.com/office/drawing/2014/main" xmlns="" id="{00000000-0008-0000-0D00-0000100D0000}"/>
            </a:ext>
          </a:extLst>
        </xdr:cNvPr>
        <xdr:cNvSpPr>
          <a:spLocks noChangeAspect="1" noChangeArrowheads="1"/>
        </xdr:cNvSpPr>
      </xdr:nvSpPr>
      <xdr:spPr bwMode="auto">
        <a:xfrm>
          <a:off x="0" y="10229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769</xdr:row>
      <xdr:rowOff>0</xdr:rowOff>
    </xdr:from>
    <xdr:to>
      <xdr:col>0</xdr:col>
      <xdr:colOff>304800</xdr:colOff>
      <xdr:row>770</xdr:row>
      <xdr:rowOff>121920</xdr:rowOff>
    </xdr:to>
    <xdr:sp macro="" textlink="">
      <xdr:nvSpPr>
        <xdr:cNvPr id="3345" name="AutoShape 273" descr="Vancouver Canucks">
          <a:extLst>
            <a:ext uri="{FF2B5EF4-FFF2-40B4-BE49-F238E27FC236}">
              <a16:creationId xmlns:a16="http://schemas.microsoft.com/office/drawing/2014/main" xmlns="" id="{00000000-0008-0000-0D00-0000110D0000}"/>
            </a:ext>
          </a:extLst>
        </xdr:cNvPr>
        <xdr:cNvSpPr>
          <a:spLocks noChangeAspect="1" noChangeArrowheads="1"/>
        </xdr:cNvSpPr>
      </xdr:nvSpPr>
      <xdr:spPr bwMode="auto">
        <a:xfrm>
          <a:off x="0" y="10266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121920</xdr:rowOff>
    </xdr:to>
    <xdr:sp macro="" textlink="">
      <xdr:nvSpPr>
        <xdr:cNvPr id="3346" name="AutoShape 274" descr="St Louis Blues">
          <a:extLst>
            <a:ext uri="{FF2B5EF4-FFF2-40B4-BE49-F238E27FC236}">
              <a16:creationId xmlns:a16="http://schemas.microsoft.com/office/drawing/2014/main" xmlns="" id="{00000000-0008-0000-0D00-0000120D0000}"/>
            </a:ext>
          </a:extLst>
        </xdr:cNvPr>
        <xdr:cNvSpPr>
          <a:spLocks noChangeAspect="1" noChangeArrowheads="1"/>
        </xdr:cNvSpPr>
      </xdr:nvSpPr>
      <xdr:spPr bwMode="auto">
        <a:xfrm>
          <a:off x="0" y="103037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516</xdr:row>
      <xdr:rowOff>0</xdr:rowOff>
    </xdr:from>
    <xdr:to>
      <xdr:col>0</xdr:col>
      <xdr:colOff>304800</xdr:colOff>
      <xdr:row>517</xdr:row>
      <xdr:rowOff>121920</xdr:rowOff>
    </xdr:to>
    <xdr:sp macro="" textlink="">
      <xdr:nvSpPr>
        <xdr:cNvPr id="3347" name="AutoShape 275" descr="Minnesota Wild">
          <a:extLst>
            <a:ext uri="{FF2B5EF4-FFF2-40B4-BE49-F238E27FC236}">
              <a16:creationId xmlns:a16="http://schemas.microsoft.com/office/drawing/2014/main" xmlns="" id="{00000000-0008-0000-0D00-0000130D0000}"/>
            </a:ext>
          </a:extLst>
        </xdr:cNvPr>
        <xdr:cNvSpPr>
          <a:spLocks noChangeAspect="1" noChangeArrowheads="1"/>
        </xdr:cNvSpPr>
      </xdr:nvSpPr>
      <xdr:spPr bwMode="auto">
        <a:xfrm>
          <a:off x="0" y="10341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768</xdr:row>
      <xdr:rowOff>0</xdr:rowOff>
    </xdr:from>
    <xdr:to>
      <xdr:col>0</xdr:col>
      <xdr:colOff>304800</xdr:colOff>
      <xdr:row>769</xdr:row>
      <xdr:rowOff>121920</xdr:rowOff>
    </xdr:to>
    <xdr:sp macro="" textlink="">
      <xdr:nvSpPr>
        <xdr:cNvPr id="3348" name="AutoShape 276" descr="Carolina Hurricanes">
          <a:extLst>
            <a:ext uri="{FF2B5EF4-FFF2-40B4-BE49-F238E27FC236}">
              <a16:creationId xmlns:a16="http://schemas.microsoft.com/office/drawing/2014/main" xmlns="" id="{00000000-0008-0000-0D00-0000140D0000}"/>
            </a:ext>
          </a:extLst>
        </xdr:cNvPr>
        <xdr:cNvSpPr>
          <a:spLocks noChangeAspect="1" noChangeArrowheads="1"/>
        </xdr:cNvSpPr>
      </xdr:nvSpPr>
      <xdr:spPr bwMode="auto">
        <a:xfrm>
          <a:off x="0" y="1037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684</xdr:row>
      <xdr:rowOff>0</xdr:rowOff>
    </xdr:from>
    <xdr:to>
      <xdr:col>0</xdr:col>
      <xdr:colOff>304800</xdr:colOff>
      <xdr:row>685</xdr:row>
      <xdr:rowOff>121920</xdr:rowOff>
    </xdr:to>
    <xdr:sp macro="" textlink="">
      <xdr:nvSpPr>
        <xdr:cNvPr id="3349" name="AutoShape 277" descr="Arizona Coyotes">
          <a:extLst>
            <a:ext uri="{FF2B5EF4-FFF2-40B4-BE49-F238E27FC236}">
              <a16:creationId xmlns:a16="http://schemas.microsoft.com/office/drawing/2014/main" xmlns="" id="{00000000-0008-0000-0D00-0000150D0000}"/>
            </a:ext>
          </a:extLst>
        </xdr:cNvPr>
        <xdr:cNvSpPr>
          <a:spLocks noChangeAspect="1" noChangeArrowheads="1"/>
        </xdr:cNvSpPr>
      </xdr:nvSpPr>
      <xdr:spPr bwMode="auto">
        <a:xfrm>
          <a:off x="0" y="104157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121920</xdr:rowOff>
    </xdr:to>
    <xdr:sp macro="" textlink="">
      <xdr:nvSpPr>
        <xdr:cNvPr id="3350" name="AutoShape 278" descr="Vancouver Canucks">
          <a:extLst>
            <a:ext uri="{FF2B5EF4-FFF2-40B4-BE49-F238E27FC236}">
              <a16:creationId xmlns:a16="http://schemas.microsoft.com/office/drawing/2014/main" xmlns="" id="{00000000-0008-0000-0D00-0000160D0000}"/>
            </a:ext>
          </a:extLst>
        </xdr:cNvPr>
        <xdr:cNvSpPr>
          <a:spLocks noChangeAspect="1" noChangeArrowheads="1"/>
        </xdr:cNvSpPr>
      </xdr:nvSpPr>
      <xdr:spPr bwMode="auto">
        <a:xfrm>
          <a:off x="0" y="104531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121920</xdr:rowOff>
    </xdr:to>
    <xdr:sp macro="" textlink="">
      <xdr:nvSpPr>
        <xdr:cNvPr id="3351" name="AutoShape 279" descr="Philadelphia Flyers">
          <a:extLst>
            <a:ext uri="{FF2B5EF4-FFF2-40B4-BE49-F238E27FC236}">
              <a16:creationId xmlns:a16="http://schemas.microsoft.com/office/drawing/2014/main" xmlns="" id="{00000000-0008-0000-0D00-0000170D0000}"/>
            </a:ext>
          </a:extLst>
        </xdr:cNvPr>
        <xdr:cNvSpPr>
          <a:spLocks noChangeAspect="1" noChangeArrowheads="1"/>
        </xdr:cNvSpPr>
      </xdr:nvSpPr>
      <xdr:spPr bwMode="auto">
        <a:xfrm>
          <a:off x="0" y="104904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275</xdr:row>
      <xdr:rowOff>0</xdr:rowOff>
    </xdr:from>
    <xdr:to>
      <xdr:col>0</xdr:col>
      <xdr:colOff>304800</xdr:colOff>
      <xdr:row>276</xdr:row>
      <xdr:rowOff>121920</xdr:rowOff>
    </xdr:to>
    <xdr:sp macro="" textlink="">
      <xdr:nvSpPr>
        <xdr:cNvPr id="3352" name="AutoShape 280" descr="Vegas Golden Knights">
          <a:extLst>
            <a:ext uri="{FF2B5EF4-FFF2-40B4-BE49-F238E27FC236}">
              <a16:creationId xmlns:a16="http://schemas.microsoft.com/office/drawing/2014/main" xmlns="" id="{00000000-0008-0000-0D00-0000180D0000}"/>
            </a:ext>
          </a:extLst>
        </xdr:cNvPr>
        <xdr:cNvSpPr>
          <a:spLocks noChangeAspect="1" noChangeArrowheads="1"/>
        </xdr:cNvSpPr>
      </xdr:nvSpPr>
      <xdr:spPr bwMode="auto">
        <a:xfrm>
          <a:off x="0" y="105277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121920</xdr:rowOff>
    </xdr:to>
    <xdr:sp macro="" textlink="">
      <xdr:nvSpPr>
        <xdr:cNvPr id="3353" name="AutoShape 281" descr="Boston Bruins">
          <a:extLst>
            <a:ext uri="{FF2B5EF4-FFF2-40B4-BE49-F238E27FC236}">
              <a16:creationId xmlns:a16="http://schemas.microsoft.com/office/drawing/2014/main" xmlns="" id="{00000000-0008-0000-0D00-0000190D0000}"/>
            </a:ext>
          </a:extLst>
        </xdr:cNvPr>
        <xdr:cNvSpPr>
          <a:spLocks noChangeAspect="1" noChangeArrowheads="1"/>
        </xdr:cNvSpPr>
      </xdr:nvSpPr>
      <xdr:spPr bwMode="auto">
        <a:xfrm>
          <a:off x="0" y="10583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121920</xdr:rowOff>
    </xdr:to>
    <xdr:sp macro="" textlink="">
      <xdr:nvSpPr>
        <xdr:cNvPr id="3354" name="AutoShape 282" descr="New Jersey Devils">
          <a:extLst>
            <a:ext uri="{FF2B5EF4-FFF2-40B4-BE49-F238E27FC236}">
              <a16:creationId xmlns:a16="http://schemas.microsoft.com/office/drawing/2014/main" xmlns="" id="{00000000-0008-0000-0D00-00001A0D0000}"/>
            </a:ext>
          </a:extLst>
        </xdr:cNvPr>
        <xdr:cNvSpPr>
          <a:spLocks noChangeAspect="1" noChangeArrowheads="1"/>
        </xdr:cNvSpPr>
      </xdr:nvSpPr>
      <xdr:spPr bwMode="auto">
        <a:xfrm>
          <a:off x="0" y="106207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526</xdr:row>
      <xdr:rowOff>0</xdr:rowOff>
    </xdr:from>
    <xdr:to>
      <xdr:col>0</xdr:col>
      <xdr:colOff>304800</xdr:colOff>
      <xdr:row>527</xdr:row>
      <xdr:rowOff>121920</xdr:rowOff>
    </xdr:to>
    <xdr:sp macro="" textlink="">
      <xdr:nvSpPr>
        <xdr:cNvPr id="3355" name="AutoShape 283" descr="Florida Panthers">
          <a:extLst>
            <a:ext uri="{FF2B5EF4-FFF2-40B4-BE49-F238E27FC236}">
              <a16:creationId xmlns:a16="http://schemas.microsoft.com/office/drawing/2014/main" xmlns="" id="{00000000-0008-0000-0D00-00001B0D0000}"/>
            </a:ext>
          </a:extLst>
        </xdr:cNvPr>
        <xdr:cNvSpPr>
          <a:spLocks noChangeAspect="1" noChangeArrowheads="1"/>
        </xdr:cNvSpPr>
      </xdr:nvSpPr>
      <xdr:spPr bwMode="auto">
        <a:xfrm>
          <a:off x="0" y="106580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0</xdr:rowOff>
    </xdr:from>
    <xdr:to>
      <xdr:col>0</xdr:col>
      <xdr:colOff>304800</xdr:colOff>
      <xdr:row>89</xdr:row>
      <xdr:rowOff>121920</xdr:rowOff>
    </xdr:to>
    <xdr:sp macro="" textlink="">
      <xdr:nvSpPr>
        <xdr:cNvPr id="3356" name="AutoShape 284" descr="New Jersey Devils">
          <a:extLst>
            <a:ext uri="{FF2B5EF4-FFF2-40B4-BE49-F238E27FC236}">
              <a16:creationId xmlns:a16="http://schemas.microsoft.com/office/drawing/2014/main" xmlns="" id="{00000000-0008-0000-0D00-00001C0D0000}"/>
            </a:ext>
          </a:extLst>
        </xdr:cNvPr>
        <xdr:cNvSpPr>
          <a:spLocks noChangeAspect="1" noChangeArrowheads="1"/>
        </xdr:cNvSpPr>
      </xdr:nvSpPr>
      <xdr:spPr bwMode="auto">
        <a:xfrm>
          <a:off x="0" y="106954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xdr:row>
      <xdr:rowOff>0</xdr:rowOff>
    </xdr:from>
    <xdr:to>
      <xdr:col>0</xdr:col>
      <xdr:colOff>304800</xdr:colOff>
      <xdr:row>235</xdr:row>
      <xdr:rowOff>121920</xdr:rowOff>
    </xdr:to>
    <xdr:sp macro="" textlink="">
      <xdr:nvSpPr>
        <xdr:cNvPr id="3357" name="AutoShape 285" descr="Vancouver Canucks">
          <a:extLst>
            <a:ext uri="{FF2B5EF4-FFF2-40B4-BE49-F238E27FC236}">
              <a16:creationId xmlns:a16="http://schemas.microsoft.com/office/drawing/2014/main" xmlns="" id="{00000000-0008-0000-0D00-00001D0D0000}"/>
            </a:ext>
          </a:extLst>
        </xdr:cNvPr>
        <xdr:cNvSpPr>
          <a:spLocks noChangeAspect="1" noChangeArrowheads="1"/>
        </xdr:cNvSpPr>
      </xdr:nvSpPr>
      <xdr:spPr bwMode="auto">
        <a:xfrm>
          <a:off x="0" y="1073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702</xdr:row>
      <xdr:rowOff>0</xdr:rowOff>
    </xdr:from>
    <xdr:to>
      <xdr:col>0</xdr:col>
      <xdr:colOff>304800</xdr:colOff>
      <xdr:row>703</xdr:row>
      <xdr:rowOff>121920</xdr:rowOff>
    </xdr:to>
    <xdr:sp macro="" textlink="">
      <xdr:nvSpPr>
        <xdr:cNvPr id="3358" name="AutoShape 286" descr="Nashville Predators">
          <a:extLst>
            <a:ext uri="{FF2B5EF4-FFF2-40B4-BE49-F238E27FC236}">
              <a16:creationId xmlns:a16="http://schemas.microsoft.com/office/drawing/2014/main" xmlns="" id="{00000000-0008-0000-0D00-00001E0D0000}"/>
            </a:ext>
          </a:extLst>
        </xdr:cNvPr>
        <xdr:cNvSpPr>
          <a:spLocks noChangeAspect="1" noChangeArrowheads="1"/>
        </xdr:cNvSpPr>
      </xdr:nvSpPr>
      <xdr:spPr bwMode="auto">
        <a:xfrm>
          <a:off x="0" y="107701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574</xdr:row>
      <xdr:rowOff>0</xdr:rowOff>
    </xdr:from>
    <xdr:to>
      <xdr:col>0</xdr:col>
      <xdr:colOff>304800</xdr:colOff>
      <xdr:row>575</xdr:row>
      <xdr:rowOff>121920</xdr:rowOff>
    </xdr:to>
    <xdr:sp macro="" textlink="">
      <xdr:nvSpPr>
        <xdr:cNvPr id="3359" name="AutoShape 287" descr="Philadelphia Flyers">
          <a:extLst>
            <a:ext uri="{FF2B5EF4-FFF2-40B4-BE49-F238E27FC236}">
              <a16:creationId xmlns:a16="http://schemas.microsoft.com/office/drawing/2014/main" xmlns="" id="{00000000-0008-0000-0D00-00001F0D0000}"/>
            </a:ext>
          </a:extLst>
        </xdr:cNvPr>
        <xdr:cNvSpPr>
          <a:spLocks noChangeAspect="1" noChangeArrowheads="1"/>
        </xdr:cNvSpPr>
      </xdr:nvSpPr>
      <xdr:spPr bwMode="auto">
        <a:xfrm>
          <a:off x="0" y="108074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542</xdr:row>
      <xdr:rowOff>0</xdr:rowOff>
    </xdr:from>
    <xdr:to>
      <xdr:col>0</xdr:col>
      <xdr:colOff>304800</xdr:colOff>
      <xdr:row>543</xdr:row>
      <xdr:rowOff>121920</xdr:rowOff>
    </xdr:to>
    <xdr:sp macro="" textlink="">
      <xdr:nvSpPr>
        <xdr:cNvPr id="3360" name="AutoShape 288" descr="New York Islanders">
          <a:extLst>
            <a:ext uri="{FF2B5EF4-FFF2-40B4-BE49-F238E27FC236}">
              <a16:creationId xmlns:a16="http://schemas.microsoft.com/office/drawing/2014/main" xmlns="" id="{00000000-0008-0000-0D00-0000200D0000}"/>
            </a:ext>
          </a:extLst>
        </xdr:cNvPr>
        <xdr:cNvSpPr>
          <a:spLocks noChangeAspect="1" noChangeArrowheads="1"/>
        </xdr:cNvSpPr>
      </xdr:nvSpPr>
      <xdr:spPr bwMode="auto">
        <a:xfrm>
          <a:off x="0" y="108447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121920</xdr:rowOff>
    </xdr:to>
    <xdr:sp macro="" textlink="">
      <xdr:nvSpPr>
        <xdr:cNvPr id="3361" name="AutoShape 289" descr="Ottawa Senators">
          <a:extLst>
            <a:ext uri="{FF2B5EF4-FFF2-40B4-BE49-F238E27FC236}">
              <a16:creationId xmlns:a16="http://schemas.microsoft.com/office/drawing/2014/main" xmlns="" id="{00000000-0008-0000-0D00-0000210D0000}"/>
            </a:ext>
          </a:extLst>
        </xdr:cNvPr>
        <xdr:cNvSpPr>
          <a:spLocks noChangeAspect="1" noChangeArrowheads="1"/>
        </xdr:cNvSpPr>
      </xdr:nvSpPr>
      <xdr:spPr bwMode="auto">
        <a:xfrm>
          <a:off x="0" y="1088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121920</xdr:rowOff>
    </xdr:to>
    <xdr:sp macro="" textlink="">
      <xdr:nvSpPr>
        <xdr:cNvPr id="3362" name="AutoShape 290" descr="Vancouver Canucks">
          <a:extLst>
            <a:ext uri="{FF2B5EF4-FFF2-40B4-BE49-F238E27FC236}">
              <a16:creationId xmlns:a16="http://schemas.microsoft.com/office/drawing/2014/main" xmlns="" id="{00000000-0008-0000-0D00-0000220D0000}"/>
            </a:ext>
          </a:extLst>
        </xdr:cNvPr>
        <xdr:cNvSpPr>
          <a:spLocks noChangeAspect="1" noChangeArrowheads="1"/>
        </xdr:cNvSpPr>
      </xdr:nvSpPr>
      <xdr:spPr bwMode="auto">
        <a:xfrm>
          <a:off x="0" y="1091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467</xdr:row>
      <xdr:rowOff>0</xdr:rowOff>
    </xdr:from>
    <xdr:to>
      <xdr:col>0</xdr:col>
      <xdr:colOff>304800</xdr:colOff>
      <xdr:row>468</xdr:row>
      <xdr:rowOff>121920</xdr:rowOff>
    </xdr:to>
    <xdr:sp macro="" textlink="">
      <xdr:nvSpPr>
        <xdr:cNvPr id="3363" name="AutoShape 291" descr="Boston Bruins">
          <a:extLst>
            <a:ext uri="{FF2B5EF4-FFF2-40B4-BE49-F238E27FC236}">
              <a16:creationId xmlns:a16="http://schemas.microsoft.com/office/drawing/2014/main" xmlns="" id="{00000000-0008-0000-0D00-0000230D0000}"/>
            </a:ext>
          </a:extLst>
        </xdr:cNvPr>
        <xdr:cNvSpPr>
          <a:spLocks noChangeAspect="1" noChangeArrowheads="1"/>
        </xdr:cNvSpPr>
      </xdr:nvSpPr>
      <xdr:spPr bwMode="auto">
        <a:xfrm>
          <a:off x="0" y="109567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xdr:row>
      <xdr:rowOff>0</xdr:rowOff>
    </xdr:from>
    <xdr:to>
      <xdr:col>0</xdr:col>
      <xdr:colOff>304800</xdr:colOff>
      <xdr:row>604</xdr:row>
      <xdr:rowOff>121920</xdr:rowOff>
    </xdr:to>
    <xdr:sp macro="" textlink="">
      <xdr:nvSpPr>
        <xdr:cNvPr id="3364" name="AutoShape 292" descr="Buffalo Sabres">
          <a:extLst>
            <a:ext uri="{FF2B5EF4-FFF2-40B4-BE49-F238E27FC236}">
              <a16:creationId xmlns:a16="http://schemas.microsoft.com/office/drawing/2014/main" xmlns="" id="{00000000-0008-0000-0D00-0000240D0000}"/>
            </a:ext>
          </a:extLst>
        </xdr:cNvPr>
        <xdr:cNvSpPr>
          <a:spLocks noChangeAspect="1" noChangeArrowheads="1"/>
        </xdr:cNvSpPr>
      </xdr:nvSpPr>
      <xdr:spPr bwMode="auto">
        <a:xfrm>
          <a:off x="0" y="10994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580</xdr:row>
      <xdr:rowOff>0</xdr:rowOff>
    </xdr:from>
    <xdr:to>
      <xdr:col>0</xdr:col>
      <xdr:colOff>304800</xdr:colOff>
      <xdr:row>581</xdr:row>
      <xdr:rowOff>121920</xdr:rowOff>
    </xdr:to>
    <xdr:sp macro="" textlink="">
      <xdr:nvSpPr>
        <xdr:cNvPr id="3365" name="AutoShape 293" descr="Ottawa Senators">
          <a:extLst>
            <a:ext uri="{FF2B5EF4-FFF2-40B4-BE49-F238E27FC236}">
              <a16:creationId xmlns:a16="http://schemas.microsoft.com/office/drawing/2014/main" xmlns="" id="{00000000-0008-0000-0D00-0000250D0000}"/>
            </a:ext>
          </a:extLst>
        </xdr:cNvPr>
        <xdr:cNvSpPr>
          <a:spLocks noChangeAspect="1" noChangeArrowheads="1"/>
        </xdr:cNvSpPr>
      </xdr:nvSpPr>
      <xdr:spPr bwMode="auto">
        <a:xfrm>
          <a:off x="0" y="11031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569</xdr:row>
      <xdr:rowOff>0</xdr:rowOff>
    </xdr:from>
    <xdr:to>
      <xdr:col>0</xdr:col>
      <xdr:colOff>304800</xdr:colOff>
      <xdr:row>570</xdr:row>
      <xdr:rowOff>121920</xdr:rowOff>
    </xdr:to>
    <xdr:sp macro="" textlink="">
      <xdr:nvSpPr>
        <xdr:cNvPr id="3366" name="AutoShape 294" descr="Philadelphia Flyers">
          <a:extLst>
            <a:ext uri="{FF2B5EF4-FFF2-40B4-BE49-F238E27FC236}">
              <a16:creationId xmlns:a16="http://schemas.microsoft.com/office/drawing/2014/main" xmlns="" id="{00000000-0008-0000-0D00-0000260D0000}"/>
            </a:ext>
          </a:extLst>
        </xdr:cNvPr>
        <xdr:cNvSpPr>
          <a:spLocks noChangeAspect="1" noChangeArrowheads="1"/>
        </xdr:cNvSpPr>
      </xdr:nvSpPr>
      <xdr:spPr bwMode="auto">
        <a:xfrm>
          <a:off x="0" y="11068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121920</xdr:rowOff>
    </xdr:to>
    <xdr:sp macro="" textlink="">
      <xdr:nvSpPr>
        <xdr:cNvPr id="3367" name="AutoShape 295" descr="Philadelphia Flyers">
          <a:extLst>
            <a:ext uri="{FF2B5EF4-FFF2-40B4-BE49-F238E27FC236}">
              <a16:creationId xmlns:a16="http://schemas.microsoft.com/office/drawing/2014/main" xmlns="" id="{00000000-0008-0000-0D00-0000270D0000}"/>
            </a:ext>
          </a:extLst>
        </xdr:cNvPr>
        <xdr:cNvSpPr>
          <a:spLocks noChangeAspect="1" noChangeArrowheads="1"/>
        </xdr:cNvSpPr>
      </xdr:nvSpPr>
      <xdr:spPr bwMode="auto">
        <a:xfrm>
          <a:off x="0" y="1110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395</xdr:row>
      <xdr:rowOff>0</xdr:rowOff>
    </xdr:from>
    <xdr:to>
      <xdr:col>0</xdr:col>
      <xdr:colOff>304800</xdr:colOff>
      <xdr:row>396</xdr:row>
      <xdr:rowOff>121920</xdr:rowOff>
    </xdr:to>
    <xdr:sp macro="" textlink="">
      <xdr:nvSpPr>
        <xdr:cNvPr id="3368" name="AutoShape 296" descr="Anaheim Ducks">
          <a:extLst>
            <a:ext uri="{FF2B5EF4-FFF2-40B4-BE49-F238E27FC236}">
              <a16:creationId xmlns:a16="http://schemas.microsoft.com/office/drawing/2014/main" xmlns="" id="{00000000-0008-0000-0D00-0000280D0000}"/>
            </a:ext>
          </a:extLst>
        </xdr:cNvPr>
        <xdr:cNvSpPr>
          <a:spLocks noChangeAspect="1" noChangeArrowheads="1"/>
        </xdr:cNvSpPr>
      </xdr:nvSpPr>
      <xdr:spPr bwMode="auto">
        <a:xfrm>
          <a:off x="0" y="11143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834</xdr:row>
      <xdr:rowOff>0</xdr:rowOff>
    </xdr:from>
    <xdr:to>
      <xdr:col>0</xdr:col>
      <xdr:colOff>304800</xdr:colOff>
      <xdr:row>835</xdr:row>
      <xdr:rowOff>121920</xdr:rowOff>
    </xdr:to>
    <xdr:sp macro="" textlink="">
      <xdr:nvSpPr>
        <xdr:cNvPr id="3369" name="AutoShape 297" descr="Toronto Maple Leafs">
          <a:extLst>
            <a:ext uri="{FF2B5EF4-FFF2-40B4-BE49-F238E27FC236}">
              <a16:creationId xmlns:a16="http://schemas.microsoft.com/office/drawing/2014/main" xmlns="" id="{00000000-0008-0000-0D00-0000290D0000}"/>
            </a:ext>
          </a:extLst>
        </xdr:cNvPr>
        <xdr:cNvSpPr>
          <a:spLocks noChangeAspect="1" noChangeArrowheads="1"/>
        </xdr:cNvSpPr>
      </xdr:nvSpPr>
      <xdr:spPr bwMode="auto">
        <a:xfrm>
          <a:off x="0" y="11180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540</xdr:row>
      <xdr:rowOff>0</xdr:rowOff>
    </xdr:from>
    <xdr:to>
      <xdr:col>0</xdr:col>
      <xdr:colOff>304800</xdr:colOff>
      <xdr:row>541</xdr:row>
      <xdr:rowOff>121920</xdr:rowOff>
    </xdr:to>
    <xdr:sp macro="" textlink="">
      <xdr:nvSpPr>
        <xdr:cNvPr id="3370" name="AutoShape 298" descr="Buffalo Sabres">
          <a:extLst>
            <a:ext uri="{FF2B5EF4-FFF2-40B4-BE49-F238E27FC236}">
              <a16:creationId xmlns:a16="http://schemas.microsoft.com/office/drawing/2014/main" xmlns="" id="{00000000-0008-0000-0D00-00002A0D0000}"/>
            </a:ext>
          </a:extLst>
        </xdr:cNvPr>
        <xdr:cNvSpPr>
          <a:spLocks noChangeAspect="1" noChangeArrowheads="1"/>
        </xdr:cNvSpPr>
      </xdr:nvSpPr>
      <xdr:spPr bwMode="auto">
        <a:xfrm>
          <a:off x="0" y="112181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600</xdr:row>
      <xdr:rowOff>0</xdr:rowOff>
    </xdr:from>
    <xdr:to>
      <xdr:col>0</xdr:col>
      <xdr:colOff>304800</xdr:colOff>
      <xdr:row>601</xdr:row>
      <xdr:rowOff>121920</xdr:rowOff>
    </xdr:to>
    <xdr:sp macro="" textlink="">
      <xdr:nvSpPr>
        <xdr:cNvPr id="3371" name="AutoShape 299" descr="Vegas Golden Knights">
          <a:extLst>
            <a:ext uri="{FF2B5EF4-FFF2-40B4-BE49-F238E27FC236}">
              <a16:creationId xmlns:a16="http://schemas.microsoft.com/office/drawing/2014/main" xmlns="" id="{00000000-0008-0000-0D00-00002B0D0000}"/>
            </a:ext>
          </a:extLst>
        </xdr:cNvPr>
        <xdr:cNvSpPr>
          <a:spLocks noChangeAspect="1" noChangeArrowheads="1"/>
        </xdr:cNvSpPr>
      </xdr:nvSpPr>
      <xdr:spPr bwMode="auto">
        <a:xfrm>
          <a:off x="0" y="11255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278</xdr:row>
      <xdr:rowOff>0</xdr:rowOff>
    </xdr:from>
    <xdr:to>
      <xdr:col>0</xdr:col>
      <xdr:colOff>304800</xdr:colOff>
      <xdr:row>279</xdr:row>
      <xdr:rowOff>121920</xdr:rowOff>
    </xdr:to>
    <xdr:sp macro="" textlink="">
      <xdr:nvSpPr>
        <xdr:cNvPr id="3372" name="AutoShape 300" descr="Dallas Stars">
          <a:extLst>
            <a:ext uri="{FF2B5EF4-FFF2-40B4-BE49-F238E27FC236}">
              <a16:creationId xmlns:a16="http://schemas.microsoft.com/office/drawing/2014/main" xmlns="" id="{00000000-0008-0000-0D00-00002C0D0000}"/>
            </a:ext>
          </a:extLst>
        </xdr:cNvPr>
        <xdr:cNvSpPr>
          <a:spLocks noChangeAspect="1" noChangeArrowheads="1"/>
        </xdr:cNvSpPr>
      </xdr:nvSpPr>
      <xdr:spPr bwMode="auto">
        <a:xfrm>
          <a:off x="0" y="11311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xdr:row>
      <xdr:rowOff>0</xdr:rowOff>
    </xdr:from>
    <xdr:to>
      <xdr:col>0</xdr:col>
      <xdr:colOff>304800</xdr:colOff>
      <xdr:row>678</xdr:row>
      <xdr:rowOff>121920</xdr:rowOff>
    </xdr:to>
    <xdr:sp macro="" textlink="">
      <xdr:nvSpPr>
        <xdr:cNvPr id="3373" name="AutoShape 301" descr="Dallas Stars">
          <a:extLst>
            <a:ext uri="{FF2B5EF4-FFF2-40B4-BE49-F238E27FC236}">
              <a16:creationId xmlns:a16="http://schemas.microsoft.com/office/drawing/2014/main" xmlns="" id="{00000000-0008-0000-0D00-00002D0D0000}"/>
            </a:ext>
          </a:extLst>
        </xdr:cNvPr>
        <xdr:cNvSpPr>
          <a:spLocks noChangeAspect="1" noChangeArrowheads="1"/>
        </xdr:cNvSpPr>
      </xdr:nvSpPr>
      <xdr:spPr bwMode="auto">
        <a:xfrm>
          <a:off x="0" y="11330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631</xdr:row>
      <xdr:rowOff>0</xdr:rowOff>
    </xdr:from>
    <xdr:to>
      <xdr:col>0</xdr:col>
      <xdr:colOff>304800</xdr:colOff>
      <xdr:row>632</xdr:row>
      <xdr:rowOff>121920</xdr:rowOff>
    </xdr:to>
    <xdr:sp macro="" textlink="">
      <xdr:nvSpPr>
        <xdr:cNvPr id="3374" name="AutoShape 302" descr="Colorado Avalanche">
          <a:extLst>
            <a:ext uri="{FF2B5EF4-FFF2-40B4-BE49-F238E27FC236}">
              <a16:creationId xmlns:a16="http://schemas.microsoft.com/office/drawing/2014/main" xmlns="" id="{00000000-0008-0000-0D00-00002E0D0000}"/>
            </a:ext>
          </a:extLst>
        </xdr:cNvPr>
        <xdr:cNvSpPr>
          <a:spLocks noChangeAspect="1" noChangeArrowheads="1"/>
        </xdr:cNvSpPr>
      </xdr:nvSpPr>
      <xdr:spPr bwMode="auto">
        <a:xfrm>
          <a:off x="0" y="113492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226</xdr:row>
      <xdr:rowOff>0</xdr:rowOff>
    </xdr:from>
    <xdr:to>
      <xdr:col>0</xdr:col>
      <xdr:colOff>304800</xdr:colOff>
      <xdr:row>227</xdr:row>
      <xdr:rowOff>121920</xdr:rowOff>
    </xdr:to>
    <xdr:sp macro="" textlink="">
      <xdr:nvSpPr>
        <xdr:cNvPr id="3375" name="AutoShape 303" descr="Montreal Canadiens">
          <a:extLst>
            <a:ext uri="{FF2B5EF4-FFF2-40B4-BE49-F238E27FC236}">
              <a16:creationId xmlns:a16="http://schemas.microsoft.com/office/drawing/2014/main" xmlns="" id="{00000000-0008-0000-0D00-00002F0D0000}"/>
            </a:ext>
          </a:extLst>
        </xdr:cNvPr>
        <xdr:cNvSpPr>
          <a:spLocks noChangeAspect="1" noChangeArrowheads="1"/>
        </xdr:cNvSpPr>
      </xdr:nvSpPr>
      <xdr:spPr bwMode="auto">
        <a:xfrm>
          <a:off x="0" y="113865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121920</xdr:rowOff>
    </xdr:to>
    <xdr:sp macro="" textlink="">
      <xdr:nvSpPr>
        <xdr:cNvPr id="3376" name="AutoShape 304" descr="Toronto Maple Leafs">
          <a:extLst>
            <a:ext uri="{FF2B5EF4-FFF2-40B4-BE49-F238E27FC236}">
              <a16:creationId xmlns:a16="http://schemas.microsoft.com/office/drawing/2014/main" xmlns="" id="{00000000-0008-0000-0D00-0000300D0000}"/>
            </a:ext>
          </a:extLst>
        </xdr:cNvPr>
        <xdr:cNvSpPr>
          <a:spLocks noChangeAspect="1" noChangeArrowheads="1"/>
        </xdr:cNvSpPr>
      </xdr:nvSpPr>
      <xdr:spPr bwMode="auto">
        <a:xfrm>
          <a:off x="0" y="11423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559</xdr:row>
      <xdr:rowOff>0</xdr:rowOff>
    </xdr:from>
    <xdr:to>
      <xdr:col>0</xdr:col>
      <xdr:colOff>304800</xdr:colOff>
      <xdr:row>560</xdr:row>
      <xdr:rowOff>121920</xdr:rowOff>
    </xdr:to>
    <xdr:sp macro="" textlink="">
      <xdr:nvSpPr>
        <xdr:cNvPr id="3377" name="AutoShape 305" descr="San Jose Sharks">
          <a:extLst>
            <a:ext uri="{FF2B5EF4-FFF2-40B4-BE49-F238E27FC236}">
              <a16:creationId xmlns:a16="http://schemas.microsoft.com/office/drawing/2014/main" xmlns="" id="{00000000-0008-0000-0D00-0000310D0000}"/>
            </a:ext>
          </a:extLst>
        </xdr:cNvPr>
        <xdr:cNvSpPr>
          <a:spLocks noChangeAspect="1" noChangeArrowheads="1"/>
        </xdr:cNvSpPr>
      </xdr:nvSpPr>
      <xdr:spPr bwMode="auto">
        <a:xfrm>
          <a:off x="0" y="11461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121920</xdr:rowOff>
    </xdr:to>
    <xdr:sp macro="" textlink="">
      <xdr:nvSpPr>
        <xdr:cNvPr id="3378" name="AutoShape 306" descr="Nashville Predators">
          <a:extLst>
            <a:ext uri="{FF2B5EF4-FFF2-40B4-BE49-F238E27FC236}">
              <a16:creationId xmlns:a16="http://schemas.microsoft.com/office/drawing/2014/main" xmlns="" id="{00000000-0008-0000-0D00-0000320D0000}"/>
            </a:ext>
          </a:extLst>
        </xdr:cNvPr>
        <xdr:cNvSpPr>
          <a:spLocks noChangeAspect="1" noChangeArrowheads="1"/>
        </xdr:cNvSpPr>
      </xdr:nvSpPr>
      <xdr:spPr bwMode="auto">
        <a:xfrm>
          <a:off x="0" y="1149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712</xdr:row>
      <xdr:rowOff>0</xdr:rowOff>
    </xdr:from>
    <xdr:to>
      <xdr:col>0</xdr:col>
      <xdr:colOff>304800</xdr:colOff>
      <xdr:row>713</xdr:row>
      <xdr:rowOff>121920</xdr:rowOff>
    </xdr:to>
    <xdr:sp macro="" textlink="">
      <xdr:nvSpPr>
        <xdr:cNvPr id="3379" name="AutoShape 307" descr="Anaheim Ducks">
          <a:extLst>
            <a:ext uri="{FF2B5EF4-FFF2-40B4-BE49-F238E27FC236}">
              <a16:creationId xmlns:a16="http://schemas.microsoft.com/office/drawing/2014/main" xmlns="" id="{00000000-0008-0000-0D00-0000330D0000}"/>
            </a:ext>
          </a:extLst>
        </xdr:cNvPr>
        <xdr:cNvSpPr>
          <a:spLocks noChangeAspect="1" noChangeArrowheads="1"/>
        </xdr:cNvSpPr>
      </xdr:nvSpPr>
      <xdr:spPr bwMode="auto">
        <a:xfrm>
          <a:off x="0" y="115359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xdr:row>
      <xdr:rowOff>0</xdr:rowOff>
    </xdr:from>
    <xdr:to>
      <xdr:col>0</xdr:col>
      <xdr:colOff>304800</xdr:colOff>
      <xdr:row>788</xdr:row>
      <xdr:rowOff>121920</xdr:rowOff>
    </xdr:to>
    <xdr:sp macro="" textlink="">
      <xdr:nvSpPr>
        <xdr:cNvPr id="3380" name="AutoShape 308" descr="Los Angeles Kings">
          <a:extLst>
            <a:ext uri="{FF2B5EF4-FFF2-40B4-BE49-F238E27FC236}">
              <a16:creationId xmlns:a16="http://schemas.microsoft.com/office/drawing/2014/main" xmlns="" id="{00000000-0008-0000-0D00-0000340D0000}"/>
            </a:ext>
          </a:extLst>
        </xdr:cNvPr>
        <xdr:cNvSpPr>
          <a:spLocks noChangeAspect="1" noChangeArrowheads="1"/>
        </xdr:cNvSpPr>
      </xdr:nvSpPr>
      <xdr:spPr bwMode="auto">
        <a:xfrm>
          <a:off x="0" y="115732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838</xdr:row>
      <xdr:rowOff>0</xdr:rowOff>
    </xdr:from>
    <xdr:to>
      <xdr:col>0</xdr:col>
      <xdr:colOff>304800</xdr:colOff>
      <xdr:row>839</xdr:row>
      <xdr:rowOff>121920</xdr:rowOff>
    </xdr:to>
    <xdr:sp macro="" textlink="">
      <xdr:nvSpPr>
        <xdr:cNvPr id="3381" name="AutoShape 309" descr="Edmonton Oilers">
          <a:extLst>
            <a:ext uri="{FF2B5EF4-FFF2-40B4-BE49-F238E27FC236}">
              <a16:creationId xmlns:a16="http://schemas.microsoft.com/office/drawing/2014/main" xmlns="" id="{00000000-0008-0000-0D00-0000350D0000}"/>
            </a:ext>
          </a:extLst>
        </xdr:cNvPr>
        <xdr:cNvSpPr>
          <a:spLocks noChangeAspect="1" noChangeArrowheads="1"/>
        </xdr:cNvSpPr>
      </xdr:nvSpPr>
      <xdr:spPr bwMode="auto">
        <a:xfrm>
          <a:off x="0" y="11610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717</xdr:row>
      <xdr:rowOff>0</xdr:rowOff>
    </xdr:from>
    <xdr:to>
      <xdr:col>0</xdr:col>
      <xdr:colOff>304800</xdr:colOff>
      <xdr:row>718</xdr:row>
      <xdr:rowOff>121920</xdr:rowOff>
    </xdr:to>
    <xdr:sp macro="" textlink="">
      <xdr:nvSpPr>
        <xdr:cNvPr id="3382" name="AutoShape 310" descr="Calgary Flames">
          <a:extLst>
            <a:ext uri="{FF2B5EF4-FFF2-40B4-BE49-F238E27FC236}">
              <a16:creationId xmlns:a16="http://schemas.microsoft.com/office/drawing/2014/main" xmlns="" id="{00000000-0008-0000-0D00-0000360D0000}"/>
            </a:ext>
          </a:extLst>
        </xdr:cNvPr>
        <xdr:cNvSpPr>
          <a:spLocks noChangeAspect="1" noChangeArrowheads="1"/>
        </xdr:cNvSpPr>
      </xdr:nvSpPr>
      <xdr:spPr bwMode="auto">
        <a:xfrm>
          <a:off x="0" y="116479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416</xdr:row>
      <xdr:rowOff>0</xdr:rowOff>
    </xdr:from>
    <xdr:to>
      <xdr:col>0</xdr:col>
      <xdr:colOff>304800</xdr:colOff>
      <xdr:row>417</xdr:row>
      <xdr:rowOff>121920</xdr:rowOff>
    </xdr:to>
    <xdr:sp macro="" textlink="">
      <xdr:nvSpPr>
        <xdr:cNvPr id="3383" name="AutoShape 311" descr="San Jose Sharks">
          <a:extLst>
            <a:ext uri="{FF2B5EF4-FFF2-40B4-BE49-F238E27FC236}">
              <a16:creationId xmlns:a16="http://schemas.microsoft.com/office/drawing/2014/main" xmlns="" id="{00000000-0008-0000-0D00-0000370D0000}"/>
            </a:ext>
          </a:extLst>
        </xdr:cNvPr>
        <xdr:cNvSpPr>
          <a:spLocks noChangeAspect="1" noChangeArrowheads="1"/>
        </xdr:cNvSpPr>
      </xdr:nvSpPr>
      <xdr:spPr bwMode="auto">
        <a:xfrm>
          <a:off x="0" y="11685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xdr:row>
      <xdr:rowOff>0</xdr:rowOff>
    </xdr:from>
    <xdr:to>
      <xdr:col>0</xdr:col>
      <xdr:colOff>304800</xdr:colOff>
      <xdr:row>434</xdr:row>
      <xdr:rowOff>121920</xdr:rowOff>
    </xdr:to>
    <xdr:sp macro="" textlink="">
      <xdr:nvSpPr>
        <xdr:cNvPr id="3384" name="AutoShape 312" descr="Columbus Blue Jackets">
          <a:extLst>
            <a:ext uri="{FF2B5EF4-FFF2-40B4-BE49-F238E27FC236}">
              <a16:creationId xmlns:a16="http://schemas.microsoft.com/office/drawing/2014/main" xmlns="" id="{00000000-0008-0000-0D00-0000380D0000}"/>
            </a:ext>
          </a:extLst>
        </xdr:cNvPr>
        <xdr:cNvSpPr>
          <a:spLocks noChangeAspect="1" noChangeArrowheads="1"/>
        </xdr:cNvSpPr>
      </xdr:nvSpPr>
      <xdr:spPr bwMode="auto">
        <a:xfrm>
          <a:off x="0" y="1172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384</xdr:row>
      <xdr:rowOff>0</xdr:rowOff>
    </xdr:from>
    <xdr:to>
      <xdr:col>0</xdr:col>
      <xdr:colOff>304800</xdr:colOff>
      <xdr:row>385</xdr:row>
      <xdr:rowOff>121920</xdr:rowOff>
    </xdr:to>
    <xdr:sp macro="" textlink="">
      <xdr:nvSpPr>
        <xdr:cNvPr id="3385" name="AutoShape 313" descr="New York Rangers">
          <a:extLst>
            <a:ext uri="{FF2B5EF4-FFF2-40B4-BE49-F238E27FC236}">
              <a16:creationId xmlns:a16="http://schemas.microsoft.com/office/drawing/2014/main" xmlns="" id="{00000000-0008-0000-0D00-0000390D0000}"/>
            </a:ext>
          </a:extLst>
        </xdr:cNvPr>
        <xdr:cNvSpPr>
          <a:spLocks noChangeAspect="1" noChangeArrowheads="1"/>
        </xdr:cNvSpPr>
      </xdr:nvSpPr>
      <xdr:spPr bwMode="auto">
        <a:xfrm>
          <a:off x="0" y="117599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502</xdr:row>
      <xdr:rowOff>0</xdr:rowOff>
    </xdr:from>
    <xdr:to>
      <xdr:col>0</xdr:col>
      <xdr:colOff>304800</xdr:colOff>
      <xdr:row>503</xdr:row>
      <xdr:rowOff>121920</xdr:rowOff>
    </xdr:to>
    <xdr:sp macro="" textlink="">
      <xdr:nvSpPr>
        <xdr:cNvPr id="3386" name="AutoShape 314" descr="Detroit Red Wings">
          <a:extLst>
            <a:ext uri="{FF2B5EF4-FFF2-40B4-BE49-F238E27FC236}">
              <a16:creationId xmlns:a16="http://schemas.microsoft.com/office/drawing/2014/main" xmlns="" id="{00000000-0008-0000-0D00-00003A0D0000}"/>
            </a:ext>
          </a:extLst>
        </xdr:cNvPr>
        <xdr:cNvSpPr>
          <a:spLocks noChangeAspect="1" noChangeArrowheads="1"/>
        </xdr:cNvSpPr>
      </xdr:nvSpPr>
      <xdr:spPr bwMode="auto">
        <a:xfrm>
          <a:off x="0" y="117972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422</xdr:row>
      <xdr:rowOff>0</xdr:rowOff>
    </xdr:from>
    <xdr:to>
      <xdr:col>0</xdr:col>
      <xdr:colOff>304800</xdr:colOff>
      <xdr:row>423</xdr:row>
      <xdr:rowOff>121920</xdr:rowOff>
    </xdr:to>
    <xdr:sp macro="" textlink="">
      <xdr:nvSpPr>
        <xdr:cNvPr id="3387" name="AutoShape 315" descr="Carolina Hurricanes">
          <a:extLst>
            <a:ext uri="{FF2B5EF4-FFF2-40B4-BE49-F238E27FC236}">
              <a16:creationId xmlns:a16="http://schemas.microsoft.com/office/drawing/2014/main" xmlns="" id="{00000000-0008-0000-0D00-00003B0D0000}"/>
            </a:ext>
          </a:extLst>
        </xdr:cNvPr>
        <xdr:cNvSpPr>
          <a:spLocks noChangeAspect="1" noChangeArrowheads="1"/>
        </xdr:cNvSpPr>
      </xdr:nvSpPr>
      <xdr:spPr bwMode="auto">
        <a:xfrm>
          <a:off x="0" y="11834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xdr:row>
      <xdr:rowOff>0</xdr:rowOff>
    </xdr:from>
    <xdr:to>
      <xdr:col>0</xdr:col>
      <xdr:colOff>304800</xdr:colOff>
      <xdr:row>702</xdr:row>
      <xdr:rowOff>121920</xdr:rowOff>
    </xdr:to>
    <xdr:sp macro="" textlink="">
      <xdr:nvSpPr>
        <xdr:cNvPr id="3388" name="AutoShape 316" descr="Ottawa Senators">
          <a:extLst>
            <a:ext uri="{FF2B5EF4-FFF2-40B4-BE49-F238E27FC236}">
              <a16:creationId xmlns:a16="http://schemas.microsoft.com/office/drawing/2014/main" xmlns="" id="{00000000-0008-0000-0D00-00003C0D0000}"/>
            </a:ext>
          </a:extLst>
        </xdr:cNvPr>
        <xdr:cNvSpPr>
          <a:spLocks noChangeAspect="1" noChangeArrowheads="1"/>
        </xdr:cNvSpPr>
      </xdr:nvSpPr>
      <xdr:spPr bwMode="auto">
        <a:xfrm>
          <a:off x="0" y="1187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734</xdr:row>
      <xdr:rowOff>0</xdr:rowOff>
    </xdr:from>
    <xdr:to>
      <xdr:col>0</xdr:col>
      <xdr:colOff>304800</xdr:colOff>
      <xdr:row>735</xdr:row>
      <xdr:rowOff>121920</xdr:rowOff>
    </xdr:to>
    <xdr:sp macro="" textlink="">
      <xdr:nvSpPr>
        <xdr:cNvPr id="3389" name="AutoShape 317" descr="Carolina Hurricanes">
          <a:extLst>
            <a:ext uri="{FF2B5EF4-FFF2-40B4-BE49-F238E27FC236}">
              <a16:creationId xmlns:a16="http://schemas.microsoft.com/office/drawing/2014/main" xmlns="" id="{00000000-0008-0000-0D00-00003D0D0000}"/>
            </a:ext>
          </a:extLst>
        </xdr:cNvPr>
        <xdr:cNvSpPr>
          <a:spLocks noChangeAspect="1" noChangeArrowheads="1"/>
        </xdr:cNvSpPr>
      </xdr:nvSpPr>
      <xdr:spPr bwMode="auto">
        <a:xfrm>
          <a:off x="0" y="11909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482</xdr:row>
      <xdr:rowOff>0</xdr:rowOff>
    </xdr:from>
    <xdr:to>
      <xdr:col>0</xdr:col>
      <xdr:colOff>304800</xdr:colOff>
      <xdr:row>483</xdr:row>
      <xdr:rowOff>121920</xdr:rowOff>
    </xdr:to>
    <xdr:sp macro="" textlink="">
      <xdr:nvSpPr>
        <xdr:cNvPr id="3390" name="AutoShape 318" descr="Winnipeg Jets">
          <a:extLst>
            <a:ext uri="{FF2B5EF4-FFF2-40B4-BE49-F238E27FC236}">
              <a16:creationId xmlns:a16="http://schemas.microsoft.com/office/drawing/2014/main" xmlns="" id="{00000000-0008-0000-0D00-00003E0D0000}"/>
            </a:ext>
          </a:extLst>
        </xdr:cNvPr>
        <xdr:cNvSpPr>
          <a:spLocks noChangeAspect="1" noChangeArrowheads="1"/>
        </xdr:cNvSpPr>
      </xdr:nvSpPr>
      <xdr:spPr bwMode="auto">
        <a:xfrm>
          <a:off x="0" y="119466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492</xdr:row>
      <xdr:rowOff>0</xdr:rowOff>
    </xdr:from>
    <xdr:to>
      <xdr:col>0</xdr:col>
      <xdr:colOff>304800</xdr:colOff>
      <xdr:row>493</xdr:row>
      <xdr:rowOff>121920</xdr:rowOff>
    </xdr:to>
    <xdr:sp macro="" textlink="">
      <xdr:nvSpPr>
        <xdr:cNvPr id="3391" name="AutoShape 319" descr="New York Rangers">
          <a:extLst>
            <a:ext uri="{FF2B5EF4-FFF2-40B4-BE49-F238E27FC236}">
              <a16:creationId xmlns:a16="http://schemas.microsoft.com/office/drawing/2014/main" xmlns="" id="{00000000-0008-0000-0D00-00003F0D0000}"/>
            </a:ext>
          </a:extLst>
        </xdr:cNvPr>
        <xdr:cNvSpPr>
          <a:spLocks noChangeAspect="1" noChangeArrowheads="1"/>
        </xdr:cNvSpPr>
      </xdr:nvSpPr>
      <xdr:spPr bwMode="auto">
        <a:xfrm>
          <a:off x="0" y="119839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304800</xdr:colOff>
      <xdr:row>184</xdr:row>
      <xdr:rowOff>121920</xdr:rowOff>
    </xdr:to>
    <xdr:sp macro="" textlink="">
      <xdr:nvSpPr>
        <xdr:cNvPr id="3392" name="AutoShape 320" descr="Vegas Golden Knights">
          <a:extLst>
            <a:ext uri="{FF2B5EF4-FFF2-40B4-BE49-F238E27FC236}">
              <a16:creationId xmlns:a16="http://schemas.microsoft.com/office/drawing/2014/main" xmlns="" id="{00000000-0008-0000-0D00-0000400D0000}"/>
            </a:ext>
          </a:extLst>
        </xdr:cNvPr>
        <xdr:cNvSpPr>
          <a:spLocks noChangeAspect="1" noChangeArrowheads="1"/>
        </xdr:cNvSpPr>
      </xdr:nvSpPr>
      <xdr:spPr bwMode="auto">
        <a:xfrm>
          <a:off x="0" y="12021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836</xdr:row>
      <xdr:rowOff>0</xdr:rowOff>
    </xdr:from>
    <xdr:to>
      <xdr:col>0</xdr:col>
      <xdr:colOff>304800</xdr:colOff>
      <xdr:row>837</xdr:row>
      <xdr:rowOff>121920</xdr:rowOff>
    </xdr:to>
    <xdr:sp macro="" textlink="">
      <xdr:nvSpPr>
        <xdr:cNvPr id="3393" name="AutoShape 321" descr="Columbus Blue Jackets">
          <a:extLst>
            <a:ext uri="{FF2B5EF4-FFF2-40B4-BE49-F238E27FC236}">
              <a16:creationId xmlns:a16="http://schemas.microsoft.com/office/drawing/2014/main" xmlns="" id="{00000000-0008-0000-0D00-0000410D0000}"/>
            </a:ext>
          </a:extLst>
        </xdr:cNvPr>
        <xdr:cNvSpPr>
          <a:spLocks noChangeAspect="1" noChangeArrowheads="1"/>
        </xdr:cNvSpPr>
      </xdr:nvSpPr>
      <xdr:spPr bwMode="auto">
        <a:xfrm>
          <a:off x="0" y="12076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xdr:row>
      <xdr:rowOff>0</xdr:rowOff>
    </xdr:from>
    <xdr:to>
      <xdr:col>0</xdr:col>
      <xdr:colOff>304800</xdr:colOff>
      <xdr:row>552</xdr:row>
      <xdr:rowOff>121920</xdr:rowOff>
    </xdr:to>
    <xdr:sp macro="" textlink="">
      <xdr:nvSpPr>
        <xdr:cNvPr id="3394" name="AutoShape 322" descr="Calgary Flames">
          <a:extLst>
            <a:ext uri="{FF2B5EF4-FFF2-40B4-BE49-F238E27FC236}">
              <a16:creationId xmlns:a16="http://schemas.microsoft.com/office/drawing/2014/main" xmlns="" id="{00000000-0008-0000-0D00-0000420D0000}"/>
            </a:ext>
          </a:extLst>
        </xdr:cNvPr>
        <xdr:cNvSpPr>
          <a:spLocks noChangeAspect="1" noChangeArrowheads="1"/>
        </xdr:cNvSpPr>
      </xdr:nvSpPr>
      <xdr:spPr bwMode="auto">
        <a:xfrm>
          <a:off x="0" y="121142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327</xdr:row>
      <xdr:rowOff>0</xdr:rowOff>
    </xdr:from>
    <xdr:to>
      <xdr:col>0</xdr:col>
      <xdr:colOff>304800</xdr:colOff>
      <xdr:row>328</xdr:row>
      <xdr:rowOff>121920</xdr:rowOff>
    </xdr:to>
    <xdr:sp macro="" textlink="">
      <xdr:nvSpPr>
        <xdr:cNvPr id="3395" name="AutoShape 323" descr="Arizona Coyotes">
          <a:extLst>
            <a:ext uri="{FF2B5EF4-FFF2-40B4-BE49-F238E27FC236}">
              <a16:creationId xmlns:a16="http://schemas.microsoft.com/office/drawing/2014/main" xmlns="" id="{00000000-0008-0000-0D00-0000430D0000}"/>
            </a:ext>
          </a:extLst>
        </xdr:cNvPr>
        <xdr:cNvSpPr>
          <a:spLocks noChangeAspect="1" noChangeArrowheads="1"/>
        </xdr:cNvSpPr>
      </xdr:nvSpPr>
      <xdr:spPr bwMode="auto">
        <a:xfrm>
          <a:off x="0" y="121516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xdr:row>
      <xdr:rowOff>0</xdr:rowOff>
    </xdr:from>
    <xdr:to>
      <xdr:col>0</xdr:col>
      <xdr:colOff>304800</xdr:colOff>
      <xdr:row>610</xdr:row>
      <xdr:rowOff>121920</xdr:rowOff>
    </xdr:to>
    <xdr:sp macro="" textlink="">
      <xdr:nvSpPr>
        <xdr:cNvPr id="3396" name="AutoShape 324" descr="New York Rangers">
          <a:extLst>
            <a:ext uri="{FF2B5EF4-FFF2-40B4-BE49-F238E27FC236}">
              <a16:creationId xmlns:a16="http://schemas.microsoft.com/office/drawing/2014/main" xmlns="" id="{00000000-0008-0000-0D00-0000440D0000}"/>
            </a:ext>
          </a:extLst>
        </xdr:cNvPr>
        <xdr:cNvSpPr>
          <a:spLocks noChangeAspect="1" noChangeArrowheads="1"/>
        </xdr:cNvSpPr>
      </xdr:nvSpPr>
      <xdr:spPr bwMode="auto">
        <a:xfrm>
          <a:off x="0" y="12188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121920</xdr:rowOff>
    </xdr:to>
    <xdr:sp macro="" textlink="">
      <xdr:nvSpPr>
        <xdr:cNvPr id="3397" name="AutoShape 325" descr="Toronto Maple Leafs">
          <a:extLst>
            <a:ext uri="{FF2B5EF4-FFF2-40B4-BE49-F238E27FC236}">
              <a16:creationId xmlns:a16="http://schemas.microsoft.com/office/drawing/2014/main" xmlns="" id="{00000000-0008-0000-0D00-0000450D0000}"/>
            </a:ext>
          </a:extLst>
        </xdr:cNvPr>
        <xdr:cNvSpPr>
          <a:spLocks noChangeAspect="1" noChangeArrowheads="1"/>
        </xdr:cNvSpPr>
      </xdr:nvSpPr>
      <xdr:spPr bwMode="auto">
        <a:xfrm>
          <a:off x="0" y="1222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747</xdr:row>
      <xdr:rowOff>0</xdr:rowOff>
    </xdr:from>
    <xdr:to>
      <xdr:col>0</xdr:col>
      <xdr:colOff>304800</xdr:colOff>
      <xdr:row>748</xdr:row>
      <xdr:rowOff>121920</xdr:rowOff>
    </xdr:to>
    <xdr:sp macro="" textlink="">
      <xdr:nvSpPr>
        <xdr:cNvPr id="3398" name="AutoShape 326" descr="Calgary Flames">
          <a:extLst>
            <a:ext uri="{FF2B5EF4-FFF2-40B4-BE49-F238E27FC236}">
              <a16:creationId xmlns:a16="http://schemas.microsoft.com/office/drawing/2014/main" xmlns="" id="{00000000-0008-0000-0D00-0000460D0000}"/>
            </a:ext>
          </a:extLst>
        </xdr:cNvPr>
        <xdr:cNvSpPr>
          <a:spLocks noChangeAspect="1" noChangeArrowheads="1"/>
        </xdr:cNvSpPr>
      </xdr:nvSpPr>
      <xdr:spPr bwMode="auto">
        <a:xfrm>
          <a:off x="0" y="12263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xdr:row>
      <xdr:rowOff>0</xdr:rowOff>
    </xdr:from>
    <xdr:to>
      <xdr:col>0</xdr:col>
      <xdr:colOff>304800</xdr:colOff>
      <xdr:row>789</xdr:row>
      <xdr:rowOff>121920</xdr:rowOff>
    </xdr:to>
    <xdr:sp macro="" textlink="">
      <xdr:nvSpPr>
        <xdr:cNvPr id="3399" name="AutoShape 327" descr="Toronto Maple Leafs">
          <a:extLst>
            <a:ext uri="{FF2B5EF4-FFF2-40B4-BE49-F238E27FC236}">
              <a16:creationId xmlns:a16="http://schemas.microsoft.com/office/drawing/2014/main" xmlns="" id="{00000000-0008-0000-0D00-0000470D0000}"/>
            </a:ext>
          </a:extLst>
        </xdr:cNvPr>
        <xdr:cNvSpPr>
          <a:spLocks noChangeAspect="1" noChangeArrowheads="1"/>
        </xdr:cNvSpPr>
      </xdr:nvSpPr>
      <xdr:spPr bwMode="auto">
        <a:xfrm>
          <a:off x="0" y="123009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143</xdr:row>
      <xdr:rowOff>121920</xdr:rowOff>
    </xdr:to>
    <xdr:sp macro="" textlink="">
      <xdr:nvSpPr>
        <xdr:cNvPr id="3400" name="AutoShape 328" descr="Toronto Maple Leafs">
          <a:extLst>
            <a:ext uri="{FF2B5EF4-FFF2-40B4-BE49-F238E27FC236}">
              <a16:creationId xmlns:a16="http://schemas.microsoft.com/office/drawing/2014/main" xmlns="" id="{00000000-0008-0000-0D00-0000480D0000}"/>
            </a:ext>
          </a:extLst>
        </xdr:cNvPr>
        <xdr:cNvSpPr>
          <a:spLocks noChangeAspect="1" noChangeArrowheads="1"/>
        </xdr:cNvSpPr>
      </xdr:nvSpPr>
      <xdr:spPr bwMode="auto">
        <a:xfrm>
          <a:off x="0" y="12338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650</xdr:row>
      <xdr:rowOff>0</xdr:rowOff>
    </xdr:from>
    <xdr:to>
      <xdr:col>0</xdr:col>
      <xdr:colOff>304800</xdr:colOff>
      <xdr:row>651</xdr:row>
      <xdr:rowOff>121920</xdr:rowOff>
    </xdr:to>
    <xdr:sp macro="" textlink="">
      <xdr:nvSpPr>
        <xdr:cNvPr id="3401" name="AutoShape 329" descr="Florida Panthers">
          <a:extLst>
            <a:ext uri="{FF2B5EF4-FFF2-40B4-BE49-F238E27FC236}">
              <a16:creationId xmlns:a16="http://schemas.microsoft.com/office/drawing/2014/main" xmlns="" id="{00000000-0008-0000-0D00-0000490D0000}"/>
            </a:ext>
          </a:extLst>
        </xdr:cNvPr>
        <xdr:cNvSpPr>
          <a:spLocks noChangeAspect="1" noChangeArrowheads="1"/>
        </xdr:cNvSpPr>
      </xdr:nvSpPr>
      <xdr:spPr bwMode="auto">
        <a:xfrm>
          <a:off x="0" y="12375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575</xdr:row>
      <xdr:rowOff>0</xdr:rowOff>
    </xdr:from>
    <xdr:to>
      <xdr:col>0</xdr:col>
      <xdr:colOff>304800</xdr:colOff>
      <xdr:row>576</xdr:row>
      <xdr:rowOff>121920</xdr:rowOff>
    </xdr:to>
    <xdr:sp macro="" textlink="">
      <xdr:nvSpPr>
        <xdr:cNvPr id="3402" name="AutoShape 330" descr="Carolina Hurricanes">
          <a:extLst>
            <a:ext uri="{FF2B5EF4-FFF2-40B4-BE49-F238E27FC236}">
              <a16:creationId xmlns:a16="http://schemas.microsoft.com/office/drawing/2014/main" xmlns="" id="{00000000-0008-0000-0D00-00004A0D0000}"/>
            </a:ext>
          </a:extLst>
        </xdr:cNvPr>
        <xdr:cNvSpPr>
          <a:spLocks noChangeAspect="1" noChangeArrowheads="1"/>
        </xdr:cNvSpPr>
      </xdr:nvSpPr>
      <xdr:spPr bwMode="auto">
        <a:xfrm>
          <a:off x="0" y="1241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xdr:row>
      <xdr:rowOff>0</xdr:rowOff>
    </xdr:from>
    <xdr:to>
      <xdr:col>0</xdr:col>
      <xdr:colOff>304800</xdr:colOff>
      <xdr:row>428</xdr:row>
      <xdr:rowOff>121920</xdr:rowOff>
    </xdr:to>
    <xdr:sp macro="" textlink="">
      <xdr:nvSpPr>
        <xdr:cNvPr id="3403" name="AutoShape 331" descr="Philadelphia Flyers">
          <a:extLst>
            <a:ext uri="{FF2B5EF4-FFF2-40B4-BE49-F238E27FC236}">
              <a16:creationId xmlns:a16="http://schemas.microsoft.com/office/drawing/2014/main" xmlns="" id="{00000000-0008-0000-0D00-00004B0D0000}"/>
            </a:ext>
          </a:extLst>
        </xdr:cNvPr>
        <xdr:cNvSpPr>
          <a:spLocks noChangeAspect="1" noChangeArrowheads="1"/>
        </xdr:cNvSpPr>
      </xdr:nvSpPr>
      <xdr:spPr bwMode="auto">
        <a:xfrm>
          <a:off x="0" y="124503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121920</xdr:rowOff>
    </xdr:to>
    <xdr:sp macro="" textlink="">
      <xdr:nvSpPr>
        <xdr:cNvPr id="3404" name="AutoShape 332" descr="Dallas Stars">
          <a:extLst>
            <a:ext uri="{FF2B5EF4-FFF2-40B4-BE49-F238E27FC236}">
              <a16:creationId xmlns:a16="http://schemas.microsoft.com/office/drawing/2014/main" xmlns="" id="{00000000-0008-0000-0D00-00004C0D0000}"/>
            </a:ext>
          </a:extLst>
        </xdr:cNvPr>
        <xdr:cNvSpPr>
          <a:spLocks noChangeAspect="1" noChangeArrowheads="1"/>
        </xdr:cNvSpPr>
      </xdr:nvSpPr>
      <xdr:spPr bwMode="auto">
        <a:xfrm>
          <a:off x="0" y="124876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666</xdr:row>
      <xdr:rowOff>0</xdr:rowOff>
    </xdr:from>
    <xdr:to>
      <xdr:col>0</xdr:col>
      <xdr:colOff>304800</xdr:colOff>
      <xdr:row>667</xdr:row>
      <xdr:rowOff>121920</xdr:rowOff>
    </xdr:to>
    <xdr:sp macro="" textlink="">
      <xdr:nvSpPr>
        <xdr:cNvPr id="3405" name="AutoShape 333" descr="New Jersey Devils">
          <a:extLst>
            <a:ext uri="{FF2B5EF4-FFF2-40B4-BE49-F238E27FC236}">
              <a16:creationId xmlns:a16="http://schemas.microsoft.com/office/drawing/2014/main" xmlns="" id="{00000000-0008-0000-0D00-00004D0D0000}"/>
            </a:ext>
          </a:extLst>
        </xdr:cNvPr>
        <xdr:cNvSpPr>
          <a:spLocks noChangeAspect="1" noChangeArrowheads="1"/>
        </xdr:cNvSpPr>
      </xdr:nvSpPr>
      <xdr:spPr bwMode="auto">
        <a:xfrm>
          <a:off x="0" y="12506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332</xdr:row>
      <xdr:rowOff>0</xdr:rowOff>
    </xdr:from>
    <xdr:to>
      <xdr:col>0</xdr:col>
      <xdr:colOff>304800</xdr:colOff>
      <xdr:row>333</xdr:row>
      <xdr:rowOff>121920</xdr:rowOff>
    </xdr:to>
    <xdr:sp macro="" textlink="">
      <xdr:nvSpPr>
        <xdr:cNvPr id="3406" name="AutoShape 334" descr="Philadelphia Flyers">
          <a:extLst>
            <a:ext uri="{FF2B5EF4-FFF2-40B4-BE49-F238E27FC236}">
              <a16:creationId xmlns:a16="http://schemas.microsoft.com/office/drawing/2014/main" xmlns="" id="{00000000-0008-0000-0D00-00004E0D0000}"/>
            </a:ext>
          </a:extLst>
        </xdr:cNvPr>
        <xdr:cNvSpPr>
          <a:spLocks noChangeAspect="1" noChangeArrowheads="1"/>
        </xdr:cNvSpPr>
      </xdr:nvSpPr>
      <xdr:spPr bwMode="auto">
        <a:xfrm>
          <a:off x="0" y="125440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594</xdr:row>
      <xdr:rowOff>0</xdr:rowOff>
    </xdr:from>
    <xdr:to>
      <xdr:col>0</xdr:col>
      <xdr:colOff>304800</xdr:colOff>
      <xdr:row>595</xdr:row>
      <xdr:rowOff>121920</xdr:rowOff>
    </xdr:to>
    <xdr:sp macro="" textlink="">
      <xdr:nvSpPr>
        <xdr:cNvPr id="3407" name="AutoShape 335" descr="Toronto Maple Leafs">
          <a:extLst>
            <a:ext uri="{FF2B5EF4-FFF2-40B4-BE49-F238E27FC236}">
              <a16:creationId xmlns:a16="http://schemas.microsoft.com/office/drawing/2014/main" xmlns="" id="{00000000-0008-0000-0D00-00004F0D0000}"/>
            </a:ext>
          </a:extLst>
        </xdr:cNvPr>
        <xdr:cNvSpPr>
          <a:spLocks noChangeAspect="1" noChangeArrowheads="1"/>
        </xdr:cNvSpPr>
      </xdr:nvSpPr>
      <xdr:spPr bwMode="auto">
        <a:xfrm>
          <a:off x="0" y="12581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584</xdr:row>
      <xdr:rowOff>0</xdr:rowOff>
    </xdr:from>
    <xdr:to>
      <xdr:col>0</xdr:col>
      <xdr:colOff>304800</xdr:colOff>
      <xdr:row>585</xdr:row>
      <xdr:rowOff>121920</xdr:rowOff>
    </xdr:to>
    <xdr:sp macro="" textlink="">
      <xdr:nvSpPr>
        <xdr:cNvPr id="3408" name="AutoShape 336" descr="Tampa Bay Lightning">
          <a:extLst>
            <a:ext uri="{FF2B5EF4-FFF2-40B4-BE49-F238E27FC236}">
              <a16:creationId xmlns:a16="http://schemas.microsoft.com/office/drawing/2014/main" xmlns="" id="{00000000-0008-0000-0D00-0000500D0000}"/>
            </a:ext>
          </a:extLst>
        </xdr:cNvPr>
        <xdr:cNvSpPr>
          <a:spLocks noChangeAspect="1" noChangeArrowheads="1"/>
        </xdr:cNvSpPr>
      </xdr:nvSpPr>
      <xdr:spPr bwMode="auto">
        <a:xfrm>
          <a:off x="0" y="1261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121920</xdr:rowOff>
    </xdr:to>
    <xdr:sp macro="" textlink="">
      <xdr:nvSpPr>
        <xdr:cNvPr id="3409" name="AutoShape 337" descr="Buffalo Sabres">
          <a:extLst>
            <a:ext uri="{FF2B5EF4-FFF2-40B4-BE49-F238E27FC236}">
              <a16:creationId xmlns:a16="http://schemas.microsoft.com/office/drawing/2014/main" xmlns="" id="{00000000-0008-0000-0D00-0000510D0000}"/>
            </a:ext>
          </a:extLst>
        </xdr:cNvPr>
        <xdr:cNvSpPr>
          <a:spLocks noChangeAspect="1" noChangeArrowheads="1"/>
        </xdr:cNvSpPr>
      </xdr:nvSpPr>
      <xdr:spPr bwMode="auto">
        <a:xfrm>
          <a:off x="0" y="12656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570</xdr:row>
      <xdr:rowOff>0</xdr:rowOff>
    </xdr:from>
    <xdr:to>
      <xdr:col>0</xdr:col>
      <xdr:colOff>304800</xdr:colOff>
      <xdr:row>571</xdr:row>
      <xdr:rowOff>121920</xdr:rowOff>
    </xdr:to>
    <xdr:sp macro="" textlink="">
      <xdr:nvSpPr>
        <xdr:cNvPr id="3410" name="AutoShape 338" descr="Detroit Red Wings">
          <a:extLst>
            <a:ext uri="{FF2B5EF4-FFF2-40B4-BE49-F238E27FC236}">
              <a16:creationId xmlns:a16="http://schemas.microsoft.com/office/drawing/2014/main" xmlns="" id="{00000000-0008-0000-0D00-0000520D0000}"/>
            </a:ext>
          </a:extLst>
        </xdr:cNvPr>
        <xdr:cNvSpPr>
          <a:spLocks noChangeAspect="1" noChangeArrowheads="1"/>
        </xdr:cNvSpPr>
      </xdr:nvSpPr>
      <xdr:spPr bwMode="auto">
        <a:xfrm>
          <a:off x="0" y="126933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323</xdr:row>
      <xdr:rowOff>0</xdr:rowOff>
    </xdr:from>
    <xdr:to>
      <xdr:col>0</xdr:col>
      <xdr:colOff>304800</xdr:colOff>
      <xdr:row>324</xdr:row>
      <xdr:rowOff>121920</xdr:rowOff>
    </xdr:to>
    <xdr:sp macro="" textlink="">
      <xdr:nvSpPr>
        <xdr:cNvPr id="3411" name="AutoShape 339" descr="Carolina Hurricanes">
          <a:extLst>
            <a:ext uri="{FF2B5EF4-FFF2-40B4-BE49-F238E27FC236}">
              <a16:creationId xmlns:a16="http://schemas.microsoft.com/office/drawing/2014/main" xmlns="" id="{00000000-0008-0000-0D00-0000530D0000}"/>
            </a:ext>
          </a:extLst>
        </xdr:cNvPr>
        <xdr:cNvSpPr>
          <a:spLocks noChangeAspect="1" noChangeArrowheads="1"/>
        </xdr:cNvSpPr>
      </xdr:nvSpPr>
      <xdr:spPr bwMode="auto">
        <a:xfrm>
          <a:off x="0" y="127307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xdr:row>
      <xdr:rowOff>0</xdr:rowOff>
    </xdr:from>
    <xdr:to>
      <xdr:col>0</xdr:col>
      <xdr:colOff>304800</xdr:colOff>
      <xdr:row>804</xdr:row>
      <xdr:rowOff>121920</xdr:rowOff>
    </xdr:to>
    <xdr:sp macro="" textlink="">
      <xdr:nvSpPr>
        <xdr:cNvPr id="3412" name="AutoShape 340" descr="Colorado Avalanche">
          <a:extLst>
            <a:ext uri="{FF2B5EF4-FFF2-40B4-BE49-F238E27FC236}">
              <a16:creationId xmlns:a16="http://schemas.microsoft.com/office/drawing/2014/main" xmlns="" id="{00000000-0008-0000-0D00-0000540D0000}"/>
            </a:ext>
          </a:extLst>
        </xdr:cNvPr>
        <xdr:cNvSpPr>
          <a:spLocks noChangeAspect="1" noChangeArrowheads="1"/>
        </xdr:cNvSpPr>
      </xdr:nvSpPr>
      <xdr:spPr bwMode="auto">
        <a:xfrm>
          <a:off x="0" y="12768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648</xdr:row>
      <xdr:rowOff>0</xdr:rowOff>
    </xdr:from>
    <xdr:to>
      <xdr:col>0</xdr:col>
      <xdr:colOff>304800</xdr:colOff>
      <xdr:row>649</xdr:row>
      <xdr:rowOff>121920</xdr:rowOff>
    </xdr:to>
    <xdr:sp macro="" textlink="">
      <xdr:nvSpPr>
        <xdr:cNvPr id="3413" name="AutoShape 341" descr="Vegas Golden Knights">
          <a:extLst>
            <a:ext uri="{FF2B5EF4-FFF2-40B4-BE49-F238E27FC236}">
              <a16:creationId xmlns:a16="http://schemas.microsoft.com/office/drawing/2014/main" xmlns="" id="{00000000-0008-0000-0D00-0000550D0000}"/>
            </a:ext>
          </a:extLst>
        </xdr:cNvPr>
        <xdr:cNvSpPr>
          <a:spLocks noChangeAspect="1" noChangeArrowheads="1"/>
        </xdr:cNvSpPr>
      </xdr:nvSpPr>
      <xdr:spPr bwMode="auto">
        <a:xfrm>
          <a:off x="0" y="1280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229</xdr:row>
      <xdr:rowOff>0</xdr:rowOff>
    </xdr:from>
    <xdr:to>
      <xdr:col>0</xdr:col>
      <xdr:colOff>304800</xdr:colOff>
      <xdr:row>230</xdr:row>
      <xdr:rowOff>121920</xdr:rowOff>
    </xdr:to>
    <xdr:sp macro="" textlink="">
      <xdr:nvSpPr>
        <xdr:cNvPr id="3414" name="AutoShape 342" descr="Dallas Stars">
          <a:extLst>
            <a:ext uri="{FF2B5EF4-FFF2-40B4-BE49-F238E27FC236}">
              <a16:creationId xmlns:a16="http://schemas.microsoft.com/office/drawing/2014/main" xmlns="" id="{00000000-0008-0000-0D00-0000560D0000}"/>
            </a:ext>
          </a:extLst>
        </xdr:cNvPr>
        <xdr:cNvSpPr>
          <a:spLocks noChangeAspect="1" noChangeArrowheads="1"/>
        </xdr:cNvSpPr>
      </xdr:nvSpPr>
      <xdr:spPr bwMode="auto">
        <a:xfrm>
          <a:off x="0" y="128610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121920</xdr:rowOff>
    </xdr:to>
    <xdr:sp macro="" textlink="">
      <xdr:nvSpPr>
        <xdr:cNvPr id="3415" name="AutoShape 343" descr="Arizona Coyotes">
          <a:extLst>
            <a:ext uri="{FF2B5EF4-FFF2-40B4-BE49-F238E27FC236}">
              <a16:creationId xmlns:a16="http://schemas.microsoft.com/office/drawing/2014/main" xmlns="" id="{00000000-0008-0000-0D00-0000570D0000}"/>
            </a:ext>
          </a:extLst>
        </xdr:cNvPr>
        <xdr:cNvSpPr>
          <a:spLocks noChangeAspect="1" noChangeArrowheads="1"/>
        </xdr:cNvSpPr>
      </xdr:nvSpPr>
      <xdr:spPr bwMode="auto">
        <a:xfrm>
          <a:off x="0" y="128983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601</xdr:row>
      <xdr:rowOff>0</xdr:rowOff>
    </xdr:from>
    <xdr:to>
      <xdr:col>0</xdr:col>
      <xdr:colOff>304800</xdr:colOff>
      <xdr:row>602</xdr:row>
      <xdr:rowOff>121920</xdr:rowOff>
    </xdr:to>
    <xdr:sp macro="" textlink="">
      <xdr:nvSpPr>
        <xdr:cNvPr id="3416" name="AutoShape 344" descr="Los Angeles Kings">
          <a:extLst>
            <a:ext uri="{FF2B5EF4-FFF2-40B4-BE49-F238E27FC236}">
              <a16:creationId xmlns:a16="http://schemas.microsoft.com/office/drawing/2014/main" xmlns="" id="{00000000-0008-0000-0D00-0000580D0000}"/>
            </a:ext>
          </a:extLst>
        </xdr:cNvPr>
        <xdr:cNvSpPr>
          <a:spLocks noChangeAspect="1" noChangeArrowheads="1"/>
        </xdr:cNvSpPr>
      </xdr:nvSpPr>
      <xdr:spPr bwMode="auto">
        <a:xfrm>
          <a:off x="0" y="12935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776</xdr:row>
      <xdr:rowOff>0</xdr:rowOff>
    </xdr:from>
    <xdr:to>
      <xdr:col>0</xdr:col>
      <xdr:colOff>304800</xdr:colOff>
      <xdr:row>777</xdr:row>
      <xdr:rowOff>121920</xdr:rowOff>
    </xdr:to>
    <xdr:sp macro="" textlink="">
      <xdr:nvSpPr>
        <xdr:cNvPr id="3417" name="AutoShape 345" descr="San Jose Sharks">
          <a:extLst>
            <a:ext uri="{FF2B5EF4-FFF2-40B4-BE49-F238E27FC236}">
              <a16:creationId xmlns:a16="http://schemas.microsoft.com/office/drawing/2014/main" xmlns="" id="{00000000-0008-0000-0D00-0000590D0000}"/>
            </a:ext>
          </a:extLst>
        </xdr:cNvPr>
        <xdr:cNvSpPr>
          <a:spLocks noChangeAspect="1" noChangeArrowheads="1"/>
        </xdr:cNvSpPr>
      </xdr:nvSpPr>
      <xdr:spPr bwMode="auto">
        <a:xfrm>
          <a:off x="0" y="1297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xdr:row>
      <xdr:rowOff>0</xdr:rowOff>
    </xdr:from>
    <xdr:to>
      <xdr:col>0</xdr:col>
      <xdr:colOff>304800</xdr:colOff>
      <xdr:row>588</xdr:row>
      <xdr:rowOff>121920</xdr:rowOff>
    </xdr:to>
    <xdr:sp macro="" textlink="">
      <xdr:nvSpPr>
        <xdr:cNvPr id="3418" name="AutoShape 346" descr="Colorado Avalanche">
          <a:extLst>
            <a:ext uri="{FF2B5EF4-FFF2-40B4-BE49-F238E27FC236}">
              <a16:creationId xmlns:a16="http://schemas.microsoft.com/office/drawing/2014/main" xmlns="" id="{00000000-0008-0000-0D00-00005A0D0000}"/>
            </a:ext>
          </a:extLst>
        </xdr:cNvPr>
        <xdr:cNvSpPr>
          <a:spLocks noChangeAspect="1" noChangeArrowheads="1"/>
        </xdr:cNvSpPr>
      </xdr:nvSpPr>
      <xdr:spPr bwMode="auto">
        <a:xfrm>
          <a:off x="0" y="130103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495</xdr:row>
      <xdr:rowOff>0</xdr:rowOff>
    </xdr:from>
    <xdr:to>
      <xdr:col>0</xdr:col>
      <xdr:colOff>304800</xdr:colOff>
      <xdr:row>496</xdr:row>
      <xdr:rowOff>121920</xdr:rowOff>
    </xdr:to>
    <xdr:sp macro="" textlink="">
      <xdr:nvSpPr>
        <xdr:cNvPr id="3419" name="AutoShape 347" descr="Ottawa Senators">
          <a:extLst>
            <a:ext uri="{FF2B5EF4-FFF2-40B4-BE49-F238E27FC236}">
              <a16:creationId xmlns:a16="http://schemas.microsoft.com/office/drawing/2014/main" xmlns="" id="{00000000-0008-0000-0D00-00005B0D0000}"/>
            </a:ext>
          </a:extLst>
        </xdr:cNvPr>
        <xdr:cNvSpPr>
          <a:spLocks noChangeAspect="1" noChangeArrowheads="1"/>
        </xdr:cNvSpPr>
      </xdr:nvSpPr>
      <xdr:spPr bwMode="auto">
        <a:xfrm>
          <a:off x="0" y="130477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xdr:row>
      <xdr:rowOff>0</xdr:rowOff>
    </xdr:from>
    <xdr:to>
      <xdr:col>0</xdr:col>
      <xdr:colOff>304800</xdr:colOff>
      <xdr:row>491</xdr:row>
      <xdr:rowOff>121920</xdr:rowOff>
    </xdr:to>
    <xdr:sp macro="" textlink="">
      <xdr:nvSpPr>
        <xdr:cNvPr id="3420" name="AutoShape 348" descr="Arizona Coyotes">
          <a:extLst>
            <a:ext uri="{FF2B5EF4-FFF2-40B4-BE49-F238E27FC236}">
              <a16:creationId xmlns:a16="http://schemas.microsoft.com/office/drawing/2014/main" xmlns="" id="{00000000-0008-0000-0D00-00005C0D0000}"/>
            </a:ext>
          </a:extLst>
        </xdr:cNvPr>
        <xdr:cNvSpPr>
          <a:spLocks noChangeAspect="1" noChangeArrowheads="1"/>
        </xdr:cNvSpPr>
      </xdr:nvSpPr>
      <xdr:spPr bwMode="auto">
        <a:xfrm>
          <a:off x="0" y="130850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121920</xdr:rowOff>
    </xdr:to>
    <xdr:sp macro="" textlink="">
      <xdr:nvSpPr>
        <xdr:cNvPr id="3421" name="AutoShape 349" descr="New York Islanders">
          <a:extLst>
            <a:ext uri="{FF2B5EF4-FFF2-40B4-BE49-F238E27FC236}">
              <a16:creationId xmlns:a16="http://schemas.microsoft.com/office/drawing/2014/main" xmlns="" id="{00000000-0008-0000-0D00-00005D0D0000}"/>
            </a:ext>
          </a:extLst>
        </xdr:cNvPr>
        <xdr:cNvSpPr>
          <a:spLocks noChangeAspect="1" noChangeArrowheads="1"/>
        </xdr:cNvSpPr>
      </xdr:nvSpPr>
      <xdr:spPr bwMode="auto">
        <a:xfrm>
          <a:off x="0" y="13122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481</xdr:row>
      <xdr:rowOff>0</xdr:rowOff>
    </xdr:from>
    <xdr:to>
      <xdr:col>0</xdr:col>
      <xdr:colOff>304800</xdr:colOff>
      <xdr:row>482</xdr:row>
      <xdr:rowOff>121920</xdr:rowOff>
    </xdr:to>
    <xdr:sp macro="" textlink="">
      <xdr:nvSpPr>
        <xdr:cNvPr id="3422" name="AutoShape 350" descr="Los Angeles Kings">
          <a:extLst>
            <a:ext uri="{FF2B5EF4-FFF2-40B4-BE49-F238E27FC236}">
              <a16:creationId xmlns:a16="http://schemas.microsoft.com/office/drawing/2014/main" xmlns="" id="{00000000-0008-0000-0D00-00005E0D0000}"/>
            </a:ext>
          </a:extLst>
        </xdr:cNvPr>
        <xdr:cNvSpPr>
          <a:spLocks noChangeAspect="1" noChangeArrowheads="1"/>
        </xdr:cNvSpPr>
      </xdr:nvSpPr>
      <xdr:spPr bwMode="auto">
        <a:xfrm>
          <a:off x="0" y="13159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350</xdr:row>
      <xdr:rowOff>0</xdr:rowOff>
    </xdr:from>
    <xdr:to>
      <xdr:col>0</xdr:col>
      <xdr:colOff>304800</xdr:colOff>
      <xdr:row>351</xdr:row>
      <xdr:rowOff>121920</xdr:rowOff>
    </xdr:to>
    <xdr:sp macro="" textlink="">
      <xdr:nvSpPr>
        <xdr:cNvPr id="3423" name="AutoShape 351" descr="Buffalo Sabres">
          <a:extLst>
            <a:ext uri="{FF2B5EF4-FFF2-40B4-BE49-F238E27FC236}">
              <a16:creationId xmlns:a16="http://schemas.microsoft.com/office/drawing/2014/main" xmlns="" id="{00000000-0008-0000-0D00-00005F0D0000}"/>
            </a:ext>
          </a:extLst>
        </xdr:cNvPr>
        <xdr:cNvSpPr>
          <a:spLocks noChangeAspect="1" noChangeArrowheads="1"/>
        </xdr:cNvSpPr>
      </xdr:nvSpPr>
      <xdr:spPr bwMode="auto">
        <a:xfrm>
          <a:off x="0" y="131970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842</xdr:row>
      <xdr:rowOff>0</xdr:rowOff>
    </xdr:from>
    <xdr:to>
      <xdr:col>0</xdr:col>
      <xdr:colOff>304800</xdr:colOff>
      <xdr:row>843</xdr:row>
      <xdr:rowOff>121920</xdr:rowOff>
    </xdr:to>
    <xdr:sp macro="" textlink="">
      <xdr:nvSpPr>
        <xdr:cNvPr id="3424" name="AutoShape 352" descr="Buffalo Sabres">
          <a:extLst>
            <a:ext uri="{FF2B5EF4-FFF2-40B4-BE49-F238E27FC236}">
              <a16:creationId xmlns:a16="http://schemas.microsoft.com/office/drawing/2014/main" xmlns="" id="{00000000-0008-0000-0D00-0000600D0000}"/>
            </a:ext>
          </a:extLst>
        </xdr:cNvPr>
        <xdr:cNvSpPr>
          <a:spLocks noChangeAspect="1" noChangeArrowheads="1"/>
        </xdr:cNvSpPr>
      </xdr:nvSpPr>
      <xdr:spPr bwMode="auto">
        <a:xfrm>
          <a:off x="0" y="13234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620</xdr:row>
      <xdr:rowOff>0</xdr:rowOff>
    </xdr:from>
    <xdr:to>
      <xdr:col>0</xdr:col>
      <xdr:colOff>304800</xdr:colOff>
      <xdr:row>621</xdr:row>
      <xdr:rowOff>121920</xdr:rowOff>
    </xdr:to>
    <xdr:sp macro="" textlink="">
      <xdr:nvSpPr>
        <xdr:cNvPr id="3425" name="AutoShape 353" descr="Chicago Blackhawks">
          <a:extLst>
            <a:ext uri="{FF2B5EF4-FFF2-40B4-BE49-F238E27FC236}">
              <a16:creationId xmlns:a16="http://schemas.microsoft.com/office/drawing/2014/main" xmlns="" id="{00000000-0008-0000-0D00-0000610D0000}"/>
            </a:ext>
          </a:extLst>
        </xdr:cNvPr>
        <xdr:cNvSpPr>
          <a:spLocks noChangeAspect="1" noChangeArrowheads="1"/>
        </xdr:cNvSpPr>
      </xdr:nvSpPr>
      <xdr:spPr bwMode="auto">
        <a:xfrm>
          <a:off x="0" y="13271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121920</xdr:rowOff>
    </xdr:to>
    <xdr:sp macro="" textlink="">
      <xdr:nvSpPr>
        <xdr:cNvPr id="3426" name="AutoShape 354" descr="Washington Capitals">
          <a:extLst>
            <a:ext uri="{FF2B5EF4-FFF2-40B4-BE49-F238E27FC236}">
              <a16:creationId xmlns:a16="http://schemas.microsoft.com/office/drawing/2014/main" xmlns="" id="{00000000-0008-0000-0D00-0000620D0000}"/>
            </a:ext>
          </a:extLst>
        </xdr:cNvPr>
        <xdr:cNvSpPr>
          <a:spLocks noChangeAspect="1" noChangeArrowheads="1"/>
        </xdr:cNvSpPr>
      </xdr:nvSpPr>
      <xdr:spPr bwMode="auto">
        <a:xfrm>
          <a:off x="0" y="133090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xdr:row>
      <xdr:rowOff>0</xdr:rowOff>
    </xdr:from>
    <xdr:to>
      <xdr:col>0</xdr:col>
      <xdr:colOff>304800</xdr:colOff>
      <xdr:row>133</xdr:row>
      <xdr:rowOff>121920</xdr:rowOff>
    </xdr:to>
    <xdr:sp macro="" textlink="">
      <xdr:nvSpPr>
        <xdr:cNvPr id="3427" name="AutoShape 355" descr="Vancouver Canucks">
          <a:extLst>
            <a:ext uri="{FF2B5EF4-FFF2-40B4-BE49-F238E27FC236}">
              <a16:creationId xmlns:a16="http://schemas.microsoft.com/office/drawing/2014/main" xmlns="" id="{00000000-0008-0000-0D00-0000630D0000}"/>
            </a:ext>
          </a:extLst>
        </xdr:cNvPr>
        <xdr:cNvSpPr>
          <a:spLocks noChangeAspect="1" noChangeArrowheads="1"/>
        </xdr:cNvSpPr>
      </xdr:nvSpPr>
      <xdr:spPr bwMode="auto">
        <a:xfrm>
          <a:off x="0" y="13346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121920</xdr:rowOff>
    </xdr:to>
    <xdr:sp macro="" textlink="">
      <xdr:nvSpPr>
        <xdr:cNvPr id="3428" name="AutoShape 356" descr="Vancouver Canucks">
          <a:extLst>
            <a:ext uri="{FF2B5EF4-FFF2-40B4-BE49-F238E27FC236}">
              <a16:creationId xmlns:a16="http://schemas.microsoft.com/office/drawing/2014/main" xmlns="" id="{00000000-0008-0000-0D00-0000640D0000}"/>
            </a:ext>
          </a:extLst>
        </xdr:cNvPr>
        <xdr:cNvSpPr>
          <a:spLocks noChangeAspect="1" noChangeArrowheads="1"/>
        </xdr:cNvSpPr>
      </xdr:nvSpPr>
      <xdr:spPr bwMode="auto">
        <a:xfrm>
          <a:off x="0" y="133837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394</xdr:row>
      <xdr:rowOff>0</xdr:rowOff>
    </xdr:from>
    <xdr:to>
      <xdr:col>0</xdr:col>
      <xdr:colOff>304800</xdr:colOff>
      <xdr:row>395</xdr:row>
      <xdr:rowOff>121920</xdr:rowOff>
    </xdr:to>
    <xdr:sp macro="" textlink="">
      <xdr:nvSpPr>
        <xdr:cNvPr id="3429" name="AutoShape 357" descr="Buffalo Sabres">
          <a:extLst>
            <a:ext uri="{FF2B5EF4-FFF2-40B4-BE49-F238E27FC236}">
              <a16:creationId xmlns:a16="http://schemas.microsoft.com/office/drawing/2014/main" xmlns="" id="{00000000-0008-0000-0D00-0000650D0000}"/>
            </a:ext>
          </a:extLst>
        </xdr:cNvPr>
        <xdr:cNvSpPr>
          <a:spLocks noChangeAspect="1" noChangeArrowheads="1"/>
        </xdr:cNvSpPr>
      </xdr:nvSpPr>
      <xdr:spPr bwMode="auto">
        <a:xfrm>
          <a:off x="0" y="13421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674</xdr:row>
      <xdr:rowOff>0</xdr:rowOff>
    </xdr:from>
    <xdr:to>
      <xdr:col>0</xdr:col>
      <xdr:colOff>304800</xdr:colOff>
      <xdr:row>675</xdr:row>
      <xdr:rowOff>121920</xdr:rowOff>
    </xdr:to>
    <xdr:sp macro="" textlink="">
      <xdr:nvSpPr>
        <xdr:cNvPr id="3430" name="AutoShape 358" descr="Vegas Golden Knights">
          <a:extLst>
            <a:ext uri="{FF2B5EF4-FFF2-40B4-BE49-F238E27FC236}">
              <a16:creationId xmlns:a16="http://schemas.microsoft.com/office/drawing/2014/main" xmlns="" id="{00000000-0008-0000-0D00-0000660D0000}"/>
            </a:ext>
          </a:extLst>
        </xdr:cNvPr>
        <xdr:cNvSpPr>
          <a:spLocks noChangeAspect="1" noChangeArrowheads="1"/>
        </xdr:cNvSpPr>
      </xdr:nvSpPr>
      <xdr:spPr bwMode="auto">
        <a:xfrm>
          <a:off x="0" y="134584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505</xdr:row>
      <xdr:rowOff>0</xdr:rowOff>
    </xdr:from>
    <xdr:to>
      <xdr:col>0</xdr:col>
      <xdr:colOff>304800</xdr:colOff>
      <xdr:row>506</xdr:row>
      <xdr:rowOff>121920</xdr:rowOff>
    </xdr:to>
    <xdr:sp macro="" textlink="">
      <xdr:nvSpPr>
        <xdr:cNvPr id="3431" name="AutoShape 359" descr="Minnesota Wild">
          <a:extLst>
            <a:ext uri="{FF2B5EF4-FFF2-40B4-BE49-F238E27FC236}">
              <a16:creationId xmlns:a16="http://schemas.microsoft.com/office/drawing/2014/main" xmlns="" id="{00000000-0008-0000-0D00-0000670D0000}"/>
            </a:ext>
          </a:extLst>
        </xdr:cNvPr>
        <xdr:cNvSpPr>
          <a:spLocks noChangeAspect="1" noChangeArrowheads="1"/>
        </xdr:cNvSpPr>
      </xdr:nvSpPr>
      <xdr:spPr bwMode="auto">
        <a:xfrm>
          <a:off x="0" y="1351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567</xdr:row>
      <xdr:rowOff>0</xdr:rowOff>
    </xdr:from>
    <xdr:to>
      <xdr:col>0</xdr:col>
      <xdr:colOff>304800</xdr:colOff>
      <xdr:row>568</xdr:row>
      <xdr:rowOff>121920</xdr:rowOff>
    </xdr:to>
    <xdr:sp macro="" textlink="">
      <xdr:nvSpPr>
        <xdr:cNvPr id="3432" name="AutoShape 360" descr="New Jersey Devils">
          <a:extLst>
            <a:ext uri="{FF2B5EF4-FFF2-40B4-BE49-F238E27FC236}">
              <a16:creationId xmlns:a16="http://schemas.microsoft.com/office/drawing/2014/main" xmlns="" id="{00000000-0008-0000-0D00-0000680D0000}"/>
            </a:ext>
          </a:extLst>
        </xdr:cNvPr>
        <xdr:cNvSpPr>
          <a:spLocks noChangeAspect="1" noChangeArrowheads="1"/>
        </xdr:cNvSpPr>
      </xdr:nvSpPr>
      <xdr:spPr bwMode="auto">
        <a:xfrm>
          <a:off x="0" y="13551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121920</xdr:rowOff>
    </xdr:to>
    <xdr:sp macro="" textlink="">
      <xdr:nvSpPr>
        <xdr:cNvPr id="3433" name="AutoShape 361" descr="Winnipeg Jets">
          <a:extLst>
            <a:ext uri="{FF2B5EF4-FFF2-40B4-BE49-F238E27FC236}">
              <a16:creationId xmlns:a16="http://schemas.microsoft.com/office/drawing/2014/main" xmlns="" id="{00000000-0008-0000-0D00-0000690D0000}"/>
            </a:ext>
          </a:extLst>
        </xdr:cNvPr>
        <xdr:cNvSpPr>
          <a:spLocks noChangeAspect="1" noChangeArrowheads="1"/>
        </xdr:cNvSpPr>
      </xdr:nvSpPr>
      <xdr:spPr bwMode="auto">
        <a:xfrm>
          <a:off x="0" y="13588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758</xdr:row>
      <xdr:rowOff>0</xdr:rowOff>
    </xdr:from>
    <xdr:to>
      <xdr:col>0</xdr:col>
      <xdr:colOff>304800</xdr:colOff>
      <xdr:row>759</xdr:row>
      <xdr:rowOff>121920</xdr:rowOff>
    </xdr:to>
    <xdr:sp macro="" textlink="">
      <xdr:nvSpPr>
        <xdr:cNvPr id="3434" name="AutoShape 362" descr="Colorado Avalanche">
          <a:extLst>
            <a:ext uri="{FF2B5EF4-FFF2-40B4-BE49-F238E27FC236}">
              <a16:creationId xmlns:a16="http://schemas.microsoft.com/office/drawing/2014/main" xmlns="" id="{00000000-0008-0000-0D00-00006A0D0000}"/>
            </a:ext>
          </a:extLst>
        </xdr:cNvPr>
        <xdr:cNvSpPr>
          <a:spLocks noChangeAspect="1" noChangeArrowheads="1"/>
        </xdr:cNvSpPr>
      </xdr:nvSpPr>
      <xdr:spPr bwMode="auto">
        <a:xfrm>
          <a:off x="0" y="13626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304800</xdr:colOff>
      <xdr:row>345</xdr:row>
      <xdr:rowOff>121920</xdr:rowOff>
    </xdr:to>
    <xdr:sp macro="" textlink="">
      <xdr:nvSpPr>
        <xdr:cNvPr id="3435" name="AutoShape 363" descr="Carolina Hurricanes">
          <a:extLst>
            <a:ext uri="{FF2B5EF4-FFF2-40B4-BE49-F238E27FC236}">
              <a16:creationId xmlns:a16="http://schemas.microsoft.com/office/drawing/2014/main" xmlns="" id="{00000000-0008-0000-0D00-00006B0D0000}"/>
            </a:ext>
          </a:extLst>
        </xdr:cNvPr>
        <xdr:cNvSpPr>
          <a:spLocks noChangeAspect="1" noChangeArrowheads="1"/>
        </xdr:cNvSpPr>
      </xdr:nvSpPr>
      <xdr:spPr bwMode="auto">
        <a:xfrm>
          <a:off x="0" y="13663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xdr:row>
      <xdr:rowOff>0</xdr:rowOff>
    </xdr:from>
    <xdr:to>
      <xdr:col>0</xdr:col>
      <xdr:colOff>304800</xdr:colOff>
      <xdr:row>623</xdr:row>
      <xdr:rowOff>121920</xdr:rowOff>
    </xdr:to>
    <xdr:sp macro="" textlink="">
      <xdr:nvSpPr>
        <xdr:cNvPr id="3436" name="AutoShape 364" descr="Vegas Golden Knights">
          <a:extLst>
            <a:ext uri="{FF2B5EF4-FFF2-40B4-BE49-F238E27FC236}">
              <a16:creationId xmlns:a16="http://schemas.microsoft.com/office/drawing/2014/main" xmlns="" id="{00000000-0008-0000-0D00-00006C0D0000}"/>
            </a:ext>
          </a:extLst>
        </xdr:cNvPr>
        <xdr:cNvSpPr>
          <a:spLocks noChangeAspect="1" noChangeArrowheads="1"/>
        </xdr:cNvSpPr>
      </xdr:nvSpPr>
      <xdr:spPr bwMode="auto">
        <a:xfrm>
          <a:off x="0" y="1370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272</xdr:row>
      <xdr:rowOff>0</xdr:rowOff>
    </xdr:from>
    <xdr:to>
      <xdr:col>0</xdr:col>
      <xdr:colOff>304800</xdr:colOff>
      <xdr:row>273</xdr:row>
      <xdr:rowOff>121920</xdr:rowOff>
    </xdr:to>
    <xdr:sp macro="" textlink="">
      <xdr:nvSpPr>
        <xdr:cNvPr id="3437" name="AutoShape 365" descr="Vegas Golden Knights">
          <a:extLst>
            <a:ext uri="{FF2B5EF4-FFF2-40B4-BE49-F238E27FC236}">
              <a16:creationId xmlns:a16="http://schemas.microsoft.com/office/drawing/2014/main" xmlns="" id="{00000000-0008-0000-0D00-00006D0D0000}"/>
            </a:ext>
          </a:extLst>
        </xdr:cNvPr>
        <xdr:cNvSpPr>
          <a:spLocks noChangeAspect="1" noChangeArrowheads="1"/>
        </xdr:cNvSpPr>
      </xdr:nvSpPr>
      <xdr:spPr bwMode="auto">
        <a:xfrm>
          <a:off x="0" y="13756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235</xdr:row>
      <xdr:rowOff>0</xdr:rowOff>
    </xdr:from>
    <xdr:to>
      <xdr:col>0</xdr:col>
      <xdr:colOff>304800</xdr:colOff>
      <xdr:row>236</xdr:row>
      <xdr:rowOff>121920</xdr:rowOff>
    </xdr:to>
    <xdr:sp macro="" textlink="">
      <xdr:nvSpPr>
        <xdr:cNvPr id="3438" name="AutoShape 366" descr="Florida Panthers">
          <a:extLst>
            <a:ext uri="{FF2B5EF4-FFF2-40B4-BE49-F238E27FC236}">
              <a16:creationId xmlns:a16="http://schemas.microsoft.com/office/drawing/2014/main" xmlns="" id="{00000000-0008-0000-0D00-00006E0D0000}"/>
            </a:ext>
          </a:extLst>
        </xdr:cNvPr>
        <xdr:cNvSpPr>
          <a:spLocks noChangeAspect="1" noChangeArrowheads="1"/>
        </xdr:cNvSpPr>
      </xdr:nvSpPr>
      <xdr:spPr bwMode="auto">
        <a:xfrm>
          <a:off x="0" y="138120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121920</xdr:rowOff>
    </xdr:to>
    <xdr:sp macro="" textlink="">
      <xdr:nvSpPr>
        <xdr:cNvPr id="3439" name="AutoShape 367" descr="Arizona Coyotes">
          <a:extLst>
            <a:ext uri="{FF2B5EF4-FFF2-40B4-BE49-F238E27FC236}">
              <a16:creationId xmlns:a16="http://schemas.microsoft.com/office/drawing/2014/main" xmlns="" id="{00000000-0008-0000-0D00-00006F0D0000}"/>
            </a:ext>
          </a:extLst>
        </xdr:cNvPr>
        <xdr:cNvSpPr>
          <a:spLocks noChangeAspect="1" noChangeArrowheads="1"/>
        </xdr:cNvSpPr>
      </xdr:nvSpPr>
      <xdr:spPr bwMode="auto">
        <a:xfrm>
          <a:off x="0" y="1384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468</xdr:row>
      <xdr:rowOff>0</xdr:rowOff>
    </xdr:from>
    <xdr:to>
      <xdr:col>0</xdr:col>
      <xdr:colOff>304800</xdr:colOff>
      <xdr:row>469</xdr:row>
      <xdr:rowOff>121920</xdr:rowOff>
    </xdr:to>
    <xdr:sp macro="" textlink="">
      <xdr:nvSpPr>
        <xdr:cNvPr id="3440" name="AutoShape 368" descr="Nashville Predators">
          <a:extLst>
            <a:ext uri="{FF2B5EF4-FFF2-40B4-BE49-F238E27FC236}">
              <a16:creationId xmlns:a16="http://schemas.microsoft.com/office/drawing/2014/main" xmlns="" id="{00000000-0008-0000-0D00-0000700D0000}"/>
            </a:ext>
          </a:extLst>
        </xdr:cNvPr>
        <xdr:cNvSpPr>
          <a:spLocks noChangeAspect="1" noChangeArrowheads="1"/>
        </xdr:cNvSpPr>
      </xdr:nvSpPr>
      <xdr:spPr bwMode="auto">
        <a:xfrm>
          <a:off x="0" y="138866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xdr:row>
      <xdr:rowOff>0</xdr:rowOff>
    </xdr:from>
    <xdr:to>
      <xdr:col>0</xdr:col>
      <xdr:colOff>304800</xdr:colOff>
      <xdr:row>448</xdr:row>
      <xdr:rowOff>121920</xdr:rowOff>
    </xdr:to>
    <xdr:sp macro="" textlink="">
      <xdr:nvSpPr>
        <xdr:cNvPr id="3441" name="AutoShape 369" descr="Dallas Stars">
          <a:extLst>
            <a:ext uri="{FF2B5EF4-FFF2-40B4-BE49-F238E27FC236}">
              <a16:creationId xmlns:a16="http://schemas.microsoft.com/office/drawing/2014/main" xmlns="" id="{00000000-0008-0000-0D00-0000710D0000}"/>
            </a:ext>
          </a:extLst>
        </xdr:cNvPr>
        <xdr:cNvSpPr>
          <a:spLocks noChangeAspect="1" noChangeArrowheads="1"/>
        </xdr:cNvSpPr>
      </xdr:nvSpPr>
      <xdr:spPr bwMode="auto">
        <a:xfrm>
          <a:off x="0" y="13924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xdr:row>
      <xdr:rowOff>0</xdr:rowOff>
    </xdr:from>
    <xdr:to>
      <xdr:col>0</xdr:col>
      <xdr:colOff>304800</xdr:colOff>
      <xdr:row>358</xdr:row>
      <xdr:rowOff>121920</xdr:rowOff>
    </xdr:to>
    <xdr:sp macro="" textlink="">
      <xdr:nvSpPr>
        <xdr:cNvPr id="3442" name="AutoShape 370" descr="Washington Capitals">
          <a:extLst>
            <a:ext uri="{FF2B5EF4-FFF2-40B4-BE49-F238E27FC236}">
              <a16:creationId xmlns:a16="http://schemas.microsoft.com/office/drawing/2014/main" xmlns="" id="{00000000-0008-0000-0D00-0000720D0000}"/>
            </a:ext>
          </a:extLst>
        </xdr:cNvPr>
        <xdr:cNvSpPr>
          <a:spLocks noChangeAspect="1" noChangeArrowheads="1"/>
        </xdr:cNvSpPr>
      </xdr:nvSpPr>
      <xdr:spPr bwMode="auto">
        <a:xfrm>
          <a:off x="0" y="139430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700</xdr:row>
      <xdr:rowOff>0</xdr:rowOff>
    </xdr:from>
    <xdr:to>
      <xdr:col>0</xdr:col>
      <xdr:colOff>304800</xdr:colOff>
      <xdr:row>701</xdr:row>
      <xdr:rowOff>121920</xdr:rowOff>
    </xdr:to>
    <xdr:sp macro="" textlink="">
      <xdr:nvSpPr>
        <xdr:cNvPr id="3443" name="AutoShape 371" descr="Boston Bruins">
          <a:extLst>
            <a:ext uri="{FF2B5EF4-FFF2-40B4-BE49-F238E27FC236}">
              <a16:creationId xmlns:a16="http://schemas.microsoft.com/office/drawing/2014/main" xmlns="" id="{00000000-0008-0000-0D00-0000730D0000}"/>
            </a:ext>
          </a:extLst>
        </xdr:cNvPr>
        <xdr:cNvSpPr>
          <a:spLocks noChangeAspect="1" noChangeArrowheads="1"/>
        </xdr:cNvSpPr>
      </xdr:nvSpPr>
      <xdr:spPr bwMode="auto">
        <a:xfrm>
          <a:off x="0" y="139804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121920</xdr:rowOff>
    </xdr:to>
    <xdr:sp macro="" textlink="">
      <xdr:nvSpPr>
        <xdr:cNvPr id="3444" name="AutoShape 372" descr="Vegas Golden Knights">
          <a:extLst>
            <a:ext uri="{FF2B5EF4-FFF2-40B4-BE49-F238E27FC236}">
              <a16:creationId xmlns:a16="http://schemas.microsoft.com/office/drawing/2014/main" xmlns="" id="{00000000-0008-0000-0D00-0000740D0000}"/>
            </a:ext>
          </a:extLst>
        </xdr:cNvPr>
        <xdr:cNvSpPr>
          <a:spLocks noChangeAspect="1" noChangeArrowheads="1"/>
        </xdr:cNvSpPr>
      </xdr:nvSpPr>
      <xdr:spPr bwMode="auto">
        <a:xfrm>
          <a:off x="0" y="14017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xdr:row>
      <xdr:rowOff>0</xdr:rowOff>
    </xdr:from>
    <xdr:to>
      <xdr:col>0</xdr:col>
      <xdr:colOff>304800</xdr:colOff>
      <xdr:row>325</xdr:row>
      <xdr:rowOff>121920</xdr:rowOff>
    </xdr:to>
    <xdr:sp macro="" textlink="">
      <xdr:nvSpPr>
        <xdr:cNvPr id="3445" name="AutoShape 373" descr="Florida Panthers">
          <a:extLst>
            <a:ext uri="{FF2B5EF4-FFF2-40B4-BE49-F238E27FC236}">
              <a16:creationId xmlns:a16="http://schemas.microsoft.com/office/drawing/2014/main" xmlns="" id="{00000000-0008-0000-0D00-0000750D0000}"/>
            </a:ext>
          </a:extLst>
        </xdr:cNvPr>
        <xdr:cNvSpPr>
          <a:spLocks noChangeAspect="1" noChangeArrowheads="1"/>
        </xdr:cNvSpPr>
      </xdr:nvSpPr>
      <xdr:spPr bwMode="auto">
        <a:xfrm>
          <a:off x="0" y="14073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121920</xdr:rowOff>
    </xdr:to>
    <xdr:sp macro="" textlink="">
      <xdr:nvSpPr>
        <xdr:cNvPr id="3446" name="AutoShape 374" descr="Arizona Coyotes">
          <a:extLst>
            <a:ext uri="{FF2B5EF4-FFF2-40B4-BE49-F238E27FC236}">
              <a16:creationId xmlns:a16="http://schemas.microsoft.com/office/drawing/2014/main" xmlns="" id="{00000000-0008-0000-0D00-0000760D0000}"/>
            </a:ext>
          </a:extLst>
        </xdr:cNvPr>
        <xdr:cNvSpPr>
          <a:spLocks noChangeAspect="1" noChangeArrowheads="1"/>
        </xdr:cNvSpPr>
      </xdr:nvSpPr>
      <xdr:spPr bwMode="auto">
        <a:xfrm>
          <a:off x="0" y="141107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457</xdr:row>
      <xdr:rowOff>0</xdr:rowOff>
    </xdr:from>
    <xdr:to>
      <xdr:col>0</xdr:col>
      <xdr:colOff>304800</xdr:colOff>
      <xdr:row>458</xdr:row>
      <xdr:rowOff>121920</xdr:rowOff>
    </xdr:to>
    <xdr:sp macro="" textlink="">
      <xdr:nvSpPr>
        <xdr:cNvPr id="3447" name="AutoShape 375" descr="Calgary Flames">
          <a:extLst>
            <a:ext uri="{FF2B5EF4-FFF2-40B4-BE49-F238E27FC236}">
              <a16:creationId xmlns:a16="http://schemas.microsoft.com/office/drawing/2014/main" xmlns="" id="{00000000-0008-0000-0D00-0000770D0000}"/>
            </a:ext>
          </a:extLst>
        </xdr:cNvPr>
        <xdr:cNvSpPr>
          <a:spLocks noChangeAspect="1" noChangeArrowheads="1"/>
        </xdr:cNvSpPr>
      </xdr:nvSpPr>
      <xdr:spPr bwMode="auto">
        <a:xfrm>
          <a:off x="0" y="141480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777</xdr:row>
      <xdr:rowOff>0</xdr:rowOff>
    </xdr:from>
    <xdr:to>
      <xdr:col>0</xdr:col>
      <xdr:colOff>304800</xdr:colOff>
      <xdr:row>778</xdr:row>
      <xdr:rowOff>121920</xdr:rowOff>
    </xdr:to>
    <xdr:sp macro="" textlink="">
      <xdr:nvSpPr>
        <xdr:cNvPr id="3448" name="AutoShape 376" descr="Toronto Maple Leafs">
          <a:extLst>
            <a:ext uri="{FF2B5EF4-FFF2-40B4-BE49-F238E27FC236}">
              <a16:creationId xmlns:a16="http://schemas.microsoft.com/office/drawing/2014/main" xmlns="" id="{00000000-0008-0000-0D00-0000780D0000}"/>
            </a:ext>
          </a:extLst>
        </xdr:cNvPr>
        <xdr:cNvSpPr>
          <a:spLocks noChangeAspect="1" noChangeArrowheads="1"/>
        </xdr:cNvSpPr>
      </xdr:nvSpPr>
      <xdr:spPr bwMode="auto">
        <a:xfrm>
          <a:off x="0" y="14185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xdr:row>
      <xdr:rowOff>0</xdr:rowOff>
    </xdr:from>
    <xdr:to>
      <xdr:col>0</xdr:col>
      <xdr:colOff>304800</xdr:colOff>
      <xdr:row>785</xdr:row>
      <xdr:rowOff>121920</xdr:rowOff>
    </xdr:to>
    <xdr:sp macro="" textlink="">
      <xdr:nvSpPr>
        <xdr:cNvPr id="3449" name="AutoShape 377" descr="Philadelphia Flyers">
          <a:extLst>
            <a:ext uri="{FF2B5EF4-FFF2-40B4-BE49-F238E27FC236}">
              <a16:creationId xmlns:a16="http://schemas.microsoft.com/office/drawing/2014/main" xmlns="" id="{00000000-0008-0000-0D00-0000790D0000}"/>
            </a:ext>
          </a:extLst>
        </xdr:cNvPr>
        <xdr:cNvSpPr>
          <a:spLocks noChangeAspect="1" noChangeArrowheads="1"/>
        </xdr:cNvSpPr>
      </xdr:nvSpPr>
      <xdr:spPr bwMode="auto">
        <a:xfrm>
          <a:off x="0" y="14222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358</xdr:row>
      <xdr:rowOff>0</xdr:rowOff>
    </xdr:from>
    <xdr:to>
      <xdr:col>0</xdr:col>
      <xdr:colOff>304800</xdr:colOff>
      <xdr:row>359</xdr:row>
      <xdr:rowOff>121920</xdr:rowOff>
    </xdr:to>
    <xdr:sp macro="" textlink="">
      <xdr:nvSpPr>
        <xdr:cNvPr id="3450" name="AutoShape 378" descr="Boston Bruins">
          <a:extLst>
            <a:ext uri="{FF2B5EF4-FFF2-40B4-BE49-F238E27FC236}">
              <a16:creationId xmlns:a16="http://schemas.microsoft.com/office/drawing/2014/main" xmlns="" id="{00000000-0008-0000-0D00-00007A0D0000}"/>
            </a:ext>
          </a:extLst>
        </xdr:cNvPr>
        <xdr:cNvSpPr>
          <a:spLocks noChangeAspect="1" noChangeArrowheads="1"/>
        </xdr:cNvSpPr>
      </xdr:nvSpPr>
      <xdr:spPr bwMode="auto">
        <a:xfrm>
          <a:off x="0" y="142600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xdr:row>
      <xdr:rowOff>0</xdr:rowOff>
    </xdr:from>
    <xdr:to>
      <xdr:col>0</xdr:col>
      <xdr:colOff>304800</xdr:colOff>
      <xdr:row>347</xdr:row>
      <xdr:rowOff>121920</xdr:rowOff>
    </xdr:to>
    <xdr:sp macro="" textlink="">
      <xdr:nvSpPr>
        <xdr:cNvPr id="3451" name="AutoShape 379" descr="Boston Bruins">
          <a:extLst>
            <a:ext uri="{FF2B5EF4-FFF2-40B4-BE49-F238E27FC236}">
              <a16:creationId xmlns:a16="http://schemas.microsoft.com/office/drawing/2014/main" xmlns="" id="{00000000-0008-0000-0D00-00007B0D0000}"/>
            </a:ext>
          </a:extLst>
        </xdr:cNvPr>
        <xdr:cNvSpPr>
          <a:spLocks noChangeAspect="1" noChangeArrowheads="1"/>
        </xdr:cNvSpPr>
      </xdr:nvSpPr>
      <xdr:spPr bwMode="auto">
        <a:xfrm>
          <a:off x="0" y="142974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837</xdr:row>
      <xdr:rowOff>0</xdr:rowOff>
    </xdr:from>
    <xdr:to>
      <xdr:col>0</xdr:col>
      <xdr:colOff>304800</xdr:colOff>
      <xdr:row>838</xdr:row>
      <xdr:rowOff>121920</xdr:rowOff>
    </xdr:to>
    <xdr:sp macro="" textlink="">
      <xdr:nvSpPr>
        <xdr:cNvPr id="3452" name="AutoShape 380" descr="Boston Bruins">
          <a:extLst>
            <a:ext uri="{FF2B5EF4-FFF2-40B4-BE49-F238E27FC236}">
              <a16:creationId xmlns:a16="http://schemas.microsoft.com/office/drawing/2014/main" xmlns="" id="{00000000-0008-0000-0D00-00007C0D0000}"/>
            </a:ext>
          </a:extLst>
        </xdr:cNvPr>
        <xdr:cNvSpPr>
          <a:spLocks noChangeAspect="1" noChangeArrowheads="1"/>
        </xdr:cNvSpPr>
      </xdr:nvSpPr>
      <xdr:spPr bwMode="auto">
        <a:xfrm>
          <a:off x="0" y="14334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121920</xdr:rowOff>
    </xdr:to>
    <xdr:sp macro="" textlink="">
      <xdr:nvSpPr>
        <xdr:cNvPr id="3453" name="AutoShape 381" descr="Ottawa Senators">
          <a:extLst>
            <a:ext uri="{FF2B5EF4-FFF2-40B4-BE49-F238E27FC236}">
              <a16:creationId xmlns:a16="http://schemas.microsoft.com/office/drawing/2014/main" xmlns="" id="{00000000-0008-0000-0D00-00007D0D0000}"/>
            </a:ext>
          </a:extLst>
        </xdr:cNvPr>
        <xdr:cNvSpPr>
          <a:spLocks noChangeAspect="1" noChangeArrowheads="1"/>
        </xdr:cNvSpPr>
      </xdr:nvSpPr>
      <xdr:spPr bwMode="auto">
        <a:xfrm>
          <a:off x="0" y="14372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288</xdr:row>
      <xdr:rowOff>0</xdr:rowOff>
    </xdr:from>
    <xdr:to>
      <xdr:col>0</xdr:col>
      <xdr:colOff>304800</xdr:colOff>
      <xdr:row>289</xdr:row>
      <xdr:rowOff>121920</xdr:rowOff>
    </xdr:to>
    <xdr:sp macro="" textlink="">
      <xdr:nvSpPr>
        <xdr:cNvPr id="3454" name="AutoShape 382" descr="New York Rangers">
          <a:extLst>
            <a:ext uri="{FF2B5EF4-FFF2-40B4-BE49-F238E27FC236}">
              <a16:creationId xmlns:a16="http://schemas.microsoft.com/office/drawing/2014/main" xmlns="" id="{00000000-0008-0000-0D00-00007E0D0000}"/>
            </a:ext>
          </a:extLst>
        </xdr:cNvPr>
        <xdr:cNvSpPr>
          <a:spLocks noChangeAspect="1" noChangeArrowheads="1"/>
        </xdr:cNvSpPr>
      </xdr:nvSpPr>
      <xdr:spPr bwMode="auto">
        <a:xfrm>
          <a:off x="0" y="1440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121920</xdr:rowOff>
    </xdr:to>
    <xdr:sp macro="" textlink="">
      <xdr:nvSpPr>
        <xdr:cNvPr id="3455" name="AutoShape 383" descr="New York Rangers">
          <a:extLst>
            <a:ext uri="{FF2B5EF4-FFF2-40B4-BE49-F238E27FC236}">
              <a16:creationId xmlns:a16="http://schemas.microsoft.com/office/drawing/2014/main" xmlns="" id="{00000000-0008-0000-0D00-00007F0D0000}"/>
            </a:ext>
          </a:extLst>
        </xdr:cNvPr>
        <xdr:cNvSpPr>
          <a:spLocks noChangeAspect="1" noChangeArrowheads="1"/>
        </xdr:cNvSpPr>
      </xdr:nvSpPr>
      <xdr:spPr bwMode="auto">
        <a:xfrm>
          <a:off x="0" y="144467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746</xdr:row>
      <xdr:rowOff>0</xdr:rowOff>
    </xdr:from>
    <xdr:to>
      <xdr:col>0</xdr:col>
      <xdr:colOff>304800</xdr:colOff>
      <xdr:row>747</xdr:row>
      <xdr:rowOff>121920</xdr:rowOff>
    </xdr:to>
    <xdr:sp macro="" textlink="">
      <xdr:nvSpPr>
        <xdr:cNvPr id="3456" name="AutoShape 384" descr="Columbus Blue Jackets">
          <a:extLst>
            <a:ext uri="{FF2B5EF4-FFF2-40B4-BE49-F238E27FC236}">
              <a16:creationId xmlns:a16="http://schemas.microsoft.com/office/drawing/2014/main" xmlns="" id="{00000000-0008-0000-0D00-0000800D0000}"/>
            </a:ext>
          </a:extLst>
        </xdr:cNvPr>
        <xdr:cNvSpPr>
          <a:spLocks noChangeAspect="1" noChangeArrowheads="1"/>
        </xdr:cNvSpPr>
      </xdr:nvSpPr>
      <xdr:spPr bwMode="auto">
        <a:xfrm>
          <a:off x="0" y="144840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121920</xdr:rowOff>
    </xdr:to>
    <xdr:sp macro="" textlink="">
      <xdr:nvSpPr>
        <xdr:cNvPr id="3457" name="AutoShape 385" descr="Boston Bruins">
          <a:extLst>
            <a:ext uri="{FF2B5EF4-FFF2-40B4-BE49-F238E27FC236}">
              <a16:creationId xmlns:a16="http://schemas.microsoft.com/office/drawing/2014/main" xmlns="" id="{00000000-0008-0000-0D00-0000810D0000}"/>
            </a:ext>
          </a:extLst>
        </xdr:cNvPr>
        <xdr:cNvSpPr>
          <a:spLocks noChangeAspect="1" noChangeArrowheads="1"/>
        </xdr:cNvSpPr>
      </xdr:nvSpPr>
      <xdr:spPr bwMode="auto">
        <a:xfrm>
          <a:off x="0" y="14521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465</xdr:row>
      <xdr:rowOff>0</xdr:rowOff>
    </xdr:from>
    <xdr:to>
      <xdr:col>0</xdr:col>
      <xdr:colOff>304800</xdr:colOff>
      <xdr:row>466</xdr:row>
      <xdr:rowOff>121920</xdr:rowOff>
    </xdr:to>
    <xdr:sp macro="" textlink="">
      <xdr:nvSpPr>
        <xdr:cNvPr id="3458" name="AutoShape 386" descr="New Jersey Devils">
          <a:extLst>
            <a:ext uri="{FF2B5EF4-FFF2-40B4-BE49-F238E27FC236}">
              <a16:creationId xmlns:a16="http://schemas.microsoft.com/office/drawing/2014/main" xmlns="" id="{00000000-0008-0000-0D00-0000820D0000}"/>
            </a:ext>
          </a:extLst>
        </xdr:cNvPr>
        <xdr:cNvSpPr>
          <a:spLocks noChangeAspect="1" noChangeArrowheads="1"/>
        </xdr:cNvSpPr>
      </xdr:nvSpPr>
      <xdr:spPr bwMode="auto">
        <a:xfrm>
          <a:off x="0" y="1455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825</xdr:row>
      <xdr:rowOff>0</xdr:rowOff>
    </xdr:from>
    <xdr:to>
      <xdr:col>0</xdr:col>
      <xdr:colOff>304800</xdr:colOff>
      <xdr:row>826</xdr:row>
      <xdr:rowOff>121920</xdr:rowOff>
    </xdr:to>
    <xdr:sp macro="" textlink="">
      <xdr:nvSpPr>
        <xdr:cNvPr id="3459" name="AutoShape 387" descr="Detroit Red Wings">
          <a:extLst>
            <a:ext uri="{FF2B5EF4-FFF2-40B4-BE49-F238E27FC236}">
              <a16:creationId xmlns:a16="http://schemas.microsoft.com/office/drawing/2014/main" xmlns="" id="{00000000-0008-0000-0D00-0000830D0000}"/>
            </a:ext>
          </a:extLst>
        </xdr:cNvPr>
        <xdr:cNvSpPr>
          <a:spLocks noChangeAspect="1" noChangeArrowheads="1"/>
        </xdr:cNvSpPr>
      </xdr:nvSpPr>
      <xdr:spPr bwMode="auto">
        <a:xfrm>
          <a:off x="0" y="14596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770</xdr:row>
      <xdr:rowOff>0</xdr:rowOff>
    </xdr:from>
    <xdr:to>
      <xdr:col>0</xdr:col>
      <xdr:colOff>304800</xdr:colOff>
      <xdr:row>771</xdr:row>
      <xdr:rowOff>121920</xdr:rowOff>
    </xdr:to>
    <xdr:sp macro="" textlink="">
      <xdr:nvSpPr>
        <xdr:cNvPr id="3460" name="AutoShape 388" descr="Ottawa Senators">
          <a:extLst>
            <a:ext uri="{FF2B5EF4-FFF2-40B4-BE49-F238E27FC236}">
              <a16:creationId xmlns:a16="http://schemas.microsoft.com/office/drawing/2014/main" xmlns="" id="{00000000-0008-0000-0D00-0000840D0000}"/>
            </a:ext>
          </a:extLst>
        </xdr:cNvPr>
        <xdr:cNvSpPr>
          <a:spLocks noChangeAspect="1" noChangeArrowheads="1"/>
        </xdr:cNvSpPr>
      </xdr:nvSpPr>
      <xdr:spPr bwMode="auto">
        <a:xfrm>
          <a:off x="0" y="146334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688</xdr:row>
      <xdr:rowOff>0</xdr:rowOff>
    </xdr:from>
    <xdr:to>
      <xdr:col>0</xdr:col>
      <xdr:colOff>304800</xdr:colOff>
      <xdr:row>689</xdr:row>
      <xdr:rowOff>121920</xdr:rowOff>
    </xdr:to>
    <xdr:sp macro="" textlink="">
      <xdr:nvSpPr>
        <xdr:cNvPr id="3461" name="AutoShape 389" descr="St Louis Blues">
          <a:extLst>
            <a:ext uri="{FF2B5EF4-FFF2-40B4-BE49-F238E27FC236}">
              <a16:creationId xmlns:a16="http://schemas.microsoft.com/office/drawing/2014/main" xmlns="" id="{00000000-0008-0000-0D00-0000850D0000}"/>
            </a:ext>
          </a:extLst>
        </xdr:cNvPr>
        <xdr:cNvSpPr>
          <a:spLocks noChangeAspect="1" noChangeArrowheads="1"/>
        </xdr:cNvSpPr>
      </xdr:nvSpPr>
      <xdr:spPr bwMode="auto">
        <a:xfrm>
          <a:off x="0" y="14670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444</xdr:row>
      <xdr:rowOff>0</xdr:rowOff>
    </xdr:from>
    <xdr:to>
      <xdr:col>0</xdr:col>
      <xdr:colOff>304800</xdr:colOff>
      <xdr:row>445</xdr:row>
      <xdr:rowOff>121920</xdr:rowOff>
    </xdr:to>
    <xdr:sp macro="" textlink="">
      <xdr:nvSpPr>
        <xdr:cNvPr id="3462" name="AutoShape 390" descr="Carolina Hurricanes">
          <a:extLst>
            <a:ext uri="{FF2B5EF4-FFF2-40B4-BE49-F238E27FC236}">
              <a16:creationId xmlns:a16="http://schemas.microsoft.com/office/drawing/2014/main" xmlns="" id="{00000000-0008-0000-0D00-0000860D0000}"/>
            </a:ext>
          </a:extLst>
        </xdr:cNvPr>
        <xdr:cNvSpPr>
          <a:spLocks noChangeAspect="1" noChangeArrowheads="1"/>
        </xdr:cNvSpPr>
      </xdr:nvSpPr>
      <xdr:spPr bwMode="auto">
        <a:xfrm>
          <a:off x="0" y="147081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662</xdr:row>
      <xdr:rowOff>0</xdr:rowOff>
    </xdr:from>
    <xdr:to>
      <xdr:col>0</xdr:col>
      <xdr:colOff>304800</xdr:colOff>
      <xdr:row>663</xdr:row>
      <xdr:rowOff>121920</xdr:rowOff>
    </xdr:to>
    <xdr:sp macro="" textlink="">
      <xdr:nvSpPr>
        <xdr:cNvPr id="3463" name="AutoShape 391" descr="Montreal Canadiens">
          <a:extLst>
            <a:ext uri="{FF2B5EF4-FFF2-40B4-BE49-F238E27FC236}">
              <a16:creationId xmlns:a16="http://schemas.microsoft.com/office/drawing/2014/main" xmlns="" id="{00000000-0008-0000-0D00-0000870D0000}"/>
            </a:ext>
          </a:extLst>
        </xdr:cNvPr>
        <xdr:cNvSpPr>
          <a:spLocks noChangeAspect="1" noChangeArrowheads="1"/>
        </xdr:cNvSpPr>
      </xdr:nvSpPr>
      <xdr:spPr bwMode="auto">
        <a:xfrm>
          <a:off x="0" y="14745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458</xdr:row>
      <xdr:rowOff>0</xdr:rowOff>
    </xdr:from>
    <xdr:to>
      <xdr:col>0</xdr:col>
      <xdr:colOff>304800</xdr:colOff>
      <xdr:row>459</xdr:row>
      <xdr:rowOff>121920</xdr:rowOff>
    </xdr:to>
    <xdr:sp macro="" textlink="">
      <xdr:nvSpPr>
        <xdr:cNvPr id="3464" name="AutoShape 392" descr="Edmonton Oilers">
          <a:extLst>
            <a:ext uri="{FF2B5EF4-FFF2-40B4-BE49-F238E27FC236}">
              <a16:creationId xmlns:a16="http://schemas.microsoft.com/office/drawing/2014/main" xmlns="" id="{00000000-0008-0000-0D00-0000880D0000}"/>
            </a:ext>
          </a:extLst>
        </xdr:cNvPr>
        <xdr:cNvSpPr>
          <a:spLocks noChangeAspect="1" noChangeArrowheads="1"/>
        </xdr:cNvSpPr>
      </xdr:nvSpPr>
      <xdr:spPr bwMode="auto">
        <a:xfrm>
          <a:off x="0" y="1478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687</xdr:row>
      <xdr:rowOff>0</xdr:rowOff>
    </xdr:from>
    <xdr:to>
      <xdr:col>0</xdr:col>
      <xdr:colOff>304800</xdr:colOff>
      <xdr:row>688</xdr:row>
      <xdr:rowOff>121920</xdr:rowOff>
    </xdr:to>
    <xdr:sp macro="" textlink="">
      <xdr:nvSpPr>
        <xdr:cNvPr id="3465" name="AutoShape 393" descr="St Louis Blues">
          <a:extLst>
            <a:ext uri="{FF2B5EF4-FFF2-40B4-BE49-F238E27FC236}">
              <a16:creationId xmlns:a16="http://schemas.microsoft.com/office/drawing/2014/main" xmlns="" id="{00000000-0008-0000-0D00-0000890D0000}"/>
            </a:ext>
          </a:extLst>
        </xdr:cNvPr>
        <xdr:cNvSpPr>
          <a:spLocks noChangeAspect="1" noChangeArrowheads="1"/>
        </xdr:cNvSpPr>
      </xdr:nvSpPr>
      <xdr:spPr bwMode="auto">
        <a:xfrm>
          <a:off x="0" y="14820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308</xdr:row>
      <xdr:rowOff>0</xdr:rowOff>
    </xdr:from>
    <xdr:to>
      <xdr:col>0</xdr:col>
      <xdr:colOff>304800</xdr:colOff>
      <xdr:row>309</xdr:row>
      <xdr:rowOff>121920</xdr:rowOff>
    </xdr:to>
    <xdr:sp macro="" textlink="">
      <xdr:nvSpPr>
        <xdr:cNvPr id="3466" name="AutoShape 394" descr="Philadelphia Flyers">
          <a:extLst>
            <a:ext uri="{FF2B5EF4-FFF2-40B4-BE49-F238E27FC236}">
              <a16:creationId xmlns:a16="http://schemas.microsoft.com/office/drawing/2014/main" xmlns="" id="{00000000-0008-0000-0D00-00008A0D0000}"/>
            </a:ext>
          </a:extLst>
        </xdr:cNvPr>
        <xdr:cNvSpPr>
          <a:spLocks noChangeAspect="1" noChangeArrowheads="1"/>
        </xdr:cNvSpPr>
      </xdr:nvSpPr>
      <xdr:spPr bwMode="auto">
        <a:xfrm>
          <a:off x="0" y="148574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xdr:row>
      <xdr:rowOff>0</xdr:rowOff>
    </xdr:from>
    <xdr:to>
      <xdr:col>0</xdr:col>
      <xdr:colOff>304800</xdr:colOff>
      <xdr:row>474</xdr:row>
      <xdr:rowOff>121920</xdr:rowOff>
    </xdr:to>
    <xdr:sp macro="" textlink="">
      <xdr:nvSpPr>
        <xdr:cNvPr id="3467" name="AutoShape 395" descr="New York Islanders">
          <a:extLst>
            <a:ext uri="{FF2B5EF4-FFF2-40B4-BE49-F238E27FC236}">
              <a16:creationId xmlns:a16="http://schemas.microsoft.com/office/drawing/2014/main" xmlns="" id="{00000000-0008-0000-0D00-00008B0D0000}"/>
            </a:ext>
          </a:extLst>
        </xdr:cNvPr>
        <xdr:cNvSpPr>
          <a:spLocks noChangeAspect="1" noChangeArrowheads="1"/>
        </xdr:cNvSpPr>
      </xdr:nvSpPr>
      <xdr:spPr bwMode="auto">
        <a:xfrm>
          <a:off x="0" y="148948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121920</xdr:rowOff>
    </xdr:to>
    <xdr:sp macro="" textlink="">
      <xdr:nvSpPr>
        <xdr:cNvPr id="3468" name="AutoShape 396" descr="Colorado Avalanche">
          <a:extLst>
            <a:ext uri="{FF2B5EF4-FFF2-40B4-BE49-F238E27FC236}">
              <a16:creationId xmlns:a16="http://schemas.microsoft.com/office/drawing/2014/main" xmlns="" id="{00000000-0008-0000-0D00-00008C0D0000}"/>
            </a:ext>
          </a:extLst>
        </xdr:cNvPr>
        <xdr:cNvSpPr>
          <a:spLocks noChangeAspect="1" noChangeArrowheads="1"/>
        </xdr:cNvSpPr>
      </xdr:nvSpPr>
      <xdr:spPr bwMode="auto">
        <a:xfrm>
          <a:off x="0" y="149321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474</xdr:row>
      <xdr:rowOff>0</xdr:rowOff>
    </xdr:from>
    <xdr:to>
      <xdr:col>0</xdr:col>
      <xdr:colOff>304800</xdr:colOff>
      <xdr:row>475</xdr:row>
      <xdr:rowOff>121920</xdr:rowOff>
    </xdr:to>
    <xdr:sp macro="" textlink="">
      <xdr:nvSpPr>
        <xdr:cNvPr id="3469" name="AutoShape 397" descr="St Louis Blues">
          <a:extLst>
            <a:ext uri="{FF2B5EF4-FFF2-40B4-BE49-F238E27FC236}">
              <a16:creationId xmlns:a16="http://schemas.microsoft.com/office/drawing/2014/main" xmlns="" id="{00000000-0008-0000-0D00-00008D0D0000}"/>
            </a:ext>
          </a:extLst>
        </xdr:cNvPr>
        <xdr:cNvSpPr>
          <a:spLocks noChangeAspect="1" noChangeArrowheads="1"/>
        </xdr:cNvSpPr>
      </xdr:nvSpPr>
      <xdr:spPr bwMode="auto">
        <a:xfrm>
          <a:off x="0" y="1496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649</xdr:row>
      <xdr:rowOff>0</xdr:rowOff>
    </xdr:from>
    <xdr:to>
      <xdr:col>0</xdr:col>
      <xdr:colOff>304800</xdr:colOff>
      <xdr:row>650</xdr:row>
      <xdr:rowOff>121920</xdr:rowOff>
    </xdr:to>
    <xdr:sp macro="" textlink="">
      <xdr:nvSpPr>
        <xdr:cNvPr id="3470" name="AutoShape 398" descr="Philadelphia Flyers">
          <a:extLst>
            <a:ext uri="{FF2B5EF4-FFF2-40B4-BE49-F238E27FC236}">
              <a16:creationId xmlns:a16="http://schemas.microsoft.com/office/drawing/2014/main" xmlns="" id="{00000000-0008-0000-0D00-00008E0D0000}"/>
            </a:ext>
          </a:extLst>
        </xdr:cNvPr>
        <xdr:cNvSpPr>
          <a:spLocks noChangeAspect="1" noChangeArrowheads="1"/>
        </xdr:cNvSpPr>
      </xdr:nvSpPr>
      <xdr:spPr bwMode="auto">
        <a:xfrm>
          <a:off x="0" y="15006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762</xdr:row>
      <xdr:rowOff>0</xdr:rowOff>
    </xdr:from>
    <xdr:to>
      <xdr:col>0</xdr:col>
      <xdr:colOff>304800</xdr:colOff>
      <xdr:row>763</xdr:row>
      <xdr:rowOff>121920</xdr:rowOff>
    </xdr:to>
    <xdr:sp macro="" textlink="">
      <xdr:nvSpPr>
        <xdr:cNvPr id="3471" name="AutoShape 399" descr="Buffalo Sabres">
          <a:extLst>
            <a:ext uri="{FF2B5EF4-FFF2-40B4-BE49-F238E27FC236}">
              <a16:creationId xmlns:a16="http://schemas.microsoft.com/office/drawing/2014/main" xmlns="" id="{00000000-0008-0000-0D00-00008F0D0000}"/>
            </a:ext>
          </a:extLst>
        </xdr:cNvPr>
        <xdr:cNvSpPr>
          <a:spLocks noChangeAspect="1" noChangeArrowheads="1"/>
        </xdr:cNvSpPr>
      </xdr:nvSpPr>
      <xdr:spPr bwMode="auto">
        <a:xfrm>
          <a:off x="0" y="150441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783</xdr:row>
      <xdr:rowOff>0</xdr:rowOff>
    </xdr:from>
    <xdr:to>
      <xdr:col>0</xdr:col>
      <xdr:colOff>304800</xdr:colOff>
      <xdr:row>784</xdr:row>
      <xdr:rowOff>121920</xdr:rowOff>
    </xdr:to>
    <xdr:sp macro="" textlink="">
      <xdr:nvSpPr>
        <xdr:cNvPr id="3472" name="AutoShape 400" descr="Philadelphia Flyers">
          <a:extLst>
            <a:ext uri="{FF2B5EF4-FFF2-40B4-BE49-F238E27FC236}">
              <a16:creationId xmlns:a16="http://schemas.microsoft.com/office/drawing/2014/main" xmlns="" id="{00000000-0008-0000-0D00-0000900D0000}"/>
            </a:ext>
          </a:extLst>
        </xdr:cNvPr>
        <xdr:cNvSpPr>
          <a:spLocks noChangeAspect="1" noChangeArrowheads="1"/>
        </xdr:cNvSpPr>
      </xdr:nvSpPr>
      <xdr:spPr bwMode="auto">
        <a:xfrm>
          <a:off x="0" y="150815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392</xdr:row>
      <xdr:rowOff>0</xdr:rowOff>
    </xdr:from>
    <xdr:to>
      <xdr:col>0</xdr:col>
      <xdr:colOff>304800</xdr:colOff>
      <xdr:row>393</xdr:row>
      <xdr:rowOff>121920</xdr:rowOff>
    </xdr:to>
    <xdr:sp macro="" textlink="">
      <xdr:nvSpPr>
        <xdr:cNvPr id="3473" name="AutoShape 401" descr="Minnesota Wild">
          <a:extLst>
            <a:ext uri="{FF2B5EF4-FFF2-40B4-BE49-F238E27FC236}">
              <a16:creationId xmlns:a16="http://schemas.microsoft.com/office/drawing/2014/main" xmlns="" id="{00000000-0008-0000-0D00-0000910D0000}"/>
            </a:ext>
          </a:extLst>
        </xdr:cNvPr>
        <xdr:cNvSpPr>
          <a:spLocks noChangeAspect="1" noChangeArrowheads="1"/>
        </xdr:cNvSpPr>
      </xdr:nvSpPr>
      <xdr:spPr bwMode="auto">
        <a:xfrm>
          <a:off x="0" y="15118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xdr:row>
      <xdr:rowOff>0</xdr:rowOff>
    </xdr:from>
    <xdr:to>
      <xdr:col>0</xdr:col>
      <xdr:colOff>304800</xdr:colOff>
      <xdr:row>337</xdr:row>
      <xdr:rowOff>121920</xdr:rowOff>
    </xdr:to>
    <xdr:sp macro="" textlink="">
      <xdr:nvSpPr>
        <xdr:cNvPr id="3474" name="AutoShape 402" descr="Winnipeg Jets">
          <a:extLst>
            <a:ext uri="{FF2B5EF4-FFF2-40B4-BE49-F238E27FC236}">
              <a16:creationId xmlns:a16="http://schemas.microsoft.com/office/drawing/2014/main" xmlns="" id="{00000000-0008-0000-0D00-0000920D0000}"/>
            </a:ext>
          </a:extLst>
        </xdr:cNvPr>
        <xdr:cNvSpPr>
          <a:spLocks noChangeAspect="1" noChangeArrowheads="1"/>
        </xdr:cNvSpPr>
      </xdr:nvSpPr>
      <xdr:spPr bwMode="auto">
        <a:xfrm>
          <a:off x="0" y="15156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xdr:row>
      <xdr:rowOff>0</xdr:rowOff>
    </xdr:from>
    <xdr:to>
      <xdr:col>0</xdr:col>
      <xdr:colOff>304800</xdr:colOff>
      <xdr:row>498</xdr:row>
      <xdr:rowOff>121920</xdr:rowOff>
    </xdr:to>
    <xdr:sp macro="" textlink="">
      <xdr:nvSpPr>
        <xdr:cNvPr id="3475" name="AutoShape 403" descr="Winnipeg Jets">
          <a:extLst>
            <a:ext uri="{FF2B5EF4-FFF2-40B4-BE49-F238E27FC236}">
              <a16:creationId xmlns:a16="http://schemas.microsoft.com/office/drawing/2014/main" xmlns="" id="{00000000-0008-0000-0D00-0000930D0000}"/>
            </a:ext>
          </a:extLst>
        </xdr:cNvPr>
        <xdr:cNvSpPr>
          <a:spLocks noChangeAspect="1" noChangeArrowheads="1"/>
        </xdr:cNvSpPr>
      </xdr:nvSpPr>
      <xdr:spPr bwMode="auto">
        <a:xfrm>
          <a:off x="0" y="151935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121920</xdr:rowOff>
    </xdr:to>
    <xdr:sp macro="" textlink="">
      <xdr:nvSpPr>
        <xdr:cNvPr id="3476" name="AutoShape 404" descr="New York Islanders">
          <a:extLst>
            <a:ext uri="{FF2B5EF4-FFF2-40B4-BE49-F238E27FC236}">
              <a16:creationId xmlns:a16="http://schemas.microsoft.com/office/drawing/2014/main" xmlns="" id="{00000000-0008-0000-0D00-0000940D0000}"/>
            </a:ext>
          </a:extLst>
        </xdr:cNvPr>
        <xdr:cNvSpPr>
          <a:spLocks noChangeAspect="1" noChangeArrowheads="1"/>
        </xdr:cNvSpPr>
      </xdr:nvSpPr>
      <xdr:spPr bwMode="auto">
        <a:xfrm>
          <a:off x="0" y="15230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121920</xdr:rowOff>
    </xdr:to>
    <xdr:sp macro="" textlink="">
      <xdr:nvSpPr>
        <xdr:cNvPr id="3477" name="AutoShape 405" descr="Nashville Predators">
          <a:extLst>
            <a:ext uri="{FF2B5EF4-FFF2-40B4-BE49-F238E27FC236}">
              <a16:creationId xmlns:a16="http://schemas.microsoft.com/office/drawing/2014/main" xmlns="" id="{00000000-0008-0000-0D00-0000950D0000}"/>
            </a:ext>
          </a:extLst>
        </xdr:cNvPr>
        <xdr:cNvSpPr>
          <a:spLocks noChangeAspect="1" noChangeArrowheads="1"/>
        </xdr:cNvSpPr>
      </xdr:nvSpPr>
      <xdr:spPr bwMode="auto">
        <a:xfrm>
          <a:off x="0" y="15268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428</xdr:row>
      <xdr:rowOff>0</xdr:rowOff>
    </xdr:from>
    <xdr:to>
      <xdr:col>0</xdr:col>
      <xdr:colOff>304800</xdr:colOff>
      <xdr:row>429</xdr:row>
      <xdr:rowOff>121920</xdr:rowOff>
    </xdr:to>
    <xdr:sp macro="" textlink="">
      <xdr:nvSpPr>
        <xdr:cNvPr id="3478" name="AutoShape 406" descr="Montreal Canadiens">
          <a:extLst>
            <a:ext uri="{FF2B5EF4-FFF2-40B4-BE49-F238E27FC236}">
              <a16:creationId xmlns:a16="http://schemas.microsoft.com/office/drawing/2014/main" xmlns="" id="{00000000-0008-0000-0D00-0000960D0000}"/>
            </a:ext>
          </a:extLst>
        </xdr:cNvPr>
        <xdr:cNvSpPr>
          <a:spLocks noChangeAspect="1" noChangeArrowheads="1"/>
        </xdr:cNvSpPr>
      </xdr:nvSpPr>
      <xdr:spPr bwMode="auto">
        <a:xfrm>
          <a:off x="0" y="153055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778</xdr:row>
      <xdr:rowOff>0</xdr:rowOff>
    </xdr:from>
    <xdr:to>
      <xdr:col>0</xdr:col>
      <xdr:colOff>304800</xdr:colOff>
      <xdr:row>779</xdr:row>
      <xdr:rowOff>121920</xdr:rowOff>
    </xdr:to>
    <xdr:sp macro="" textlink="">
      <xdr:nvSpPr>
        <xdr:cNvPr id="3479" name="AutoShape 407" descr="Ottawa Senators">
          <a:extLst>
            <a:ext uri="{FF2B5EF4-FFF2-40B4-BE49-F238E27FC236}">
              <a16:creationId xmlns:a16="http://schemas.microsoft.com/office/drawing/2014/main" xmlns="" id="{00000000-0008-0000-0D00-0000970D0000}"/>
            </a:ext>
          </a:extLst>
        </xdr:cNvPr>
        <xdr:cNvSpPr>
          <a:spLocks noChangeAspect="1" noChangeArrowheads="1"/>
        </xdr:cNvSpPr>
      </xdr:nvSpPr>
      <xdr:spPr bwMode="auto">
        <a:xfrm>
          <a:off x="0" y="1534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286</xdr:row>
      <xdr:rowOff>0</xdr:rowOff>
    </xdr:from>
    <xdr:to>
      <xdr:col>0</xdr:col>
      <xdr:colOff>304800</xdr:colOff>
      <xdr:row>287</xdr:row>
      <xdr:rowOff>121920</xdr:rowOff>
    </xdr:to>
    <xdr:sp macro="" textlink="">
      <xdr:nvSpPr>
        <xdr:cNvPr id="3480" name="AutoShape 408" descr="Detroit Red Wings">
          <a:extLst>
            <a:ext uri="{FF2B5EF4-FFF2-40B4-BE49-F238E27FC236}">
              <a16:creationId xmlns:a16="http://schemas.microsoft.com/office/drawing/2014/main" xmlns="" id="{00000000-0008-0000-0D00-0000980D0000}"/>
            </a:ext>
          </a:extLst>
        </xdr:cNvPr>
        <xdr:cNvSpPr>
          <a:spLocks noChangeAspect="1" noChangeArrowheads="1"/>
        </xdr:cNvSpPr>
      </xdr:nvSpPr>
      <xdr:spPr bwMode="auto">
        <a:xfrm>
          <a:off x="0" y="1538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437</xdr:row>
      <xdr:rowOff>0</xdr:rowOff>
    </xdr:from>
    <xdr:to>
      <xdr:col>0</xdr:col>
      <xdr:colOff>304800</xdr:colOff>
      <xdr:row>438</xdr:row>
      <xdr:rowOff>121920</xdr:rowOff>
    </xdr:to>
    <xdr:sp macro="" textlink="">
      <xdr:nvSpPr>
        <xdr:cNvPr id="3481" name="AutoShape 409" descr="New York Islanders">
          <a:extLst>
            <a:ext uri="{FF2B5EF4-FFF2-40B4-BE49-F238E27FC236}">
              <a16:creationId xmlns:a16="http://schemas.microsoft.com/office/drawing/2014/main" xmlns="" id="{00000000-0008-0000-0D00-0000990D0000}"/>
            </a:ext>
          </a:extLst>
        </xdr:cNvPr>
        <xdr:cNvSpPr>
          <a:spLocks noChangeAspect="1" noChangeArrowheads="1"/>
        </xdr:cNvSpPr>
      </xdr:nvSpPr>
      <xdr:spPr bwMode="auto">
        <a:xfrm>
          <a:off x="0" y="15417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121920</xdr:rowOff>
    </xdr:to>
    <xdr:sp macro="" textlink="">
      <xdr:nvSpPr>
        <xdr:cNvPr id="3482" name="AutoShape 410" descr="Arizona Coyotes">
          <a:extLst>
            <a:ext uri="{FF2B5EF4-FFF2-40B4-BE49-F238E27FC236}">
              <a16:creationId xmlns:a16="http://schemas.microsoft.com/office/drawing/2014/main" xmlns="" id="{00000000-0008-0000-0D00-00009A0D0000}"/>
            </a:ext>
          </a:extLst>
        </xdr:cNvPr>
        <xdr:cNvSpPr>
          <a:spLocks noChangeAspect="1" noChangeArrowheads="1"/>
        </xdr:cNvSpPr>
      </xdr:nvSpPr>
      <xdr:spPr bwMode="auto">
        <a:xfrm>
          <a:off x="0" y="154548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636</xdr:row>
      <xdr:rowOff>0</xdr:rowOff>
    </xdr:from>
    <xdr:to>
      <xdr:col>0</xdr:col>
      <xdr:colOff>304800</xdr:colOff>
      <xdr:row>637</xdr:row>
      <xdr:rowOff>121920</xdr:rowOff>
    </xdr:to>
    <xdr:sp macro="" textlink="">
      <xdr:nvSpPr>
        <xdr:cNvPr id="3483" name="AutoShape 411" descr="Vancouver Canucks">
          <a:extLst>
            <a:ext uri="{FF2B5EF4-FFF2-40B4-BE49-F238E27FC236}">
              <a16:creationId xmlns:a16="http://schemas.microsoft.com/office/drawing/2014/main" xmlns="" id="{00000000-0008-0000-0D00-00009B0D0000}"/>
            </a:ext>
          </a:extLst>
        </xdr:cNvPr>
        <xdr:cNvSpPr>
          <a:spLocks noChangeAspect="1" noChangeArrowheads="1"/>
        </xdr:cNvSpPr>
      </xdr:nvSpPr>
      <xdr:spPr bwMode="auto">
        <a:xfrm>
          <a:off x="0" y="15492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619</xdr:row>
      <xdr:rowOff>0</xdr:rowOff>
    </xdr:from>
    <xdr:to>
      <xdr:col>0</xdr:col>
      <xdr:colOff>304800</xdr:colOff>
      <xdr:row>620</xdr:row>
      <xdr:rowOff>121920</xdr:rowOff>
    </xdr:to>
    <xdr:sp macro="" textlink="">
      <xdr:nvSpPr>
        <xdr:cNvPr id="3484" name="AutoShape 412" descr="Arizona Coyotes">
          <a:extLst>
            <a:ext uri="{FF2B5EF4-FFF2-40B4-BE49-F238E27FC236}">
              <a16:creationId xmlns:a16="http://schemas.microsoft.com/office/drawing/2014/main" xmlns="" id="{00000000-0008-0000-0D00-00009C0D0000}"/>
            </a:ext>
          </a:extLst>
        </xdr:cNvPr>
        <xdr:cNvSpPr>
          <a:spLocks noChangeAspect="1" noChangeArrowheads="1"/>
        </xdr:cNvSpPr>
      </xdr:nvSpPr>
      <xdr:spPr bwMode="auto">
        <a:xfrm>
          <a:off x="0" y="1552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121920</xdr:rowOff>
    </xdr:to>
    <xdr:sp macro="" textlink="">
      <xdr:nvSpPr>
        <xdr:cNvPr id="3485" name="AutoShape 413" descr="Boston Bruins">
          <a:extLst>
            <a:ext uri="{FF2B5EF4-FFF2-40B4-BE49-F238E27FC236}">
              <a16:creationId xmlns:a16="http://schemas.microsoft.com/office/drawing/2014/main" xmlns="" id="{00000000-0008-0000-0D00-00009D0D0000}"/>
            </a:ext>
          </a:extLst>
        </xdr:cNvPr>
        <xdr:cNvSpPr>
          <a:spLocks noChangeAspect="1" noChangeArrowheads="1"/>
        </xdr:cNvSpPr>
      </xdr:nvSpPr>
      <xdr:spPr bwMode="auto">
        <a:xfrm>
          <a:off x="0" y="15566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536</xdr:row>
      <xdr:rowOff>0</xdr:rowOff>
    </xdr:from>
    <xdr:to>
      <xdr:col>0</xdr:col>
      <xdr:colOff>304800</xdr:colOff>
      <xdr:row>537</xdr:row>
      <xdr:rowOff>121920</xdr:rowOff>
    </xdr:to>
    <xdr:sp macro="" textlink="">
      <xdr:nvSpPr>
        <xdr:cNvPr id="3486" name="AutoShape 414" descr="Columbus Blue Jackets">
          <a:extLst>
            <a:ext uri="{FF2B5EF4-FFF2-40B4-BE49-F238E27FC236}">
              <a16:creationId xmlns:a16="http://schemas.microsoft.com/office/drawing/2014/main" xmlns="" id="{00000000-0008-0000-0D00-00009E0D0000}"/>
            </a:ext>
          </a:extLst>
        </xdr:cNvPr>
        <xdr:cNvSpPr>
          <a:spLocks noChangeAspect="1" noChangeArrowheads="1"/>
        </xdr:cNvSpPr>
      </xdr:nvSpPr>
      <xdr:spPr bwMode="auto">
        <a:xfrm>
          <a:off x="0" y="156042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630</xdr:row>
      <xdr:rowOff>0</xdr:rowOff>
    </xdr:from>
    <xdr:to>
      <xdr:col>0</xdr:col>
      <xdr:colOff>304800</xdr:colOff>
      <xdr:row>631</xdr:row>
      <xdr:rowOff>121920</xdr:rowOff>
    </xdr:to>
    <xdr:sp macro="" textlink="">
      <xdr:nvSpPr>
        <xdr:cNvPr id="3487" name="AutoShape 415" descr="Montreal Canadiens">
          <a:extLst>
            <a:ext uri="{FF2B5EF4-FFF2-40B4-BE49-F238E27FC236}">
              <a16:creationId xmlns:a16="http://schemas.microsoft.com/office/drawing/2014/main" xmlns="" id="{00000000-0008-0000-0D00-00009F0D0000}"/>
            </a:ext>
          </a:extLst>
        </xdr:cNvPr>
        <xdr:cNvSpPr>
          <a:spLocks noChangeAspect="1" noChangeArrowheads="1"/>
        </xdr:cNvSpPr>
      </xdr:nvSpPr>
      <xdr:spPr bwMode="auto">
        <a:xfrm>
          <a:off x="0" y="156415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638</xdr:row>
      <xdr:rowOff>0</xdr:rowOff>
    </xdr:from>
    <xdr:to>
      <xdr:col>0</xdr:col>
      <xdr:colOff>304800</xdr:colOff>
      <xdr:row>639</xdr:row>
      <xdr:rowOff>121920</xdr:rowOff>
    </xdr:to>
    <xdr:sp macro="" textlink="">
      <xdr:nvSpPr>
        <xdr:cNvPr id="3488" name="AutoShape 416" descr="Montreal Canadiens">
          <a:extLst>
            <a:ext uri="{FF2B5EF4-FFF2-40B4-BE49-F238E27FC236}">
              <a16:creationId xmlns:a16="http://schemas.microsoft.com/office/drawing/2014/main" xmlns="" id="{00000000-0008-0000-0D00-0000A00D0000}"/>
            </a:ext>
          </a:extLst>
        </xdr:cNvPr>
        <xdr:cNvSpPr>
          <a:spLocks noChangeAspect="1" noChangeArrowheads="1"/>
        </xdr:cNvSpPr>
      </xdr:nvSpPr>
      <xdr:spPr bwMode="auto">
        <a:xfrm>
          <a:off x="0" y="1567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121920</xdr:rowOff>
    </xdr:to>
    <xdr:sp macro="" textlink="">
      <xdr:nvSpPr>
        <xdr:cNvPr id="3489" name="AutoShape 417" descr="Edmonton Oilers">
          <a:extLst>
            <a:ext uri="{FF2B5EF4-FFF2-40B4-BE49-F238E27FC236}">
              <a16:creationId xmlns:a16="http://schemas.microsoft.com/office/drawing/2014/main" xmlns="" id="{00000000-0008-0000-0D00-0000A10D0000}"/>
            </a:ext>
          </a:extLst>
        </xdr:cNvPr>
        <xdr:cNvSpPr>
          <a:spLocks noChangeAspect="1" noChangeArrowheads="1"/>
        </xdr:cNvSpPr>
      </xdr:nvSpPr>
      <xdr:spPr bwMode="auto">
        <a:xfrm>
          <a:off x="0" y="1571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xdr:row>
      <xdr:rowOff>0</xdr:rowOff>
    </xdr:from>
    <xdr:to>
      <xdr:col>0</xdr:col>
      <xdr:colOff>304800</xdr:colOff>
      <xdr:row>173</xdr:row>
      <xdr:rowOff>121920</xdr:rowOff>
    </xdr:to>
    <xdr:sp macro="" textlink="">
      <xdr:nvSpPr>
        <xdr:cNvPr id="3490" name="AutoShape 418" descr="Arizona Coyotes">
          <a:extLst>
            <a:ext uri="{FF2B5EF4-FFF2-40B4-BE49-F238E27FC236}">
              <a16:creationId xmlns:a16="http://schemas.microsoft.com/office/drawing/2014/main" xmlns="" id="{00000000-0008-0000-0D00-0000A20D0000}"/>
            </a:ext>
          </a:extLst>
        </xdr:cNvPr>
        <xdr:cNvSpPr>
          <a:spLocks noChangeAspect="1" noChangeArrowheads="1"/>
        </xdr:cNvSpPr>
      </xdr:nvSpPr>
      <xdr:spPr bwMode="auto">
        <a:xfrm>
          <a:off x="0" y="157535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121920</xdr:rowOff>
    </xdr:to>
    <xdr:sp macro="" textlink="">
      <xdr:nvSpPr>
        <xdr:cNvPr id="3491" name="AutoShape 419" descr="Winnipeg Jets">
          <a:extLst>
            <a:ext uri="{FF2B5EF4-FFF2-40B4-BE49-F238E27FC236}">
              <a16:creationId xmlns:a16="http://schemas.microsoft.com/office/drawing/2014/main" xmlns="" id="{00000000-0008-0000-0D00-0000A30D0000}"/>
            </a:ext>
          </a:extLst>
        </xdr:cNvPr>
        <xdr:cNvSpPr>
          <a:spLocks noChangeAspect="1" noChangeArrowheads="1"/>
        </xdr:cNvSpPr>
      </xdr:nvSpPr>
      <xdr:spPr bwMode="auto">
        <a:xfrm>
          <a:off x="0" y="157909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329</xdr:row>
      <xdr:rowOff>0</xdr:rowOff>
    </xdr:from>
    <xdr:to>
      <xdr:col>0</xdr:col>
      <xdr:colOff>304800</xdr:colOff>
      <xdr:row>330</xdr:row>
      <xdr:rowOff>121920</xdr:rowOff>
    </xdr:to>
    <xdr:sp macro="" textlink="">
      <xdr:nvSpPr>
        <xdr:cNvPr id="3492" name="AutoShape 420" descr="Florida Panthers">
          <a:extLst>
            <a:ext uri="{FF2B5EF4-FFF2-40B4-BE49-F238E27FC236}">
              <a16:creationId xmlns:a16="http://schemas.microsoft.com/office/drawing/2014/main" xmlns="" id="{00000000-0008-0000-0D00-0000A40D0000}"/>
            </a:ext>
          </a:extLst>
        </xdr:cNvPr>
        <xdr:cNvSpPr>
          <a:spLocks noChangeAspect="1" noChangeArrowheads="1"/>
        </xdr:cNvSpPr>
      </xdr:nvSpPr>
      <xdr:spPr bwMode="auto">
        <a:xfrm>
          <a:off x="0" y="15828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668</xdr:row>
      <xdr:rowOff>0</xdr:rowOff>
    </xdr:from>
    <xdr:to>
      <xdr:col>0</xdr:col>
      <xdr:colOff>304800</xdr:colOff>
      <xdr:row>669</xdr:row>
      <xdr:rowOff>121920</xdr:rowOff>
    </xdr:to>
    <xdr:sp macro="" textlink="">
      <xdr:nvSpPr>
        <xdr:cNvPr id="3493" name="AutoShape 421" descr="Los Angeles Kings">
          <a:extLst>
            <a:ext uri="{FF2B5EF4-FFF2-40B4-BE49-F238E27FC236}">
              <a16:creationId xmlns:a16="http://schemas.microsoft.com/office/drawing/2014/main" xmlns="" id="{00000000-0008-0000-0D00-0000A50D0000}"/>
            </a:ext>
          </a:extLst>
        </xdr:cNvPr>
        <xdr:cNvSpPr>
          <a:spLocks noChangeAspect="1" noChangeArrowheads="1"/>
        </xdr:cNvSpPr>
      </xdr:nvSpPr>
      <xdr:spPr bwMode="auto">
        <a:xfrm>
          <a:off x="0" y="15865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xdr:row>
      <xdr:rowOff>0</xdr:rowOff>
    </xdr:from>
    <xdr:to>
      <xdr:col>0</xdr:col>
      <xdr:colOff>304800</xdr:colOff>
      <xdr:row>442</xdr:row>
      <xdr:rowOff>121920</xdr:rowOff>
    </xdr:to>
    <xdr:sp macro="" textlink="">
      <xdr:nvSpPr>
        <xdr:cNvPr id="3494" name="AutoShape 422" descr="Colorado Avalanche">
          <a:extLst>
            <a:ext uri="{FF2B5EF4-FFF2-40B4-BE49-F238E27FC236}">
              <a16:creationId xmlns:a16="http://schemas.microsoft.com/office/drawing/2014/main" xmlns="" id="{00000000-0008-0000-0D00-0000A60D0000}"/>
            </a:ext>
          </a:extLst>
        </xdr:cNvPr>
        <xdr:cNvSpPr>
          <a:spLocks noChangeAspect="1" noChangeArrowheads="1"/>
        </xdr:cNvSpPr>
      </xdr:nvSpPr>
      <xdr:spPr bwMode="auto">
        <a:xfrm>
          <a:off x="0" y="15902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614</xdr:row>
      <xdr:rowOff>0</xdr:rowOff>
    </xdr:from>
    <xdr:to>
      <xdr:col>0</xdr:col>
      <xdr:colOff>304800</xdr:colOff>
      <xdr:row>615</xdr:row>
      <xdr:rowOff>121920</xdr:rowOff>
    </xdr:to>
    <xdr:sp macro="" textlink="">
      <xdr:nvSpPr>
        <xdr:cNvPr id="3495" name="AutoShape 423" descr="Arizona Coyotes">
          <a:extLst>
            <a:ext uri="{FF2B5EF4-FFF2-40B4-BE49-F238E27FC236}">
              <a16:creationId xmlns:a16="http://schemas.microsoft.com/office/drawing/2014/main" xmlns="" id="{00000000-0008-0000-0D00-0000A70D0000}"/>
            </a:ext>
          </a:extLst>
        </xdr:cNvPr>
        <xdr:cNvSpPr>
          <a:spLocks noChangeAspect="1" noChangeArrowheads="1"/>
        </xdr:cNvSpPr>
      </xdr:nvSpPr>
      <xdr:spPr bwMode="auto">
        <a:xfrm>
          <a:off x="0" y="159402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799</xdr:row>
      <xdr:rowOff>0</xdr:rowOff>
    </xdr:from>
    <xdr:to>
      <xdr:col>0</xdr:col>
      <xdr:colOff>304800</xdr:colOff>
      <xdr:row>800</xdr:row>
      <xdr:rowOff>121920</xdr:rowOff>
    </xdr:to>
    <xdr:sp macro="" textlink="">
      <xdr:nvSpPr>
        <xdr:cNvPr id="3496" name="AutoShape 424" descr="Dallas Stars">
          <a:extLst>
            <a:ext uri="{FF2B5EF4-FFF2-40B4-BE49-F238E27FC236}">
              <a16:creationId xmlns:a16="http://schemas.microsoft.com/office/drawing/2014/main" xmlns="" id="{00000000-0008-0000-0D00-0000A80D0000}"/>
            </a:ext>
          </a:extLst>
        </xdr:cNvPr>
        <xdr:cNvSpPr>
          <a:spLocks noChangeAspect="1" noChangeArrowheads="1"/>
        </xdr:cNvSpPr>
      </xdr:nvSpPr>
      <xdr:spPr bwMode="auto">
        <a:xfrm>
          <a:off x="0" y="15977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827</xdr:row>
      <xdr:rowOff>0</xdr:rowOff>
    </xdr:from>
    <xdr:to>
      <xdr:col>0</xdr:col>
      <xdr:colOff>304800</xdr:colOff>
      <xdr:row>828</xdr:row>
      <xdr:rowOff>121920</xdr:rowOff>
    </xdr:to>
    <xdr:sp macro="" textlink="">
      <xdr:nvSpPr>
        <xdr:cNvPr id="3497" name="AutoShape 425" descr="Tampa Bay Lightning">
          <a:extLst>
            <a:ext uri="{FF2B5EF4-FFF2-40B4-BE49-F238E27FC236}">
              <a16:creationId xmlns:a16="http://schemas.microsoft.com/office/drawing/2014/main" xmlns="" id="{00000000-0008-0000-0D00-0000A90D0000}"/>
            </a:ext>
          </a:extLst>
        </xdr:cNvPr>
        <xdr:cNvSpPr>
          <a:spLocks noChangeAspect="1" noChangeArrowheads="1"/>
        </xdr:cNvSpPr>
      </xdr:nvSpPr>
      <xdr:spPr bwMode="auto">
        <a:xfrm>
          <a:off x="0" y="15996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121920</xdr:rowOff>
    </xdr:to>
    <xdr:sp macro="" textlink="">
      <xdr:nvSpPr>
        <xdr:cNvPr id="3498" name="AutoShape 426" descr="Winnipeg Jets">
          <a:extLst>
            <a:ext uri="{FF2B5EF4-FFF2-40B4-BE49-F238E27FC236}">
              <a16:creationId xmlns:a16="http://schemas.microsoft.com/office/drawing/2014/main" xmlns="" id="{00000000-0008-0000-0D00-0000AA0D0000}"/>
            </a:ext>
          </a:extLst>
        </xdr:cNvPr>
        <xdr:cNvSpPr>
          <a:spLocks noChangeAspect="1" noChangeArrowheads="1"/>
        </xdr:cNvSpPr>
      </xdr:nvSpPr>
      <xdr:spPr bwMode="auto">
        <a:xfrm>
          <a:off x="0" y="160340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839</xdr:row>
      <xdr:rowOff>0</xdr:rowOff>
    </xdr:from>
    <xdr:to>
      <xdr:col>0</xdr:col>
      <xdr:colOff>304800</xdr:colOff>
      <xdr:row>840</xdr:row>
      <xdr:rowOff>121920</xdr:rowOff>
    </xdr:to>
    <xdr:sp macro="" textlink="">
      <xdr:nvSpPr>
        <xdr:cNvPr id="3499" name="AutoShape 427" descr="Vancouver Canucks">
          <a:extLst>
            <a:ext uri="{FF2B5EF4-FFF2-40B4-BE49-F238E27FC236}">
              <a16:creationId xmlns:a16="http://schemas.microsoft.com/office/drawing/2014/main" xmlns="" id="{00000000-0008-0000-0D00-0000AB0D0000}"/>
            </a:ext>
          </a:extLst>
        </xdr:cNvPr>
        <xdr:cNvSpPr>
          <a:spLocks noChangeAspect="1" noChangeArrowheads="1"/>
        </xdr:cNvSpPr>
      </xdr:nvSpPr>
      <xdr:spPr bwMode="auto">
        <a:xfrm>
          <a:off x="0" y="16071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217</xdr:row>
      <xdr:rowOff>0</xdr:rowOff>
    </xdr:from>
    <xdr:to>
      <xdr:col>0</xdr:col>
      <xdr:colOff>304800</xdr:colOff>
      <xdr:row>218</xdr:row>
      <xdr:rowOff>121920</xdr:rowOff>
    </xdr:to>
    <xdr:sp macro="" textlink="">
      <xdr:nvSpPr>
        <xdr:cNvPr id="3500" name="AutoShape 428" descr="Boston Bruins">
          <a:extLst>
            <a:ext uri="{FF2B5EF4-FFF2-40B4-BE49-F238E27FC236}">
              <a16:creationId xmlns:a16="http://schemas.microsoft.com/office/drawing/2014/main" xmlns="" id="{00000000-0008-0000-0D00-0000AC0D0000}"/>
            </a:ext>
          </a:extLst>
        </xdr:cNvPr>
        <xdr:cNvSpPr>
          <a:spLocks noChangeAspect="1" noChangeArrowheads="1"/>
        </xdr:cNvSpPr>
      </xdr:nvSpPr>
      <xdr:spPr bwMode="auto">
        <a:xfrm>
          <a:off x="0" y="1610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730</xdr:row>
      <xdr:rowOff>0</xdr:rowOff>
    </xdr:from>
    <xdr:to>
      <xdr:col>0</xdr:col>
      <xdr:colOff>304800</xdr:colOff>
      <xdr:row>731</xdr:row>
      <xdr:rowOff>121920</xdr:rowOff>
    </xdr:to>
    <xdr:sp macro="" textlink="">
      <xdr:nvSpPr>
        <xdr:cNvPr id="3501" name="AutoShape 429" descr="Philadelphia Flyers">
          <a:extLst>
            <a:ext uri="{FF2B5EF4-FFF2-40B4-BE49-F238E27FC236}">
              <a16:creationId xmlns:a16="http://schemas.microsoft.com/office/drawing/2014/main" xmlns="" id="{00000000-0008-0000-0D00-0000AD0D0000}"/>
            </a:ext>
          </a:extLst>
        </xdr:cNvPr>
        <xdr:cNvSpPr>
          <a:spLocks noChangeAspect="1" noChangeArrowheads="1"/>
        </xdr:cNvSpPr>
      </xdr:nvSpPr>
      <xdr:spPr bwMode="auto">
        <a:xfrm>
          <a:off x="0" y="16146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xdr:row>
      <xdr:rowOff>0</xdr:rowOff>
    </xdr:from>
    <xdr:to>
      <xdr:col>0</xdr:col>
      <xdr:colOff>304800</xdr:colOff>
      <xdr:row>266</xdr:row>
      <xdr:rowOff>121920</xdr:rowOff>
    </xdr:to>
    <xdr:sp macro="" textlink="">
      <xdr:nvSpPr>
        <xdr:cNvPr id="3502" name="AutoShape 430" descr="New York Islanders">
          <a:extLst>
            <a:ext uri="{FF2B5EF4-FFF2-40B4-BE49-F238E27FC236}">
              <a16:creationId xmlns:a16="http://schemas.microsoft.com/office/drawing/2014/main" xmlns="" id="{00000000-0008-0000-0D00-0000AE0D0000}"/>
            </a:ext>
          </a:extLst>
        </xdr:cNvPr>
        <xdr:cNvSpPr>
          <a:spLocks noChangeAspect="1" noChangeArrowheads="1"/>
        </xdr:cNvSpPr>
      </xdr:nvSpPr>
      <xdr:spPr bwMode="auto">
        <a:xfrm>
          <a:off x="0" y="161833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xdr:row>
      <xdr:rowOff>0</xdr:rowOff>
    </xdr:from>
    <xdr:to>
      <xdr:col>0</xdr:col>
      <xdr:colOff>304800</xdr:colOff>
      <xdr:row>209</xdr:row>
      <xdr:rowOff>121920</xdr:rowOff>
    </xdr:to>
    <xdr:sp macro="" textlink="">
      <xdr:nvSpPr>
        <xdr:cNvPr id="3503" name="AutoShape 431" descr="Calgary Flames">
          <a:extLst>
            <a:ext uri="{FF2B5EF4-FFF2-40B4-BE49-F238E27FC236}">
              <a16:creationId xmlns:a16="http://schemas.microsoft.com/office/drawing/2014/main" xmlns="" id="{00000000-0008-0000-0D00-0000AF0D0000}"/>
            </a:ext>
          </a:extLst>
        </xdr:cNvPr>
        <xdr:cNvSpPr>
          <a:spLocks noChangeAspect="1" noChangeArrowheads="1"/>
        </xdr:cNvSpPr>
      </xdr:nvSpPr>
      <xdr:spPr bwMode="auto">
        <a:xfrm>
          <a:off x="0" y="162206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121920</xdr:rowOff>
    </xdr:to>
    <xdr:sp macro="" textlink="">
      <xdr:nvSpPr>
        <xdr:cNvPr id="3504" name="AutoShape 432" descr="Anaheim Ducks">
          <a:extLst>
            <a:ext uri="{FF2B5EF4-FFF2-40B4-BE49-F238E27FC236}">
              <a16:creationId xmlns:a16="http://schemas.microsoft.com/office/drawing/2014/main" xmlns="" id="{00000000-0008-0000-0D00-0000B00D0000}"/>
            </a:ext>
          </a:extLst>
        </xdr:cNvPr>
        <xdr:cNvSpPr>
          <a:spLocks noChangeAspect="1" noChangeArrowheads="1"/>
        </xdr:cNvSpPr>
      </xdr:nvSpPr>
      <xdr:spPr bwMode="auto">
        <a:xfrm>
          <a:off x="0" y="16258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231</xdr:row>
      <xdr:rowOff>0</xdr:rowOff>
    </xdr:from>
    <xdr:to>
      <xdr:col>0</xdr:col>
      <xdr:colOff>304800</xdr:colOff>
      <xdr:row>232</xdr:row>
      <xdr:rowOff>121920</xdr:rowOff>
    </xdr:to>
    <xdr:sp macro="" textlink="">
      <xdr:nvSpPr>
        <xdr:cNvPr id="3505" name="AutoShape 433" descr="Detroit Red Wings">
          <a:extLst>
            <a:ext uri="{FF2B5EF4-FFF2-40B4-BE49-F238E27FC236}">
              <a16:creationId xmlns:a16="http://schemas.microsoft.com/office/drawing/2014/main" xmlns="" id="{00000000-0008-0000-0D00-0000B10D0000}"/>
            </a:ext>
          </a:extLst>
        </xdr:cNvPr>
        <xdr:cNvSpPr>
          <a:spLocks noChangeAspect="1" noChangeArrowheads="1"/>
        </xdr:cNvSpPr>
      </xdr:nvSpPr>
      <xdr:spPr bwMode="auto">
        <a:xfrm>
          <a:off x="0" y="16295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696</xdr:row>
      <xdr:rowOff>0</xdr:rowOff>
    </xdr:from>
    <xdr:to>
      <xdr:col>0</xdr:col>
      <xdr:colOff>304800</xdr:colOff>
      <xdr:row>697</xdr:row>
      <xdr:rowOff>121920</xdr:rowOff>
    </xdr:to>
    <xdr:sp macro="" textlink="">
      <xdr:nvSpPr>
        <xdr:cNvPr id="3506" name="AutoShape 434" descr="San Jose Sharks">
          <a:extLst>
            <a:ext uri="{FF2B5EF4-FFF2-40B4-BE49-F238E27FC236}">
              <a16:creationId xmlns:a16="http://schemas.microsoft.com/office/drawing/2014/main" xmlns="" id="{00000000-0008-0000-0D00-0000B20D0000}"/>
            </a:ext>
          </a:extLst>
        </xdr:cNvPr>
        <xdr:cNvSpPr>
          <a:spLocks noChangeAspect="1" noChangeArrowheads="1"/>
        </xdr:cNvSpPr>
      </xdr:nvSpPr>
      <xdr:spPr bwMode="auto">
        <a:xfrm>
          <a:off x="0" y="163327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121920</xdr:rowOff>
    </xdr:to>
    <xdr:sp macro="" textlink="">
      <xdr:nvSpPr>
        <xdr:cNvPr id="3507" name="AutoShape 435" descr="Chicago Blackhawks">
          <a:extLst>
            <a:ext uri="{FF2B5EF4-FFF2-40B4-BE49-F238E27FC236}">
              <a16:creationId xmlns:a16="http://schemas.microsoft.com/office/drawing/2014/main" xmlns="" id="{00000000-0008-0000-0D00-0000B30D0000}"/>
            </a:ext>
          </a:extLst>
        </xdr:cNvPr>
        <xdr:cNvSpPr>
          <a:spLocks noChangeAspect="1" noChangeArrowheads="1"/>
        </xdr:cNvSpPr>
      </xdr:nvSpPr>
      <xdr:spPr bwMode="auto">
        <a:xfrm>
          <a:off x="0" y="163700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248</xdr:row>
      <xdr:rowOff>0</xdr:rowOff>
    </xdr:from>
    <xdr:to>
      <xdr:col>0</xdr:col>
      <xdr:colOff>304800</xdr:colOff>
      <xdr:row>249</xdr:row>
      <xdr:rowOff>121920</xdr:rowOff>
    </xdr:to>
    <xdr:sp macro="" textlink="">
      <xdr:nvSpPr>
        <xdr:cNvPr id="3508" name="AutoShape 436" descr="Colorado Avalanche">
          <a:extLst>
            <a:ext uri="{FF2B5EF4-FFF2-40B4-BE49-F238E27FC236}">
              <a16:creationId xmlns:a16="http://schemas.microsoft.com/office/drawing/2014/main" xmlns="" id="{00000000-0008-0000-0D00-0000B40D0000}"/>
            </a:ext>
          </a:extLst>
        </xdr:cNvPr>
        <xdr:cNvSpPr>
          <a:spLocks noChangeAspect="1" noChangeArrowheads="1"/>
        </xdr:cNvSpPr>
      </xdr:nvSpPr>
      <xdr:spPr bwMode="auto">
        <a:xfrm>
          <a:off x="0" y="16407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xdr:row>
      <xdr:rowOff>0</xdr:rowOff>
    </xdr:from>
    <xdr:to>
      <xdr:col>0</xdr:col>
      <xdr:colOff>304800</xdr:colOff>
      <xdr:row>331</xdr:row>
      <xdr:rowOff>121920</xdr:rowOff>
    </xdr:to>
    <xdr:sp macro="" textlink="">
      <xdr:nvSpPr>
        <xdr:cNvPr id="3509" name="AutoShape 437" descr="Philadelphia Flyers">
          <a:extLst>
            <a:ext uri="{FF2B5EF4-FFF2-40B4-BE49-F238E27FC236}">
              <a16:creationId xmlns:a16="http://schemas.microsoft.com/office/drawing/2014/main" xmlns="" id="{00000000-0008-0000-0D00-0000B50D0000}"/>
            </a:ext>
          </a:extLst>
        </xdr:cNvPr>
        <xdr:cNvSpPr>
          <a:spLocks noChangeAspect="1" noChangeArrowheads="1"/>
        </xdr:cNvSpPr>
      </xdr:nvSpPr>
      <xdr:spPr bwMode="auto">
        <a:xfrm>
          <a:off x="0" y="1644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699</xdr:row>
      <xdr:rowOff>0</xdr:rowOff>
    </xdr:from>
    <xdr:to>
      <xdr:col>0</xdr:col>
      <xdr:colOff>304800</xdr:colOff>
      <xdr:row>700</xdr:row>
      <xdr:rowOff>121920</xdr:rowOff>
    </xdr:to>
    <xdr:sp macro="" textlink="">
      <xdr:nvSpPr>
        <xdr:cNvPr id="3510" name="AutoShape 438" descr="Columbus Blue Jackets">
          <a:extLst>
            <a:ext uri="{FF2B5EF4-FFF2-40B4-BE49-F238E27FC236}">
              <a16:creationId xmlns:a16="http://schemas.microsoft.com/office/drawing/2014/main" xmlns="" id="{00000000-0008-0000-0D00-0000B60D0000}"/>
            </a:ext>
          </a:extLst>
        </xdr:cNvPr>
        <xdr:cNvSpPr>
          <a:spLocks noChangeAspect="1" noChangeArrowheads="1"/>
        </xdr:cNvSpPr>
      </xdr:nvSpPr>
      <xdr:spPr bwMode="auto">
        <a:xfrm>
          <a:off x="0" y="1648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597</xdr:row>
      <xdr:rowOff>0</xdr:rowOff>
    </xdr:from>
    <xdr:to>
      <xdr:col>0</xdr:col>
      <xdr:colOff>304800</xdr:colOff>
      <xdr:row>598</xdr:row>
      <xdr:rowOff>121920</xdr:rowOff>
    </xdr:to>
    <xdr:sp macro="" textlink="">
      <xdr:nvSpPr>
        <xdr:cNvPr id="3511" name="AutoShape 439" descr="Philadelphia Flyers">
          <a:extLst>
            <a:ext uri="{FF2B5EF4-FFF2-40B4-BE49-F238E27FC236}">
              <a16:creationId xmlns:a16="http://schemas.microsoft.com/office/drawing/2014/main" xmlns="" id="{00000000-0008-0000-0D00-0000B70D0000}"/>
            </a:ext>
          </a:extLst>
        </xdr:cNvPr>
        <xdr:cNvSpPr>
          <a:spLocks noChangeAspect="1" noChangeArrowheads="1"/>
        </xdr:cNvSpPr>
      </xdr:nvSpPr>
      <xdr:spPr bwMode="auto">
        <a:xfrm>
          <a:off x="0" y="16519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121920</xdr:rowOff>
    </xdr:to>
    <xdr:sp macro="" textlink="">
      <xdr:nvSpPr>
        <xdr:cNvPr id="3512" name="AutoShape 440" descr="Tampa Bay Lightning">
          <a:extLst>
            <a:ext uri="{FF2B5EF4-FFF2-40B4-BE49-F238E27FC236}">
              <a16:creationId xmlns:a16="http://schemas.microsoft.com/office/drawing/2014/main" xmlns="" id="{00000000-0008-0000-0D00-0000B80D0000}"/>
            </a:ext>
          </a:extLst>
        </xdr:cNvPr>
        <xdr:cNvSpPr>
          <a:spLocks noChangeAspect="1" noChangeArrowheads="1"/>
        </xdr:cNvSpPr>
      </xdr:nvSpPr>
      <xdr:spPr bwMode="auto">
        <a:xfrm>
          <a:off x="0" y="16556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121920</xdr:rowOff>
    </xdr:to>
    <xdr:sp macro="" textlink="">
      <xdr:nvSpPr>
        <xdr:cNvPr id="3513" name="AutoShape 441" descr="Boston Bruins">
          <a:extLst>
            <a:ext uri="{FF2B5EF4-FFF2-40B4-BE49-F238E27FC236}">
              <a16:creationId xmlns:a16="http://schemas.microsoft.com/office/drawing/2014/main" xmlns="" id="{00000000-0008-0000-0D00-0000B90D0000}"/>
            </a:ext>
          </a:extLst>
        </xdr:cNvPr>
        <xdr:cNvSpPr>
          <a:spLocks noChangeAspect="1" noChangeArrowheads="1"/>
        </xdr:cNvSpPr>
      </xdr:nvSpPr>
      <xdr:spPr bwMode="auto">
        <a:xfrm>
          <a:off x="0" y="16594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244</xdr:row>
      <xdr:rowOff>0</xdr:rowOff>
    </xdr:from>
    <xdr:to>
      <xdr:col>0</xdr:col>
      <xdr:colOff>304800</xdr:colOff>
      <xdr:row>245</xdr:row>
      <xdr:rowOff>121920</xdr:rowOff>
    </xdr:to>
    <xdr:sp macro="" textlink="">
      <xdr:nvSpPr>
        <xdr:cNvPr id="3514" name="AutoShape 442" descr="Edmonton Oilers">
          <a:extLst>
            <a:ext uri="{FF2B5EF4-FFF2-40B4-BE49-F238E27FC236}">
              <a16:creationId xmlns:a16="http://schemas.microsoft.com/office/drawing/2014/main" xmlns="" id="{00000000-0008-0000-0D00-0000BA0D0000}"/>
            </a:ext>
          </a:extLst>
        </xdr:cNvPr>
        <xdr:cNvSpPr>
          <a:spLocks noChangeAspect="1" noChangeArrowheads="1"/>
        </xdr:cNvSpPr>
      </xdr:nvSpPr>
      <xdr:spPr bwMode="auto">
        <a:xfrm>
          <a:off x="0" y="1664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367</xdr:row>
      <xdr:rowOff>0</xdr:rowOff>
    </xdr:from>
    <xdr:to>
      <xdr:col>0</xdr:col>
      <xdr:colOff>304800</xdr:colOff>
      <xdr:row>368</xdr:row>
      <xdr:rowOff>121920</xdr:rowOff>
    </xdr:to>
    <xdr:sp macro="" textlink="">
      <xdr:nvSpPr>
        <xdr:cNvPr id="3515" name="AutoShape 443" descr="Los Angeles Kings">
          <a:extLst>
            <a:ext uri="{FF2B5EF4-FFF2-40B4-BE49-F238E27FC236}">
              <a16:creationId xmlns:a16="http://schemas.microsoft.com/office/drawing/2014/main" xmlns="" id="{00000000-0008-0000-0D00-0000BB0D0000}"/>
            </a:ext>
          </a:extLst>
        </xdr:cNvPr>
        <xdr:cNvSpPr>
          <a:spLocks noChangeAspect="1" noChangeArrowheads="1"/>
        </xdr:cNvSpPr>
      </xdr:nvSpPr>
      <xdr:spPr bwMode="auto">
        <a:xfrm>
          <a:off x="0" y="16687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xdr:row>
      <xdr:rowOff>0</xdr:rowOff>
    </xdr:from>
    <xdr:to>
      <xdr:col>0</xdr:col>
      <xdr:colOff>304800</xdr:colOff>
      <xdr:row>338</xdr:row>
      <xdr:rowOff>121920</xdr:rowOff>
    </xdr:to>
    <xdr:sp macro="" textlink="">
      <xdr:nvSpPr>
        <xdr:cNvPr id="3516" name="AutoShape 444" descr="Boston Bruins">
          <a:extLst>
            <a:ext uri="{FF2B5EF4-FFF2-40B4-BE49-F238E27FC236}">
              <a16:creationId xmlns:a16="http://schemas.microsoft.com/office/drawing/2014/main" xmlns="" id="{00000000-0008-0000-0D00-0000BC0D0000}"/>
            </a:ext>
          </a:extLst>
        </xdr:cNvPr>
        <xdr:cNvSpPr>
          <a:spLocks noChangeAspect="1" noChangeArrowheads="1"/>
        </xdr:cNvSpPr>
      </xdr:nvSpPr>
      <xdr:spPr bwMode="auto">
        <a:xfrm>
          <a:off x="0" y="16742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615</xdr:row>
      <xdr:rowOff>0</xdr:rowOff>
    </xdr:from>
    <xdr:to>
      <xdr:col>0</xdr:col>
      <xdr:colOff>304800</xdr:colOff>
      <xdr:row>616</xdr:row>
      <xdr:rowOff>121920</xdr:rowOff>
    </xdr:to>
    <xdr:sp macro="" textlink="">
      <xdr:nvSpPr>
        <xdr:cNvPr id="3517" name="AutoShape 445" descr="San Jose Sharks">
          <a:extLst>
            <a:ext uri="{FF2B5EF4-FFF2-40B4-BE49-F238E27FC236}">
              <a16:creationId xmlns:a16="http://schemas.microsoft.com/office/drawing/2014/main" xmlns="" id="{00000000-0008-0000-0D00-0000BD0D0000}"/>
            </a:ext>
          </a:extLst>
        </xdr:cNvPr>
        <xdr:cNvSpPr>
          <a:spLocks noChangeAspect="1" noChangeArrowheads="1"/>
        </xdr:cNvSpPr>
      </xdr:nvSpPr>
      <xdr:spPr bwMode="auto">
        <a:xfrm>
          <a:off x="0" y="16780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334</xdr:row>
      <xdr:rowOff>0</xdr:rowOff>
    </xdr:from>
    <xdr:to>
      <xdr:col>0</xdr:col>
      <xdr:colOff>304800</xdr:colOff>
      <xdr:row>335</xdr:row>
      <xdr:rowOff>121920</xdr:rowOff>
    </xdr:to>
    <xdr:sp macro="" textlink="">
      <xdr:nvSpPr>
        <xdr:cNvPr id="3518" name="AutoShape 446" descr="Anaheim Ducks">
          <a:extLst>
            <a:ext uri="{FF2B5EF4-FFF2-40B4-BE49-F238E27FC236}">
              <a16:creationId xmlns:a16="http://schemas.microsoft.com/office/drawing/2014/main" xmlns="" id="{00000000-0008-0000-0D00-0000BE0D0000}"/>
            </a:ext>
          </a:extLst>
        </xdr:cNvPr>
        <xdr:cNvSpPr>
          <a:spLocks noChangeAspect="1" noChangeArrowheads="1"/>
        </xdr:cNvSpPr>
      </xdr:nvSpPr>
      <xdr:spPr bwMode="auto">
        <a:xfrm>
          <a:off x="0" y="16817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121920</xdr:rowOff>
    </xdr:to>
    <xdr:sp macro="" textlink="">
      <xdr:nvSpPr>
        <xdr:cNvPr id="3519" name="AutoShape 447" descr="Tampa Bay Lightning">
          <a:extLst>
            <a:ext uri="{FF2B5EF4-FFF2-40B4-BE49-F238E27FC236}">
              <a16:creationId xmlns:a16="http://schemas.microsoft.com/office/drawing/2014/main" xmlns="" id="{00000000-0008-0000-0D00-0000BF0D0000}"/>
            </a:ext>
          </a:extLst>
        </xdr:cNvPr>
        <xdr:cNvSpPr>
          <a:spLocks noChangeAspect="1" noChangeArrowheads="1"/>
        </xdr:cNvSpPr>
      </xdr:nvSpPr>
      <xdr:spPr bwMode="auto">
        <a:xfrm>
          <a:off x="0" y="168546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626</xdr:row>
      <xdr:rowOff>0</xdr:rowOff>
    </xdr:from>
    <xdr:to>
      <xdr:col>0</xdr:col>
      <xdr:colOff>304800</xdr:colOff>
      <xdr:row>627</xdr:row>
      <xdr:rowOff>121920</xdr:rowOff>
    </xdr:to>
    <xdr:sp macro="" textlink="">
      <xdr:nvSpPr>
        <xdr:cNvPr id="3520" name="AutoShape 448" descr="Vegas Golden Knights">
          <a:extLst>
            <a:ext uri="{FF2B5EF4-FFF2-40B4-BE49-F238E27FC236}">
              <a16:creationId xmlns:a16="http://schemas.microsoft.com/office/drawing/2014/main" xmlns="" id="{00000000-0008-0000-0D00-0000C00D0000}"/>
            </a:ext>
          </a:extLst>
        </xdr:cNvPr>
        <xdr:cNvSpPr>
          <a:spLocks noChangeAspect="1" noChangeArrowheads="1"/>
        </xdr:cNvSpPr>
      </xdr:nvSpPr>
      <xdr:spPr bwMode="auto">
        <a:xfrm>
          <a:off x="0" y="16892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304800</xdr:colOff>
      <xdr:row>306</xdr:row>
      <xdr:rowOff>121920</xdr:rowOff>
    </xdr:to>
    <xdr:sp macro="" textlink="">
      <xdr:nvSpPr>
        <xdr:cNvPr id="3521" name="AutoShape 449" descr="Washington Capitals">
          <a:extLst>
            <a:ext uri="{FF2B5EF4-FFF2-40B4-BE49-F238E27FC236}">
              <a16:creationId xmlns:a16="http://schemas.microsoft.com/office/drawing/2014/main" xmlns="" id="{00000000-0008-0000-0D00-0000C10D0000}"/>
            </a:ext>
          </a:extLst>
        </xdr:cNvPr>
        <xdr:cNvSpPr>
          <a:spLocks noChangeAspect="1" noChangeArrowheads="1"/>
        </xdr:cNvSpPr>
      </xdr:nvSpPr>
      <xdr:spPr bwMode="auto">
        <a:xfrm>
          <a:off x="0" y="16947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121920</xdr:rowOff>
    </xdr:to>
    <xdr:sp macro="" textlink="">
      <xdr:nvSpPr>
        <xdr:cNvPr id="3522" name="AutoShape 450" descr="Ottawa Senators">
          <a:extLst>
            <a:ext uri="{FF2B5EF4-FFF2-40B4-BE49-F238E27FC236}">
              <a16:creationId xmlns:a16="http://schemas.microsoft.com/office/drawing/2014/main" xmlns="" id="{00000000-0008-0000-0D00-0000C20D0000}"/>
            </a:ext>
          </a:extLst>
        </xdr:cNvPr>
        <xdr:cNvSpPr>
          <a:spLocks noChangeAspect="1" noChangeArrowheads="1"/>
        </xdr:cNvSpPr>
      </xdr:nvSpPr>
      <xdr:spPr bwMode="auto">
        <a:xfrm>
          <a:off x="0" y="169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402</xdr:row>
      <xdr:rowOff>0</xdr:rowOff>
    </xdr:from>
    <xdr:to>
      <xdr:col>0</xdr:col>
      <xdr:colOff>304800</xdr:colOff>
      <xdr:row>403</xdr:row>
      <xdr:rowOff>121920</xdr:rowOff>
    </xdr:to>
    <xdr:sp macro="" textlink="">
      <xdr:nvSpPr>
        <xdr:cNvPr id="3523" name="AutoShape 451" descr="Vancouver Canucks">
          <a:extLst>
            <a:ext uri="{FF2B5EF4-FFF2-40B4-BE49-F238E27FC236}">
              <a16:creationId xmlns:a16="http://schemas.microsoft.com/office/drawing/2014/main" xmlns="" id="{00000000-0008-0000-0D00-0000C30D0000}"/>
            </a:ext>
          </a:extLst>
        </xdr:cNvPr>
        <xdr:cNvSpPr>
          <a:spLocks noChangeAspect="1" noChangeArrowheads="1"/>
        </xdr:cNvSpPr>
      </xdr:nvSpPr>
      <xdr:spPr bwMode="auto">
        <a:xfrm>
          <a:off x="0" y="170223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406</xdr:row>
      <xdr:rowOff>0</xdr:rowOff>
    </xdr:from>
    <xdr:to>
      <xdr:col>0</xdr:col>
      <xdr:colOff>304800</xdr:colOff>
      <xdr:row>407</xdr:row>
      <xdr:rowOff>121920</xdr:rowOff>
    </xdr:to>
    <xdr:sp macro="" textlink="">
      <xdr:nvSpPr>
        <xdr:cNvPr id="3524" name="AutoShape 452" descr="Florida Panthers">
          <a:extLst>
            <a:ext uri="{FF2B5EF4-FFF2-40B4-BE49-F238E27FC236}">
              <a16:creationId xmlns:a16="http://schemas.microsoft.com/office/drawing/2014/main" xmlns="" id="{00000000-0008-0000-0D00-0000C40D0000}"/>
            </a:ext>
          </a:extLst>
        </xdr:cNvPr>
        <xdr:cNvSpPr>
          <a:spLocks noChangeAspect="1" noChangeArrowheads="1"/>
        </xdr:cNvSpPr>
      </xdr:nvSpPr>
      <xdr:spPr bwMode="auto">
        <a:xfrm>
          <a:off x="0" y="170596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314</xdr:row>
      <xdr:rowOff>0</xdr:rowOff>
    </xdr:from>
    <xdr:to>
      <xdr:col>0</xdr:col>
      <xdr:colOff>304800</xdr:colOff>
      <xdr:row>315</xdr:row>
      <xdr:rowOff>121920</xdr:rowOff>
    </xdr:to>
    <xdr:sp macro="" textlink="">
      <xdr:nvSpPr>
        <xdr:cNvPr id="3525" name="AutoShape 453" descr="Vancouver Canucks">
          <a:extLst>
            <a:ext uri="{FF2B5EF4-FFF2-40B4-BE49-F238E27FC236}">
              <a16:creationId xmlns:a16="http://schemas.microsoft.com/office/drawing/2014/main" xmlns="" id="{00000000-0008-0000-0D00-0000C50D0000}"/>
            </a:ext>
          </a:extLst>
        </xdr:cNvPr>
        <xdr:cNvSpPr>
          <a:spLocks noChangeAspect="1" noChangeArrowheads="1"/>
        </xdr:cNvSpPr>
      </xdr:nvSpPr>
      <xdr:spPr bwMode="auto">
        <a:xfrm>
          <a:off x="0" y="17096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557</xdr:row>
      <xdr:rowOff>0</xdr:rowOff>
    </xdr:from>
    <xdr:to>
      <xdr:col>0</xdr:col>
      <xdr:colOff>304800</xdr:colOff>
      <xdr:row>558</xdr:row>
      <xdr:rowOff>121920</xdr:rowOff>
    </xdr:to>
    <xdr:sp macro="" textlink="">
      <xdr:nvSpPr>
        <xdr:cNvPr id="3526" name="AutoShape 454" descr="Columbus Blue Jackets">
          <a:extLst>
            <a:ext uri="{FF2B5EF4-FFF2-40B4-BE49-F238E27FC236}">
              <a16:creationId xmlns:a16="http://schemas.microsoft.com/office/drawing/2014/main" xmlns="" id="{00000000-0008-0000-0D00-0000C60D0000}"/>
            </a:ext>
          </a:extLst>
        </xdr:cNvPr>
        <xdr:cNvSpPr>
          <a:spLocks noChangeAspect="1" noChangeArrowheads="1"/>
        </xdr:cNvSpPr>
      </xdr:nvSpPr>
      <xdr:spPr bwMode="auto">
        <a:xfrm>
          <a:off x="0" y="171343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352</xdr:row>
      <xdr:rowOff>0</xdr:rowOff>
    </xdr:from>
    <xdr:to>
      <xdr:col>0</xdr:col>
      <xdr:colOff>304800</xdr:colOff>
      <xdr:row>353</xdr:row>
      <xdr:rowOff>121920</xdr:rowOff>
    </xdr:to>
    <xdr:sp macro="" textlink="">
      <xdr:nvSpPr>
        <xdr:cNvPr id="3527" name="AutoShape 455" descr="St Louis Blues">
          <a:extLst>
            <a:ext uri="{FF2B5EF4-FFF2-40B4-BE49-F238E27FC236}">
              <a16:creationId xmlns:a16="http://schemas.microsoft.com/office/drawing/2014/main" xmlns="" id="{00000000-0008-0000-0D00-0000C70D0000}"/>
            </a:ext>
          </a:extLst>
        </xdr:cNvPr>
        <xdr:cNvSpPr>
          <a:spLocks noChangeAspect="1" noChangeArrowheads="1"/>
        </xdr:cNvSpPr>
      </xdr:nvSpPr>
      <xdr:spPr bwMode="auto">
        <a:xfrm>
          <a:off x="0" y="17171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121920</xdr:rowOff>
    </xdr:to>
    <xdr:sp macro="" textlink="">
      <xdr:nvSpPr>
        <xdr:cNvPr id="3528" name="AutoShape 456" descr="Calgary Flames">
          <a:extLst>
            <a:ext uri="{FF2B5EF4-FFF2-40B4-BE49-F238E27FC236}">
              <a16:creationId xmlns:a16="http://schemas.microsoft.com/office/drawing/2014/main" xmlns="" id="{00000000-0008-0000-0D00-0000C80D0000}"/>
            </a:ext>
          </a:extLst>
        </xdr:cNvPr>
        <xdr:cNvSpPr>
          <a:spLocks noChangeAspect="1" noChangeArrowheads="1"/>
        </xdr:cNvSpPr>
      </xdr:nvSpPr>
      <xdr:spPr bwMode="auto">
        <a:xfrm>
          <a:off x="0" y="172090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566</xdr:row>
      <xdr:rowOff>0</xdr:rowOff>
    </xdr:from>
    <xdr:to>
      <xdr:col>0</xdr:col>
      <xdr:colOff>304800</xdr:colOff>
      <xdr:row>567</xdr:row>
      <xdr:rowOff>121920</xdr:rowOff>
    </xdr:to>
    <xdr:sp macro="" textlink="">
      <xdr:nvSpPr>
        <xdr:cNvPr id="3529" name="AutoShape 457" descr="New Jersey Devils">
          <a:extLst>
            <a:ext uri="{FF2B5EF4-FFF2-40B4-BE49-F238E27FC236}">
              <a16:creationId xmlns:a16="http://schemas.microsoft.com/office/drawing/2014/main" xmlns="" id="{00000000-0008-0000-0D00-0000C90D0000}"/>
            </a:ext>
          </a:extLst>
        </xdr:cNvPr>
        <xdr:cNvSpPr>
          <a:spLocks noChangeAspect="1" noChangeArrowheads="1"/>
        </xdr:cNvSpPr>
      </xdr:nvSpPr>
      <xdr:spPr bwMode="auto">
        <a:xfrm>
          <a:off x="0" y="17246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121920</xdr:rowOff>
    </xdr:to>
    <xdr:sp macro="" textlink="">
      <xdr:nvSpPr>
        <xdr:cNvPr id="3530" name="AutoShape 458" descr="Los Angeles Kings">
          <a:extLst>
            <a:ext uri="{FF2B5EF4-FFF2-40B4-BE49-F238E27FC236}">
              <a16:creationId xmlns:a16="http://schemas.microsoft.com/office/drawing/2014/main" xmlns="" id="{00000000-0008-0000-0D00-0000CA0D0000}"/>
            </a:ext>
          </a:extLst>
        </xdr:cNvPr>
        <xdr:cNvSpPr>
          <a:spLocks noChangeAspect="1" noChangeArrowheads="1"/>
        </xdr:cNvSpPr>
      </xdr:nvSpPr>
      <xdr:spPr bwMode="auto">
        <a:xfrm>
          <a:off x="0" y="172836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304800</xdr:colOff>
      <xdr:row>346</xdr:row>
      <xdr:rowOff>121920</xdr:rowOff>
    </xdr:to>
    <xdr:sp macro="" textlink="">
      <xdr:nvSpPr>
        <xdr:cNvPr id="3531" name="AutoShape 459" descr="Vegas Golden Knights">
          <a:extLst>
            <a:ext uri="{FF2B5EF4-FFF2-40B4-BE49-F238E27FC236}">
              <a16:creationId xmlns:a16="http://schemas.microsoft.com/office/drawing/2014/main" xmlns="" id="{00000000-0008-0000-0D00-0000CB0D0000}"/>
            </a:ext>
          </a:extLst>
        </xdr:cNvPr>
        <xdr:cNvSpPr>
          <a:spLocks noChangeAspect="1" noChangeArrowheads="1"/>
        </xdr:cNvSpPr>
      </xdr:nvSpPr>
      <xdr:spPr bwMode="auto">
        <a:xfrm>
          <a:off x="0" y="1732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533</xdr:row>
      <xdr:rowOff>0</xdr:rowOff>
    </xdr:from>
    <xdr:to>
      <xdr:col>0</xdr:col>
      <xdr:colOff>304800</xdr:colOff>
      <xdr:row>534</xdr:row>
      <xdr:rowOff>121920</xdr:rowOff>
    </xdr:to>
    <xdr:sp macro="" textlink="">
      <xdr:nvSpPr>
        <xdr:cNvPr id="3532" name="AutoShape 460" descr="Chicago Blackhawks">
          <a:extLst>
            <a:ext uri="{FF2B5EF4-FFF2-40B4-BE49-F238E27FC236}">
              <a16:creationId xmlns:a16="http://schemas.microsoft.com/office/drawing/2014/main" xmlns="" id="{00000000-0008-0000-0D00-0000CC0D0000}"/>
            </a:ext>
          </a:extLst>
        </xdr:cNvPr>
        <xdr:cNvSpPr>
          <a:spLocks noChangeAspect="1" noChangeArrowheads="1"/>
        </xdr:cNvSpPr>
      </xdr:nvSpPr>
      <xdr:spPr bwMode="auto">
        <a:xfrm>
          <a:off x="0" y="17376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xdr:row>
      <xdr:rowOff>0</xdr:rowOff>
    </xdr:from>
    <xdr:to>
      <xdr:col>0</xdr:col>
      <xdr:colOff>304800</xdr:colOff>
      <xdr:row>814</xdr:row>
      <xdr:rowOff>121920</xdr:rowOff>
    </xdr:to>
    <xdr:sp macro="" textlink="">
      <xdr:nvSpPr>
        <xdr:cNvPr id="3533" name="AutoShape 461" descr="New York Rangers">
          <a:extLst>
            <a:ext uri="{FF2B5EF4-FFF2-40B4-BE49-F238E27FC236}">
              <a16:creationId xmlns:a16="http://schemas.microsoft.com/office/drawing/2014/main" xmlns="" id="{00000000-0008-0000-0D00-0000CD0D0000}"/>
            </a:ext>
          </a:extLst>
        </xdr:cNvPr>
        <xdr:cNvSpPr>
          <a:spLocks noChangeAspect="1" noChangeArrowheads="1"/>
        </xdr:cNvSpPr>
      </xdr:nvSpPr>
      <xdr:spPr bwMode="auto">
        <a:xfrm>
          <a:off x="0" y="17413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816</xdr:row>
      <xdr:rowOff>0</xdr:rowOff>
    </xdr:from>
    <xdr:to>
      <xdr:col>0</xdr:col>
      <xdr:colOff>304800</xdr:colOff>
      <xdr:row>817</xdr:row>
      <xdr:rowOff>121920</xdr:rowOff>
    </xdr:to>
    <xdr:sp macro="" textlink="">
      <xdr:nvSpPr>
        <xdr:cNvPr id="3534" name="AutoShape 462" descr="New York Rangers">
          <a:extLst>
            <a:ext uri="{FF2B5EF4-FFF2-40B4-BE49-F238E27FC236}">
              <a16:creationId xmlns:a16="http://schemas.microsoft.com/office/drawing/2014/main" xmlns="" id="{00000000-0008-0000-0D00-0000CE0D0000}"/>
            </a:ext>
          </a:extLst>
        </xdr:cNvPr>
        <xdr:cNvSpPr>
          <a:spLocks noChangeAspect="1" noChangeArrowheads="1"/>
        </xdr:cNvSpPr>
      </xdr:nvSpPr>
      <xdr:spPr bwMode="auto">
        <a:xfrm>
          <a:off x="0" y="17451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121920</xdr:rowOff>
    </xdr:to>
    <xdr:sp macro="" textlink="">
      <xdr:nvSpPr>
        <xdr:cNvPr id="3535" name="AutoShape 463" descr="New York Rangers">
          <a:extLst>
            <a:ext uri="{FF2B5EF4-FFF2-40B4-BE49-F238E27FC236}">
              <a16:creationId xmlns:a16="http://schemas.microsoft.com/office/drawing/2014/main" xmlns="" id="{00000000-0008-0000-0D00-0000CF0D0000}"/>
            </a:ext>
          </a:extLst>
        </xdr:cNvPr>
        <xdr:cNvSpPr>
          <a:spLocks noChangeAspect="1" noChangeArrowheads="1"/>
        </xdr:cNvSpPr>
      </xdr:nvSpPr>
      <xdr:spPr bwMode="auto">
        <a:xfrm>
          <a:off x="0" y="17488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xdr:row>
      <xdr:rowOff>0</xdr:rowOff>
    </xdr:from>
    <xdr:to>
      <xdr:col>0</xdr:col>
      <xdr:colOff>304800</xdr:colOff>
      <xdr:row>379</xdr:row>
      <xdr:rowOff>121920</xdr:rowOff>
    </xdr:to>
    <xdr:sp macro="" textlink="">
      <xdr:nvSpPr>
        <xdr:cNvPr id="3536" name="AutoShape 464" descr="Pittsburgh Penguins">
          <a:extLst>
            <a:ext uri="{FF2B5EF4-FFF2-40B4-BE49-F238E27FC236}">
              <a16:creationId xmlns:a16="http://schemas.microsoft.com/office/drawing/2014/main" xmlns="" id="{00000000-0008-0000-0D00-0000D00D0000}"/>
            </a:ext>
          </a:extLst>
        </xdr:cNvPr>
        <xdr:cNvSpPr>
          <a:spLocks noChangeAspect="1" noChangeArrowheads="1"/>
        </xdr:cNvSpPr>
      </xdr:nvSpPr>
      <xdr:spPr bwMode="auto">
        <a:xfrm>
          <a:off x="0" y="1752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546</xdr:row>
      <xdr:rowOff>0</xdr:rowOff>
    </xdr:from>
    <xdr:to>
      <xdr:col>0</xdr:col>
      <xdr:colOff>304800</xdr:colOff>
      <xdr:row>547</xdr:row>
      <xdr:rowOff>121920</xdr:rowOff>
    </xdr:to>
    <xdr:sp macro="" textlink="">
      <xdr:nvSpPr>
        <xdr:cNvPr id="3537" name="AutoShape 465" descr="Los Angeles Kings">
          <a:extLst>
            <a:ext uri="{FF2B5EF4-FFF2-40B4-BE49-F238E27FC236}">
              <a16:creationId xmlns:a16="http://schemas.microsoft.com/office/drawing/2014/main" xmlns="" id="{00000000-0008-0000-0D00-0000D10D0000}"/>
            </a:ext>
          </a:extLst>
        </xdr:cNvPr>
        <xdr:cNvSpPr>
          <a:spLocks noChangeAspect="1" noChangeArrowheads="1"/>
        </xdr:cNvSpPr>
      </xdr:nvSpPr>
      <xdr:spPr bwMode="auto">
        <a:xfrm>
          <a:off x="0" y="17563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121920</xdr:rowOff>
    </xdr:to>
    <xdr:sp macro="" textlink="">
      <xdr:nvSpPr>
        <xdr:cNvPr id="3538" name="AutoShape 466" descr="Carolina Hurricanes">
          <a:extLst>
            <a:ext uri="{FF2B5EF4-FFF2-40B4-BE49-F238E27FC236}">
              <a16:creationId xmlns:a16="http://schemas.microsoft.com/office/drawing/2014/main" xmlns="" id="{00000000-0008-0000-0D00-0000D20D0000}"/>
            </a:ext>
          </a:extLst>
        </xdr:cNvPr>
        <xdr:cNvSpPr>
          <a:spLocks noChangeAspect="1" noChangeArrowheads="1"/>
        </xdr:cNvSpPr>
      </xdr:nvSpPr>
      <xdr:spPr bwMode="auto">
        <a:xfrm>
          <a:off x="0" y="17600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xdr:row>
      <xdr:rowOff>0</xdr:rowOff>
    </xdr:from>
    <xdr:to>
      <xdr:col>0</xdr:col>
      <xdr:colOff>304800</xdr:colOff>
      <xdr:row>281</xdr:row>
      <xdr:rowOff>121920</xdr:rowOff>
    </xdr:to>
    <xdr:sp macro="" textlink="">
      <xdr:nvSpPr>
        <xdr:cNvPr id="3539" name="AutoShape 467" descr="St Louis Blues">
          <a:extLst>
            <a:ext uri="{FF2B5EF4-FFF2-40B4-BE49-F238E27FC236}">
              <a16:creationId xmlns:a16="http://schemas.microsoft.com/office/drawing/2014/main" xmlns="" id="{00000000-0008-0000-0D00-0000D30D0000}"/>
            </a:ext>
          </a:extLst>
        </xdr:cNvPr>
        <xdr:cNvSpPr>
          <a:spLocks noChangeAspect="1" noChangeArrowheads="1"/>
        </xdr:cNvSpPr>
      </xdr:nvSpPr>
      <xdr:spPr bwMode="auto">
        <a:xfrm>
          <a:off x="0" y="17638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xdr:row>
      <xdr:rowOff>0</xdr:rowOff>
    </xdr:from>
    <xdr:to>
      <xdr:col>0</xdr:col>
      <xdr:colOff>304800</xdr:colOff>
      <xdr:row>414</xdr:row>
      <xdr:rowOff>121920</xdr:rowOff>
    </xdr:to>
    <xdr:sp macro="" textlink="">
      <xdr:nvSpPr>
        <xdr:cNvPr id="3540" name="AutoShape 468" descr="San Jose Sharks">
          <a:extLst>
            <a:ext uri="{FF2B5EF4-FFF2-40B4-BE49-F238E27FC236}">
              <a16:creationId xmlns:a16="http://schemas.microsoft.com/office/drawing/2014/main" xmlns="" id="{00000000-0008-0000-0D00-0000D40D0000}"/>
            </a:ext>
          </a:extLst>
        </xdr:cNvPr>
        <xdr:cNvSpPr>
          <a:spLocks noChangeAspect="1" noChangeArrowheads="1"/>
        </xdr:cNvSpPr>
      </xdr:nvSpPr>
      <xdr:spPr bwMode="auto">
        <a:xfrm>
          <a:off x="0" y="17675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436</xdr:row>
      <xdr:rowOff>0</xdr:rowOff>
    </xdr:from>
    <xdr:to>
      <xdr:col>0</xdr:col>
      <xdr:colOff>304800</xdr:colOff>
      <xdr:row>437</xdr:row>
      <xdr:rowOff>121920</xdr:rowOff>
    </xdr:to>
    <xdr:sp macro="" textlink="">
      <xdr:nvSpPr>
        <xdr:cNvPr id="3541" name="AutoShape 469" descr="Calgary Flames">
          <a:extLst>
            <a:ext uri="{FF2B5EF4-FFF2-40B4-BE49-F238E27FC236}">
              <a16:creationId xmlns:a16="http://schemas.microsoft.com/office/drawing/2014/main" xmlns="" id="{00000000-0008-0000-0D00-0000D50D0000}"/>
            </a:ext>
          </a:extLst>
        </xdr:cNvPr>
        <xdr:cNvSpPr>
          <a:spLocks noChangeAspect="1" noChangeArrowheads="1"/>
        </xdr:cNvSpPr>
      </xdr:nvSpPr>
      <xdr:spPr bwMode="auto">
        <a:xfrm>
          <a:off x="0" y="1771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241</xdr:row>
      <xdr:rowOff>0</xdr:rowOff>
    </xdr:from>
    <xdr:to>
      <xdr:col>0</xdr:col>
      <xdr:colOff>304800</xdr:colOff>
      <xdr:row>242</xdr:row>
      <xdr:rowOff>121920</xdr:rowOff>
    </xdr:to>
    <xdr:sp macro="" textlink="">
      <xdr:nvSpPr>
        <xdr:cNvPr id="3542" name="AutoShape 470" descr="Calgary Flames">
          <a:extLst>
            <a:ext uri="{FF2B5EF4-FFF2-40B4-BE49-F238E27FC236}">
              <a16:creationId xmlns:a16="http://schemas.microsoft.com/office/drawing/2014/main" xmlns="" id="{00000000-0008-0000-0D00-0000D60D0000}"/>
            </a:ext>
          </a:extLst>
        </xdr:cNvPr>
        <xdr:cNvSpPr>
          <a:spLocks noChangeAspect="1" noChangeArrowheads="1"/>
        </xdr:cNvSpPr>
      </xdr:nvSpPr>
      <xdr:spPr bwMode="auto">
        <a:xfrm>
          <a:off x="0" y="17750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xdr:row>
      <xdr:rowOff>0</xdr:rowOff>
    </xdr:from>
    <xdr:to>
      <xdr:col>0</xdr:col>
      <xdr:colOff>304800</xdr:colOff>
      <xdr:row>470</xdr:row>
      <xdr:rowOff>121920</xdr:rowOff>
    </xdr:to>
    <xdr:sp macro="" textlink="">
      <xdr:nvSpPr>
        <xdr:cNvPr id="3543" name="AutoShape 471" descr="San Jose Sharks">
          <a:extLst>
            <a:ext uri="{FF2B5EF4-FFF2-40B4-BE49-F238E27FC236}">
              <a16:creationId xmlns:a16="http://schemas.microsoft.com/office/drawing/2014/main" xmlns="" id="{00000000-0008-0000-0D00-0000D70D0000}"/>
            </a:ext>
          </a:extLst>
        </xdr:cNvPr>
        <xdr:cNvSpPr>
          <a:spLocks noChangeAspect="1" noChangeArrowheads="1"/>
        </xdr:cNvSpPr>
      </xdr:nvSpPr>
      <xdr:spPr bwMode="auto">
        <a:xfrm>
          <a:off x="0" y="17787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579</xdr:row>
      <xdr:rowOff>0</xdr:rowOff>
    </xdr:from>
    <xdr:to>
      <xdr:col>0</xdr:col>
      <xdr:colOff>304800</xdr:colOff>
      <xdr:row>580</xdr:row>
      <xdr:rowOff>121920</xdr:rowOff>
    </xdr:to>
    <xdr:sp macro="" textlink="">
      <xdr:nvSpPr>
        <xdr:cNvPr id="3544" name="AutoShape 472" descr="Los Angeles Kings">
          <a:extLst>
            <a:ext uri="{FF2B5EF4-FFF2-40B4-BE49-F238E27FC236}">
              <a16:creationId xmlns:a16="http://schemas.microsoft.com/office/drawing/2014/main" xmlns="" id="{00000000-0008-0000-0D00-0000D80D0000}"/>
            </a:ext>
          </a:extLst>
        </xdr:cNvPr>
        <xdr:cNvSpPr>
          <a:spLocks noChangeAspect="1" noChangeArrowheads="1"/>
        </xdr:cNvSpPr>
      </xdr:nvSpPr>
      <xdr:spPr bwMode="auto">
        <a:xfrm>
          <a:off x="0" y="17824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xdr:row>
      <xdr:rowOff>0</xdr:rowOff>
    </xdr:from>
    <xdr:to>
      <xdr:col>0</xdr:col>
      <xdr:colOff>304800</xdr:colOff>
      <xdr:row>294</xdr:row>
      <xdr:rowOff>121920</xdr:rowOff>
    </xdr:to>
    <xdr:sp macro="" textlink="">
      <xdr:nvSpPr>
        <xdr:cNvPr id="3545" name="AutoShape 473" descr="Ottawa Senators">
          <a:extLst>
            <a:ext uri="{FF2B5EF4-FFF2-40B4-BE49-F238E27FC236}">
              <a16:creationId xmlns:a16="http://schemas.microsoft.com/office/drawing/2014/main" xmlns="" id="{00000000-0008-0000-0D00-0000D90D0000}"/>
            </a:ext>
          </a:extLst>
        </xdr:cNvPr>
        <xdr:cNvSpPr>
          <a:spLocks noChangeAspect="1" noChangeArrowheads="1"/>
        </xdr:cNvSpPr>
      </xdr:nvSpPr>
      <xdr:spPr bwMode="auto">
        <a:xfrm>
          <a:off x="0" y="17862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xdr:row>
      <xdr:rowOff>0</xdr:rowOff>
    </xdr:from>
    <xdr:to>
      <xdr:col>0</xdr:col>
      <xdr:colOff>304800</xdr:colOff>
      <xdr:row>268</xdr:row>
      <xdr:rowOff>121920</xdr:rowOff>
    </xdr:to>
    <xdr:sp macro="" textlink="">
      <xdr:nvSpPr>
        <xdr:cNvPr id="3546" name="AutoShape 474" descr="Boston Bruins">
          <a:extLst>
            <a:ext uri="{FF2B5EF4-FFF2-40B4-BE49-F238E27FC236}">
              <a16:creationId xmlns:a16="http://schemas.microsoft.com/office/drawing/2014/main" xmlns="" id="{00000000-0008-0000-0D00-0000DA0D0000}"/>
            </a:ext>
          </a:extLst>
        </xdr:cNvPr>
        <xdr:cNvSpPr>
          <a:spLocks noChangeAspect="1" noChangeArrowheads="1"/>
        </xdr:cNvSpPr>
      </xdr:nvSpPr>
      <xdr:spPr bwMode="auto">
        <a:xfrm>
          <a:off x="0" y="1789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633</xdr:row>
      <xdr:rowOff>0</xdr:rowOff>
    </xdr:from>
    <xdr:to>
      <xdr:col>0</xdr:col>
      <xdr:colOff>304800</xdr:colOff>
      <xdr:row>634</xdr:row>
      <xdr:rowOff>121920</xdr:rowOff>
    </xdr:to>
    <xdr:sp macro="" textlink="">
      <xdr:nvSpPr>
        <xdr:cNvPr id="3547" name="AutoShape 475" descr="Dallas Stars">
          <a:extLst>
            <a:ext uri="{FF2B5EF4-FFF2-40B4-BE49-F238E27FC236}">
              <a16:creationId xmlns:a16="http://schemas.microsoft.com/office/drawing/2014/main" xmlns="" id="{00000000-0008-0000-0D00-0000DB0D0000}"/>
            </a:ext>
          </a:extLst>
        </xdr:cNvPr>
        <xdr:cNvSpPr>
          <a:spLocks noChangeAspect="1" noChangeArrowheads="1"/>
        </xdr:cNvSpPr>
      </xdr:nvSpPr>
      <xdr:spPr bwMode="auto">
        <a:xfrm>
          <a:off x="0" y="17936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269</xdr:row>
      <xdr:rowOff>0</xdr:rowOff>
    </xdr:from>
    <xdr:to>
      <xdr:col>0</xdr:col>
      <xdr:colOff>304800</xdr:colOff>
      <xdr:row>270</xdr:row>
      <xdr:rowOff>121920</xdr:rowOff>
    </xdr:to>
    <xdr:sp macro="" textlink="">
      <xdr:nvSpPr>
        <xdr:cNvPr id="3548" name="AutoShape 476" descr="Buffalo Sabres">
          <a:extLst>
            <a:ext uri="{FF2B5EF4-FFF2-40B4-BE49-F238E27FC236}">
              <a16:creationId xmlns:a16="http://schemas.microsoft.com/office/drawing/2014/main" xmlns="" id="{00000000-0008-0000-0D00-0000DC0D0000}"/>
            </a:ext>
          </a:extLst>
        </xdr:cNvPr>
        <xdr:cNvSpPr>
          <a:spLocks noChangeAspect="1" noChangeArrowheads="1"/>
        </xdr:cNvSpPr>
      </xdr:nvSpPr>
      <xdr:spPr bwMode="auto">
        <a:xfrm>
          <a:off x="0" y="17974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560</xdr:row>
      <xdr:rowOff>0</xdr:rowOff>
    </xdr:from>
    <xdr:to>
      <xdr:col>0</xdr:col>
      <xdr:colOff>304800</xdr:colOff>
      <xdr:row>561</xdr:row>
      <xdr:rowOff>121920</xdr:rowOff>
    </xdr:to>
    <xdr:sp macro="" textlink="">
      <xdr:nvSpPr>
        <xdr:cNvPr id="3549" name="AutoShape 477" descr="San Jose Sharks">
          <a:extLst>
            <a:ext uri="{FF2B5EF4-FFF2-40B4-BE49-F238E27FC236}">
              <a16:creationId xmlns:a16="http://schemas.microsoft.com/office/drawing/2014/main" xmlns="" id="{00000000-0008-0000-0D00-0000DD0D0000}"/>
            </a:ext>
          </a:extLst>
        </xdr:cNvPr>
        <xdr:cNvSpPr>
          <a:spLocks noChangeAspect="1" noChangeArrowheads="1"/>
        </xdr:cNvSpPr>
      </xdr:nvSpPr>
      <xdr:spPr bwMode="auto">
        <a:xfrm>
          <a:off x="0" y="18011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xdr:row>
      <xdr:rowOff>0</xdr:rowOff>
    </xdr:from>
    <xdr:to>
      <xdr:col>0</xdr:col>
      <xdr:colOff>304800</xdr:colOff>
      <xdr:row>487</xdr:row>
      <xdr:rowOff>121920</xdr:rowOff>
    </xdr:to>
    <xdr:sp macro="" textlink="">
      <xdr:nvSpPr>
        <xdr:cNvPr id="3550" name="AutoShape 478" descr="Arizona Coyotes">
          <a:extLst>
            <a:ext uri="{FF2B5EF4-FFF2-40B4-BE49-F238E27FC236}">
              <a16:creationId xmlns:a16="http://schemas.microsoft.com/office/drawing/2014/main" xmlns="" id="{00000000-0008-0000-0D00-0000DE0D0000}"/>
            </a:ext>
          </a:extLst>
        </xdr:cNvPr>
        <xdr:cNvSpPr>
          <a:spLocks noChangeAspect="1" noChangeArrowheads="1"/>
        </xdr:cNvSpPr>
      </xdr:nvSpPr>
      <xdr:spPr bwMode="auto">
        <a:xfrm>
          <a:off x="0" y="18048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772</xdr:row>
      <xdr:rowOff>0</xdr:rowOff>
    </xdr:from>
    <xdr:to>
      <xdr:col>0</xdr:col>
      <xdr:colOff>304800</xdr:colOff>
      <xdr:row>773</xdr:row>
      <xdr:rowOff>121920</xdr:rowOff>
    </xdr:to>
    <xdr:sp macro="" textlink="">
      <xdr:nvSpPr>
        <xdr:cNvPr id="3551" name="AutoShape 479" descr="Florida Panthers">
          <a:extLst>
            <a:ext uri="{FF2B5EF4-FFF2-40B4-BE49-F238E27FC236}">
              <a16:creationId xmlns:a16="http://schemas.microsoft.com/office/drawing/2014/main" xmlns="" id="{00000000-0008-0000-0D00-0000DF0D0000}"/>
            </a:ext>
          </a:extLst>
        </xdr:cNvPr>
        <xdr:cNvSpPr>
          <a:spLocks noChangeAspect="1" noChangeArrowheads="1"/>
        </xdr:cNvSpPr>
      </xdr:nvSpPr>
      <xdr:spPr bwMode="auto">
        <a:xfrm>
          <a:off x="0" y="1808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564</xdr:row>
      <xdr:rowOff>0</xdr:rowOff>
    </xdr:from>
    <xdr:to>
      <xdr:col>0</xdr:col>
      <xdr:colOff>304800</xdr:colOff>
      <xdr:row>565</xdr:row>
      <xdr:rowOff>121920</xdr:rowOff>
    </xdr:to>
    <xdr:sp macro="" textlink="">
      <xdr:nvSpPr>
        <xdr:cNvPr id="3552" name="AutoShape 480" descr="Florida Panthers">
          <a:extLst>
            <a:ext uri="{FF2B5EF4-FFF2-40B4-BE49-F238E27FC236}">
              <a16:creationId xmlns:a16="http://schemas.microsoft.com/office/drawing/2014/main" xmlns="" id="{00000000-0008-0000-0D00-0000E00D0000}"/>
            </a:ext>
          </a:extLst>
        </xdr:cNvPr>
        <xdr:cNvSpPr>
          <a:spLocks noChangeAspect="1" noChangeArrowheads="1"/>
        </xdr:cNvSpPr>
      </xdr:nvSpPr>
      <xdr:spPr bwMode="auto">
        <a:xfrm>
          <a:off x="0" y="18123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703</xdr:row>
      <xdr:rowOff>0</xdr:rowOff>
    </xdr:from>
    <xdr:to>
      <xdr:col>0</xdr:col>
      <xdr:colOff>304800</xdr:colOff>
      <xdr:row>704</xdr:row>
      <xdr:rowOff>121920</xdr:rowOff>
    </xdr:to>
    <xdr:sp macro="" textlink="">
      <xdr:nvSpPr>
        <xdr:cNvPr id="3553" name="AutoShape 481" descr="Boston Bruins">
          <a:extLst>
            <a:ext uri="{FF2B5EF4-FFF2-40B4-BE49-F238E27FC236}">
              <a16:creationId xmlns:a16="http://schemas.microsoft.com/office/drawing/2014/main" xmlns="" id="{00000000-0008-0000-0D00-0000E10D0000}"/>
            </a:ext>
          </a:extLst>
        </xdr:cNvPr>
        <xdr:cNvSpPr>
          <a:spLocks noChangeAspect="1" noChangeArrowheads="1"/>
        </xdr:cNvSpPr>
      </xdr:nvSpPr>
      <xdr:spPr bwMode="auto">
        <a:xfrm>
          <a:off x="0" y="18160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690</xdr:row>
      <xdr:rowOff>0</xdr:rowOff>
    </xdr:from>
    <xdr:to>
      <xdr:col>0</xdr:col>
      <xdr:colOff>304800</xdr:colOff>
      <xdr:row>691</xdr:row>
      <xdr:rowOff>121920</xdr:rowOff>
    </xdr:to>
    <xdr:sp macro="" textlink="">
      <xdr:nvSpPr>
        <xdr:cNvPr id="3554" name="AutoShape 482" descr="Chicago Blackhawks">
          <a:extLst>
            <a:ext uri="{FF2B5EF4-FFF2-40B4-BE49-F238E27FC236}">
              <a16:creationId xmlns:a16="http://schemas.microsoft.com/office/drawing/2014/main" xmlns="" id="{00000000-0008-0000-0D00-0000E20D0000}"/>
            </a:ext>
          </a:extLst>
        </xdr:cNvPr>
        <xdr:cNvSpPr>
          <a:spLocks noChangeAspect="1" noChangeArrowheads="1"/>
        </xdr:cNvSpPr>
      </xdr:nvSpPr>
      <xdr:spPr bwMode="auto">
        <a:xfrm>
          <a:off x="0" y="18198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121920</xdr:rowOff>
    </xdr:to>
    <xdr:sp macro="" textlink="">
      <xdr:nvSpPr>
        <xdr:cNvPr id="3555" name="AutoShape 483" descr="New York Rangers">
          <a:extLst>
            <a:ext uri="{FF2B5EF4-FFF2-40B4-BE49-F238E27FC236}">
              <a16:creationId xmlns:a16="http://schemas.microsoft.com/office/drawing/2014/main" xmlns="" id="{00000000-0008-0000-0D00-0000E30D0000}"/>
            </a:ext>
          </a:extLst>
        </xdr:cNvPr>
        <xdr:cNvSpPr>
          <a:spLocks noChangeAspect="1" noChangeArrowheads="1"/>
        </xdr:cNvSpPr>
      </xdr:nvSpPr>
      <xdr:spPr bwMode="auto">
        <a:xfrm>
          <a:off x="0" y="18235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596</xdr:row>
      <xdr:rowOff>0</xdr:rowOff>
    </xdr:from>
    <xdr:to>
      <xdr:col>0</xdr:col>
      <xdr:colOff>304800</xdr:colOff>
      <xdr:row>597</xdr:row>
      <xdr:rowOff>121920</xdr:rowOff>
    </xdr:to>
    <xdr:sp macro="" textlink="">
      <xdr:nvSpPr>
        <xdr:cNvPr id="3556" name="AutoShape 484" descr="New York Islanders">
          <a:extLst>
            <a:ext uri="{FF2B5EF4-FFF2-40B4-BE49-F238E27FC236}">
              <a16:creationId xmlns:a16="http://schemas.microsoft.com/office/drawing/2014/main" xmlns="" id="{00000000-0008-0000-0D00-0000E40D0000}"/>
            </a:ext>
          </a:extLst>
        </xdr:cNvPr>
        <xdr:cNvSpPr>
          <a:spLocks noChangeAspect="1" noChangeArrowheads="1"/>
        </xdr:cNvSpPr>
      </xdr:nvSpPr>
      <xdr:spPr bwMode="auto">
        <a:xfrm>
          <a:off x="0" y="18272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xdr:row>
      <xdr:rowOff>0</xdr:rowOff>
    </xdr:from>
    <xdr:to>
      <xdr:col>0</xdr:col>
      <xdr:colOff>304800</xdr:colOff>
      <xdr:row>300</xdr:row>
      <xdr:rowOff>121920</xdr:rowOff>
    </xdr:to>
    <xdr:sp macro="" textlink="">
      <xdr:nvSpPr>
        <xdr:cNvPr id="3557" name="AutoShape 485" descr="Columbus Blue Jackets">
          <a:extLst>
            <a:ext uri="{FF2B5EF4-FFF2-40B4-BE49-F238E27FC236}">
              <a16:creationId xmlns:a16="http://schemas.microsoft.com/office/drawing/2014/main" xmlns="" id="{00000000-0008-0000-0D00-0000E50D0000}"/>
            </a:ext>
          </a:extLst>
        </xdr:cNvPr>
        <xdr:cNvSpPr>
          <a:spLocks noChangeAspect="1" noChangeArrowheads="1"/>
        </xdr:cNvSpPr>
      </xdr:nvSpPr>
      <xdr:spPr bwMode="auto">
        <a:xfrm>
          <a:off x="0" y="18328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310</xdr:row>
      <xdr:rowOff>0</xdr:rowOff>
    </xdr:from>
    <xdr:to>
      <xdr:col>0</xdr:col>
      <xdr:colOff>304800</xdr:colOff>
      <xdr:row>311</xdr:row>
      <xdr:rowOff>121920</xdr:rowOff>
    </xdr:to>
    <xdr:sp macro="" textlink="">
      <xdr:nvSpPr>
        <xdr:cNvPr id="3558" name="AutoShape 486" descr="Detroit Red Wings">
          <a:extLst>
            <a:ext uri="{FF2B5EF4-FFF2-40B4-BE49-F238E27FC236}">
              <a16:creationId xmlns:a16="http://schemas.microsoft.com/office/drawing/2014/main" xmlns="" id="{00000000-0008-0000-0D00-0000E60D0000}"/>
            </a:ext>
          </a:extLst>
        </xdr:cNvPr>
        <xdr:cNvSpPr>
          <a:spLocks noChangeAspect="1" noChangeArrowheads="1"/>
        </xdr:cNvSpPr>
      </xdr:nvSpPr>
      <xdr:spPr bwMode="auto">
        <a:xfrm>
          <a:off x="0" y="183657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121920</xdr:rowOff>
    </xdr:to>
    <xdr:sp macro="" textlink="">
      <xdr:nvSpPr>
        <xdr:cNvPr id="3559" name="AutoShape 487" descr="Chicago Blackhawks">
          <a:extLst>
            <a:ext uri="{FF2B5EF4-FFF2-40B4-BE49-F238E27FC236}">
              <a16:creationId xmlns:a16="http://schemas.microsoft.com/office/drawing/2014/main" xmlns="" id="{00000000-0008-0000-0D00-0000E70D0000}"/>
            </a:ext>
          </a:extLst>
        </xdr:cNvPr>
        <xdr:cNvSpPr>
          <a:spLocks noChangeAspect="1" noChangeArrowheads="1"/>
        </xdr:cNvSpPr>
      </xdr:nvSpPr>
      <xdr:spPr bwMode="auto">
        <a:xfrm>
          <a:off x="0" y="18403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xdr:row>
      <xdr:rowOff>0</xdr:rowOff>
    </xdr:from>
    <xdr:to>
      <xdr:col>0</xdr:col>
      <xdr:colOff>304800</xdr:colOff>
      <xdr:row>296</xdr:row>
      <xdr:rowOff>121920</xdr:rowOff>
    </xdr:to>
    <xdr:sp macro="" textlink="">
      <xdr:nvSpPr>
        <xdr:cNvPr id="3560" name="AutoShape 488" descr="Nashville Predators">
          <a:extLst>
            <a:ext uri="{FF2B5EF4-FFF2-40B4-BE49-F238E27FC236}">
              <a16:creationId xmlns:a16="http://schemas.microsoft.com/office/drawing/2014/main" xmlns="" id="{00000000-0008-0000-0D00-0000E80D0000}"/>
            </a:ext>
          </a:extLst>
        </xdr:cNvPr>
        <xdr:cNvSpPr>
          <a:spLocks noChangeAspect="1" noChangeArrowheads="1"/>
        </xdr:cNvSpPr>
      </xdr:nvSpPr>
      <xdr:spPr bwMode="auto">
        <a:xfrm>
          <a:off x="0" y="1844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547</xdr:row>
      <xdr:rowOff>0</xdr:rowOff>
    </xdr:from>
    <xdr:to>
      <xdr:col>0</xdr:col>
      <xdr:colOff>304800</xdr:colOff>
      <xdr:row>548</xdr:row>
      <xdr:rowOff>121920</xdr:rowOff>
    </xdr:to>
    <xdr:sp macro="" textlink="">
      <xdr:nvSpPr>
        <xdr:cNvPr id="3561" name="AutoShape 489" descr="Tampa Bay Lightning">
          <a:extLst>
            <a:ext uri="{FF2B5EF4-FFF2-40B4-BE49-F238E27FC236}">
              <a16:creationId xmlns:a16="http://schemas.microsoft.com/office/drawing/2014/main" xmlns="" id="{00000000-0008-0000-0D00-0000E90D0000}"/>
            </a:ext>
          </a:extLst>
        </xdr:cNvPr>
        <xdr:cNvSpPr>
          <a:spLocks noChangeAspect="1" noChangeArrowheads="1"/>
        </xdr:cNvSpPr>
      </xdr:nvSpPr>
      <xdr:spPr bwMode="auto">
        <a:xfrm>
          <a:off x="0" y="18477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805</xdr:row>
      <xdr:rowOff>0</xdr:rowOff>
    </xdr:from>
    <xdr:to>
      <xdr:col>0</xdr:col>
      <xdr:colOff>304800</xdr:colOff>
      <xdr:row>806</xdr:row>
      <xdr:rowOff>121920</xdr:rowOff>
    </xdr:to>
    <xdr:sp macro="" textlink="">
      <xdr:nvSpPr>
        <xdr:cNvPr id="3562" name="AutoShape 490" descr="Chicago Blackhawks">
          <a:extLst>
            <a:ext uri="{FF2B5EF4-FFF2-40B4-BE49-F238E27FC236}">
              <a16:creationId xmlns:a16="http://schemas.microsoft.com/office/drawing/2014/main" xmlns="" id="{00000000-0008-0000-0D00-0000EA0D0000}"/>
            </a:ext>
          </a:extLst>
        </xdr:cNvPr>
        <xdr:cNvSpPr>
          <a:spLocks noChangeAspect="1" noChangeArrowheads="1"/>
        </xdr:cNvSpPr>
      </xdr:nvSpPr>
      <xdr:spPr bwMode="auto">
        <a:xfrm>
          <a:off x="0" y="185150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xdr:row>
      <xdr:rowOff>0</xdr:rowOff>
    </xdr:from>
    <xdr:to>
      <xdr:col>0</xdr:col>
      <xdr:colOff>304800</xdr:colOff>
      <xdr:row>264</xdr:row>
      <xdr:rowOff>121920</xdr:rowOff>
    </xdr:to>
    <xdr:sp macro="" textlink="">
      <xdr:nvSpPr>
        <xdr:cNvPr id="3563" name="AutoShape 491" descr="Edmonton Oilers">
          <a:extLst>
            <a:ext uri="{FF2B5EF4-FFF2-40B4-BE49-F238E27FC236}">
              <a16:creationId xmlns:a16="http://schemas.microsoft.com/office/drawing/2014/main" xmlns="" id="{00000000-0008-0000-0D00-0000EB0D0000}"/>
            </a:ext>
          </a:extLst>
        </xdr:cNvPr>
        <xdr:cNvSpPr>
          <a:spLocks noChangeAspect="1" noChangeArrowheads="1"/>
        </xdr:cNvSpPr>
      </xdr:nvSpPr>
      <xdr:spPr bwMode="auto">
        <a:xfrm>
          <a:off x="0" y="185524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xdr:row>
      <xdr:rowOff>0</xdr:rowOff>
    </xdr:from>
    <xdr:to>
      <xdr:col>0</xdr:col>
      <xdr:colOff>304800</xdr:colOff>
      <xdr:row>440</xdr:row>
      <xdr:rowOff>121920</xdr:rowOff>
    </xdr:to>
    <xdr:sp macro="" textlink="">
      <xdr:nvSpPr>
        <xdr:cNvPr id="3564" name="AutoShape 492" descr="Anaheim Ducks">
          <a:extLst>
            <a:ext uri="{FF2B5EF4-FFF2-40B4-BE49-F238E27FC236}">
              <a16:creationId xmlns:a16="http://schemas.microsoft.com/office/drawing/2014/main" xmlns="" id="{00000000-0008-0000-0D00-0000EC0D0000}"/>
            </a:ext>
          </a:extLst>
        </xdr:cNvPr>
        <xdr:cNvSpPr>
          <a:spLocks noChangeAspect="1" noChangeArrowheads="1"/>
        </xdr:cNvSpPr>
      </xdr:nvSpPr>
      <xdr:spPr bwMode="auto">
        <a:xfrm>
          <a:off x="0" y="18589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292</xdr:row>
      <xdr:rowOff>0</xdr:rowOff>
    </xdr:from>
    <xdr:to>
      <xdr:col>0</xdr:col>
      <xdr:colOff>304800</xdr:colOff>
      <xdr:row>293</xdr:row>
      <xdr:rowOff>121920</xdr:rowOff>
    </xdr:to>
    <xdr:sp macro="" textlink="">
      <xdr:nvSpPr>
        <xdr:cNvPr id="3565" name="AutoShape 493" descr="San Jose Sharks">
          <a:extLst>
            <a:ext uri="{FF2B5EF4-FFF2-40B4-BE49-F238E27FC236}">
              <a16:creationId xmlns:a16="http://schemas.microsoft.com/office/drawing/2014/main" xmlns="" id="{00000000-0008-0000-0D00-0000ED0D0000}"/>
            </a:ext>
          </a:extLst>
        </xdr:cNvPr>
        <xdr:cNvSpPr>
          <a:spLocks noChangeAspect="1" noChangeArrowheads="1"/>
        </xdr:cNvSpPr>
      </xdr:nvSpPr>
      <xdr:spPr bwMode="auto">
        <a:xfrm>
          <a:off x="0" y="18627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767</xdr:row>
      <xdr:rowOff>0</xdr:rowOff>
    </xdr:from>
    <xdr:to>
      <xdr:col>0</xdr:col>
      <xdr:colOff>304800</xdr:colOff>
      <xdr:row>768</xdr:row>
      <xdr:rowOff>121920</xdr:rowOff>
    </xdr:to>
    <xdr:sp macro="" textlink="">
      <xdr:nvSpPr>
        <xdr:cNvPr id="3566" name="AutoShape 494" descr="Tampa Bay Lightning">
          <a:extLst>
            <a:ext uri="{FF2B5EF4-FFF2-40B4-BE49-F238E27FC236}">
              <a16:creationId xmlns:a16="http://schemas.microsoft.com/office/drawing/2014/main" xmlns="" id="{00000000-0008-0000-0D00-0000EE0D0000}"/>
            </a:ext>
          </a:extLst>
        </xdr:cNvPr>
        <xdr:cNvSpPr>
          <a:spLocks noChangeAspect="1" noChangeArrowheads="1"/>
        </xdr:cNvSpPr>
      </xdr:nvSpPr>
      <xdr:spPr bwMode="auto">
        <a:xfrm>
          <a:off x="0" y="18664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xdr:row>
      <xdr:rowOff>0</xdr:rowOff>
    </xdr:from>
    <xdr:to>
      <xdr:col>0</xdr:col>
      <xdr:colOff>304800</xdr:colOff>
      <xdr:row>473</xdr:row>
      <xdr:rowOff>121920</xdr:rowOff>
    </xdr:to>
    <xdr:sp macro="" textlink="">
      <xdr:nvSpPr>
        <xdr:cNvPr id="3567" name="AutoShape 495" descr="Columbus Blue Jackets">
          <a:extLst>
            <a:ext uri="{FF2B5EF4-FFF2-40B4-BE49-F238E27FC236}">
              <a16:creationId xmlns:a16="http://schemas.microsoft.com/office/drawing/2014/main" xmlns="" id="{00000000-0008-0000-0D00-0000EF0D0000}"/>
            </a:ext>
          </a:extLst>
        </xdr:cNvPr>
        <xdr:cNvSpPr>
          <a:spLocks noChangeAspect="1" noChangeArrowheads="1"/>
        </xdr:cNvSpPr>
      </xdr:nvSpPr>
      <xdr:spPr bwMode="auto">
        <a:xfrm>
          <a:off x="0" y="187017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xdr:row>
      <xdr:rowOff>0</xdr:rowOff>
    </xdr:from>
    <xdr:to>
      <xdr:col>0</xdr:col>
      <xdr:colOff>304800</xdr:colOff>
      <xdr:row>695</xdr:row>
      <xdr:rowOff>121920</xdr:rowOff>
    </xdr:to>
    <xdr:sp macro="" textlink="">
      <xdr:nvSpPr>
        <xdr:cNvPr id="3568" name="AutoShape 496" descr="Dallas Stars">
          <a:extLst>
            <a:ext uri="{FF2B5EF4-FFF2-40B4-BE49-F238E27FC236}">
              <a16:creationId xmlns:a16="http://schemas.microsoft.com/office/drawing/2014/main" xmlns="" id="{00000000-0008-0000-0D00-0000F00D0000}"/>
            </a:ext>
          </a:extLst>
        </xdr:cNvPr>
        <xdr:cNvSpPr>
          <a:spLocks noChangeAspect="1" noChangeArrowheads="1"/>
        </xdr:cNvSpPr>
      </xdr:nvSpPr>
      <xdr:spPr bwMode="auto">
        <a:xfrm>
          <a:off x="0" y="187391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121920</xdr:rowOff>
    </xdr:to>
    <xdr:sp macro="" textlink="">
      <xdr:nvSpPr>
        <xdr:cNvPr id="3569" name="AutoShape 497" descr="Arizona Coyotes">
          <a:extLst>
            <a:ext uri="{FF2B5EF4-FFF2-40B4-BE49-F238E27FC236}">
              <a16:creationId xmlns:a16="http://schemas.microsoft.com/office/drawing/2014/main" xmlns="" id="{00000000-0008-0000-0D00-0000F10D0000}"/>
            </a:ext>
          </a:extLst>
        </xdr:cNvPr>
        <xdr:cNvSpPr>
          <a:spLocks noChangeAspect="1" noChangeArrowheads="1"/>
        </xdr:cNvSpPr>
      </xdr:nvSpPr>
      <xdr:spPr bwMode="auto">
        <a:xfrm>
          <a:off x="0" y="18758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222</xdr:row>
      <xdr:rowOff>0</xdr:rowOff>
    </xdr:from>
    <xdr:to>
      <xdr:col>0</xdr:col>
      <xdr:colOff>304800</xdr:colOff>
      <xdr:row>223</xdr:row>
      <xdr:rowOff>121920</xdr:rowOff>
    </xdr:to>
    <xdr:sp macro="" textlink="">
      <xdr:nvSpPr>
        <xdr:cNvPr id="3570" name="AutoShape 498" descr="Chicago Blackhawks">
          <a:extLst>
            <a:ext uri="{FF2B5EF4-FFF2-40B4-BE49-F238E27FC236}">
              <a16:creationId xmlns:a16="http://schemas.microsoft.com/office/drawing/2014/main" xmlns="" id="{00000000-0008-0000-0D00-0000F20D0000}"/>
            </a:ext>
          </a:extLst>
        </xdr:cNvPr>
        <xdr:cNvSpPr>
          <a:spLocks noChangeAspect="1" noChangeArrowheads="1"/>
        </xdr:cNvSpPr>
      </xdr:nvSpPr>
      <xdr:spPr bwMode="auto">
        <a:xfrm>
          <a:off x="0" y="18795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268</xdr:row>
      <xdr:rowOff>0</xdr:rowOff>
    </xdr:from>
    <xdr:to>
      <xdr:col>0</xdr:col>
      <xdr:colOff>304800</xdr:colOff>
      <xdr:row>269</xdr:row>
      <xdr:rowOff>121920</xdr:rowOff>
    </xdr:to>
    <xdr:sp macro="" textlink="">
      <xdr:nvSpPr>
        <xdr:cNvPr id="3571" name="AutoShape 499" descr="Nashville Predators">
          <a:extLst>
            <a:ext uri="{FF2B5EF4-FFF2-40B4-BE49-F238E27FC236}">
              <a16:creationId xmlns:a16="http://schemas.microsoft.com/office/drawing/2014/main" xmlns="" id="{00000000-0008-0000-0D00-0000F30D0000}"/>
            </a:ext>
          </a:extLst>
        </xdr:cNvPr>
        <xdr:cNvSpPr>
          <a:spLocks noChangeAspect="1" noChangeArrowheads="1"/>
        </xdr:cNvSpPr>
      </xdr:nvSpPr>
      <xdr:spPr bwMode="auto">
        <a:xfrm>
          <a:off x="0" y="18832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585</xdr:row>
      <xdr:rowOff>0</xdr:rowOff>
    </xdr:from>
    <xdr:to>
      <xdr:col>0</xdr:col>
      <xdr:colOff>304800</xdr:colOff>
      <xdr:row>586</xdr:row>
      <xdr:rowOff>121920</xdr:rowOff>
    </xdr:to>
    <xdr:sp macro="" textlink="">
      <xdr:nvSpPr>
        <xdr:cNvPr id="3572" name="AutoShape 500" descr="Philadelphia Flyers">
          <a:extLst>
            <a:ext uri="{FF2B5EF4-FFF2-40B4-BE49-F238E27FC236}">
              <a16:creationId xmlns:a16="http://schemas.microsoft.com/office/drawing/2014/main" xmlns="" id="{00000000-0008-0000-0D00-0000F40D0000}"/>
            </a:ext>
          </a:extLst>
        </xdr:cNvPr>
        <xdr:cNvSpPr>
          <a:spLocks noChangeAspect="1" noChangeArrowheads="1"/>
        </xdr:cNvSpPr>
      </xdr:nvSpPr>
      <xdr:spPr bwMode="auto">
        <a:xfrm>
          <a:off x="0" y="18870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606</xdr:row>
      <xdr:rowOff>0</xdr:rowOff>
    </xdr:from>
    <xdr:to>
      <xdr:col>0</xdr:col>
      <xdr:colOff>304800</xdr:colOff>
      <xdr:row>607</xdr:row>
      <xdr:rowOff>121920</xdr:rowOff>
    </xdr:to>
    <xdr:sp macro="" textlink="">
      <xdr:nvSpPr>
        <xdr:cNvPr id="3573" name="AutoShape 501" descr="Chicago Blackhawks">
          <a:extLst>
            <a:ext uri="{FF2B5EF4-FFF2-40B4-BE49-F238E27FC236}">
              <a16:creationId xmlns:a16="http://schemas.microsoft.com/office/drawing/2014/main" xmlns="" id="{00000000-0008-0000-0D00-0000F50D0000}"/>
            </a:ext>
          </a:extLst>
        </xdr:cNvPr>
        <xdr:cNvSpPr>
          <a:spLocks noChangeAspect="1" noChangeArrowheads="1"/>
        </xdr:cNvSpPr>
      </xdr:nvSpPr>
      <xdr:spPr bwMode="auto">
        <a:xfrm>
          <a:off x="0" y="18907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121920</xdr:rowOff>
    </xdr:to>
    <xdr:sp macro="" textlink="">
      <xdr:nvSpPr>
        <xdr:cNvPr id="3574" name="AutoShape 502" descr="Tampa Bay Lightning">
          <a:extLst>
            <a:ext uri="{FF2B5EF4-FFF2-40B4-BE49-F238E27FC236}">
              <a16:creationId xmlns:a16="http://schemas.microsoft.com/office/drawing/2014/main" xmlns="" id="{00000000-0008-0000-0D00-0000F60D0000}"/>
            </a:ext>
          </a:extLst>
        </xdr:cNvPr>
        <xdr:cNvSpPr>
          <a:spLocks noChangeAspect="1" noChangeArrowheads="1"/>
        </xdr:cNvSpPr>
      </xdr:nvSpPr>
      <xdr:spPr bwMode="auto">
        <a:xfrm>
          <a:off x="0" y="18944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121920</xdr:rowOff>
    </xdr:to>
    <xdr:sp macro="" textlink="">
      <xdr:nvSpPr>
        <xdr:cNvPr id="3575" name="AutoShape 503" descr="Detroit Red Wings">
          <a:extLst>
            <a:ext uri="{FF2B5EF4-FFF2-40B4-BE49-F238E27FC236}">
              <a16:creationId xmlns:a16="http://schemas.microsoft.com/office/drawing/2014/main" xmlns="" id="{00000000-0008-0000-0D00-0000F70D0000}"/>
            </a:ext>
          </a:extLst>
        </xdr:cNvPr>
        <xdr:cNvSpPr>
          <a:spLocks noChangeAspect="1" noChangeArrowheads="1"/>
        </xdr:cNvSpPr>
      </xdr:nvSpPr>
      <xdr:spPr bwMode="auto">
        <a:xfrm>
          <a:off x="0" y="18982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xdr:row>
      <xdr:rowOff>0</xdr:rowOff>
    </xdr:from>
    <xdr:to>
      <xdr:col>0</xdr:col>
      <xdr:colOff>304800</xdr:colOff>
      <xdr:row>405</xdr:row>
      <xdr:rowOff>121920</xdr:rowOff>
    </xdr:to>
    <xdr:sp macro="" textlink="">
      <xdr:nvSpPr>
        <xdr:cNvPr id="3576" name="AutoShape 504" descr="Buffalo Sabres">
          <a:extLst>
            <a:ext uri="{FF2B5EF4-FFF2-40B4-BE49-F238E27FC236}">
              <a16:creationId xmlns:a16="http://schemas.microsoft.com/office/drawing/2014/main" xmlns="" id="{00000000-0008-0000-0D00-0000F80D0000}"/>
            </a:ext>
          </a:extLst>
        </xdr:cNvPr>
        <xdr:cNvSpPr>
          <a:spLocks noChangeAspect="1" noChangeArrowheads="1"/>
        </xdr:cNvSpPr>
      </xdr:nvSpPr>
      <xdr:spPr bwMode="auto">
        <a:xfrm>
          <a:off x="0" y="19019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407</xdr:row>
      <xdr:rowOff>0</xdr:rowOff>
    </xdr:from>
    <xdr:to>
      <xdr:col>0</xdr:col>
      <xdr:colOff>304800</xdr:colOff>
      <xdr:row>408</xdr:row>
      <xdr:rowOff>121920</xdr:rowOff>
    </xdr:to>
    <xdr:sp macro="" textlink="">
      <xdr:nvSpPr>
        <xdr:cNvPr id="3577" name="AutoShape 505" descr="Vancouver Canucks">
          <a:extLst>
            <a:ext uri="{FF2B5EF4-FFF2-40B4-BE49-F238E27FC236}">
              <a16:creationId xmlns:a16="http://schemas.microsoft.com/office/drawing/2014/main" xmlns="" id="{00000000-0008-0000-0D00-0000F90D0000}"/>
            </a:ext>
          </a:extLst>
        </xdr:cNvPr>
        <xdr:cNvSpPr>
          <a:spLocks noChangeAspect="1" noChangeArrowheads="1"/>
        </xdr:cNvSpPr>
      </xdr:nvSpPr>
      <xdr:spPr bwMode="auto">
        <a:xfrm>
          <a:off x="0" y="19056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829</xdr:row>
      <xdr:rowOff>0</xdr:rowOff>
    </xdr:from>
    <xdr:to>
      <xdr:col>0</xdr:col>
      <xdr:colOff>304800</xdr:colOff>
      <xdr:row>830</xdr:row>
      <xdr:rowOff>121920</xdr:rowOff>
    </xdr:to>
    <xdr:sp macro="" textlink="">
      <xdr:nvSpPr>
        <xdr:cNvPr id="3578" name="AutoShape 506" descr="New Jersey Devils">
          <a:extLst>
            <a:ext uri="{FF2B5EF4-FFF2-40B4-BE49-F238E27FC236}">
              <a16:creationId xmlns:a16="http://schemas.microsoft.com/office/drawing/2014/main" xmlns="" id="{00000000-0008-0000-0D00-0000FA0D0000}"/>
            </a:ext>
          </a:extLst>
        </xdr:cNvPr>
        <xdr:cNvSpPr>
          <a:spLocks noChangeAspect="1" noChangeArrowheads="1"/>
        </xdr:cNvSpPr>
      </xdr:nvSpPr>
      <xdr:spPr bwMode="auto">
        <a:xfrm>
          <a:off x="0" y="19094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556</xdr:row>
      <xdr:rowOff>0</xdr:rowOff>
    </xdr:from>
    <xdr:to>
      <xdr:col>0</xdr:col>
      <xdr:colOff>304800</xdr:colOff>
      <xdr:row>557</xdr:row>
      <xdr:rowOff>121920</xdr:rowOff>
    </xdr:to>
    <xdr:sp macro="" textlink="">
      <xdr:nvSpPr>
        <xdr:cNvPr id="3579" name="AutoShape 507" descr="Florida Panthers">
          <a:extLst>
            <a:ext uri="{FF2B5EF4-FFF2-40B4-BE49-F238E27FC236}">
              <a16:creationId xmlns:a16="http://schemas.microsoft.com/office/drawing/2014/main" xmlns="" id="{00000000-0008-0000-0D00-0000FB0D0000}"/>
            </a:ext>
          </a:extLst>
        </xdr:cNvPr>
        <xdr:cNvSpPr>
          <a:spLocks noChangeAspect="1" noChangeArrowheads="1"/>
        </xdr:cNvSpPr>
      </xdr:nvSpPr>
      <xdr:spPr bwMode="auto">
        <a:xfrm>
          <a:off x="0" y="19131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xdr:row>
      <xdr:rowOff>0</xdr:rowOff>
    </xdr:from>
    <xdr:to>
      <xdr:col>0</xdr:col>
      <xdr:colOff>304800</xdr:colOff>
      <xdr:row>291</xdr:row>
      <xdr:rowOff>121920</xdr:rowOff>
    </xdr:to>
    <xdr:sp macro="" textlink="">
      <xdr:nvSpPr>
        <xdr:cNvPr id="3580" name="AutoShape 508" descr="Ottawa Senators">
          <a:extLst>
            <a:ext uri="{FF2B5EF4-FFF2-40B4-BE49-F238E27FC236}">
              <a16:creationId xmlns:a16="http://schemas.microsoft.com/office/drawing/2014/main" xmlns="" id="{00000000-0008-0000-0D00-0000FC0D0000}"/>
            </a:ext>
          </a:extLst>
        </xdr:cNvPr>
        <xdr:cNvSpPr>
          <a:spLocks noChangeAspect="1" noChangeArrowheads="1"/>
        </xdr:cNvSpPr>
      </xdr:nvSpPr>
      <xdr:spPr bwMode="auto">
        <a:xfrm>
          <a:off x="0" y="19168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121920</xdr:rowOff>
    </xdr:to>
    <xdr:sp macro="" textlink="">
      <xdr:nvSpPr>
        <xdr:cNvPr id="3581" name="AutoShape 509" descr="Los Angeles Kings">
          <a:extLst>
            <a:ext uri="{FF2B5EF4-FFF2-40B4-BE49-F238E27FC236}">
              <a16:creationId xmlns:a16="http://schemas.microsoft.com/office/drawing/2014/main" xmlns="" id="{00000000-0008-0000-0D00-0000FD0D0000}"/>
            </a:ext>
          </a:extLst>
        </xdr:cNvPr>
        <xdr:cNvSpPr>
          <a:spLocks noChangeAspect="1" noChangeArrowheads="1"/>
        </xdr:cNvSpPr>
      </xdr:nvSpPr>
      <xdr:spPr bwMode="auto">
        <a:xfrm>
          <a:off x="0" y="19206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298</xdr:row>
      <xdr:rowOff>0</xdr:rowOff>
    </xdr:from>
    <xdr:to>
      <xdr:col>0</xdr:col>
      <xdr:colOff>304800</xdr:colOff>
      <xdr:row>299</xdr:row>
      <xdr:rowOff>121920</xdr:rowOff>
    </xdr:to>
    <xdr:sp macro="" textlink="">
      <xdr:nvSpPr>
        <xdr:cNvPr id="3582" name="AutoShape 510" descr="Pittsburgh Penguins">
          <a:extLst>
            <a:ext uri="{FF2B5EF4-FFF2-40B4-BE49-F238E27FC236}">
              <a16:creationId xmlns:a16="http://schemas.microsoft.com/office/drawing/2014/main" xmlns="" id="{00000000-0008-0000-0D00-0000FE0D0000}"/>
            </a:ext>
          </a:extLst>
        </xdr:cNvPr>
        <xdr:cNvSpPr>
          <a:spLocks noChangeAspect="1" noChangeArrowheads="1"/>
        </xdr:cNvSpPr>
      </xdr:nvSpPr>
      <xdr:spPr bwMode="auto">
        <a:xfrm>
          <a:off x="0" y="19243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379</xdr:row>
      <xdr:rowOff>0</xdr:rowOff>
    </xdr:from>
    <xdr:to>
      <xdr:col>0</xdr:col>
      <xdr:colOff>304800</xdr:colOff>
      <xdr:row>380</xdr:row>
      <xdr:rowOff>121920</xdr:rowOff>
    </xdr:to>
    <xdr:sp macro="" textlink="">
      <xdr:nvSpPr>
        <xdr:cNvPr id="3583" name="AutoShape 511" descr="Arizona Coyotes">
          <a:extLst>
            <a:ext uri="{FF2B5EF4-FFF2-40B4-BE49-F238E27FC236}">
              <a16:creationId xmlns:a16="http://schemas.microsoft.com/office/drawing/2014/main" xmlns="" id="{00000000-0008-0000-0D00-0000FF0D0000}"/>
            </a:ext>
          </a:extLst>
        </xdr:cNvPr>
        <xdr:cNvSpPr>
          <a:spLocks noChangeAspect="1" noChangeArrowheads="1"/>
        </xdr:cNvSpPr>
      </xdr:nvSpPr>
      <xdr:spPr bwMode="auto">
        <a:xfrm>
          <a:off x="0" y="19280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741</xdr:row>
      <xdr:rowOff>0</xdr:rowOff>
    </xdr:from>
    <xdr:to>
      <xdr:col>0</xdr:col>
      <xdr:colOff>304800</xdr:colOff>
      <xdr:row>742</xdr:row>
      <xdr:rowOff>121920</xdr:rowOff>
    </xdr:to>
    <xdr:sp macro="" textlink="">
      <xdr:nvSpPr>
        <xdr:cNvPr id="3584" name="AutoShape 512" descr="Edmonton Oilers">
          <a:extLst>
            <a:ext uri="{FF2B5EF4-FFF2-40B4-BE49-F238E27FC236}">
              <a16:creationId xmlns:a16="http://schemas.microsoft.com/office/drawing/2014/main" xmlns="" id="{00000000-0008-0000-0D00-0000000E0000}"/>
            </a:ext>
          </a:extLst>
        </xdr:cNvPr>
        <xdr:cNvSpPr>
          <a:spLocks noChangeAspect="1" noChangeArrowheads="1"/>
        </xdr:cNvSpPr>
      </xdr:nvSpPr>
      <xdr:spPr bwMode="auto">
        <a:xfrm>
          <a:off x="0" y="19318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421</xdr:row>
      <xdr:rowOff>0</xdr:rowOff>
    </xdr:from>
    <xdr:to>
      <xdr:col>0</xdr:col>
      <xdr:colOff>304800</xdr:colOff>
      <xdr:row>422</xdr:row>
      <xdr:rowOff>121920</xdr:rowOff>
    </xdr:to>
    <xdr:sp macro="" textlink="">
      <xdr:nvSpPr>
        <xdr:cNvPr id="3585" name="AutoShape 513" descr="Chicago Blackhawks">
          <a:extLst>
            <a:ext uri="{FF2B5EF4-FFF2-40B4-BE49-F238E27FC236}">
              <a16:creationId xmlns:a16="http://schemas.microsoft.com/office/drawing/2014/main" xmlns="" id="{00000000-0008-0000-0D00-0000010E0000}"/>
            </a:ext>
          </a:extLst>
        </xdr:cNvPr>
        <xdr:cNvSpPr>
          <a:spLocks noChangeAspect="1" noChangeArrowheads="1"/>
        </xdr:cNvSpPr>
      </xdr:nvSpPr>
      <xdr:spPr bwMode="auto">
        <a:xfrm>
          <a:off x="0" y="19355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121920</xdr:rowOff>
    </xdr:to>
    <xdr:sp macro="" textlink="">
      <xdr:nvSpPr>
        <xdr:cNvPr id="3586" name="AutoShape 514" descr="Minnesota Wild">
          <a:extLst>
            <a:ext uri="{FF2B5EF4-FFF2-40B4-BE49-F238E27FC236}">
              <a16:creationId xmlns:a16="http://schemas.microsoft.com/office/drawing/2014/main" xmlns="" id="{00000000-0008-0000-0D00-0000020E0000}"/>
            </a:ext>
          </a:extLst>
        </xdr:cNvPr>
        <xdr:cNvSpPr>
          <a:spLocks noChangeAspect="1" noChangeArrowheads="1"/>
        </xdr:cNvSpPr>
      </xdr:nvSpPr>
      <xdr:spPr bwMode="auto">
        <a:xfrm>
          <a:off x="0" y="1939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121920</xdr:rowOff>
    </xdr:to>
    <xdr:sp macro="" textlink="">
      <xdr:nvSpPr>
        <xdr:cNvPr id="3587" name="AutoShape 515" descr="Tampa Bay Lightning">
          <a:extLst>
            <a:ext uri="{FF2B5EF4-FFF2-40B4-BE49-F238E27FC236}">
              <a16:creationId xmlns:a16="http://schemas.microsoft.com/office/drawing/2014/main" xmlns="" id="{00000000-0008-0000-0D00-0000030E0000}"/>
            </a:ext>
          </a:extLst>
        </xdr:cNvPr>
        <xdr:cNvSpPr>
          <a:spLocks noChangeAspect="1" noChangeArrowheads="1"/>
        </xdr:cNvSpPr>
      </xdr:nvSpPr>
      <xdr:spPr bwMode="auto">
        <a:xfrm>
          <a:off x="0" y="194302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121920</xdr:rowOff>
    </xdr:to>
    <xdr:sp macro="" textlink="">
      <xdr:nvSpPr>
        <xdr:cNvPr id="3588" name="AutoShape 516" descr="Toronto Maple Leafs">
          <a:extLst>
            <a:ext uri="{FF2B5EF4-FFF2-40B4-BE49-F238E27FC236}">
              <a16:creationId xmlns:a16="http://schemas.microsoft.com/office/drawing/2014/main" xmlns="" id="{00000000-0008-0000-0D00-0000040E0000}"/>
            </a:ext>
          </a:extLst>
        </xdr:cNvPr>
        <xdr:cNvSpPr>
          <a:spLocks noChangeAspect="1" noChangeArrowheads="1"/>
        </xdr:cNvSpPr>
      </xdr:nvSpPr>
      <xdr:spPr bwMode="auto">
        <a:xfrm>
          <a:off x="0" y="19467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365</xdr:row>
      <xdr:rowOff>0</xdr:rowOff>
    </xdr:from>
    <xdr:to>
      <xdr:col>0</xdr:col>
      <xdr:colOff>304800</xdr:colOff>
      <xdr:row>366</xdr:row>
      <xdr:rowOff>121920</xdr:rowOff>
    </xdr:to>
    <xdr:sp macro="" textlink="">
      <xdr:nvSpPr>
        <xdr:cNvPr id="3589" name="AutoShape 517" descr="Winnipeg Jets">
          <a:extLst>
            <a:ext uri="{FF2B5EF4-FFF2-40B4-BE49-F238E27FC236}">
              <a16:creationId xmlns:a16="http://schemas.microsoft.com/office/drawing/2014/main" xmlns="" id="{00000000-0008-0000-0D00-0000050E0000}"/>
            </a:ext>
          </a:extLst>
        </xdr:cNvPr>
        <xdr:cNvSpPr>
          <a:spLocks noChangeAspect="1" noChangeArrowheads="1"/>
        </xdr:cNvSpPr>
      </xdr:nvSpPr>
      <xdr:spPr bwMode="auto">
        <a:xfrm>
          <a:off x="0" y="19504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121920</xdr:rowOff>
    </xdr:to>
    <xdr:sp macro="" textlink="">
      <xdr:nvSpPr>
        <xdr:cNvPr id="3590" name="AutoShape 518" descr="Los Angeles Kings">
          <a:extLst>
            <a:ext uri="{FF2B5EF4-FFF2-40B4-BE49-F238E27FC236}">
              <a16:creationId xmlns:a16="http://schemas.microsoft.com/office/drawing/2014/main" xmlns="" id="{00000000-0008-0000-0D00-0000060E0000}"/>
            </a:ext>
          </a:extLst>
        </xdr:cNvPr>
        <xdr:cNvSpPr>
          <a:spLocks noChangeAspect="1" noChangeArrowheads="1"/>
        </xdr:cNvSpPr>
      </xdr:nvSpPr>
      <xdr:spPr bwMode="auto">
        <a:xfrm>
          <a:off x="0" y="195422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121920</xdr:rowOff>
    </xdr:to>
    <xdr:sp macro="" textlink="">
      <xdr:nvSpPr>
        <xdr:cNvPr id="3591" name="AutoShape 519" descr="Anaheim Ducks">
          <a:extLst>
            <a:ext uri="{FF2B5EF4-FFF2-40B4-BE49-F238E27FC236}">
              <a16:creationId xmlns:a16="http://schemas.microsoft.com/office/drawing/2014/main" xmlns="" id="{00000000-0008-0000-0D00-0000070E0000}"/>
            </a:ext>
          </a:extLst>
        </xdr:cNvPr>
        <xdr:cNvSpPr>
          <a:spLocks noChangeAspect="1" noChangeArrowheads="1"/>
        </xdr:cNvSpPr>
      </xdr:nvSpPr>
      <xdr:spPr bwMode="auto">
        <a:xfrm>
          <a:off x="0" y="1957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735</xdr:row>
      <xdr:rowOff>0</xdr:rowOff>
    </xdr:from>
    <xdr:to>
      <xdr:col>0</xdr:col>
      <xdr:colOff>304800</xdr:colOff>
      <xdr:row>736</xdr:row>
      <xdr:rowOff>121920</xdr:rowOff>
    </xdr:to>
    <xdr:sp macro="" textlink="">
      <xdr:nvSpPr>
        <xdr:cNvPr id="3592" name="AutoShape 520" descr="New York Islanders">
          <a:extLst>
            <a:ext uri="{FF2B5EF4-FFF2-40B4-BE49-F238E27FC236}">
              <a16:creationId xmlns:a16="http://schemas.microsoft.com/office/drawing/2014/main" xmlns="" id="{00000000-0008-0000-0D00-0000080E0000}"/>
            </a:ext>
          </a:extLst>
        </xdr:cNvPr>
        <xdr:cNvSpPr>
          <a:spLocks noChangeAspect="1" noChangeArrowheads="1"/>
        </xdr:cNvSpPr>
      </xdr:nvSpPr>
      <xdr:spPr bwMode="auto">
        <a:xfrm>
          <a:off x="0" y="196169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121920</xdr:rowOff>
    </xdr:to>
    <xdr:sp macro="" textlink="">
      <xdr:nvSpPr>
        <xdr:cNvPr id="3593" name="AutoShape 521" descr="Pittsburgh Penguins">
          <a:extLst>
            <a:ext uri="{FF2B5EF4-FFF2-40B4-BE49-F238E27FC236}">
              <a16:creationId xmlns:a16="http://schemas.microsoft.com/office/drawing/2014/main" xmlns="" id="{00000000-0008-0000-0D00-0000090E0000}"/>
            </a:ext>
          </a:extLst>
        </xdr:cNvPr>
        <xdr:cNvSpPr>
          <a:spLocks noChangeAspect="1" noChangeArrowheads="1"/>
        </xdr:cNvSpPr>
      </xdr:nvSpPr>
      <xdr:spPr bwMode="auto">
        <a:xfrm>
          <a:off x="0" y="19654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xdr:row>
      <xdr:rowOff>0</xdr:rowOff>
    </xdr:from>
    <xdr:to>
      <xdr:col>0</xdr:col>
      <xdr:colOff>304800</xdr:colOff>
      <xdr:row>339</xdr:row>
      <xdr:rowOff>121920</xdr:rowOff>
    </xdr:to>
    <xdr:sp macro="" textlink="">
      <xdr:nvSpPr>
        <xdr:cNvPr id="3594" name="AutoShape 522" descr="Columbus Blue Jackets">
          <a:extLst>
            <a:ext uri="{FF2B5EF4-FFF2-40B4-BE49-F238E27FC236}">
              <a16:creationId xmlns:a16="http://schemas.microsoft.com/office/drawing/2014/main" xmlns="" id="{00000000-0008-0000-0D00-00000A0E0000}"/>
            </a:ext>
          </a:extLst>
        </xdr:cNvPr>
        <xdr:cNvSpPr>
          <a:spLocks noChangeAspect="1" noChangeArrowheads="1"/>
        </xdr:cNvSpPr>
      </xdr:nvSpPr>
      <xdr:spPr bwMode="auto">
        <a:xfrm>
          <a:off x="0" y="196916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534</xdr:row>
      <xdr:rowOff>0</xdr:rowOff>
    </xdr:from>
    <xdr:to>
      <xdr:col>0</xdr:col>
      <xdr:colOff>304800</xdr:colOff>
      <xdr:row>535</xdr:row>
      <xdr:rowOff>121920</xdr:rowOff>
    </xdr:to>
    <xdr:sp macro="" textlink="">
      <xdr:nvSpPr>
        <xdr:cNvPr id="3595" name="AutoShape 523" descr="Tampa Bay Lightning">
          <a:extLst>
            <a:ext uri="{FF2B5EF4-FFF2-40B4-BE49-F238E27FC236}">
              <a16:creationId xmlns:a16="http://schemas.microsoft.com/office/drawing/2014/main" xmlns="" id="{00000000-0008-0000-0D00-00000B0E0000}"/>
            </a:ext>
          </a:extLst>
        </xdr:cNvPr>
        <xdr:cNvSpPr>
          <a:spLocks noChangeAspect="1" noChangeArrowheads="1"/>
        </xdr:cNvSpPr>
      </xdr:nvSpPr>
      <xdr:spPr bwMode="auto">
        <a:xfrm>
          <a:off x="0" y="1972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xdr:row>
      <xdr:rowOff>0</xdr:rowOff>
    </xdr:from>
    <xdr:to>
      <xdr:col>0</xdr:col>
      <xdr:colOff>304800</xdr:colOff>
      <xdr:row>711</xdr:row>
      <xdr:rowOff>121920</xdr:rowOff>
    </xdr:to>
    <xdr:sp macro="" textlink="">
      <xdr:nvSpPr>
        <xdr:cNvPr id="3596" name="AutoShape 524" descr="Edmonton Oilers">
          <a:extLst>
            <a:ext uri="{FF2B5EF4-FFF2-40B4-BE49-F238E27FC236}">
              <a16:creationId xmlns:a16="http://schemas.microsoft.com/office/drawing/2014/main" xmlns="" id="{00000000-0008-0000-0D00-00000C0E0000}"/>
            </a:ext>
          </a:extLst>
        </xdr:cNvPr>
        <xdr:cNvSpPr>
          <a:spLocks noChangeAspect="1" noChangeArrowheads="1"/>
        </xdr:cNvSpPr>
      </xdr:nvSpPr>
      <xdr:spPr bwMode="auto">
        <a:xfrm>
          <a:off x="0" y="1976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500</xdr:row>
      <xdr:rowOff>0</xdr:rowOff>
    </xdr:from>
    <xdr:to>
      <xdr:col>0</xdr:col>
      <xdr:colOff>304800</xdr:colOff>
      <xdr:row>501</xdr:row>
      <xdr:rowOff>121920</xdr:rowOff>
    </xdr:to>
    <xdr:sp macro="" textlink="">
      <xdr:nvSpPr>
        <xdr:cNvPr id="3597" name="AutoShape 525" descr="Washington Capitals">
          <a:extLst>
            <a:ext uri="{FF2B5EF4-FFF2-40B4-BE49-F238E27FC236}">
              <a16:creationId xmlns:a16="http://schemas.microsoft.com/office/drawing/2014/main" xmlns="" id="{00000000-0008-0000-0D00-00000D0E0000}"/>
            </a:ext>
          </a:extLst>
        </xdr:cNvPr>
        <xdr:cNvSpPr>
          <a:spLocks noChangeAspect="1" noChangeArrowheads="1"/>
        </xdr:cNvSpPr>
      </xdr:nvSpPr>
      <xdr:spPr bwMode="auto">
        <a:xfrm>
          <a:off x="0" y="19803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532</xdr:row>
      <xdr:rowOff>0</xdr:rowOff>
    </xdr:from>
    <xdr:to>
      <xdr:col>0</xdr:col>
      <xdr:colOff>304800</xdr:colOff>
      <xdr:row>533</xdr:row>
      <xdr:rowOff>121920</xdr:rowOff>
    </xdr:to>
    <xdr:sp macro="" textlink="">
      <xdr:nvSpPr>
        <xdr:cNvPr id="3598" name="AutoShape 526" descr="Washington Capitals">
          <a:extLst>
            <a:ext uri="{FF2B5EF4-FFF2-40B4-BE49-F238E27FC236}">
              <a16:creationId xmlns:a16="http://schemas.microsoft.com/office/drawing/2014/main" xmlns="" id="{00000000-0008-0000-0D00-00000E0E0000}"/>
            </a:ext>
          </a:extLst>
        </xdr:cNvPr>
        <xdr:cNvSpPr>
          <a:spLocks noChangeAspect="1" noChangeArrowheads="1"/>
        </xdr:cNvSpPr>
      </xdr:nvSpPr>
      <xdr:spPr bwMode="auto">
        <a:xfrm>
          <a:off x="0" y="198409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291</xdr:row>
      <xdr:rowOff>0</xdr:rowOff>
    </xdr:from>
    <xdr:to>
      <xdr:col>0</xdr:col>
      <xdr:colOff>304800</xdr:colOff>
      <xdr:row>292</xdr:row>
      <xdr:rowOff>121920</xdr:rowOff>
    </xdr:to>
    <xdr:sp macro="" textlink="">
      <xdr:nvSpPr>
        <xdr:cNvPr id="3599" name="AutoShape 527" descr="Detroit Red Wings">
          <a:extLst>
            <a:ext uri="{FF2B5EF4-FFF2-40B4-BE49-F238E27FC236}">
              <a16:creationId xmlns:a16="http://schemas.microsoft.com/office/drawing/2014/main" xmlns="" id="{00000000-0008-0000-0D00-00000F0E0000}"/>
            </a:ext>
          </a:extLst>
        </xdr:cNvPr>
        <xdr:cNvSpPr>
          <a:spLocks noChangeAspect="1" noChangeArrowheads="1"/>
        </xdr:cNvSpPr>
      </xdr:nvSpPr>
      <xdr:spPr bwMode="auto">
        <a:xfrm>
          <a:off x="0" y="198782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654</xdr:row>
      <xdr:rowOff>0</xdr:rowOff>
    </xdr:from>
    <xdr:to>
      <xdr:col>0</xdr:col>
      <xdr:colOff>304800</xdr:colOff>
      <xdr:row>655</xdr:row>
      <xdr:rowOff>121920</xdr:rowOff>
    </xdr:to>
    <xdr:sp macro="" textlink="">
      <xdr:nvSpPr>
        <xdr:cNvPr id="3600" name="AutoShape 528" descr="Philadelphia Flyers">
          <a:extLst>
            <a:ext uri="{FF2B5EF4-FFF2-40B4-BE49-F238E27FC236}">
              <a16:creationId xmlns:a16="http://schemas.microsoft.com/office/drawing/2014/main" xmlns="" id="{00000000-0008-0000-0D00-0000100E0000}"/>
            </a:ext>
          </a:extLst>
        </xdr:cNvPr>
        <xdr:cNvSpPr>
          <a:spLocks noChangeAspect="1" noChangeArrowheads="1"/>
        </xdr:cNvSpPr>
      </xdr:nvSpPr>
      <xdr:spPr bwMode="auto">
        <a:xfrm>
          <a:off x="0" y="19915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xdr:row>
      <xdr:rowOff>0</xdr:rowOff>
    </xdr:from>
    <xdr:to>
      <xdr:col>0</xdr:col>
      <xdr:colOff>304800</xdr:colOff>
      <xdr:row>551</xdr:row>
      <xdr:rowOff>121920</xdr:rowOff>
    </xdr:to>
    <xdr:sp macro="" textlink="">
      <xdr:nvSpPr>
        <xdr:cNvPr id="3601" name="AutoShape 529" descr="Chicago Blackhawks">
          <a:extLst>
            <a:ext uri="{FF2B5EF4-FFF2-40B4-BE49-F238E27FC236}">
              <a16:creationId xmlns:a16="http://schemas.microsoft.com/office/drawing/2014/main" xmlns="" id="{00000000-0008-0000-0D00-0000110E0000}"/>
            </a:ext>
          </a:extLst>
        </xdr:cNvPr>
        <xdr:cNvSpPr>
          <a:spLocks noChangeAspect="1" noChangeArrowheads="1"/>
        </xdr:cNvSpPr>
      </xdr:nvSpPr>
      <xdr:spPr bwMode="auto">
        <a:xfrm>
          <a:off x="0" y="1995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xdr:row>
      <xdr:rowOff>0</xdr:rowOff>
    </xdr:from>
    <xdr:to>
      <xdr:col>0</xdr:col>
      <xdr:colOff>304800</xdr:colOff>
      <xdr:row>421</xdr:row>
      <xdr:rowOff>121920</xdr:rowOff>
    </xdr:to>
    <xdr:sp macro="" textlink="">
      <xdr:nvSpPr>
        <xdr:cNvPr id="3602" name="AutoShape 530" descr="St Louis Blues">
          <a:extLst>
            <a:ext uri="{FF2B5EF4-FFF2-40B4-BE49-F238E27FC236}">
              <a16:creationId xmlns:a16="http://schemas.microsoft.com/office/drawing/2014/main" xmlns="" id="{00000000-0008-0000-0D00-0000120E0000}"/>
            </a:ext>
          </a:extLst>
        </xdr:cNvPr>
        <xdr:cNvSpPr>
          <a:spLocks noChangeAspect="1" noChangeArrowheads="1"/>
        </xdr:cNvSpPr>
      </xdr:nvSpPr>
      <xdr:spPr bwMode="auto">
        <a:xfrm>
          <a:off x="0" y="199903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312</xdr:row>
      <xdr:rowOff>0</xdr:rowOff>
    </xdr:from>
    <xdr:to>
      <xdr:col>0</xdr:col>
      <xdr:colOff>304800</xdr:colOff>
      <xdr:row>313</xdr:row>
      <xdr:rowOff>121920</xdr:rowOff>
    </xdr:to>
    <xdr:sp macro="" textlink="">
      <xdr:nvSpPr>
        <xdr:cNvPr id="3603" name="AutoShape 531" descr="Chicago Blackhawks">
          <a:extLst>
            <a:ext uri="{FF2B5EF4-FFF2-40B4-BE49-F238E27FC236}">
              <a16:creationId xmlns:a16="http://schemas.microsoft.com/office/drawing/2014/main" xmlns="" id="{00000000-0008-0000-0D00-0000130E0000}"/>
            </a:ext>
          </a:extLst>
        </xdr:cNvPr>
        <xdr:cNvSpPr>
          <a:spLocks noChangeAspect="1" noChangeArrowheads="1"/>
        </xdr:cNvSpPr>
      </xdr:nvSpPr>
      <xdr:spPr bwMode="auto">
        <a:xfrm>
          <a:off x="0" y="200276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364</xdr:row>
      <xdr:rowOff>0</xdr:rowOff>
    </xdr:from>
    <xdr:to>
      <xdr:col>0</xdr:col>
      <xdr:colOff>304800</xdr:colOff>
      <xdr:row>365</xdr:row>
      <xdr:rowOff>121920</xdr:rowOff>
    </xdr:to>
    <xdr:sp macro="" textlink="">
      <xdr:nvSpPr>
        <xdr:cNvPr id="3604" name="AutoShape 532" descr="Carolina Hurricanes">
          <a:extLst>
            <a:ext uri="{FF2B5EF4-FFF2-40B4-BE49-F238E27FC236}">
              <a16:creationId xmlns:a16="http://schemas.microsoft.com/office/drawing/2014/main" xmlns="" id="{00000000-0008-0000-0D00-0000140E0000}"/>
            </a:ext>
          </a:extLst>
        </xdr:cNvPr>
        <xdr:cNvSpPr>
          <a:spLocks noChangeAspect="1" noChangeArrowheads="1"/>
        </xdr:cNvSpPr>
      </xdr:nvSpPr>
      <xdr:spPr bwMode="auto">
        <a:xfrm>
          <a:off x="0" y="200649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756</xdr:row>
      <xdr:rowOff>0</xdr:rowOff>
    </xdr:from>
    <xdr:to>
      <xdr:col>0</xdr:col>
      <xdr:colOff>304800</xdr:colOff>
      <xdr:row>757</xdr:row>
      <xdr:rowOff>121920</xdr:rowOff>
    </xdr:to>
    <xdr:sp macro="" textlink="">
      <xdr:nvSpPr>
        <xdr:cNvPr id="3605" name="AutoShape 533" descr="New Jersey Devils">
          <a:extLst>
            <a:ext uri="{FF2B5EF4-FFF2-40B4-BE49-F238E27FC236}">
              <a16:creationId xmlns:a16="http://schemas.microsoft.com/office/drawing/2014/main" xmlns="" id="{00000000-0008-0000-0D00-0000150E0000}"/>
            </a:ext>
          </a:extLst>
        </xdr:cNvPr>
        <xdr:cNvSpPr>
          <a:spLocks noChangeAspect="1" noChangeArrowheads="1"/>
        </xdr:cNvSpPr>
      </xdr:nvSpPr>
      <xdr:spPr bwMode="auto">
        <a:xfrm>
          <a:off x="0" y="20102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795</xdr:row>
      <xdr:rowOff>0</xdr:rowOff>
    </xdr:from>
    <xdr:to>
      <xdr:col>0</xdr:col>
      <xdr:colOff>304800</xdr:colOff>
      <xdr:row>796</xdr:row>
      <xdr:rowOff>121920</xdr:rowOff>
    </xdr:to>
    <xdr:sp macro="" textlink="">
      <xdr:nvSpPr>
        <xdr:cNvPr id="3606" name="AutoShape 534" descr="Vancouver Canucks">
          <a:extLst>
            <a:ext uri="{FF2B5EF4-FFF2-40B4-BE49-F238E27FC236}">
              <a16:creationId xmlns:a16="http://schemas.microsoft.com/office/drawing/2014/main" xmlns="" id="{00000000-0008-0000-0D00-0000160E0000}"/>
            </a:ext>
          </a:extLst>
        </xdr:cNvPr>
        <xdr:cNvSpPr>
          <a:spLocks noChangeAspect="1" noChangeArrowheads="1"/>
        </xdr:cNvSpPr>
      </xdr:nvSpPr>
      <xdr:spPr bwMode="auto">
        <a:xfrm>
          <a:off x="0" y="20139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121920</xdr:rowOff>
    </xdr:to>
    <xdr:sp macro="" textlink="">
      <xdr:nvSpPr>
        <xdr:cNvPr id="3607" name="AutoShape 535" descr="Ottawa Senators">
          <a:extLst>
            <a:ext uri="{FF2B5EF4-FFF2-40B4-BE49-F238E27FC236}">
              <a16:creationId xmlns:a16="http://schemas.microsoft.com/office/drawing/2014/main" xmlns="" id="{00000000-0008-0000-0D00-0000170E0000}"/>
            </a:ext>
          </a:extLst>
        </xdr:cNvPr>
        <xdr:cNvSpPr>
          <a:spLocks noChangeAspect="1" noChangeArrowheads="1"/>
        </xdr:cNvSpPr>
      </xdr:nvSpPr>
      <xdr:spPr bwMode="auto">
        <a:xfrm>
          <a:off x="0" y="20176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121920</xdr:rowOff>
    </xdr:to>
    <xdr:sp macro="" textlink="">
      <xdr:nvSpPr>
        <xdr:cNvPr id="3608" name="AutoShape 536" descr="Arizona Coyotes">
          <a:extLst>
            <a:ext uri="{FF2B5EF4-FFF2-40B4-BE49-F238E27FC236}">
              <a16:creationId xmlns:a16="http://schemas.microsoft.com/office/drawing/2014/main" xmlns="" id="{00000000-0008-0000-0D00-0000180E0000}"/>
            </a:ext>
          </a:extLst>
        </xdr:cNvPr>
        <xdr:cNvSpPr>
          <a:spLocks noChangeAspect="1" noChangeArrowheads="1"/>
        </xdr:cNvSpPr>
      </xdr:nvSpPr>
      <xdr:spPr bwMode="auto">
        <a:xfrm>
          <a:off x="0" y="202143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595</xdr:row>
      <xdr:rowOff>0</xdr:rowOff>
    </xdr:from>
    <xdr:to>
      <xdr:col>0</xdr:col>
      <xdr:colOff>304800</xdr:colOff>
      <xdr:row>596</xdr:row>
      <xdr:rowOff>121920</xdr:rowOff>
    </xdr:to>
    <xdr:sp macro="" textlink="">
      <xdr:nvSpPr>
        <xdr:cNvPr id="3609" name="AutoShape 537" descr="Tampa Bay Lightning">
          <a:extLst>
            <a:ext uri="{FF2B5EF4-FFF2-40B4-BE49-F238E27FC236}">
              <a16:creationId xmlns:a16="http://schemas.microsoft.com/office/drawing/2014/main" xmlns="" id="{00000000-0008-0000-0D00-0000190E0000}"/>
            </a:ext>
          </a:extLst>
        </xdr:cNvPr>
        <xdr:cNvSpPr>
          <a:spLocks noChangeAspect="1" noChangeArrowheads="1"/>
        </xdr:cNvSpPr>
      </xdr:nvSpPr>
      <xdr:spPr bwMode="auto">
        <a:xfrm>
          <a:off x="0" y="20251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493</xdr:row>
      <xdr:rowOff>0</xdr:rowOff>
    </xdr:from>
    <xdr:to>
      <xdr:col>0</xdr:col>
      <xdr:colOff>304800</xdr:colOff>
      <xdr:row>494</xdr:row>
      <xdr:rowOff>121920</xdr:rowOff>
    </xdr:to>
    <xdr:sp macro="" textlink="">
      <xdr:nvSpPr>
        <xdr:cNvPr id="3610" name="AutoShape 538" descr="New York Rangers">
          <a:extLst>
            <a:ext uri="{FF2B5EF4-FFF2-40B4-BE49-F238E27FC236}">
              <a16:creationId xmlns:a16="http://schemas.microsoft.com/office/drawing/2014/main" xmlns="" id="{00000000-0008-0000-0D00-00001A0E0000}"/>
            </a:ext>
          </a:extLst>
        </xdr:cNvPr>
        <xdr:cNvSpPr>
          <a:spLocks noChangeAspect="1" noChangeArrowheads="1"/>
        </xdr:cNvSpPr>
      </xdr:nvSpPr>
      <xdr:spPr bwMode="auto">
        <a:xfrm>
          <a:off x="0" y="202890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602</xdr:row>
      <xdr:rowOff>0</xdr:rowOff>
    </xdr:from>
    <xdr:to>
      <xdr:col>0</xdr:col>
      <xdr:colOff>304800</xdr:colOff>
      <xdr:row>603</xdr:row>
      <xdr:rowOff>121920</xdr:rowOff>
    </xdr:to>
    <xdr:sp macro="" textlink="">
      <xdr:nvSpPr>
        <xdr:cNvPr id="3611" name="AutoShape 539" descr="New Jersey Devils">
          <a:extLst>
            <a:ext uri="{FF2B5EF4-FFF2-40B4-BE49-F238E27FC236}">
              <a16:creationId xmlns:a16="http://schemas.microsoft.com/office/drawing/2014/main" xmlns="" id="{00000000-0008-0000-0D00-00001B0E0000}"/>
            </a:ext>
          </a:extLst>
        </xdr:cNvPr>
        <xdr:cNvSpPr>
          <a:spLocks noChangeAspect="1" noChangeArrowheads="1"/>
        </xdr:cNvSpPr>
      </xdr:nvSpPr>
      <xdr:spPr bwMode="auto">
        <a:xfrm>
          <a:off x="0" y="2032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121920</xdr:rowOff>
    </xdr:to>
    <xdr:sp macro="" textlink="">
      <xdr:nvSpPr>
        <xdr:cNvPr id="3612" name="AutoShape 540" descr="San Jose Sharks">
          <a:extLst>
            <a:ext uri="{FF2B5EF4-FFF2-40B4-BE49-F238E27FC236}">
              <a16:creationId xmlns:a16="http://schemas.microsoft.com/office/drawing/2014/main" xmlns="" id="{00000000-0008-0000-0D00-00001C0E0000}"/>
            </a:ext>
          </a:extLst>
        </xdr:cNvPr>
        <xdr:cNvSpPr>
          <a:spLocks noChangeAspect="1" noChangeArrowheads="1"/>
        </xdr:cNvSpPr>
      </xdr:nvSpPr>
      <xdr:spPr bwMode="auto">
        <a:xfrm>
          <a:off x="0" y="203636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593</xdr:row>
      <xdr:rowOff>0</xdr:rowOff>
    </xdr:from>
    <xdr:to>
      <xdr:col>0</xdr:col>
      <xdr:colOff>304800</xdr:colOff>
      <xdr:row>594</xdr:row>
      <xdr:rowOff>121920</xdr:rowOff>
    </xdr:to>
    <xdr:sp macro="" textlink="">
      <xdr:nvSpPr>
        <xdr:cNvPr id="3613" name="AutoShape 541" descr="Anaheim Ducks">
          <a:extLst>
            <a:ext uri="{FF2B5EF4-FFF2-40B4-BE49-F238E27FC236}">
              <a16:creationId xmlns:a16="http://schemas.microsoft.com/office/drawing/2014/main" xmlns="" id="{00000000-0008-0000-0D00-00001D0E0000}"/>
            </a:ext>
          </a:extLst>
        </xdr:cNvPr>
        <xdr:cNvSpPr>
          <a:spLocks noChangeAspect="1" noChangeArrowheads="1"/>
        </xdr:cNvSpPr>
      </xdr:nvSpPr>
      <xdr:spPr bwMode="auto">
        <a:xfrm>
          <a:off x="0" y="20401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798</xdr:row>
      <xdr:rowOff>0</xdr:rowOff>
    </xdr:from>
    <xdr:to>
      <xdr:col>0</xdr:col>
      <xdr:colOff>304800</xdr:colOff>
      <xdr:row>799</xdr:row>
      <xdr:rowOff>121920</xdr:rowOff>
    </xdr:to>
    <xdr:sp macro="" textlink="">
      <xdr:nvSpPr>
        <xdr:cNvPr id="3614" name="AutoShape 542" descr="Calgary Flames">
          <a:extLst>
            <a:ext uri="{FF2B5EF4-FFF2-40B4-BE49-F238E27FC236}">
              <a16:creationId xmlns:a16="http://schemas.microsoft.com/office/drawing/2014/main" xmlns="" id="{00000000-0008-0000-0D00-00001E0E0000}"/>
            </a:ext>
          </a:extLst>
        </xdr:cNvPr>
        <xdr:cNvSpPr>
          <a:spLocks noChangeAspect="1" noChangeArrowheads="1"/>
        </xdr:cNvSpPr>
      </xdr:nvSpPr>
      <xdr:spPr bwMode="auto">
        <a:xfrm>
          <a:off x="0" y="204383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xdr:row>
      <xdr:rowOff>0</xdr:rowOff>
    </xdr:from>
    <xdr:to>
      <xdr:col>0</xdr:col>
      <xdr:colOff>304800</xdr:colOff>
      <xdr:row>439</xdr:row>
      <xdr:rowOff>121920</xdr:rowOff>
    </xdr:to>
    <xdr:sp macro="" textlink="">
      <xdr:nvSpPr>
        <xdr:cNvPr id="3615" name="AutoShape 543" descr="New Jersey Devils">
          <a:extLst>
            <a:ext uri="{FF2B5EF4-FFF2-40B4-BE49-F238E27FC236}">
              <a16:creationId xmlns:a16="http://schemas.microsoft.com/office/drawing/2014/main" xmlns="" id="{00000000-0008-0000-0D00-00001F0E0000}"/>
            </a:ext>
          </a:extLst>
        </xdr:cNvPr>
        <xdr:cNvSpPr>
          <a:spLocks noChangeAspect="1" noChangeArrowheads="1"/>
        </xdr:cNvSpPr>
      </xdr:nvSpPr>
      <xdr:spPr bwMode="auto">
        <a:xfrm>
          <a:off x="0" y="2047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589</xdr:row>
      <xdr:rowOff>0</xdr:rowOff>
    </xdr:from>
    <xdr:to>
      <xdr:col>0</xdr:col>
      <xdr:colOff>304800</xdr:colOff>
      <xdr:row>590</xdr:row>
      <xdr:rowOff>121920</xdr:rowOff>
    </xdr:to>
    <xdr:sp macro="" textlink="">
      <xdr:nvSpPr>
        <xdr:cNvPr id="3616" name="AutoShape 544" descr="New Jersey Devils">
          <a:extLst>
            <a:ext uri="{FF2B5EF4-FFF2-40B4-BE49-F238E27FC236}">
              <a16:creationId xmlns:a16="http://schemas.microsoft.com/office/drawing/2014/main" xmlns="" id="{00000000-0008-0000-0D00-0000200E0000}"/>
            </a:ext>
          </a:extLst>
        </xdr:cNvPr>
        <xdr:cNvSpPr>
          <a:spLocks noChangeAspect="1" noChangeArrowheads="1"/>
        </xdr:cNvSpPr>
      </xdr:nvSpPr>
      <xdr:spPr bwMode="auto">
        <a:xfrm>
          <a:off x="0" y="205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xdr:row>
      <xdr:rowOff>0</xdr:rowOff>
    </xdr:from>
    <xdr:to>
      <xdr:col>0</xdr:col>
      <xdr:colOff>304800</xdr:colOff>
      <xdr:row>456</xdr:row>
      <xdr:rowOff>121920</xdr:rowOff>
    </xdr:to>
    <xdr:sp macro="" textlink="">
      <xdr:nvSpPr>
        <xdr:cNvPr id="3617" name="AutoShape 545" descr="Columbus Blue Jackets">
          <a:extLst>
            <a:ext uri="{FF2B5EF4-FFF2-40B4-BE49-F238E27FC236}">
              <a16:creationId xmlns:a16="http://schemas.microsoft.com/office/drawing/2014/main" xmlns="" id="{00000000-0008-0000-0D00-0000210E0000}"/>
            </a:ext>
          </a:extLst>
        </xdr:cNvPr>
        <xdr:cNvSpPr>
          <a:spLocks noChangeAspect="1" noChangeArrowheads="1"/>
        </xdr:cNvSpPr>
      </xdr:nvSpPr>
      <xdr:spPr bwMode="auto">
        <a:xfrm>
          <a:off x="0" y="20550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xdr:row>
      <xdr:rowOff>0</xdr:rowOff>
    </xdr:from>
    <xdr:to>
      <xdr:col>0</xdr:col>
      <xdr:colOff>304800</xdr:colOff>
      <xdr:row>443</xdr:row>
      <xdr:rowOff>121920</xdr:rowOff>
    </xdr:to>
    <xdr:sp macro="" textlink="">
      <xdr:nvSpPr>
        <xdr:cNvPr id="3618" name="AutoShape 546" descr="Florida Panthers">
          <a:extLst>
            <a:ext uri="{FF2B5EF4-FFF2-40B4-BE49-F238E27FC236}">
              <a16:creationId xmlns:a16="http://schemas.microsoft.com/office/drawing/2014/main" xmlns="" id="{00000000-0008-0000-0D00-0000220E0000}"/>
            </a:ext>
          </a:extLst>
        </xdr:cNvPr>
        <xdr:cNvSpPr>
          <a:spLocks noChangeAspect="1" noChangeArrowheads="1"/>
        </xdr:cNvSpPr>
      </xdr:nvSpPr>
      <xdr:spPr bwMode="auto">
        <a:xfrm>
          <a:off x="0" y="205877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463</xdr:row>
      <xdr:rowOff>0</xdr:rowOff>
    </xdr:from>
    <xdr:to>
      <xdr:col>0</xdr:col>
      <xdr:colOff>304800</xdr:colOff>
      <xdr:row>464</xdr:row>
      <xdr:rowOff>121920</xdr:rowOff>
    </xdr:to>
    <xdr:sp macro="" textlink="">
      <xdr:nvSpPr>
        <xdr:cNvPr id="3619" name="AutoShape 547" descr="Anaheim Ducks">
          <a:extLst>
            <a:ext uri="{FF2B5EF4-FFF2-40B4-BE49-F238E27FC236}">
              <a16:creationId xmlns:a16="http://schemas.microsoft.com/office/drawing/2014/main" xmlns="" id="{00000000-0008-0000-0D00-0000230E0000}"/>
            </a:ext>
          </a:extLst>
        </xdr:cNvPr>
        <xdr:cNvSpPr>
          <a:spLocks noChangeAspect="1" noChangeArrowheads="1"/>
        </xdr:cNvSpPr>
      </xdr:nvSpPr>
      <xdr:spPr bwMode="auto">
        <a:xfrm>
          <a:off x="0" y="206250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304800</xdr:colOff>
      <xdr:row>107</xdr:row>
      <xdr:rowOff>121920</xdr:rowOff>
    </xdr:to>
    <xdr:sp macro="" textlink="">
      <xdr:nvSpPr>
        <xdr:cNvPr id="3620" name="AutoShape 548" descr="New Jersey Devils">
          <a:extLst>
            <a:ext uri="{FF2B5EF4-FFF2-40B4-BE49-F238E27FC236}">
              <a16:creationId xmlns:a16="http://schemas.microsoft.com/office/drawing/2014/main" xmlns="" id="{00000000-0008-0000-0D00-0000240E0000}"/>
            </a:ext>
          </a:extLst>
        </xdr:cNvPr>
        <xdr:cNvSpPr>
          <a:spLocks noChangeAspect="1" noChangeArrowheads="1"/>
        </xdr:cNvSpPr>
      </xdr:nvSpPr>
      <xdr:spPr bwMode="auto">
        <a:xfrm>
          <a:off x="0" y="206623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504</xdr:row>
      <xdr:rowOff>0</xdr:rowOff>
    </xdr:from>
    <xdr:to>
      <xdr:col>0</xdr:col>
      <xdr:colOff>304800</xdr:colOff>
      <xdr:row>505</xdr:row>
      <xdr:rowOff>121920</xdr:rowOff>
    </xdr:to>
    <xdr:sp macro="" textlink="">
      <xdr:nvSpPr>
        <xdr:cNvPr id="3621" name="AutoShape 549" descr="Chicago Blackhawks">
          <a:extLst>
            <a:ext uri="{FF2B5EF4-FFF2-40B4-BE49-F238E27FC236}">
              <a16:creationId xmlns:a16="http://schemas.microsoft.com/office/drawing/2014/main" xmlns="" id="{00000000-0008-0000-0D00-0000250E0000}"/>
            </a:ext>
          </a:extLst>
        </xdr:cNvPr>
        <xdr:cNvSpPr>
          <a:spLocks noChangeAspect="1" noChangeArrowheads="1"/>
        </xdr:cNvSpPr>
      </xdr:nvSpPr>
      <xdr:spPr bwMode="auto">
        <a:xfrm>
          <a:off x="0" y="20699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381</xdr:row>
      <xdr:rowOff>0</xdr:rowOff>
    </xdr:from>
    <xdr:to>
      <xdr:col>0</xdr:col>
      <xdr:colOff>304800</xdr:colOff>
      <xdr:row>382</xdr:row>
      <xdr:rowOff>121920</xdr:rowOff>
    </xdr:to>
    <xdr:sp macro="" textlink="">
      <xdr:nvSpPr>
        <xdr:cNvPr id="3622" name="AutoShape 550" descr="Toronto Maple Leafs">
          <a:extLst>
            <a:ext uri="{FF2B5EF4-FFF2-40B4-BE49-F238E27FC236}">
              <a16:creationId xmlns:a16="http://schemas.microsoft.com/office/drawing/2014/main" xmlns="" id="{00000000-0008-0000-0D00-0000260E0000}"/>
            </a:ext>
          </a:extLst>
        </xdr:cNvPr>
        <xdr:cNvSpPr>
          <a:spLocks noChangeAspect="1" noChangeArrowheads="1"/>
        </xdr:cNvSpPr>
      </xdr:nvSpPr>
      <xdr:spPr bwMode="auto">
        <a:xfrm>
          <a:off x="0" y="207370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121920</xdr:rowOff>
    </xdr:to>
    <xdr:sp macro="" textlink="">
      <xdr:nvSpPr>
        <xdr:cNvPr id="3623" name="AutoShape 551" descr="Montreal Canadiens">
          <a:extLst>
            <a:ext uri="{FF2B5EF4-FFF2-40B4-BE49-F238E27FC236}">
              <a16:creationId xmlns:a16="http://schemas.microsoft.com/office/drawing/2014/main" xmlns="" id="{00000000-0008-0000-0D00-0000270E0000}"/>
            </a:ext>
          </a:extLst>
        </xdr:cNvPr>
        <xdr:cNvSpPr>
          <a:spLocks noChangeAspect="1" noChangeArrowheads="1"/>
        </xdr:cNvSpPr>
      </xdr:nvSpPr>
      <xdr:spPr bwMode="auto">
        <a:xfrm>
          <a:off x="0" y="207744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xdr:row>
      <xdr:rowOff>0</xdr:rowOff>
    </xdr:from>
    <xdr:to>
      <xdr:col>0</xdr:col>
      <xdr:colOff>304800</xdr:colOff>
      <xdr:row>728</xdr:row>
      <xdr:rowOff>121920</xdr:rowOff>
    </xdr:to>
    <xdr:sp macro="" textlink="">
      <xdr:nvSpPr>
        <xdr:cNvPr id="3624" name="AutoShape 552" descr="Florida Panthers">
          <a:extLst>
            <a:ext uri="{FF2B5EF4-FFF2-40B4-BE49-F238E27FC236}">
              <a16:creationId xmlns:a16="http://schemas.microsoft.com/office/drawing/2014/main" xmlns="" id="{00000000-0008-0000-0D00-0000280E0000}"/>
            </a:ext>
          </a:extLst>
        </xdr:cNvPr>
        <xdr:cNvSpPr>
          <a:spLocks noChangeAspect="1" noChangeArrowheads="1"/>
        </xdr:cNvSpPr>
      </xdr:nvSpPr>
      <xdr:spPr bwMode="auto">
        <a:xfrm>
          <a:off x="0" y="20811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811</xdr:row>
      <xdr:rowOff>0</xdr:rowOff>
    </xdr:from>
    <xdr:to>
      <xdr:col>0</xdr:col>
      <xdr:colOff>304800</xdr:colOff>
      <xdr:row>812</xdr:row>
      <xdr:rowOff>121920</xdr:rowOff>
    </xdr:to>
    <xdr:sp macro="" textlink="">
      <xdr:nvSpPr>
        <xdr:cNvPr id="3625" name="AutoShape 553" descr="St Louis Blues">
          <a:extLst>
            <a:ext uri="{FF2B5EF4-FFF2-40B4-BE49-F238E27FC236}">
              <a16:creationId xmlns:a16="http://schemas.microsoft.com/office/drawing/2014/main" xmlns="" id="{00000000-0008-0000-0D00-0000290E0000}"/>
            </a:ext>
          </a:extLst>
        </xdr:cNvPr>
        <xdr:cNvSpPr>
          <a:spLocks noChangeAspect="1" noChangeArrowheads="1"/>
        </xdr:cNvSpPr>
      </xdr:nvSpPr>
      <xdr:spPr bwMode="auto">
        <a:xfrm>
          <a:off x="0" y="20867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xdr:row>
      <xdr:rowOff>0</xdr:rowOff>
    </xdr:from>
    <xdr:to>
      <xdr:col>0</xdr:col>
      <xdr:colOff>304800</xdr:colOff>
      <xdr:row>319</xdr:row>
      <xdr:rowOff>121920</xdr:rowOff>
    </xdr:to>
    <xdr:sp macro="" textlink="">
      <xdr:nvSpPr>
        <xdr:cNvPr id="3626" name="AutoShape 554" descr="Chicago Blackhawks">
          <a:extLst>
            <a:ext uri="{FF2B5EF4-FFF2-40B4-BE49-F238E27FC236}">
              <a16:creationId xmlns:a16="http://schemas.microsoft.com/office/drawing/2014/main" xmlns="" id="{00000000-0008-0000-0D00-00002A0E0000}"/>
            </a:ext>
          </a:extLst>
        </xdr:cNvPr>
        <xdr:cNvSpPr>
          <a:spLocks noChangeAspect="1" noChangeArrowheads="1"/>
        </xdr:cNvSpPr>
      </xdr:nvSpPr>
      <xdr:spPr bwMode="auto">
        <a:xfrm>
          <a:off x="0" y="209047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664</xdr:row>
      <xdr:rowOff>0</xdr:rowOff>
    </xdr:from>
    <xdr:to>
      <xdr:col>0</xdr:col>
      <xdr:colOff>304800</xdr:colOff>
      <xdr:row>665</xdr:row>
      <xdr:rowOff>121920</xdr:rowOff>
    </xdr:to>
    <xdr:sp macro="" textlink="">
      <xdr:nvSpPr>
        <xdr:cNvPr id="3627" name="AutoShape 555" descr="New York Rangers">
          <a:extLst>
            <a:ext uri="{FF2B5EF4-FFF2-40B4-BE49-F238E27FC236}">
              <a16:creationId xmlns:a16="http://schemas.microsoft.com/office/drawing/2014/main" xmlns="" id="{00000000-0008-0000-0D00-00002B0E0000}"/>
            </a:ext>
          </a:extLst>
        </xdr:cNvPr>
        <xdr:cNvSpPr>
          <a:spLocks noChangeAspect="1" noChangeArrowheads="1"/>
        </xdr:cNvSpPr>
      </xdr:nvSpPr>
      <xdr:spPr bwMode="auto">
        <a:xfrm>
          <a:off x="0" y="209420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739</xdr:row>
      <xdr:rowOff>0</xdr:rowOff>
    </xdr:from>
    <xdr:to>
      <xdr:col>0</xdr:col>
      <xdr:colOff>304800</xdr:colOff>
      <xdr:row>740</xdr:row>
      <xdr:rowOff>121920</xdr:rowOff>
    </xdr:to>
    <xdr:sp macro="" textlink="">
      <xdr:nvSpPr>
        <xdr:cNvPr id="3628" name="AutoShape 556" descr="New York Rangers">
          <a:extLst>
            <a:ext uri="{FF2B5EF4-FFF2-40B4-BE49-F238E27FC236}">
              <a16:creationId xmlns:a16="http://schemas.microsoft.com/office/drawing/2014/main" xmlns="" id="{00000000-0008-0000-0D00-00002C0E0000}"/>
            </a:ext>
          </a:extLst>
        </xdr:cNvPr>
        <xdr:cNvSpPr>
          <a:spLocks noChangeAspect="1" noChangeArrowheads="1"/>
        </xdr:cNvSpPr>
      </xdr:nvSpPr>
      <xdr:spPr bwMode="auto">
        <a:xfrm>
          <a:off x="0" y="20979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828</xdr:row>
      <xdr:rowOff>0</xdr:rowOff>
    </xdr:from>
    <xdr:to>
      <xdr:col>0</xdr:col>
      <xdr:colOff>304800</xdr:colOff>
      <xdr:row>829</xdr:row>
      <xdr:rowOff>121920</xdr:rowOff>
    </xdr:to>
    <xdr:sp macro="" textlink="">
      <xdr:nvSpPr>
        <xdr:cNvPr id="3629" name="AutoShape 557" descr="Vancouver Canucks">
          <a:extLst>
            <a:ext uri="{FF2B5EF4-FFF2-40B4-BE49-F238E27FC236}">
              <a16:creationId xmlns:a16="http://schemas.microsoft.com/office/drawing/2014/main" xmlns="" id="{00000000-0008-0000-0D00-00002D0E0000}"/>
            </a:ext>
          </a:extLst>
        </xdr:cNvPr>
        <xdr:cNvSpPr>
          <a:spLocks noChangeAspect="1" noChangeArrowheads="1"/>
        </xdr:cNvSpPr>
      </xdr:nvSpPr>
      <xdr:spPr bwMode="auto">
        <a:xfrm>
          <a:off x="0" y="21016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xdr:row>
      <xdr:rowOff>0</xdr:rowOff>
    </xdr:from>
    <xdr:to>
      <xdr:col>0</xdr:col>
      <xdr:colOff>304800</xdr:colOff>
      <xdr:row>454</xdr:row>
      <xdr:rowOff>121920</xdr:rowOff>
    </xdr:to>
    <xdr:sp macro="" textlink="">
      <xdr:nvSpPr>
        <xdr:cNvPr id="3630" name="AutoShape 558" descr="Nashville Predators">
          <a:extLst>
            <a:ext uri="{FF2B5EF4-FFF2-40B4-BE49-F238E27FC236}">
              <a16:creationId xmlns:a16="http://schemas.microsoft.com/office/drawing/2014/main" xmlns="" id="{00000000-0008-0000-0D00-00002E0E0000}"/>
            </a:ext>
          </a:extLst>
        </xdr:cNvPr>
        <xdr:cNvSpPr>
          <a:spLocks noChangeAspect="1" noChangeArrowheads="1"/>
        </xdr:cNvSpPr>
      </xdr:nvSpPr>
      <xdr:spPr bwMode="auto">
        <a:xfrm>
          <a:off x="0" y="2105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xdr:row>
      <xdr:rowOff>0</xdr:rowOff>
    </xdr:from>
    <xdr:to>
      <xdr:col>0</xdr:col>
      <xdr:colOff>304800</xdr:colOff>
      <xdr:row>723</xdr:row>
      <xdr:rowOff>121920</xdr:rowOff>
    </xdr:to>
    <xdr:sp macro="" textlink="">
      <xdr:nvSpPr>
        <xdr:cNvPr id="3631" name="AutoShape 559" descr="Columbus Blue Jackets">
          <a:extLst>
            <a:ext uri="{FF2B5EF4-FFF2-40B4-BE49-F238E27FC236}">
              <a16:creationId xmlns:a16="http://schemas.microsoft.com/office/drawing/2014/main" xmlns="" id="{00000000-0008-0000-0D00-00002F0E0000}"/>
            </a:ext>
          </a:extLst>
        </xdr:cNvPr>
        <xdr:cNvSpPr>
          <a:spLocks noChangeAspect="1" noChangeArrowheads="1"/>
        </xdr:cNvSpPr>
      </xdr:nvSpPr>
      <xdr:spPr bwMode="auto">
        <a:xfrm>
          <a:off x="0" y="21091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121920</xdr:rowOff>
    </xdr:to>
    <xdr:sp macro="" textlink="">
      <xdr:nvSpPr>
        <xdr:cNvPr id="3632" name="AutoShape 560" descr="Tampa Bay Lightning">
          <a:extLst>
            <a:ext uri="{FF2B5EF4-FFF2-40B4-BE49-F238E27FC236}">
              <a16:creationId xmlns:a16="http://schemas.microsoft.com/office/drawing/2014/main" xmlns="" id="{00000000-0008-0000-0D00-0000300E0000}"/>
            </a:ext>
          </a:extLst>
        </xdr:cNvPr>
        <xdr:cNvSpPr>
          <a:spLocks noChangeAspect="1" noChangeArrowheads="1"/>
        </xdr:cNvSpPr>
      </xdr:nvSpPr>
      <xdr:spPr bwMode="auto">
        <a:xfrm>
          <a:off x="0" y="21128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339</xdr:row>
      <xdr:rowOff>0</xdr:rowOff>
    </xdr:from>
    <xdr:to>
      <xdr:col>0</xdr:col>
      <xdr:colOff>304800</xdr:colOff>
      <xdr:row>340</xdr:row>
      <xdr:rowOff>121920</xdr:rowOff>
    </xdr:to>
    <xdr:sp macro="" textlink="">
      <xdr:nvSpPr>
        <xdr:cNvPr id="3633" name="AutoShape 561" descr="Anaheim Ducks">
          <a:extLst>
            <a:ext uri="{FF2B5EF4-FFF2-40B4-BE49-F238E27FC236}">
              <a16:creationId xmlns:a16="http://schemas.microsoft.com/office/drawing/2014/main" xmlns="" id="{00000000-0008-0000-0D00-0000310E0000}"/>
            </a:ext>
          </a:extLst>
        </xdr:cNvPr>
        <xdr:cNvSpPr>
          <a:spLocks noChangeAspect="1" noChangeArrowheads="1"/>
        </xdr:cNvSpPr>
      </xdr:nvSpPr>
      <xdr:spPr bwMode="auto">
        <a:xfrm>
          <a:off x="0" y="21166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xdr:row>
      <xdr:rowOff>0</xdr:rowOff>
    </xdr:from>
    <xdr:to>
      <xdr:col>0</xdr:col>
      <xdr:colOff>304800</xdr:colOff>
      <xdr:row>308</xdr:row>
      <xdr:rowOff>121920</xdr:rowOff>
    </xdr:to>
    <xdr:sp macro="" textlink="">
      <xdr:nvSpPr>
        <xdr:cNvPr id="3634" name="AutoShape 562" descr="Dallas Stars">
          <a:extLst>
            <a:ext uri="{FF2B5EF4-FFF2-40B4-BE49-F238E27FC236}">
              <a16:creationId xmlns:a16="http://schemas.microsoft.com/office/drawing/2014/main" xmlns="" id="{00000000-0008-0000-0D00-0000320E0000}"/>
            </a:ext>
          </a:extLst>
        </xdr:cNvPr>
        <xdr:cNvSpPr>
          <a:spLocks noChangeAspect="1" noChangeArrowheads="1"/>
        </xdr:cNvSpPr>
      </xdr:nvSpPr>
      <xdr:spPr bwMode="auto">
        <a:xfrm>
          <a:off x="0" y="212034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349</xdr:row>
      <xdr:rowOff>0</xdr:rowOff>
    </xdr:from>
    <xdr:to>
      <xdr:col>0</xdr:col>
      <xdr:colOff>304800</xdr:colOff>
      <xdr:row>350</xdr:row>
      <xdr:rowOff>121920</xdr:rowOff>
    </xdr:to>
    <xdr:sp macro="" textlink="">
      <xdr:nvSpPr>
        <xdr:cNvPr id="3635" name="AutoShape 563" descr="Pittsburgh Penguins">
          <a:extLst>
            <a:ext uri="{FF2B5EF4-FFF2-40B4-BE49-F238E27FC236}">
              <a16:creationId xmlns:a16="http://schemas.microsoft.com/office/drawing/2014/main" xmlns="" id="{00000000-0008-0000-0D00-0000330E0000}"/>
            </a:ext>
          </a:extLst>
        </xdr:cNvPr>
        <xdr:cNvSpPr>
          <a:spLocks noChangeAspect="1" noChangeArrowheads="1"/>
        </xdr:cNvSpPr>
      </xdr:nvSpPr>
      <xdr:spPr bwMode="auto">
        <a:xfrm>
          <a:off x="0" y="2124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xdr:row>
      <xdr:rowOff>0</xdr:rowOff>
    </xdr:from>
    <xdr:to>
      <xdr:col>0</xdr:col>
      <xdr:colOff>304800</xdr:colOff>
      <xdr:row>500</xdr:row>
      <xdr:rowOff>121920</xdr:rowOff>
    </xdr:to>
    <xdr:sp macro="" textlink="">
      <xdr:nvSpPr>
        <xdr:cNvPr id="3636" name="AutoShape 564" descr="Chicago Blackhawks">
          <a:extLst>
            <a:ext uri="{FF2B5EF4-FFF2-40B4-BE49-F238E27FC236}">
              <a16:creationId xmlns:a16="http://schemas.microsoft.com/office/drawing/2014/main" xmlns="" id="{00000000-0008-0000-0D00-0000340E0000}"/>
            </a:ext>
          </a:extLst>
        </xdr:cNvPr>
        <xdr:cNvSpPr>
          <a:spLocks noChangeAspect="1" noChangeArrowheads="1"/>
        </xdr:cNvSpPr>
      </xdr:nvSpPr>
      <xdr:spPr bwMode="auto">
        <a:xfrm>
          <a:off x="0" y="212780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121920</xdr:rowOff>
    </xdr:to>
    <xdr:sp macro="" textlink="">
      <xdr:nvSpPr>
        <xdr:cNvPr id="3637" name="AutoShape 565" descr="Chicago Blackhawks">
          <a:extLst>
            <a:ext uri="{FF2B5EF4-FFF2-40B4-BE49-F238E27FC236}">
              <a16:creationId xmlns:a16="http://schemas.microsoft.com/office/drawing/2014/main" xmlns="" id="{00000000-0008-0000-0D00-0000350E0000}"/>
            </a:ext>
          </a:extLst>
        </xdr:cNvPr>
        <xdr:cNvSpPr>
          <a:spLocks noChangeAspect="1" noChangeArrowheads="1"/>
        </xdr:cNvSpPr>
      </xdr:nvSpPr>
      <xdr:spPr bwMode="auto">
        <a:xfrm>
          <a:off x="0" y="21315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831</xdr:row>
      <xdr:rowOff>0</xdr:rowOff>
    </xdr:from>
    <xdr:to>
      <xdr:col>0</xdr:col>
      <xdr:colOff>304800</xdr:colOff>
      <xdr:row>832</xdr:row>
      <xdr:rowOff>121920</xdr:rowOff>
    </xdr:to>
    <xdr:sp macro="" textlink="">
      <xdr:nvSpPr>
        <xdr:cNvPr id="3638" name="AutoShape 566" descr="Pittsburgh Penguins">
          <a:extLst>
            <a:ext uri="{FF2B5EF4-FFF2-40B4-BE49-F238E27FC236}">
              <a16:creationId xmlns:a16="http://schemas.microsoft.com/office/drawing/2014/main" xmlns="" id="{00000000-0008-0000-0D00-0000360E0000}"/>
            </a:ext>
          </a:extLst>
        </xdr:cNvPr>
        <xdr:cNvSpPr>
          <a:spLocks noChangeAspect="1" noChangeArrowheads="1"/>
        </xdr:cNvSpPr>
      </xdr:nvSpPr>
      <xdr:spPr bwMode="auto">
        <a:xfrm>
          <a:off x="0" y="213527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121920</xdr:rowOff>
    </xdr:to>
    <xdr:sp macro="" textlink="">
      <xdr:nvSpPr>
        <xdr:cNvPr id="3639" name="AutoShape 567" descr="Colorado Avalanche">
          <a:extLst>
            <a:ext uri="{FF2B5EF4-FFF2-40B4-BE49-F238E27FC236}">
              <a16:creationId xmlns:a16="http://schemas.microsoft.com/office/drawing/2014/main" xmlns="" id="{00000000-0008-0000-0D00-0000370E0000}"/>
            </a:ext>
          </a:extLst>
        </xdr:cNvPr>
        <xdr:cNvSpPr>
          <a:spLocks noChangeAspect="1" noChangeArrowheads="1"/>
        </xdr:cNvSpPr>
      </xdr:nvSpPr>
      <xdr:spPr bwMode="auto">
        <a:xfrm>
          <a:off x="0" y="21390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xdr:row>
      <xdr:rowOff>0</xdr:rowOff>
    </xdr:from>
    <xdr:to>
      <xdr:col>0</xdr:col>
      <xdr:colOff>304800</xdr:colOff>
      <xdr:row>262</xdr:row>
      <xdr:rowOff>121920</xdr:rowOff>
    </xdr:to>
    <xdr:sp macro="" textlink="">
      <xdr:nvSpPr>
        <xdr:cNvPr id="3640" name="AutoShape 568" descr="Detroit Red Wings">
          <a:extLst>
            <a:ext uri="{FF2B5EF4-FFF2-40B4-BE49-F238E27FC236}">
              <a16:creationId xmlns:a16="http://schemas.microsoft.com/office/drawing/2014/main" xmlns="" id="{00000000-0008-0000-0D00-0000380E0000}"/>
            </a:ext>
          </a:extLst>
        </xdr:cNvPr>
        <xdr:cNvSpPr>
          <a:spLocks noChangeAspect="1" noChangeArrowheads="1"/>
        </xdr:cNvSpPr>
      </xdr:nvSpPr>
      <xdr:spPr bwMode="auto">
        <a:xfrm>
          <a:off x="0" y="2142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627</xdr:row>
      <xdr:rowOff>0</xdr:rowOff>
    </xdr:from>
    <xdr:to>
      <xdr:col>0</xdr:col>
      <xdr:colOff>304800</xdr:colOff>
      <xdr:row>628</xdr:row>
      <xdr:rowOff>121920</xdr:rowOff>
    </xdr:to>
    <xdr:sp macro="" textlink="">
      <xdr:nvSpPr>
        <xdr:cNvPr id="3641" name="AutoShape 569" descr="Colorado Avalanche">
          <a:extLst>
            <a:ext uri="{FF2B5EF4-FFF2-40B4-BE49-F238E27FC236}">
              <a16:creationId xmlns:a16="http://schemas.microsoft.com/office/drawing/2014/main" xmlns="" id="{00000000-0008-0000-0D00-0000390E0000}"/>
            </a:ext>
          </a:extLst>
        </xdr:cNvPr>
        <xdr:cNvSpPr>
          <a:spLocks noChangeAspect="1" noChangeArrowheads="1"/>
        </xdr:cNvSpPr>
      </xdr:nvSpPr>
      <xdr:spPr bwMode="auto">
        <a:xfrm>
          <a:off x="0" y="214647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xdr:row>
      <xdr:rowOff>0</xdr:rowOff>
    </xdr:from>
    <xdr:to>
      <xdr:col>0</xdr:col>
      <xdr:colOff>304800</xdr:colOff>
      <xdr:row>322</xdr:row>
      <xdr:rowOff>121920</xdr:rowOff>
    </xdr:to>
    <xdr:sp macro="" textlink="">
      <xdr:nvSpPr>
        <xdr:cNvPr id="3642" name="AutoShape 570" descr="Washington Capitals">
          <a:extLst>
            <a:ext uri="{FF2B5EF4-FFF2-40B4-BE49-F238E27FC236}">
              <a16:creationId xmlns:a16="http://schemas.microsoft.com/office/drawing/2014/main" xmlns="" id="{00000000-0008-0000-0D00-00003A0E0000}"/>
            </a:ext>
          </a:extLst>
        </xdr:cNvPr>
        <xdr:cNvSpPr>
          <a:spLocks noChangeAspect="1" noChangeArrowheads="1"/>
        </xdr:cNvSpPr>
      </xdr:nvSpPr>
      <xdr:spPr bwMode="auto">
        <a:xfrm>
          <a:off x="0" y="215021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477</xdr:row>
      <xdr:rowOff>0</xdr:rowOff>
    </xdr:from>
    <xdr:to>
      <xdr:col>0</xdr:col>
      <xdr:colOff>304800</xdr:colOff>
      <xdr:row>478</xdr:row>
      <xdr:rowOff>121920</xdr:rowOff>
    </xdr:to>
    <xdr:sp macro="" textlink="">
      <xdr:nvSpPr>
        <xdr:cNvPr id="3643" name="AutoShape 571" descr="Washington Capitals">
          <a:extLst>
            <a:ext uri="{FF2B5EF4-FFF2-40B4-BE49-F238E27FC236}">
              <a16:creationId xmlns:a16="http://schemas.microsoft.com/office/drawing/2014/main" xmlns="" id="{00000000-0008-0000-0D00-00003B0E0000}"/>
            </a:ext>
          </a:extLst>
        </xdr:cNvPr>
        <xdr:cNvSpPr>
          <a:spLocks noChangeAspect="1" noChangeArrowheads="1"/>
        </xdr:cNvSpPr>
      </xdr:nvSpPr>
      <xdr:spPr bwMode="auto">
        <a:xfrm>
          <a:off x="0" y="215394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302</xdr:row>
      <xdr:rowOff>0</xdr:rowOff>
    </xdr:from>
    <xdr:to>
      <xdr:col>0</xdr:col>
      <xdr:colOff>304800</xdr:colOff>
      <xdr:row>303</xdr:row>
      <xdr:rowOff>121920</xdr:rowOff>
    </xdr:to>
    <xdr:sp macro="" textlink="">
      <xdr:nvSpPr>
        <xdr:cNvPr id="3644" name="AutoShape 572" descr="Ottawa Senators">
          <a:extLst>
            <a:ext uri="{FF2B5EF4-FFF2-40B4-BE49-F238E27FC236}">
              <a16:creationId xmlns:a16="http://schemas.microsoft.com/office/drawing/2014/main" xmlns="" id="{00000000-0008-0000-0D00-00003C0E0000}"/>
            </a:ext>
          </a:extLst>
        </xdr:cNvPr>
        <xdr:cNvSpPr>
          <a:spLocks noChangeAspect="1" noChangeArrowheads="1"/>
        </xdr:cNvSpPr>
      </xdr:nvSpPr>
      <xdr:spPr bwMode="auto">
        <a:xfrm>
          <a:off x="0" y="215767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121920</xdr:rowOff>
    </xdr:to>
    <xdr:sp macro="" textlink="">
      <xdr:nvSpPr>
        <xdr:cNvPr id="3645" name="AutoShape 573" descr="New Jersey Devils">
          <a:extLst>
            <a:ext uri="{FF2B5EF4-FFF2-40B4-BE49-F238E27FC236}">
              <a16:creationId xmlns:a16="http://schemas.microsoft.com/office/drawing/2014/main" xmlns="" id="{00000000-0008-0000-0D00-00003D0E0000}"/>
            </a:ext>
          </a:extLst>
        </xdr:cNvPr>
        <xdr:cNvSpPr>
          <a:spLocks noChangeAspect="1" noChangeArrowheads="1"/>
        </xdr:cNvSpPr>
      </xdr:nvSpPr>
      <xdr:spPr bwMode="auto">
        <a:xfrm>
          <a:off x="0" y="2161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669</xdr:row>
      <xdr:rowOff>0</xdr:rowOff>
    </xdr:from>
    <xdr:to>
      <xdr:col>0</xdr:col>
      <xdr:colOff>304800</xdr:colOff>
      <xdr:row>670</xdr:row>
      <xdr:rowOff>121920</xdr:rowOff>
    </xdr:to>
    <xdr:sp macro="" textlink="">
      <xdr:nvSpPr>
        <xdr:cNvPr id="3646" name="AutoShape 574" descr="Boston Bruins">
          <a:extLst>
            <a:ext uri="{FF2B5EF4-FFF2-40B4-BE49-F238E27FC236}">
              <a16:creationId xmlns:a16="http://schemas.microsoft.com/office/drawing/2014/main" xmlns="" id="{00000000-0008-0000-0D00-00003E0E0000}"/>
            </a:ext>
          </a:extLst>
        </xdr:cNvPr>
        <xdr:cNvSpPr>
          <a:spLocks noChangeAspect="1" noChangeArrowheads="1"/>
        </xdr:cNvSpPr>
      </xdr:nvSpPr>
      <xdr:spPr bwMode="auto">
        <a:xfrm>
          <a:off x="0" y="216514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121920</xdr:rowOff>
    </xdr:to>
    <xdr:sp macro="" textlink="">
      <xdr:nvSpPr>
        <xdr:cNvPr id="3647" name="AutoShape 575" descr="New Jersey Devils">
          <a:extLst>
            <a:ext uri="{FF2B5EF4-FFF2-40B4-BE49-F238E27FC236}">
              <a16:creationId xmlns:a16="http://schemas.microsoft.com/office/drawing/2014/main" xmlns="" id="{00000000-0008-0000-0D00-00003F0E0000}"/>
            </a:ext>
          </a:extLst>
        </xdr:cNvPr>
        <xdr:cNvSpPr>
          <a:spLocks noChangeAspect="1" noChangeArrowheads="1"/>
        </xdr:cNvSpPr>
      </xdr:nvSpPr>
      <xdr:spPr bwMode="auto">
        <a:xfrm>
          <a:off x="0" y="216888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726</xdr:row>
      <xdr:rowOff>0</xdr:rowOff>
    </xdr:from>
    <xdr:to>
      <xdr:col>0</xdr:col>
      <xdr:colOff>304800</xdr:colOff>
      <xdr:row>727</xdr:row>
      <xdr:rowOff>121920</xdr:rowOff>
    </xdr:to>
    <xdr:sp macro="" textlink="">
      <xdr:nvSpPr>
        <xdr:cNvPr id="3648" name="AutoShape 576" descr="Colorado Avalanche">
          <a:extLst>
            <a:ext uri="{FF2B5EF4-FFF2-40B4-BE49-F238E27FC236}">
              <a16:creationId xmlns:a16="http://schemas.microsoft.com/office/drawing/2014/main" xmlns="" id="{00000000-0008-0000-0D00-0000400E0000}"/>
            </a:ext>
          </a:extLst>
        </xdr:cNvPr>
        <xdr:cNvSpPr>
          <a:spLocks noChangeAspect="1" noChangeArrowheads="1"/>
        </xdr:cNvSpPr>
      </xdr:nvSpPr>
      <xdr:spPr bwMode="auto">
        <a:xfrm>
          <a:off x="0" y="217261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121920</xdr:rowOff>
    </xdr:to>
    <xdr:sp macro="" textlink="">
      <xdr:nvSpPr>
        <xdr:cNvPr id="3649" name="AutoShape 577" descr="Philadelphia Flyers">
          <a:extLst>
            <a:ext uri="{FF2B5EF4-FFF2-40B4-BE49-F238E27FC236}">
              <a16:creationId xmlns:a16="http://schemas.microsoft.com/office/drawing/2014/main" xmlns="" id="{00000000-0008-0000-0D00-0000410E0000}"/>
            </a:ext>
          </a:extLst>
        </xdr:cNvPr>
        <xdr:cNvSpPr>
          <a:spLocks noChangeAspect="1" noChangeArrowheads="1"/>
        </xdr:cNvSpPr>
      </xdr:nvSpPr>
      <xdr:spPr bwMode="auto">
        <a:xfrm>
          <a:off x="0" y="21763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732</xdr:row>
      <xdr:rowOff>0</xdr:rowOff>
    </xdr:from>
    <xdr:to>
      <xdr:col>0</xdr:col>
      <xdr:colOff>304800</xdr:colOff>
      <xdr:row>733</xdr:row>
      <xdr:rowOff>121920</xdr:rowOff>
    </xdr:to>
    <xdr:sp macro="" textlink="">
      <xdr:nvSpPr>
        <xdr:cNvPr id="3650" name="AutoShape 578" descr="New York Rangers">
          <a:extLst>
            <a:ext uri="{FF2B5EF4-FFF2-40B4-BE49-F238E27FC236}">
              <a16:creationId xmlns:a16="http://schemas.microsoft.com/office/drawing/2014/main" xmlns="" id="{00000000-0008-0000-0D00-0000420E0000}"/>
            </a:ext>
          </a:extLst>
        </xdr:cNvPr>
        <xdr:cNvSpPr>
          <a:spLocks noChangeAspect="1" noChangeArrowheads="1"/>
        </xdr:cNvSpPr>
      </xdr:nvSpPr>
      <xdr:spPr bwMode="auto">
        <a:xfrm>
          <a:off x="0" y="21800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459</xdr:row>
      <xdr:rowOff>0</xdr:rowOff>
    </xdr:from>
    <xdr:to>
      <xdr:col>0</xdr:col>
      <xdr:colOff>304800</xdr:colOff>
      <xdr:row>460</xdr:row>
      <xdr:rowOff>121920</xdr:rowOff>
    </xdr:to>
    <xdr:sp macro="" textlink="">
      <xdr:nvSpPr>
        <xdr:cNvPr id="3651" name="AutoShape 579" descr="Los Angeles Kings">
          <a:extLst>
            <a:ext uri="{FF2B5EF4-FFF2-40B4-BE49-F238E27FC236}">
              <a16:creationId xmlns:a16="http://schemas.microsoft.com/office/drawing/2014/main" xmlns="" id="{00000000-0008-0000-0D00-0000430E0000}"/>
            </a:ext>
          </a:extLst>
        </xdr:cNvPr>
        <xdr:cNvSpPr>
          <a:spLocks noChangeAspect="1" noChangeArrowheads="1"/>
        </xdr:cNvSpPr>
      </xdr:nvSpPr>
      <xdr:spPr bwMode="auto">
        <a:xfrm>
          <a:off x="0" y="218381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121920</xdr:rowOff>
    </xdr:to>
    <xdr:sp macro="" textlink="">
      <xdr:nvSpPr>
        <xdr:cNvPr id="3652" name="AutoShape 580" descr="Los Angeles Kings">
          <a:extLst>
            <a:ext uri="{FF2B5EF4-FFF2-40B4-BE49-F238E27FC236}">
              <a16:creationId xmlns:a16="http://schemas.microsoft.com/office/drawing/2014/main" xmlns="" id="{00000000-0008-0000-0D00-0000440E0000}"/>
            </a:ext>
          </a:extLst>
        </xdr:cNvPr>
        <xdr:cNvSpPr>
          <a:spLocks noChangeAspect="1" noChangeArrowheads="1"/>
        </xdr:cNvSpPr>
      </xdr:nvSpPr>
      <xdr:spPr bwMode="auto">
        <a:xfrm>
          <a:off x="0" y="21875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682</xdr:row>
      <xdr:rowOff>0</xdr:rowOff>
    </xdr:from>
    <xdr:to>
      <xdr:col>0</xdr:col>
      <xdr:colOff>304800</xdr:colOff>
      <xdr:row>683</xdr:row>
      <xdr:rowOff>121920</xdr:rowOff>
    </xdr:to>
    <xdr:sp macro="" textlink="">
      <xdr:nvSpPr>
        <xdr:cNvPr id="3653" name="AutoShape 581" descr="Vegas Golden Knights">
          <a:extLst>
            <a:ext uri="{FF2B5EF4-FFF2-40B4-BE49-F238E27FC236}">
              <a16:creationId xmlns:a16="http://schemas.microsoft.com/office/drawing/2014/main" xmlns="" id="{00000000-0008-0000-0D00-0000450E0000}"/>
            </a:ext>
          </a:extLst>
        </xdr:cNvPr>
        <xdr:cNvSpPr>
          <a:spLocks noChangeAspect="1" noChangeArrowheads="1"/>
        </xdr:cNvSpPr>
      </xdr:nvSpPr>
      <xdr:spPr bwMode="auto">
        <a:xfrm>
          <a:off x="0" y="21912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232</xdr:row>
      <xdr:rowOff>0</xdr:rowOff>
    </xdr:from>
    <xdr:to>
      <xdr:col>0</xdr:col>
      <xdr:colOff>304800</xdr:colOff>
      <xdr:row>233</xdr:row>
      <xdr:rowOff>121920</xdr:rowOff>
    </xdr:to>
    <xdr:sp macro="" textlink="">
      <xdr:nvSpPr>
        <xdr:cNvPr id="3654" name="AutoShape 582" descr="Tampa Bay Lightning">
          <a:extLst>
            <a:ext uri="{FF2B5EF4-FFF2-40B4-BE49-F238E27FC236}">
              <a16:creationId xmlns:a16="http://schemas.microsoft.com/office/drawing/2014/main" xmlns="" id="{00000000-0008-0000-0D00-0000460E0000}"/>
            </a:ext>
          </a:extLst>
        </xdr:cNvPr>
        <xdr:cNvSpPr>
          <a:spLocks noChangeAspect="1" noChangeArrowheads="1"/>
        </xdr:cNvSpPr>
      </xdr:nvSpPr>
      <xdr:spPr bwMode="auto">
        <a:xfrm>
          <a:off x="0" y="2196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817</xdr:row>
      <xdr:rowOff>0</xdr:rowOff>
    </xdr:from>
    <xdr:to>
      <xdr:col>0</xdr:col>
      <xdr:colOff>304800</xdr:colOff>
      <xdr:row>818</xdr:row>
      <xdr:rowOff>121920</xdr:rowOff>
    </xdr:to>
    <xdr:sp macro="" textlink="">
      <xdr:nvSpPr>
        <xdr:cNvPr id="3655" name="AutoShape 583" descr="Columbus Blue Jackets">
          <a:extLst>
            <a:ext uri="{FF2B5EF4-FFF2-40B4-BE49-F238E27FC236}">
              <a16:creationId xmlns:a16="http://schemas.microsoft.com/office/drawing/2014/main" xmlns="" id="{00000000-0008-0000-0D00-0000470E0000}"/>
            </a:ext>
          </a:extLst>
        </xdr:cNvPr>
        <xdr:cNvSpPr>
          <a:spLocks noChangeAspect="1" noChangeArrowheads="1"/>
        </xdr:cNvSpPr>
      </xdr:nvSpPr>
      <xdr:spPr bwMode="auto">
        <a:xfrm>
          <a:off x="0" y="220057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121920</xdr:rowOff>
    </xdr:to>
    <xdr:sp macro="" textlink="">
      <xdr:nvSpPr>
        <xdr:cNvPr id="3656" name="AutoShape 584" descr="Toronto Maple Leafs">
          <a:extLst>
            <a:ext uri="{FF2B5EF4-FFF2-40B4-BE49-F238E27FC236}">
              <a16:creationId xmlns:a16="http://schemas.microsoft.com/office/drawing/2014/main" xmlns="" id="{00000000-0008-0000-0D00-0000480E0000}"/>
            </a:ext>
          </a:extLst>
        </xdr:cNvPr>
        <xdr:cNvSpPr>
          <a:spLocks noChangeAspect="1" noChangeArrowheads="1"/>
        </xdr:cNvSpPr>
      </xdr:nvSpPr>
      <xdr:spPr bwMode="auto">
        <a:xfrm>
          <a:off x="0" y="22043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723</xdr:row>
      <xdr:rowOff>0</xdr:rowOff>
    </xdr:from>
    <xdr:to>
      <xdr:col>0</xdr:col>
      <xdr:colOff>304800</xdr:colOff>
      <xdr:row>724</xdr:row>
      <xdr:rowOff>121920</xdr:rowOff>
    </xdr:to>
    <xdr:sp macro="" textlink="">
      <xdr:nvSpPr>
        <xdr:cNvPr id="3657" name="AutoShape 585" descr="Winnipeg Jets">
          <a:extLst>
            <a:ext uri="{FF2B5EF4-FFF2-40B4-BE49-F238E27FC236}">
              <a16:creationId xmlns:a16="http://schemas.microsoft.com/office/drawing/2014/main" xmlns="" id="{00000000-0008-0000-0D00-0000490E0000}"/>
            </a:ext>
          </a:extLst>
        </xdr:cNvPr>
        <xdr:cNvSpPr>
          <a:spLocks noChangeAspect="1" noChangeArrowheads="1"/>
        </xdr:cNvSpPr>
      </xdr:nvSpPr>
      <xdr:spPr bwMode="auto">
        <a:xfrm>
          <a:off x="0" y="22080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304800</xdr:colOff>
      <xdr:row>241</xdr:row>
      <xdr:rowOff>121920</xdr:rowOff>
    </xdr:to>
    <xdr:sp macro="" textlink="">
      <xdr:nvSpPr>
        <xdr:cNvPr id="3658" name="AutoShape 586" descr="Anaheim Ducks">
          <a:extLst>
            <a:ext uri="{FF2B5EF4-FFF2-40B4-BE49-F238E27FC236}">
              <a16:creationId xmlns:a16="http://schemas.microsoft.com/office/drawing/2014/main" xmlns="" id="{00000000-0008-0000-0D00-00004A0E0000}"/>
            </a:ext>
          </a:extLst>
        </xdr:cNvPr>
        <xdr:cNvSpPr>
          <a:spLocks noChangeAspect="1" noChangeArrowheads="1"/>
        </xdr:cNvSpPr>
      </xdr:nvSpPr>
      <xdr:spPr bwMode="auto">
        <a:xfrm>
          <a:off x="0" y="22117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270</xdr:row>
      <xdr:rowOff>0</xdr:rowOff>
    </xdr:from>
    <xdr:to>
      <xdr:col>0</xdr:col>
      <xdr:colOff>304800</xdr:colOff>
      <xdr:row>271</xdr:row>
      <xdr:rowOff>121920</xdr:rowOff>
    </xdr:to>
    <xdr:sp macro="" textlink="">
      <xdr:nvSpPr>
        <xdr:cNvPr id="3659" name="AutoShape 587" descr="Edmonton Oilers">
          <a:extLst>
            <a:ext uri="{FF2B5EF4-FFF2-40B4-BE49-F238E27FC236}">
              <a16:creationId xmlns:a16="http://schemas.microsoft.com/office/drawing/2014/main" xmlns="" id="{00000000-0008-0000-0D00-00004B0E0000}"/>
            </a:ext>
          </a:extLst>
        </xdr:cNvPr>
        <xdr:cNvSpPr>
          <a:spLocks noChangeAspect="1" noChangeArrowheads="1"/>
        </xdr:cNvSpPr>
      </xdr:nvSpPr>
      <xdr:spPr bwMode="auto">
        <a:xfrm>
          <a:off x="0" y="2215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573</xdr:row>
      <xdr:rowOff>0</xdr:rowOff>
    </xdr:from>
    <xdr:to>
      <xdr:col>0</xdr:col>
      <xdr:colOff>304800</xdr:colOff>
      <xdr:row>574</xdr:row>
      <xdr:rowOff>121920</xdr:rowOff>
    </xdr:to>
    <xdr:sp macro="" textlink="">
      <xdr:nvSpPr>
        <xdr:cNvPr id="3660" name="AutoShape 588" descr="Philadelphia Flyers">
          <a:extLst>
            <a:ext uri="{FF2B5EF4-FFF2-40B4-BE49-F238E27FC236}">
              <a16:creationId xmlns:a16="http://schemas.microsoft.com/office/drawing/2014/main" xmlns="" id="{00000000-0008-0000-0D00-00004C0E0000}"/>
            </a:ext>
          </a:extLst>
        </xdr:cNvPr>
        <xdr:cNvSpPr>
          <a:spLocks noChangeAspect="1" noChangeArrowheads="1"/>
        </xdr:cNvSpPr>
      </xdr:nvSpPr>
      <xdr:spPr bwMode="auto">
        <a:xfrm>
          <a:off x="0" y="22192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121920</xdr:rowOff>
    </xdr:to>
    <xdr:sp macro="" textlink="">
      <xdr:nvSpPr>
        <xdr:cNvPr id="3661" name="AutoShape 589" descr="St Louis Blues">
          <a:extLst>
            <a:ext uri="{FF2B5EF4-FFF2-40B4-BE49-F238E27FC236}">
              <a16:creationId xmlns:a16="http://schemas.microsoft.com/office/drawing/2014/main" xmlns="" id="{00000000-0008-0000-0D00-00004D0E0000}"/>
            </a:ext>
          </a:extLst>
        </xdr:cNvPr>
        <xdr:cNvSpPr>
          <a:spLocks noChangeAspect="1" noChangeArrowheads="1"/>
        </xdr:cNvSpPr>
      </xdr:nvSpPr>
      <xdr:spPr bwMode="auto">
        <a:xfrm>
          <a:off x="0" y="22229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xdr:row>
      <xdr:rowOff>0</xdr:rowOff>
    </xdr:from>
    <xdr:to>
      <xdr:col>0</xdr:col>
      <xdr:colOff>304800</xdr:colOff>
      <xdr:row>418</xdr:row>
      <xdr:rowOff>121920</xdr:rowOff>
    </xdr:to>
    <xdr:sp macro="" textlink="">
      <xdr:nvSpPr>
        <xdr:cNvPr id="3662" name="AutoShape 590" descr="Columbus Blue Jackets">
          <a:extLst>
            <a:ext uri="{FF2B5EF4-FFF2-40B4-BE49-F238E27FC236}">
              <a16:creationId xmlns:a16="http://schemas.microsoft.com/office/drawing/2014/main" xmlns="" id="{00000000-0008-0000-0D00-00004E0E0000}"/>
            </a:ext>
          </a:extLst>
        </xdr:cNvPr>
        <xdr:cNvSpPr>
          <a:spLocks noChangeAspect="1" noChangeArrowheads="1"/>
        </xdr:cNvSpPr>
      </xdr:nvSpPr>
      <xdr:spPr bwMode="auto">
        <a:xfrm>
          <a:off x="0" y="222671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418</xdr:row>
      <xdr:rowOff>0</xdr:rowOff>
    </xdr:from>
    <xdr:to>
      <xdr:col>0</xdr:col>
      <xdr:colOff>304800</xdr:colOff>
      <xdr:row>419</xdr:row>
      <xdr:rowOff>121920</xdr:rowOff>
    </xdr:to>
    <xdr:sp macro="" textlink="">
      <xdr:nvSpPr>
        <xdr:cNvPr id="3663" name="AutoShape 591" descr="Nashville Predators">
          <a:extLst>
            <a:ext uri="{FF2B5EF4-FFF2-40B4-BE49-F238E27FC236}">
              <a16:creationId xmlns:a16="http://schemas.microsoft.com/office/drawing/2014/main" xmlns="" id="{00000000-0008-0000-0D00-00004F0E0000}"/>
            </a:ext>
          </a:extLst>
        </xdr:cNvPr>
        <xdr:cNvSpPr>
          <a:spLocks noChangeAspect="1" noChangeArrowheads="1"/>
        </xdr:cNvSpPr>
      </xdr:nvSpPr>
      <xdr:spPr bwMode="auto">
        <a:xfrm>
          <a:off x="0" y="22304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xdr:row>
      <xdr:rowOff>0</xdr:rowOff>
    </xdr:from>
    <xdr:to>
      <xdr:col>0</xdr:col>
      <xdr:colOff>304800</xdr:colOff>
      <xdr:row>477</xdr:row>
      <xdr:rowOff>121920</xdr:rowOff>
    </xdr:to>
    <xdr:sp macro="" textlink="">
      <xdr:nvSpPr>
        <xdr:cNvPr id="3664" name="AutoShape 592" descr="Anaheim Ducks">
          <a:extLst>
            <a:ext uri="{FF2B5EF4-FFF2-40B4-BE49-F238E27FC236}">
              <a16:creationId xmlns:a16="http://schemas.microsoft.com/office/drawing/2014/main" xmlns="" id="{00000000-0008-0000-0D00-0000500E0000}"/>
            </a:ext>
          </a:extLst>
        </xdr:cNvPr>
        <xdr:cNvSpPr>
          <a:spLocks noChangeAspect="1" noChangeArrowheads="1"/>
        </xdr:cNvSpPr>
      </xdr:nvSpPr>
      <xdr:spPr bwMode="auto">
        <a:xfrm>
          <a:off x="0" y="2234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287</xdr:row>
      <xdr:rowOff>0</xdr:rowOff>
    </xdr:from>
    <xdr:to>
      <xdr:col>0</xdr:col>
      <xdr:colOff>304800</xdr:colOff>
      <xdr:row>288</xdr:row>
      <xdr:rowOff>121920</xdr:rowOff>
    </xdr:to>
    <xdr:sp macro="" textlink="">
      <xdr:nvSpPr>
        <xdr:cNvPr id="3665" name="AutoShape 593" descr="Ottawa Senators">
          <a:extLst>
            <a:ext uri="{FF2B5EF4-FFF2-40B4-BE49-F238E27FC236}">
              <a16:creationId xmlns:a16="http://schemas.microsoft.com/office/drawing/2014/main" xmlns="" id="{00000000-0008-0000-0D00-0000510E0000}"/>
            </a:ext>
          </a:extLst>
        </xdr:cNvPr>
        <xdr:cNvSpPr>
          <a:spLocks noChangeAspect="1" noChangeArrowheads="1"/>
        </xdr:cNvSpPr>
      </xdr:nvSpPr>
      <xdr:spPr bwMode="auto">
        <a:xfrm>
          <a:off x="0" y="22379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121920</xdr:rowOff>
    </xdr:to>
    <xdr:sp macro="" textlink="">
      <xdr:nvSpPr>
        <xdr:cNvPr id="3666" name="AutoShape 594" descr="Carolina Hurricanes">
          <a:extLst>
            <a:ext uri="{FF2B5EF4-FFF2-40B4-BE49-F238E27FC236}">
              <a16:creationId xmlns:a16="http://schemas.microsoft.com/office/drawing/2014/main" xmlns="" id="{00000000-0008-0000-0D00-0000520E0000}"/>
            </a:ext>
          </a:extLst>
        </xdr:cNvPr>
        <xdr:cNvSpPr>
          <a:spLocks noChangeAspect="1" noChangeArrowheads="1"/>
        </xdr:cNvSpPr>
      </xdr:nvSpPr>
      <xdr:spPr bwMode="auto">
        <a:xfrm>
          <a:off x="0" y="22416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691</xdr:row>
      <xdr:rowOff>0</xdr:rowOff>
    </xdr:from>
    <xdr:to>
      <xdr:col>0</xdr:col>
      <xdr:colOff>304800</xdr:colOff>
      <xdr:row>692</xdr:row>
      <xdr:rowOff>121920</xdr:rowOff>
    </xdr:to>
    <xdr:sp macro="" textlink="">
      <xdr:nvSpPr>
        <xdr:cNvPr id="3667" name="AutoShape 595" descr="Carolina Hurricanes">
          <a:extLst>
            <a:ext uri="{FF2B5EF4-FFF2-40B4-BE49-F238E27FC236}">
              <a16:creationId xmlns:a16="http://schemas.microsoft.com/office/drawing/2014/main" xmlns="" id="{00000000-0008-0000-0D00-0000530E0000}"/>
            </a:ext>
          </a:extLst>
        </xdr:cNvPr>
        <xdr:cNvSpPr>
          <a:spLocks noChangeAspect="1" noChangeArrowheads="1"/>
        </xdr:cNvSpPr>
      </xdr:nvSpPr>
      <xdr:spPr bwMode="auto">
        <a:xfrm>
          <a:off x="0" y="224538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520</xdr:row>
      <xdr:rowOff>0</xdr:rowOff>
    </xdr:from>
    <xdr:to>
      <xdr:col>0</xdr:col>
      <xdr:colOff>304800</xdr:colOff>
      <xdr:row>521</xdr:row>
      <xdr:rowOff>121920</xdr:rowOff>
    </xdr:to>
    <xdr:sp macro="" textlink="">
      <xdr:nvSpPr>
        <xdr:cNvPr id="3668" name="AutoShape 596" descr="Anaheim Ducks">
          <a:extLst>
            <a:ext uri="{FF2B5EF4-FFF2-40B4-BE49-F238E27FC236}">
              <a16:creationId xmlns:a16="http://schemas.microsoft.com/office/drawing/2014/main" xmlns="" id="{00000000-0008-0000-0D00-0000540E0000}"/>
            </a:ext>
          </a:extLst>
        </xdr:cNvPr>
        <xdr:cNvSpPr>
          <a:spLocks noChangeAspect="1" noChangeArrowheads="1"/>
        </xdr:cNvSpPr>
      </xdr:nvSpPr>
      <xdr:spPr bwMode="auto">
        <a:xfrm>
          <a:off x="0" y="22491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709</xdr:row>
      <xdr:rowOff>0</xdr:rowOff>
    </xdr:from>
    <xdr:to>
      <xdr:col>0</xdr:col>
      <xdr:colOff>304800</xdr:colOff>
      <xdr:row>710</xdr:row>
      <xdr:rowOff>121920</xdr:rowOff>
    </xdr:to>
    <xdr:sp macro="" textlink="">
      <xdr:nvSpPr>
        <xdr:cNvPr id="3669" name="AutoShape 597" descr="Arizona Coyotes">
          <a:extLst>
            <a:ext uri="{FF2B5EF4-FFF2-40B4-BE49-F238E27FC236}">
              <a16:creationId xmlns:a16="http://schemas.microsoft.com/office/drawing/2014/main" xmlns="" id="{00000000-0008-0000-0D00-0000550E0000}"/>
            </a:ext>
          </a:extLst>
        </xdr:cNvPr>
        <xdr:cNvSpPr>
          <a:spLocks noChangeAspect="1" noChangeArrowheads="1"/>
        </xdr:cNvSpPr>
      </xdr:nvSpPr>
      <xdr:spPr bwMode="auto">
        <a:xfrm>
          <a:off x="0" y="2252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121920</xdr:rowOff>
    </xdr:to>
    <xdr:sp macro="" textlink="">
      <xdr:nvSpPr>
        <xdr:cNvPr id="3670" name="AutoShape 598" descr="Columbus Blue Jackets">
          <a:extLst>
            <a:ext uri="{FF2B5EF4-FFF2-40B4-BE49-F238E27FC236}">
              <a16:creationId xmlns:a16="http://schemas.microsoft.com/office/drawing/2014/main" xmlns="" id="{00000000-0008-0000-0D00-0000560E0000}"/>
            </a:ext>
          </a:extLst>
        </xdr:cNvPr>
        <xdr:cNvSpPr>
          <a:spLocks noChangeAspect="1" noChangeArrowheads="1"/>
        </xdr:cNvSpPr>
      </xdr:nvSpPr>
      <xdr:spPr bwMode="auto">
        <a:xfrm>
          <a:off x="0" y="225658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121920</xdr:rowOff>
    </xdr:to>
    <xdr:sp macro="" textlink="">
      <xdr:nvSpPr>
        <xdr:cNvPr id="3671" name="AutoShape 599" descr="Detroit Red Wings">
          <a:extLst>
            <a:ext uri="{FF2B5EF4-FFF2-40B4-BE49-F238E27FC236}">
              <a16:creationId xmlns:a16="http://schemas.microsoft.com/office/drawing/2014/main" xmlns="" id="{00000000-0008-0000-0D00-0000570E0000}"/>
            </a:ext>
          </a:extLst>
        </xdr:cNvPr>
        <xdr:cNvSpPr>
          <a:spLocks noChangeAspect="1" noChangeArrowheads="1"/>
        </xdr:cNvSpPr>
      </xdr:nvSpPr>
      <xdr:spPr bwMode="auto">
        <a:xfrm>
          <a:off x="0" y="226032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121920</xdr:rowOff>
    </xdr:to>
    <xdr:sp macro="" textlink="">
      <xdr:nvSpPr>
        <xdr:cNvPr id="3672" name="AutoShape 600" descr="Los Angeles Kings">
          <a:extLst>
            <a:ext uri="{FF2B5EF4-FFF2-40B4-BE49-F238E27FC236}">
              <a16:creationId xmlns:a16="http://schemas.microsoft.com/office/drawing/2014/main" xmlns="" id="{00000000-0008-0000-0D00-0000580E0000}"/>
            </a:ext>
          </a:extLst>
        </xdr:cNvPr>
        <xdr:cNvSpPr>
          <a:spLocks noChangeAspect="1" noChangeArrowheads="1"/>
        </xdr:cNvSpPr>
      </xdr:nvSpPr>
      <xdr:spPr bwMode="auto">
        <a:xfrm>
          <a:off x="0" y="226405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121920</xdr:rowOff>
    </xdr:to>
    <xdr:sp macro="" textlink="">
      <xdr:nvSpPr>
        <xdr:cNvPr id="3673" name="AutoShape 601" descr="Tampa Bay Lightning">
          <a:extLst>
            <a:ext uri="{FF2B5EF4-FFF2-40B4-BE49-F238E27FC236}">
              <a16:creationId xmlns:a16="http://schemas.microsoft.com/office/drawing/2014/main" xmlns="" id="{00000000-0008-0000-0D00-0000590E0000}"/>
            </a:ext>
          </a:extLst>
        </xdr:cNvPr>
        <xdr:cNvSpPr>
          <a:spLocks noChangeAspect="1" noChangeArrowheads="1"/>
        </xdr:cNvSpPr>
      </xdr:nvSpPr>
      <xdr:spPr bwMode="auto">
        <a:xfrm>
          <a:off x="0" y="22677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xdr:row>
      <xdr:rowOff>0</xdr:rowOff>
    </xdr:from>
    <xdr:to>
      <xdr:col>0</xdr:col>
      <xdr:colOff>304800</xdr:colOff>
      <xdr:row>532</xdr:row>
      <xdr:rowOff>121920</xdr:rowOff>
    </xdr:to>
    <xdr:sp macro="" textlink="">
      <xdr:nvSpPr>
        <xdr:cNvPr id="3674" name="AutoShape 602" descr="Calgary Flames">
          <a:extLst>
            <a:ext uri="{FF2B5EF4-FFF2-40B4-BE49-F238E27FC236}">
              <a16:creationId xmlns:a16="http://schemas.microsoft.com/office/drawing/2014/main" xmlns="" id="{00000000-0008-0000-0D00-00005A0E0000}"/>
            </a:ext>
          </a:extLst>
        </xdr:cNvPr>
        <xdr:cNvSpPr>
          <a:spLocks noChangeAspect="1" noChangeArrowheads="1"/>
        </xdr:cNvSpPr>
      </xdr:nvSpPr>
      <xdr:spPr bwMode="auto">
        <a:xfrm>
          <a:off x="0" y="2271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274</xdr:row>
      <xdr:rowOff>0</xdr:rowOff>
    </xdr:from>
    <xdr:to>
      <xdr:col>0</xdr:col>
      <xdr:colOff>304800</xdr:colOff>
      <xdr:row>275</xdr:row>
      <xdr:rowOff>121920</xdr:rowOff>
    </xdr:to>
    <xdr:sp macro="" textlink="">
      <xdr:nvSpPr>
        <xdr:cNvPr id="3675" name="AutoShape 603" descr="Tampa Bay Lightning">
          <a:extLst>
            <a:ext uri="{FF2B5EF4-FFF2-40B4-BE49-F238E27FC236}">
              <a16:creationId xmlns:a16="http://schemas.microsoft.com/office/drawing/2014/main" xmlns="" id="{00000000-0008-0000-0D00-00005B0E0000}"/>
            </a:ext>
          </a:extLst>
        </xdr:cNvPr>
        <xdr:cNvSpPr>
          <a:spLocks noChangeAspect="1" noChangeArrowheads="1"/>
        </xdr:cNvSpPr>
      </xdr:nvSpPr>
      <xdr:spPr bwMode="auto">
        <a:xfrm>
          <a:off x="0" y="227525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121920</xdr:rowOff>
    </xdr:to>
    <xdr:sp macro="" textlink="">
      <xdr:nvSpPr>
        <xdr:cNvPr id="3676" name="AutoShape 604" descr="Detroit Red Wings">
          <a:extLst>
            <a:ext uri="{FF2B5EF4-FFF2-40B4-BE49-F238E27FC236}">
              <a16:creationId xmlns:a16="http://schemas.microsoft.com/office/drawing/2014/main" xmlns="" id="{00000000-0008-0000-0D00-00005C0E0000}"/>
            </a:ext>
          </a:extLst>
        </xdr:cNvPr>
        <xdr:cNvSpPr>
          <a:spLocks noChangeAspect="1" noChangeArrowheads="1"/>
        </xdr:cNvSpPr>
      </xdr:nvSpPr>
      <xdr:spPr bwMode="auto">
        <a:xfrm>
          <a:off x="0" y="22789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810</xdr:row>
      <xdr:rowOff>0</xdr:rowOff>
    </xdr:from>
    <xdr:to>
      <xdr:col>0</xdr:col>
      <xdr:colOff>304800</xdr:colOff>
      <xdr:row>811</xdr:row>
      <xdr:rowOff>121920</xdr:rowOff>
    </xdr:to>
    <xdr:sp macro="" textlink="">
      <xdr:nvSpPr>
        <xdr:cNvPr id="3677" name="AutoShape 605" descr="Detroit Red Wings">
          <a:extLst>
            <a:ext uri="{FF2B5EF4-FFF2-40B4-BE49-F238E27FC236}">
              <a16:creationId xmlns:a16="http://schemas.microsoft.com/office/drawing/2014/main" xmlns="" id="{00000000-0008-0000-0D00-00005D0E0000}"/>
            </a:ext>
          </a:extLst>
        </xdr:cNvPr>
        <xdr:cNvSpPr>
          <a:spLocks noChangeAspect="1" noChangeArrowheads="1"/>
        </xdr:cNvSpPr>
      </xdr:nvSpPr>
      <xdr:spPr bwMode="auto">
        <a:xfrm>
          <a:off x="0" y="22827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826</xdr:row>
      <xdr:rowOff>0</xdr:rowOff>
    </xdr:from>
    <xdr:to>
      <xdr:col>0</xdr:col>
      <xdr:colOff>304800</xdr:colOff>
      <xdr:row>827</xdr:row>
      <xdr:rowOff>121920</xdr:rowOff>
    </xdr:to>
    <xdr:sp macro="" textlink="">
      <xdr:nvSpPr>
        <xdr:cNvPr id="3678" name="AutoShape 606" descr="Nashville Predators">
          <a:extLst>
            <a:ext uri="{FF2B5EF4-FFF2-40B4-BE49-F238E27FC236}">
              <a16:creationId xmlns:a16="http://schemas.microsoft.com/office/drawing/2014/main" xmlns="" id="{00000000-0008-0000-0D00-00005E0E0000}"/>
            </a:ext>
          </a:extLst>
        </xdr:cNvPr>
        <xdr:cNvSpPr>
          <a:spLocks noChangeAspect="1" noChangeArrowheads="1"/>
        </xdr:cNvSpPr>
      </xdr:nvSpPr>
      <xdr:spPr bwMode="auto">
        <a:xfrm>
          <a:off x="0" y="228645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821</xdr:row>
      <xdr:rowOff>0</xdr:rowOff>
    </xdr:from>
    <xdr:to>
      <xdr:col>0</xdr:col>
      <xdr:colOff>304800</xdr:colOff>
      <xdr:row>822</xdr:row>
      <xdr:rowOff>121920</xdr:rowOff>
    </xdr:to>
    <xdr:sp macro="" textlink="">
      <xdr:nvSpPr>
        <xdr:cNvPr id="3679" name="AutoShape 607" descr="Colorado Avalanche">
          <a:extLst>
            <a:ext uri="{FF2B5EF4-FFF2-40B4-BE49-F238E27FC236}">
              <a16:creationId xmlns:a16="http://schemas.microsoft.com/office/drawing/2014/main" xmlns="" id="{00000000-0008-0000-0D00-00005F0E0000}"/>
            </a:ext>
          </a:extLst>
        </xdr:cNvPr>
        <xdr:cNvSpPr>
          <a:spLocks noChangeAspect="1" noChangeArrowheads="1"/>
        </xdr:cNvSpPr>
      </xdr:nvSpPr>
      <xdr:spPr bwMode="auto">
        <a:xfrm>
          <a:off x="0" y="2290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398</xdr:row>
      <xdr:rowOff>0</xdr:rowOff>
    </xdr:from>
    <xdr:to>
      <xdr:col>0</xdr:col>
      <xdr:colOff>304800</xdr:colOff>
      <xdr:row>399</xdr:row>
      <xdr:rowOff>121920</xdr:rowOff>
    </xdr:to>
    <xdr:sp macro="" textlink="">
      <xdr:nvSpPr>
        <xdr:cNvPr id="3680" name="AutoShape 608" descr="New Jersey Devils">
          <a:extLst>
            <a:ext uri="{FF2B5EF4-FFF2-40B4-BE49-F238E27FC236}">
              <a16:creationId xmlns:a16="http://schemas.microsoft.com/office/drawing/2014/main" xmlns="" id="{00000000-0008-0000-0D00-0000600E0000}"/>
            </a:ext>
          </a:extLst>
        </xdr:cNvPr>
        <xdr:cNvSpPr>
          <a:spLocks noChangeAspect="1" noChangeArrowheads="1"/>
        </xdr:cNvSpPr>
      </xdr:nvSpPr>
      <xdr:spPr bwMode="auto">
        <a:xfrm>
          <a:off x="0" y="22939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121920</xdr:rowOff>
    </xdr:to>
    <xdr:sp macro="" textlink="">
      <xdr:nvSpPr>
        <xdr:cNvPr id="3681" name="AutoShape 609" descr="New York Rangers">
          <a:extLst>
            <a:ext uri="{FF2B5EF4-FFF2-40B4-BE49-F238E27FC236}">
              <a16:creationId xmlns:a16="http://schemas.microsoft.com/office/drawing/2014/main" xmlns="" id="{00000000-0008-0000-0D00-0000610E0000}"/>
            </a:ext>
          </a:extLst>
        </xdr:cNvPr>
        <xdr:cNvSpPr>
          <a:spLocks noChangeAspect="1" noChangeArrowheads="1"/>
        </xdr:cNvSpPr>
      </xdr:nvSpPr>
      <xdr:spPr bwMode="auto">
        <a:xfrm>
          <a:off x="0" y="22976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506</xdr:row>
      <xdr:rowOff>0</xdr:rowOff>
    </xdr:from>
    <xdr:to>
      <xdr:col>0</xdr:col>
      <xdr:colOff>304800</xdr:colOff>
      <xdr:row>507</xdr:row>
      <xdr:rowOff>121920</xdr:rowOff>
    </xdr:to>
    <xdr:sp macro="" textlink="">
      <xdr:nvSpPr>
        <xdr:cNvPr id="3682" name="AutoShape 610" descr="St Louis Blues">
          <a:extLst>
            <a:ext uri="{FF2B5EF4-FFF2-40B4-BE49-F238E27FC236}">
              <a16:creationId xmlns:a16="http://schemas.microsoft.com/office/drawing/2014/main" xmlns="" id="{00000000-0008-0000-0D00-0000620E0000}"/>
            </a:ext>
          </a:extLst>
        </xdr:cNvPr>
        <xdr:cNvSpPr>
          <a:spLocks noChangeAspect="1" noChangeArrowheads="1"/>
        </xdr:cNvSpPr>
      </xdr:nvSpPr>
      <xdr:spPr bwMode="auto">
        <a:xfrm>
          <a:off x="0" y="230139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xdr:row>
      <xdr:rowOff>0</xdr:rowOff>
    </xdr:from>
    <xdr:to>
      <xdr:col>0</xdr:col>
      <xdr:colOff>304800</xdr:colOff>
      <xdr:row>251</xdr:row>
      <xdr:rowOff>121920</xdr:rowOff>
    </xdr:to>
    <xdr:sp macro="" textlink="">
      <xdr:nvSpPr>
        <xdr:cNvPr id="3683" name="AutoShape 611" descr="Tampa Bay Lightning">
          <a:extLst>
            <a:ext uri="{FF2B5EF4-FFF2-40B4-BE49-F238E27FC236}">
              <a16:creationId xmlns:a16="http://schemas.microsoft.com/office/drawing/2014/main" xmlns="" id="{00000000-0008-0000-0D00-0000630E0000}"/>
            </a:ext>
          </a:extLst>
        </xdr:cNvPr>
        <xdr:cNvSpPr>
          <a:spLocks noChangeAspect="1" noChangeArrowheads="1"/>
        </xdr:cNvSpPr>
      </xdr:nvSpPr>
      <xdr:spPr bwMode="auto">
        <a:xfrm>
          <a:off x="0" y="230512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121920</xdr:rowOff>
    </xdr:to>
    <xdr:sp macro="" textlink="">
      <xdr:nvSpPr>
        <xdr:cNvPr id="3684" name="AutoShape 612" descr="Calgary Flames">
          <a:extLst>
            <a:ext uri="{FF2B5EF4-FFF2-40B4-BE49-F238E27FC236}">
              <a16:creationId xmlns:a16="http://schemas.microsoft.com/office/drawing/2014/main" xmlns="" id="{00000000-0008-0000-0D00-0000640E0000}"/>
            </a:ext>
          </a:extLst>
        </xdr:cNvPr>
        <xdr:cNvSpPr>
          <a:spLocks noChangeAspect="1" noChangeArrowheads="1"/>
        </xdr:cNvSpPr>
      </xdr:nvSpPr>
      <xdr:spPr bwMode="auto">
        <a:xfrm>
          <a:off x="0" y="2308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464</xdr:row>
      <xdr:rowOff>0</xdr:rowOff>
    </xdr:from>
    <xdr:to>
      <xdr:col>0</xdr:col>
      <xdr:colOff>304800</xdr:colOff>
      <xdr:row>465</xdr:row>
      <xdr:rowOff>121920</xdr:rowOff>
    </xdr:to>
    <xdr:sp macro="" textlink="">
      <xdr:nvSpPr>
        <xdr:cNvPr id="3685" name="AutoShape 613" descr="Vegas Golden Knights">
          <a:extLst>
            <a:ext uri="{FF2B5EF4-FFF2-40B4-BE49-F238E27FC236}">
              <a16:creationId xmlns:a16="http://schemas.microsoft.com/office/drawing/2014/main" xmlns="" id="{00000000-0008-0000-0D00-0000650E0000}"/>
            </a:ext>
          </a:extLst>
        </xdr:cNvPr>
        <xdr:cNvSpPr>
          <a:spLocks noChangeAspect="1" noChangeArrowheads="1"/>
        </xdr:cNvSpPr>
      </xdr:nvSpPr>
      <xdr:spPr bwMode="auto">
        <a:xfrm>
          <a:off x="0" y="23125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508</xdr:row>
      <xdr:rowOff>0</xdr:rowOff>
    </xdr:from>
    <xdr:to>
      <xdr:col>0</xdr:col>
      <xdr:colOff>304800</xdr:colOff>
      <xdr:row>509</xdr:row>
      <xdr:rowOff>121920</xdr:rowOff>
    </xdr:to>
    <xdr:sp macro="" textlink="">
      <xdr:nvSpPr>
        <xdr:cNvPr id="3686" name="AutoShape 614" descr="New Jersey Devils">
          <a:extLst>
            <a:ext uri="{FF2B5EF4-FFF2-40B4-BE49-F238E27FC236}">
              <a16:creationId xmlns:a16="http://schemas.microsoft.com/office/drawing/2014/main" xmlns="" id="{00000000-0008-0000-0D00-0000660E0000}"/>
            </a:ext>
          </a:extLst>
        </xdr:cNvPr>
        <xdr:cNvSpPr>
          <a:spLocks noChangeAspect="1" noChangeArrowheads="1"/>
        </xdr:cNvSpPr>
      </xdr:nvSpPr>
      <xdr:spPr bwMode="auto">
        <a:xfrm>
          <a:off x="0" y="23181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705</xdr:row>
      <xdr:rowOff>0</xdr:rowOff>
    </xdr:from>
    <xdr:to>
      <xdr:col>0</xdr:col>
      <xdr:colOff>304800</xdr:colOff>
      <xdr:row>706</xdr:row>
      <xdr:rowOff>121920</xdr:rowOff>
    </xdr:to>
    <xdr:sp macro="" textlink="">
      <xdr:nvSpPr>
        <xdr:cNvPr id="3687" name="AutoShape 615" descr="New York Rangers">
          <a:extLst>
            <a:ext uri="{FF2B5EF4-FFF2-40B4-BE49-F238E27FC236}">
              <a16:creationId xmlns:a16="http://schemas.microsoft.com/office/drawing/2014/main" xmlns="" id="{00000000-0008-0000-0D00-0000670E0000}"/>
            </a:ext>
          </a:extLst>
        </xdr:cNvPr>
        <xdr:cNvSpPr>
          <a:spLocks noChangeAspect="1" noChangeArrowheads="1"/>
        </xdr:cNvSpPr>
      </xdr:nvSpPr>
      <xdr:spPr bwMode="auto">
        <a:xfrm>
          <a:off x="0" y="23218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304800</xdr:colOff>
      <xdr:row>105</xdr:row>
      <xdr:rowOff>121920</xdr:rowOff>
    </xdr:to>
    <xdr:sp macro="" textlink="">
      <xdr:nvSpPr>
        <xdr:cNvPr id="3688" name="AutoShape 616" descr="Boston Bruins">
          <a:extLst>
            <a:ext uri="{FF2B5EF4-FFF2-40B4-BE49-F238E27FC236}">
              <a16:creationId xmlns:a16="http://schemas.microsoft.com/office/drawing/2014/main" xmlns="" id="{00000000-0008-0000-0D00-0000680E0000}"/>
            </a:ext>
          </a:extLst>
        </xdr:cNvPr>
        <xdr:cNvSpPr>
          <a:spLocks noChangeAspect="1" noChangeArrowheads="1"/>
        </xdr:cNvSpPr>
      </xdr:nvSpPr>
      <xdr:spPr bwMode="auto">
        <a:xfrm>
          <a:off x="0" y="2325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215</xdr:row>
      <xdr:rowOff>0</xdr:rowOff>
    </xdr:from>
    <xdr:to>
      <xdr:col>0</xdr:col>
      <xdr:colOff>304800</xdr:colOff>
      <xdr:row>216</xdr:row>
      <xdr:rowOff>121920</xdr:rowOff>
    </xdr:to>
    <xdr:sp macro="" textlink="">
      <xdr:nvSpPr>
        <xdr:cNvPr id="3689" name="AutoShape 617" descr="Boston Bruins">
          <a:extLst>
            <a:ext uri="{FF2B5EF4-FFF2-40B4-BE49-F238E27FC236}">
              <a16:creationId xmlns:a16="http://schemas.microsoft.com/office/drawing/2014/main" xmlns="" id="{00000000-0008-0000-0D00-0000690E0000}"/>
            </a:ext>
          </a:extLst>
        </xdr:cNvPr>
        <xdr:cNvSpPr>
          <a:spLocks noChangeAspect="1" noChangeArrowheads="1"/>
        </xdr:cNvSpPr>
      </xdr:nvSpPr>
      <xdr:spPr bwMode="auto">
        <a:xfrm>
          <a:off x="0" y="23293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121920</xdr:rowOff>
    </xdr:to>
    <xdr:sp macro="" textlink="">
      <xdr:nvSpPr>
        <xdr:cNvPr id="3690" name="AutoShape 618" descr="Carolina Hurricanes">
          <a:extLst>
            <a:ext uri="{FF2B5EF4-FFF2-40B4-BE49-F238E27FC236}">
              <a16:creationId xmlns:a16="http://schemas.microsoft.com/office/drawing/2014/main" xmlns="" id="{00000000-0008-0000-0D00-00006A0E0000}"/>
            </a:ext>
          </a:extLst>
        </xdr:cNvPr>
        <xdr:cNvSpPr>
          <a:spLocks noChangeAspect="1" noChangeArrowheads="1"/>
        </xdr:cNvSpPr>
      </xdr:nvSpPr>
      <xdr:spPr bwMode="auto">
        <a:xfrm>
          <a:off x="0" y="23330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xdr:row>
      <xdr:rowOff>0</xdr:rowOff>
    </xdr:from>
    <xdr:to>
      <xdr:col>0</xdr:col>
      <xdr:colOff>304800</xdr:colOff>
      <xdr:row>554</xdr:row>
      <xdr:rowOff>121920</xdr:rowOff>
    </xdr:to>
    <xdr:sp macro="" textlink="">
      <xdr:nvSpPr>
        <xdr:cNvPr id="3691" name="AutoShape 619" descr="Anaheim Ducks">
          <a:extLst>
            <a:ext uri="{FF2B5EF4-FFF2-40B4-BE49-F238E27FC236}">
              <a16:creationId xmlns:a16="http://schemas.microsoft.com/office/drawing/2014/main" xmlns="" id="{00000000-0008-0000-0D00-00006B0E0000}"/>
            </a:ext>
          </a:extLst>
        </xdr:cNvPr>
        <xdr:cNvSpPr>
          <a:spLocks noChangeAspect="1" noChangeArrowheads="1"/>
        </xdr:cNvSpPr>
      </xdr:nvSpPr>
      <xdr:spPr bwMode="auto">
        <a:xfrm>
          <a:off x="0" y="23368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812</xdr:row>
      <xdr:rowOff>0</xdr:rowOff>
    </xdr:from>
    <xdr:to>
      <xdr:col>0</xdr:col>
      <xdr:colOff>304800</xdr:colOff>
      <xdr:row>813</xdr:row>
      <xdr:rowOff>121920</xdr:rowOff>
    </xdr:to>
    <xdr:sp macro="" textlink="">
      <xdr:nvSpPr>
        <xdr:cNvPr id="3692" name="AutoShape 620" descr="St Louis Blues">
          <a:extLst>
            <a:ext uri="{FF2B5EF4-FFF2-40B4-BE49-F238E27FC236}">
              <a16:creationId xmlns:a16="http://schemas.microsoft.com/office/drawing/2014/main" xmlns="" id="{00000000-0008-0000-0D00-00006C0E0000}"/>
            </a:ext>
          </a:extLst>
        </xdr:cNvPr>
        <xdr:cNvSpPr>
          <a:spLocks noChangeAspect="1" noChangeArrowheads="1"/>
        </xdr:cNvSpPr>
      </xdr:nvSpPr>
      <xdr:spPr bwMode="auto">
        <a:xfrm>
          <a:off x="0" y="23405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xdr:row>
      <xdr:rowOff>0</xdr:rowOff>
    </xdr:from>
    <xdr:to>
      <xdr:col>0</xdr:col>
      <xdr:colOff>304800</xdr:colOff>
      <xdr:row>481</xdr:row>
      <xdr:rowOff>121920</xdr:rowOff>
    </xdr:to>
    <xdr:sp macro="" textlink="">
      <xdr:nvSpPr>
        <xdr:cNvPr id="3693" name="AutoShape 621" descr="Arizona Coyotes">
          <a:extLst>
            <a:ext uri="{FF2B5EF4-FFF2-40B4-BE49-F238E27FC236}">
              <a16:creationId xmlns:a16="http://schemas.microsoft.com/office/drawing/2014/main" xmlns="" id="{00000000-0008-0000-0D00-00006D0E0000}"/>
            </a:ext>
          </a:extLst>
        </xdr:cNvPr>
        <xdr:cNvSpPr>
          <a:spLocks noChangeAspect="1" noChangeArrowheads="1"/>
        </xdr:cNvSpPr>
      </xdr:nvSpPr>
      <xdr:spPr bwMode="auto">
        <a:xfrm>
          <a:off x="0" y="23442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121920</xdr:rowOff>
    </xdr:to>
    <xdr:sp macro="" textlink="">
      <xdr:nvSpPr>
        <xdr:cNvPr id="3694" name="AutoShape 622" descr="Chicago Blackhawks">
          <a:extLst>
            <a:ext uri="{FF2B5EF4-FFF2-40B4-BE49-F238E27FC236}">
              <a16:creationId xmlns:a16="http://schemas.microsoft.com/office/drawing/2014/main" xmlns="" id="{00000000-0008-0000-0D00-00006E0E0000}"/>
            </a:ext>
          </a:extLst>
        </xdr:cNvPr>
        <xdr:cNvSpPr>
          <a:spLocks noChangeAspect="1" noChangeArrowheads="1"/>
        </xdr:cNvSpPr>
      </xdr:nvSpPr>
      <xdr:spPr bwMode="auto">
        <a:xfrm>
          <a:off x="0" y="23480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385</xdr:row>
      <xdr:rowOff>0</xdr:rowOff>
    </xdr:from>
    <xdr:to>
      <xdr:col>0</xdr:col>
      <xdr:colOff>304800</xdr:colOff>
      <xdr:row>386</xdr:row>
      <xdr:rowOff>121920</xdr:rowOff>
    </xdr:to>
    <xdr:sp macro="" textlink="">
      <xdr:nvSpPr>
        <xdr:cNvPr id="3695" name="AutoShape 623" descr="Boston Bruins">
          <a:extLst>
            <a:ext uri="{FF2B5EF4-FFF2-40B4-BE49-F238E27FC236}">
              <a16:creationId xmlns:a16="http://schemas.microsoft.com/office/drawing/2014/main" xmlns="" id="{00000000-0008-0000-0D00-00006F0E0000}"/>
            </a:ext>
          </a:extLst>
        </xdr:cNvPr>
        <xdr:cNvSpPr>
          <a:spLocks noChangeAspect="1" noChangeArrowheads="1"/>
        </xdr:cNvSpPr>
      </xdr:nvSpPr>
      <xdr:spPr bwMode="auto">
        <a:xfrm>
          <a:off x="0" y="23517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721</xdr:row>
      <xdr:rowOff>0</xdr:rowOff>
    </xdr:from>
    <xdr:to>
      <xdr:col>0</xdr:col>
      <xdr:colOff>304800</xdr:colOff>
      <xdr:row>722</xdr:row>
      <xdr:rowOff>121920</xdr:rowOff>
    </xdr:to>
    <xdr:sp macro="" textlink="">
      <xdr:nvSpPr>
        <xdr:cNvPr id="3696" name="AutoShape 624" descr="Anaheim Ducks">
          <a:extLst>
            <a:ext uri="{FF2B5EF4-FFF2-40B4-BE49-F238E27FC236}">
              <a16:creationId xmlns:a16="http://schemas.microsoft.com/office/drawing/2014/main" xmlns="" id="{00000000-0008-0000-0D00-0000700E0000}"/>
            </a:ext>
          </a:extLst>
        </xdr:cNvPr>
        <xdr:cNvSpPr>
          <a:spLocks noChangeAspect="1" noChangeArrowheads="1"/>
        </xdr:cNvSpPr>
      </xdr:nvSpPr>
      <xdr:spPr bwMode="auto">
        <a:xfrm>
          <a:off x="0" y="23554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792</xdr:row>
      <xdr:rowOff>0</xdr:rowOff>
    </xdr:from>
    <xdr:to>
      <xdr:col>0</xdr:col>
      <xdr:colOff>304800</xdr:colOff>
      <xdr:row>793</xdr:row>
      <xdr:rowOff>121920</xdr:rowOff>
    </xdr:to>
    <xdr:sp macro="" textlink="">
      <xdr:nvSpPr>
        <xdr:cNvPr id="3697" name="AutoShape 625" descr="Edmonton Oilers">
          <a:extLst>
            <a:ext uri="{FF2B5EF4-FFF2-40B4-BE49-F238E27FC236}">
              <a16:creationId xmlns:a16="http://schemas.microsoft.com/office/drawing/2014/main" xmlns="" id="{00000000-0008-0000-0D00-0000710E0000}"/>
            </a:ext>
          </a:extLst>
        </xdr:cNvPr>
        <xdr:cNvSpPr>
          <a:spLocks noChangeAspect="1" noChangeArrowheads="1"/>
        </xdr:cNvSpPr>
      </xdr:nvSpPr>
      <xdr:spPr bwMode="auto">
        <a:xfrm>
          <a:off x="0" y="23592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121920</xdr:rowOff>
    </xdr:to>
    <xdr:sp macro="" textlink="">
      <xdr:nvSpPr>
        <xdr:cNvPr id="3698" name="AutoShape 626" descr="Carolina Hurricanes">
          <a:extLst>
            <a:ext uri="{FF2B5EF4-FFF2-40B4-BE49-F238E27FC236}">
              <a16:creationId xmlns:a16="http://schemas.microsoft.com/office/drawing/2014/main" xmlns="" id="{00000000-0008-0000-0D00-0000720E0000}"/>
            </a:ext>
          </a:extLst>
        </xdr:cNvPr>
        <xdr:cNvSpPr>
          <a:spLocks noChangeAspect="1" noChangeArrowheads="1"/>
        </xdr:cNvSpPr>
      </xdr:nvSpPr>
      <xdr:spPr bwMode="auto">
        <a:xfrm>
          <a:off x="0" y="23629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625</xdr:row>
      <xdr:rowOff>0</xdr:rowOff>
    </xdr:from>
    <xdr:to>
      <xdr:col>0</xdr:col>
      <xdr:colOff>304800</xdr:colOff>
      <xdr:row>626</xdr:row>
      <xdr:rowOff>121920</xdr:rowOff>
    </xdr:to>
    <xdr:sp macro="" textlink="">
      <xdr:nvSpPr>
        <xdr:cNvPr id="3699" name="AutoShape 627" descr="Philadelphia Flyers">
          <a:extLst>
            <a:ext uri="{FF2B5EF4-FFF2-40B4-BE49-F238E27FC236}">
              <a16:creationId xmlns:a16="http://schemas.microsoft.com/office/drawing/2014/main" xmlns="" id="{00000000-0008-0000-0D00-0000730E0000}"/>
            </a:ext>
          </a:extLst>
        </xdr:cNvPr>
        <xdr:cNvSpPr>
          <a:spLocks noChangeAspect="1" noChangeArrowheads="1"/>
        </xdr:cNvSpPr>
      </xdr:nvSpPr>
      <xdr:spPr bwMode="auto">
        <a:xfrm>
          <a:off x="0" y="23666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807</xdr:row>
      <xdr:rowOff>0</xdr:rowOff>
    </xdr:from>
    <xdr:to>
      <xdr:col>0</xdr:col>
      <xdr:colOff>304800</xdr:colOff>
      <xdr:row>808</xdr:row>
      <xdr:rowOff>121920</xdr:rowOff>
    </xdr:to>
    <xdr:sp macro="" textlink="">
      <xdr:nvSpPr>
        <xdr:cNvPr id="3700" name="AutoShape 628" descr="Montreal Canadiens">
          <a:extLst>
            <a:ext uri="{FF2B5EF4-FFF2-40B4-BE49-F238E27FC236}">
              <a16:creationId xmlns:a16="http://schemas.microsoft.com/office/drawing/2014/main" xmlns="" id="{00000000-0008-0000-0D00-0000740E0000}"/>
            </a:ext>
          </a:extLst>
        </xdr:cNvPr>
        <xdr:cNvSpPr>
          <a:spLocks noChangeAspect="1" noChangeArrowheads="1"/>
        </xdr:cNvSpPr>
      </xdr:nvSpPr>
      <xdr:spPr bwMode="auto">
        <a:xfrm>
          <a:off x="0" y="23704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405</xdr:row>
      <xdr:rowOff>0</xdr:rowOff>
    </xdr:from>
    <xdr:to>
      <xdr:col>0</xdr:col>
      <xdr:colOff>304800</xdr:colOff>
      <xdr:row>406</xdr:row>
      <xdr:rowOff>121920</xdr:rowOff>
    </xdr:to>
    <xdr:sp macro="" textlink="">
      <xdr:nvSpPr>
        <xdr:cNvPr id="3701" name="AutoShape 629" descr="Washington Capitals">
          <a:extLst>
            <a:ext uri="{FF2B5EF4-FFF2-40B4-BE49-F238E27FC236}">
              <a16:creationId xmlns:a16="http://schemas.microsoft.com/office/drawing/2014/main" xmlns="" id="{00000000-0008-0000-0D00-0000750E0000}"/>
            </a:ext>
          </a:extLst>
        </xdr:cNvPr>
        <xdr:cNvSpPr>
          <a:spLocks noChangeAspect="1" noChangeArrowheads="1"/>
        </xdr:cNvSpPr>
      </xdr:nvSpPr>
      <xdr:spPr bwMode="auto">
        <a:xfrm>
          <a:off x="0" y="23741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661</xdr:row>
      <xdr:rowOff>0</xdr:rowOff>
    </xdr:from>
    <xdr:to>
      <xdr:col>0</xdr:col>
      <xdr:colOff>304800</xdr:colOff>
      <xdr:row>662</xdr:row>
      <xdr:rowOff>121920</xdr:rowOff>
    </xdr:to>
    <xdr:sp macro="" textlink="">
      <xdr:nvSpPr>
        <xdr:cNvPr id="3702" name="AutoShape 630" descr="Columbus Blue Jackets">
          <a:extLst>
            <a:ext uri="{FF2B5EF4-FFF2-40B4-BE49-F238E27FC236}">
              <a16:creationId xmlns:a16="http://schemas.microsoft.com/office/drawing/2014/main" xmlns="" id="{00000000-0008-0000-0D00-0000760E0000}"/>
            </a:ext>
          </a:extLst>
        </xdr:cNvPr>
        <xdr:cNvSpPr>
          <a:spLocks noChangeAspect="1" noChangeArrowheads="1"/>
        </xdr:cNvSpPr>
      </xdr:nvSpPr>
      <xdr:spPr bwMode="auto">
        <a:xfrm>
          <a:off x="0" y="23778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446</xdr:row>
      <xdr:rowOff>0</xdr:rowOff>
    </xdr:from>
    <xdr:to>
      <xdr:col>0</xdr:col>
      <xdr:colOff>304800</xdr:colOff>
      <xdr:row>447</xdr:row>
      <xdr:rowOff>121920</xdr:rowOff>
    </xdr:to>
    <xdr:sp macro="" textlink="">
      <xdr:nvSpPr>
        <xdr:cNvPr id="3703" name="AutoShape 631" descr="Ottawa Senators">
          <a:extLst>
            <a:ext uri="{FF2B5EF4-FFF2-40B4-BE49-F238E27FC236}">
              <a16:creationId xmlns:a16="http://schemas.microsoft.com/office/drawing/2014/main" xmlns="" id="{00000000-0008-0000-0D00-0000770E0000}"/>
            </a:ext>
          </a:extLst>
        </xdr:cNvPr>
        <xdr:cNvSpPr>
          <a:spLocks noChangeAspect="1" noChangeArrowheads="1"/>
        </xdr:cNvSpPr>
      </xdr:nvSpPr>
      <xdr:spPr bwMode="auto">
        <a:xfrm>
          <a:off x="0" y="23816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316</xdr:row>
      <xdr:rowOff>0</xdr:rowOff>
    </xdr:from>
    <xdr:to>
      <xdr:col>0</xdr:col>
      <xdr:colOff>304800</xdr:colOff>
      <xdr:row>317</xdr:row>
      <xdr:rowOff>121920</xdr:rowOff>
    </xdr:to>
    <xdr:sp macro="" textlink="">
      <xdr:nvSpPr>
        <xdr:cNvPr id="3704" name="AutoShape 632" descr="Vancouver Canucks">
          <a:extLst>
            <a:ext uri="{FF2B5EF4-FFF2-40B4-BE49-F238E27FC236}">
              <a16:creationId xmlns:a16="http://schemas.microsoft.com/office/drawing/2014/main" xmlns="" id="{00000000-0008-0000-0D00-0000780E0000}"/>
            </a:ext>
          </a:extLst>
        </xdr:cNvPr>
        <xdr:cNvSpPr>
          <a:spLocks noChangeAspect="1" noChangeArrowheads="1"/>
        </xdr:cNvSpPr>
      </xdr:nvSpPr>
      <xdr:spPr bwMode="auto">
        <a:xfrm>
          <a:off x="0" y="23853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461</xdr:row>
      <xdr:rowOff>0</xdr:rowOff>
    </xdr:from>
    <xdr:to>
      <xdr:col>0</xdr:col>
      <xdr:colOff>304800</xdr:colOff>
      <xdr:row>462</xdr:row>
      <xdr:rowOff>121920</xdr:rowOff>
    </xdr:to>
    <xdr:sp macro="" textlink="">
      <xdr:nvSpPr>
        <xdr:cNvPr id="3705" name="AutoShape 633" descr="Toronto Maple Leafs">
          <a:extLst>
            <a:ext uri="{FF2B5EF4-FFF2-40B4-BE49-F238E27FC236}">
              <a16:creationId xmlns:a16="http://schemas.microsoft.com/office/drawing/2014/main" xmlns="" id="{00000000-0008-0000-0D00-0000790E0000}"/>
            </a:ext>
          </a:extLst>
        </xdr:cNvPr>
        <xdr:cNvSpPr>
          <a:spLocks noChangeAspect="1" noChangeArrowheads="1"/>
        </xdr:cNvSpPr>
      </xdr:nvSpPr>
      <xdr:spPr bwMode="auto">
        <a:xfrm>
          <a:off x="0" y="23890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781</xdr:row>
      <xdr:rowOff>0</xdr:rowOff>
    </xdr:from>
    <xdr:to>
      <xdr:col>0</xdr:col>
      <xdr:colOff>304800</xdr:colOff>
      <xdr:row>782</xdr:row>
      <xdr:rowOff>121920</xdr:rowOff>
    </xdr:to>
    <xdr:sp macro="" textlink="">
      <xdr:nvSpPr>
        <xdr:cNvPr id="3706" name="AutoShape 634" descr="Toronto Maple Leafs">
          <a:extLst>
            <a:ext uri="{FF2B5EF4-FFF2-40B4-BE49-F238E27FC236}">
              <a16:creationId xmlns:a16="http://schemas.microsoft.com/office/drawing/2014/main" xmlns="" id="{00000000-0008-0000-0D00-00007A0E0000}"/>
            </a:ext>
          </a:extLst>
        </xdr:cNvPr>
        <xdr:cNvSpPr>
          <a:spLocks noChangeAspect="1" noChangeArrowheads="1"/>
        </xdr:cNvSpPr>
      </xdr:nvSpPr>
      <xdr:spPr bwMode="auto">
        <a:xfrm>
          <a:off x="0" y="23928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818</xdr:row>
      <xdr:rowOff>0</xdr:rowOff>
    </xdr:from>
    <xdr:to>
      <xdr:col>0</xdr:col>
      <xdr:colOff>304800</xdr:colOff>
      <xdr:row>819</xdr:row>
      <xdr:rowOff>121920</xdr:rowOff>
    </xdr:to>
    <xdr:sp macro="" textlink="">
      <xdr:nvSpPr>
        <xdr:cNvPr id="3707" name="AutoShape 635" descr="Washington Capitals">
          <a:extLst>
            <a:ext uri="{FF2B5EF4-FFF2-40B4-BE49-F238E27FC236}">
              <a16:creationId xmlns:a16="http://schemas.microsoft.com/office/drawing/2014/main" xmlns="" id="{00000000-0008-0000-0D00-00007B0E0000}"/>
            </a:ext>
          </a:extLst>
        </xdr:cNvPr>
        <xdr:cNvSpPr>
          <a:spLocks noChangeAspect="1" noChangeArrowheads="1"/>
        </xdr:cNvSpPr>
      </xdr:nvSpPr>
      <xdr:spPr bwMode="auto">
        <a:xfrm>
          <a:off x="0" y="23965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382</xdr:row>
      <xdr:rowOff>0</xdr:rowOff>
    </xdr:from>
    <xdr:to>
      <xdr:col>0</xdr:col>
      <xdr:colOff>304800</xdr:colOff>
      <xdr:row>383</xdr:row>
      <xdr:rowOff>121920</xdr:rowOff>
    </xdr:to>
    <xdr:sp macro="" textlink="">
      <xdr:nvSpPr>
        <xdr:cNvPr id="3708" name="AutoShape 636" descr="Boston Bruins">
          <a:extLst>
            <a:ext uri="{FF2B5EF4-FFF2-40B4-BE49-F238E27FC236}">
              <a16:creationId xmlns:a16="http://schemas.microsoft.com/office/drawing/2014/main" xmlns="" id="{00000000-0008-0000-0D00-00007C0E0000}"/>
            </a:ext>
          </a:extLst>
        </xdr:cNvPr>
        <xdr:cNvSpPr>
          <a:spLocks noChangeAspect="1" noChangeArrowheads="1"/>
        </xdr:cNvSpPr>
      </xdr:nvSpPr>
      <xdr:spPr bwMode="auto">
        <a:xfrm>
          <a:off x="0" y="2400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331</xdr:row>
      <xdr:rowOff>0</xdr:rowOff>
    </xdr:from>
    <xdr:to>
      <xdr:col>0</xdr:col>
      <xdr:colOff>304800</xdr:colOff>
      <xdr:row>332</xdr:row>
      <xdr:rowOff>121920</xdr:rowOff>
    </xdr:to>
    <xdr:sp macro="" textlink="">
      <xdr:nvSpPr>
        <xdr:cNvPr id="3709" name="AutoShape 637" descr="St Louis Blues">
          <a:extLst>
            <a:ext uri="{FF2B5EF4-FFF2-40B4-BE49-F238E27FC236}">
              <a16:creationId xmlns:a16="http://schemas.microsoft.com/office/drawing/2014/main" xmlns="" id="{00000000-0008-0000-0D00-00007D0E0000}"/>
            </a:ext>
          </a:extLst>
        </xdr:cNvPr>
        <xdr:cNvSpPr>
          <a:spLocks noChangeAspect="1" noChangeArrowheads="1"/>
        </xdr:cNvSpPr>
      </xdr:nvSpPr>
      <xdr:spPr bwMode="auto">
        <a:xfrm>
          <a:off x="0" y="24040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680</xdr:row>
      <xdr:rowOff>0</xdr:rowOff>
    </xdr:from>
    <xdr:to>
      <xdr:col>0</xdr:col>
      <xdr:colOff>304800</xdr:colOff>
      <xdr:row>681</xdr:row>
      <xdr:rowOff>121920</xdr:rowOff>
    </xdr:to>
    <xdr:sp macro="" textlink="">
      <xdr:nvSpPr>
        <xdr:cNvPr id="3710" name="AutoShape 638" descr="Calgary Flames">
          <a:extLst>
            <a:ext uri="{FF2B5EF4-FFF2-40B4-BE49-F238E27FC236}">
              <a16:creationId xmlns:a16="http://schemas.microsoft.com/office/drawing/2014/main" xmlns="" id="{00000000-0008-0000-0D00-00007E0E0000}"/>
            </a:ext>
          </a:extLst>
        </xdr:cNvPr>
        <xdr:cNvSpPr>
          <a:spLocks noChangeAspect="1" noChangeArrowheads="1"/>
        </xdr:cNvSpPr>
      </xdr:nvSpPr>
      <xdr:spPr bwMode="auto">
        <a:xfrm>
          <a:off x="0" y="24077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xdr:row>
      <xdr:rowOff>0</xdr:rowOff>
    </xdr:from>
    <xdr:to>
      <xdr:col>0</xdr:col>
      <xdr:colOff>304800</xdr:colOff>
      <xdr:row>644</xdr:row>
      <xdr:rowOff>121920</xdr:rowOff>
    </xdr:to>
    <xdr:sp macro="" textlink="">
      <xdr:nvSpPr>
        <xdr:cNvPr id="3711" name="AutoShape 639" descr="Calgary Flames">
          <a:extLst>
            <a:ext uri="{FF2B5EF4-FFF2-40B4-BE49-F238E27FC236}">
              <a16:creationId xmlns:a16="http://schemas.microsoft.com/office/drawing/2014/main" xmlns="" id="{00000000-0008-0000-0D00-00007F0E0000}"/>
            </a:ext>
          </a:extLst>
        </xdr:cNvPr>
        <xdr:cNvSpPr>
          <a:spLocks noChangeAspect="1" noChangeArrowheads="1"/>
        </xdr:cNvSpPr>
      </xdr:nvSpPr>
      <xdr:spPr bwMode="auto">
        <a:xfrm>
          <a:off x="0" y="24115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121920</xdr:rowOff>
    </xdr:to>
    <xdr:sp macro="" textlink="">
      <xdr:nvSpPr>
        <xdr:cNvPr id="3712" name="AutoShape 640" descr="Buffalo Sabres">
          <a:extLst>
            <a:ext uri="{FF2B5EF4-FFF2-40B4-BE49-F238E27FC236}">
              <a16:creationId xmlns:a16="http://schemas.microsoft.com/office/drawing/2014/main" xmlns="" id="{00000000-0008-0000-0D00-0000800E0000}"/>
            </a:ext>
          </a:extLst>
        </xdr:cNvPr>
        <xdr:cNvSpPr>
          <a:spLocks noChangeAspect="1" noChangeArrowheads="1"/>
        </xdr:cNvSpPr>
      </xdr:nvSpPr>
      <xdr:spPr bwMode="auto">
        <a:xfrm>
          <a:off x="0" y="24152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xdr:row>
      <xdr:rowOff>0</xdr:rowOff>
    </xdr:from>
    <xdr:to>
      <xdr:col>0</xdr:col>
      <xdr:colOff>304800</xdr:colOff>
      <xdr:row>449</xdr:row>
      <xdr:rowOff>121920</xdr:rowOff>
    </xdr:to>
    <xdr:sp macro="" textlink="">
      <xdr:nvSpPr>
        <xdr:cNvPr id="3713" name="AutoShape 641" descr="Anaheim Ducks">
          <a:extLst>
            <a:ext uri="{FF2B5EF4-FFF2-40B4-BE49-F238E27FC236}">
              <a16:creationId xmlns:a16="http://schemas.microsoft.com/office/drawing/2014/main" xmlns="" id="{00000000-0008-0000-0D00-0000810E0000}"/>
            </a:ext>
          </a:extLst>
        </xdr:cNvPr>
        <xdr:cNvSpPr>
          <a:spLocks noChangeAspect="1" noChangeArrowheads="1"/>
        </xdr:cNvSpPr>
      </xdr:nvSpPr>
      <xdr:spPr bwMode="auto">
        <a:xfrm>
          <a:off x="0" y="24189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695</xdr:row>
      <xdr:rowOff>0</xdr:rowOff>
    </xdr:from>
    <xdr:to>
      <xdr:col>0</xdr:col>
      <xdr:colOff>304800</xdr:colOff>
      <xdr:row>696</xdr:row>
      <xdr:rowOff>121920</xdr:rowOff>
    </xdr:to>
    <xdr:sp macro="" textlink="">
      <xdr:nvSpPr>
        <xdr:cNvPr id="3714" name="AutoShape 642" descr="San Jose Sharks">
          <a:extLst>
            <a:ext uri="{FF2B5EF4-FFF2-40B4-BE49-F238E27FC236}">
              <a16:creationId xmlns:a16="http://schemas.microsoft.com/office/drawing/2014/main" xmlns="" id="{00000000-0008-0000-0D00-0000820E0000}"/>
            </a:ext>
          </a:extLst>
        </xdr:cNvPr>
        <xdr:cNvSpPr>
          <a:spLocks noChangeAspect="1" noChangeArrowheads="1"/>
        </xdr:cNvSpPr>
      </xdr:nvSpPr>
      <xdr:spPr bwMode="auto">
        <a:xfrm>
          <a:off x="0" y="24227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121920</xdr:rowOff>
    </xdr:to>
    <xdr:sp macro="" textlink="">
      <xdr:nvSpPr>
        <xdr:cNvPr id="3715" name="AutoShape 643" descr="St Louis Blues">
          <a:extLst>
            <a:ext uri="{FF2B5EF4-FFF2-40B4-BE49-F238E27FC236}">
              <a16:creationId xmlns:a16="http://schemas.microsoft.com/office/drawing/2014/main" xmlns="" id="{00000000-0008-0000-0D00-0000830E0000}"/>
            </a:ext>
          </a:extLst>
        </xdr:cNvPr>
        <xdr:cNvSpPr>
          <a:spLocks noChangeAspect="1" noChangeArrowheads="1"/>
        </xdr:cNvSpPr>
      </xdr:nvSpPr>
      <xdr:spPr bwMode="auto">
        <a:xfrm>
          <a:off x="0" y="24264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653</xdr:row>
      <xdr:rowOff>0</xdr:rowOff>
    </xdr:from>
    <xdr:to>
      <xdr:col>0</xdr:col>
      <xdr:colOff>304800</xdr:colOff>
      <xdr:row>654</xdr:row>
      <xdr:rowOff>121920</xdr:rowOff>
    </xdr:to>
    <xdr:sp macro="" textlink="">
      <xdr:nvSpPr>
        <xdr:cNvPr id="3716" name="AutoShape 644" descr="New York Islanders">
          <a:extLst>
            <a:ext uri="{FF2B5EF4-FFF2-40B4-BE49-F238E27FC236}">
              <a16:creationId xmlns:a16="http://schemas.microsoft.com/office/drawing/2014/main" xmlns="" id="{00000000-0008-0000-0D00-0000840E0000}"/>
            </a:ext>
          </a:extLst>
        </xdr:cNvPr>
        <xdr:cNvSpPr>
          <a:spLocks noChangeAspect="1" noChangeArrowheads="1"/>
        </xdr:cNvSpPr>
      </xdr:nvSpPr>
      <xdr:spPr bwMode="auto">
        <a:xfrm>
          <a:off x="0" y="24301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304800</xdr:colOff>
      <xdr:row>210</xdr:row>
      <xdr:rowOff>121920</xdr:rowOff>
    </xdr:to>
    <xdr:sp macro="" textlink="">
      <xdr:nvSpPr>
        <xdr:cNvPr id="3717" name="AutoShape 645" descr="Toronto Maple Leafs">
          <a:extLst>
            <a:ext uri="{FF2B5EF4-FFF2-40B4-BE49-F238E27FC236}">
              <a16:creationId xmlns:a16="http://schemas.microsoft.com/office/drawing/2014/main" xmlns="" id="{00000000-0008-0000-0D00-0000850E0000}"/>
            </a:ext>
          </a:extLst>
        </xdr:cNvPr>
        <xdr:cNvSpPr>
          <a:spLocks noChangeAspect="1" noChangeArrowheads="1"/>
        </xdr:cNvSpPr>
      </xdr:nvSpPr>
      <xdr:spPr bwMode="auto">
        <a:xfrm>
          <a:off x="0" y="2435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571</xdr:row>
      <xdr:rowOff>0</xdr:rowOff>
    </xdr:from>
    <xdr:to>
      <xdr:col>0</xdr:col>
      <xdr:colOff>304800</xdr:colOff>
      <xdr:row>572</xdr:row>
      <xdr:rowOff>121920</xdr:rowOff>
    </xdr:to>
    <xdr:sp macro="" textlink="">
      <xdr:nvSpPr>
        <xdr:cNvPr id="3718" name="AutoShape 646" descr="Winnipeg Jets">
          <a:extLst>
            <a:ext uri="{FF2B5EF4-FFF2-40B4-BE49-F238E27FC236}">
              <a16:creationId xmlns:a16="http://schemas.microsoft.com/office/drawing/2014/main" xmlns="" id="{00000000-0008-0000-0D00-0000860E0000}"/>
            </a:ext>
          </a:extLst>
        </xdr:cNvPr>
        <xdr:cNvSpPr>
          <a:spLocks noChangeAspect="1" noChangeArrowheads="1"/>
        </xdr:cNvSpPr>
      </xdr:nvSpPr>
      <xdr:spPr bwMode="auto">
        <a:xfrm>
          <a:off x="0" y="243946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xdr:row>
      <xdr:rowOff>0</xdr:rowOff>
    </xdr:from>
    <xdr:to>
      <xdr:col>0</xdr:col>
      <xdr:colOff>304800</xdr:colOff>
      <xdr:row>591</xdr:row>
      <xdr:rowOff>121920</xdr:rowOff>
    </xdr:to>
    <xdr:sp macro="" textlink="">
      <xdr:nvSpPr>
        <xdr:cNvPr id="3719" name="AutoShape 647" descr="New Jersey Devils">
          <a:extLst>
            <a:ext uri="{FF2B5EF4-FFF2-40B4-BE49-F238E27FC236}">
              <a16:creationId xmlns:a16="http://schemas.microsoft.com/office/drawing/2014/main" xmlns="" id="{00000000-0008-0000-0D00-0000870E0000}"/>
            </a:ext>
          </a:extLst>
        </xdr:cNvPr>
        <xdr:cNvSpPr>
          <a:spLocks noChangeAspect="1" noChangeArrowheads="1"/>
        </xdr:cNvSpPr>
      </xdr:nvSpPr>
      <xdr:spPr bwMode="auto">
        <a:xfrm>
          <a:off x="0" y="244320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517</xdr:row>
      <xdr:rowOff>0</xdr:rowOff>
    </xdr:from>
    <xdr:to>
      <xdr:col>0</xdr:col>
      <xdr:colOff>304800</xdr:colOff>
      <xdr:row>518</xdr:row>
      <xdr:rowOff>121920</xdr:rowOff>
    </xdr:to>
    <xdr:sp macro="" textlink="">
      <xdr:nvSpPr>
        <xdr:cNvPr id="3720" name="AutoShape 648" descr="Ottawa Senators">
          <a:extLst>
            <a:ext uri="{FF2B5EF4-FFF2-40B4-BE49-F238E27FC236}">
              <a16:creationId xmlns:a16="http://schemas.microsoft.com/office/drawing/2014/main" xmlns="" id="{00000000-0008-0000-0D00-0000880E0000}"/>
            </a:ext>
          </a:extLst>
        </xdr:cNvPr>
        <xdr:cNvSpPr>
          <a:spLocks noChangeAspect="1" noChangeArrowheads="1"/>
        </xdr:cNvSpPr>
      </xdr:nvSpPr>
      <xdr:spPr bwMode="auto">
        <a:xfrm>
          <a:off x="0" y="244693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xdr:row>
      <xdr:rowOff>0</xdr:rowOff>
    </xdr:from>
    <xdr:to>
      <xdr:col>0</xdr:col>
      <xdr:colOff>304800</xdr:colOff>
      <xdr:row>504</xdr:row>
      <xdr:rowOff>121920</xdr:rowOff>
    </xdr:to>
    <xdr:sp macro="" textlink="">
      <xdr:nvSpPr>
        <xdr:cNvPr id="3721" name="AutoShape 649" descr="Winnipeg Jets">
          <a:extLst>
            <a:ext uri="{FF2B5EF4-FFF2-40B4-BE49-F238E27FC236}">
              <a16:creationId xmlns:a16="http://schemas.microsoft.com/office/drawing/2014/main" xmlns="" id="{00000000-0008-0000-0D00-0000890E0000}"/>
            </a:ext>
          </a:extLst>
        </xdr:cNvPr>
        <xdr:cNvSpPr>
          <a:spLocks noChangeAspect="1" noChangeArrowheads="1"/>
        </xdr:cNvSpPr>
      </xdr:nvSpPr>
      <xdr:spPr bwMode="auto">
        <a:xfrm>
          <a:off x="0" y="24506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xdr:row>
      <xdr:rowOff>0</xdr:rowOff>
    </xdr:from>
    <xdr:to>
      <xdr:col>0</xdr:col>
      <xdr:colOff>304800</xdr:colOff>
      <xdr:row>248</xdr:row>
      <xdr:rowOff>121920</xdr:rowOff>
    </xdr:to>
    <xdr:sp macro="" textlink="">
      <xdr:nvSpPr>
        <xdr:cNvPr id="3722" name="AutoShape 650" descr="Toronto Maple Leafs">
          <a:extLst>
            <a:ext uri="{FF2B5EF4-FFF2-40B4-BE49-F238E27FC236}">
              <a16:creationId xmlns:a16="http://schemas.microsoft.com/office/drawing/2014/main" xmlns="" id="{00000000-0008-0000-0D00-00008A0E0000}"/>
            </a:ext>
          </a:extLst>
        </xdr:cNvPr>
        <xdr:cNvSpPr>
          <a:spLocks noChangeAspect="1" noChangeArrowheads="1"/>
        </xdr:cNvSpPr>
      </xdr:nvSpPr>
      <xdr:spPr bwMode="auto">
        <a:xfrm>
          <a:off x="0" y="24544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501</xdr:row>
      <xdr:rowOff>0</xdr:rowOff>
    </xdr:from>
    <xdr:to>
      <xdr:col>0</xdr:col>
      <xdr:colOff>304800</xdr:colOff>
      <xdr:row>502</xdr:row>
      <xdr:rowOff>121920</xdr:rowOff>
    </xdr:to>
    <xdr:sp macro="" textlink="">
      <xdr:nvSpPr>
        <xdr:cNvPr id="3723" name="AutoShape 651" descr="Columbus Blue Jackets">
          <a:extLst>
            <a:ext uri="{FF2B5EF4-FFF2-40B4-BE49-F238E27FC236}">
              <a16:creationId xmlns:a16="http://schemas.microsoft.com/office/drawing/2014/main" xmlns="" id="{00000000-0008-0000-0D00-00008B0E0000}"/>
            </a:ext>
          </a:extLst>
        </xdr:cNvPr>
        <xdr:cNvSpPr>
          <a:spLocks noChangeAspect="1" noChangeArrowheads="1"/>
        </xdr:cNvSpPr>
      </xdr:nvSpPr>
      <xdr:spPr bwMode="auto">
        <a:xfrm>
          <a:off x="0" y="245813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524</xdr:row>
      <xdr:rowOff>0</xdr:rowOff>
    </xdr:from>
    <xdr:to>
      <xdr:col>0</xdr:col>
      <xdr:colOff>304800</xdr:colOff>
      <xdr:row>525</xdr:row>
      <xdr:rowOff>121920</xdr:rowOff>
    </xdr:to>
    <xdr:sp macro="" textlink="">
      <xdr:nvSpPr>
        <xdr:cNvPr id="3724" name="AutoShape 652" descr="Philadelphia Flyers">
          <a:extLst>
            <a:ext uri="{FF2B5EF4-FFF2-40B4-BE49-F238E27FC236}">
              <a16:creationId xmlns:a16="http://schemas.microsoft.com/office/drawing/2014/main" xmlns="" id="{00000000-0008-0000-0D00-00008C0E0000}"/>
            </a:ext>
          </a:extLst>
        </xdr:cNvPr>
        <xdr:cNvSpPr>
          <a:spLocks noChangeAspect="1" noChangeArrowheads="1"/>
        </xdr:cNvSpPr>
      </xdr:nvSpPr>
      <xdr:spPr bwMode="auto">
        <a:xfrm>
          <a:off x="0" y="246186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576</xdr:row>
      <xdr:rowOff>0</xdr:rowOff>
    </xdr:from>
    <xdr:to>
      <xdr:col>0</xdr:col>
      <xdr:colOff>304800</xdr:colOff>
      <xdr:row>577</xdr:row>
      <xdr:rowOff>121920</xdr:rowOff>
    </xdr:to>
    <xdr:sp macro="" textlink="">
      <xdr:nvSpPr>
        <xdr:cNvPr id="3725" name="AutoShape 653" descr="Florida Panthers">
          <a:extLst>
            <a:ext uri="{FF2B5EF4-FFF2-40B4-BE49-F238E27FC236}">
              <a16:creationId xmlns:a16="http://schemas.microsoft.com/office/drawing/2014/main" xmlns="" id="{00000000-0008-0000-0D00-00008D0E0000}"/>
            </a:ext>
          </a:extLst>
        </xdr:cNvPr>
        <xdr:cNvSpPr>
          <a:spLocks noChangeAspect="1" noChangeArrowheads="1"/>
        </xdr:cNvSpPr>
      </xdr:nvSpPr>
      <xdr:spPr bwMode="auto">
        <a:xfrm>
          <a:off x="0" y="24656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121920</xdr:rowOff>
    </xdr:to>
    <xdr:sp macro="" textlink="">
      <xdr:nvSpPr>
        <xdr:cNvPr id="3726" name="AutoShape 654" descr="Vancouver Canucks">
          <a:extLst>
            <a:ext uri="{FF2B5EF4-FFF2-40B4-BE49-F238E27FC236}">
              <a16:creationId xmlns:a16="http://schemas.microsoft.com/office/drawing/2014/main" xmlns="" id="{00000000-0008-0000-0D00-00008E0E0000}"/>
            </a:ext>
          </a:extLst>
        </xdr:cNvPr>
        <xdr:cNvSpPr>
          <a:spLocks noChangeAspect="1" noChangeArrowheads="1"/>
        </xdr:cNvSpPr>
      </xdr:nvSpPr>
      <xdr:spPr bwMode="auto">
        <a:xfrm>
          <a:off x="0" y="24693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383</xdr:row>
      <xdr:rowOff>0</xdr:rowOff>
    </xdr:from>
    <xdr:to>
      <xdr:col>0</xdr:col>
      <xdr:colOff>304800</xdr:colOff>
      <xdr:row>384</xdr:row>
      <xdr:rowOff>121920</xdr:rowOff>
    </xdr:to>
    <xdr:sp macro="" textlink="">
      <xdr:nvSpPr>
        <xdr:cNvPr id="3727" name="AutoShape 655" descr="New Jersey Devils">
          <a:extLst>
            <a:ext uri="{FF2B5EF4-FFF2-40B4-BE49-F238E27FC236}">
              <a16:creationId xmlns:a16="http://schemas.microsoft.com/office/drawing/2014/main" xmlns="" id="{00000000-0008-0000-0D00-00008F0E0000}"/>
            </a:ext>
          </a:extLst>
        </xdr:cNvPr>
        <xdr:cNvSpPr>
          <a:spLocks noChangeAspect="1" noChangeArrowheads="1"/>
        </xdr:cNvSpPr>
      </xdr:nvSpPr>
      <xdr:spPr bwMode="auto">
        <a:xfrm>
          <a:off x="0" y="24730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121920</xdr:rowOff>
    </xdr:to>
    <xdr:sp macro="" textlink="">
      <xdr:nvSpPr>
        <xdr:cNvPr id="3728" name="AutoShape 656" descr="Montreal Canadiens">
          <a:extLst>
            <a:ext uri="{FF2B5EF4-FFF2-40B4-BE49-F238E27FC236}">
              <a16:creationId xmlns:a16="http://schemas.microsoft.com/office/drawing/2014/main" xmlns="" id="{00000000-0008-0000-0D00-0000900E0000}"/>
            </a:ext>
          </a:extLst>
        </xdr:cNvPr>
        <xdr:cNvSpPr>
          <a:spLocks noChangeAspect="1" noChangeArrowheads="1"/>
        </xdr:cNvSpPr>
      </xdr:nvSpPr>
      <xdr:spPr bwMode="auto">
        <a:xfrm>
          <a:off x="0" y="24768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228</xdr:row>
      <xdr:rowOff>0</xdr:rowOff>
    </xdr:from>
    <xdr:to>
      <xdr:col>0</xdr:col>
      <xdr:colOff>304800</xdr:colOff>
      <xdr:row>229</xdr:row>
      <xdr:rowOff>121920</xdr:rowOff>
    </xdr:to>
    <xdr:sp macro="" textlink="">
      <xdr:nvSpPr>
        <xdr:cNvPr id="3729" name="AutoShape 657" descr="New York Rangers">
          <a:extLst>
            <a:ext uri="{FF2B5EF4-FFF2-40B4-BE49-F238E27FC236}">
              <a16:creationId xmlns:a16="http://schemas.microsoft.com/office/drawing/2014/main" xmlns="" id="{00000000-0008-0000-0D00-0000910E0000}"/>
            </a:ext>
          </a:extLst>
        </xdr:cNvPr>
        <xdr:cNvSpPr>
          <a:spLocks noChangeAspect="1" noChangeArrowheads="1"/>
        </xdr:cNvSpPr>
      </xdr:nvSpPr>
      <xdr:spPr bwMode="auto">
        <a:xfrm>
          <a:off x="0" y="24805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121920</xdr:rowOff>
    </xdr:to>
    <xdr:sp macro="" textlink="">
      <xdr:nvSpPr>
        <xdr:cNvPr id="3730" name="AutoShape 658" descr="Arizona Coyotes">
          <a:extLst>
            <a:ext uri="{FF2B5EF4-FFF2-40B4-BE49-F238E27FC236}">
              <a16:creationId xmlns:a16="http://schemas.microsoft.com/office/drawing/2014/main" xmlns="" id="{00000000-0008-0000-0D00-0000920E0000}"/>
            </a:ext>
          </a:extLst>
        </xdr:cNvPr>
        <xdr:cNvSpPr>
          <a:spLocks noChangeAspect="1" noChangeArrowheads="1"/>
        </xdr:cNvSpPr>
      </xdr:nvSpPr>
      <xdr:spPr bwMode="auto">
        <a:xfrm>
          <a:off x="0" y="248427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333</xdr:row>
      <xdr:rowOff>0</xdr:rowOff>
    </xdr:from>
    <xdr:to>
      <xdr:col>0</xdr:col>
      <xdr:colOff>304800</xdr:colOff>
      <xdr:row>334</xdr:row>
      <xdr:rowOff>121920</xdr:rowOff>
    </xdr:to>
    <xdr:sp macro="" textlink="">
      <xdr:nvSpPr>
        <xdr:cNvPr id="3731" name="AutoShape 659" descr="Colorado Avalanche">
          <a:extLst>
            <a:ext uri="{FF2B5EF4-FFF2-40B4-BE49-F238E27FC236}">
              <a16:creationId xmlns:a16="http://schemas.microsoft.com/office/drawing/2014/main" xmlns="" id="{00000000-0008-0000-0D00-0000930E0000}"/>
            </a:ext>
          </a:extLst>
        </xdr:cNvPr>
        <xdr:cNvSpPr>
          <a:spLocks noChangeAspect="1" noChangeArrowheads="1"/>
        </xdr:cNvSpPr>
      </xdr:nvSpPr>
      <xdr:spPr bwMode="auto">
        <a:xfrm>
          <a:off x="0" y="24880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xdr:row>
      <xdr:rowOff>0</xdr:rowOff>
    </xdr:from>
    <xdr:to>
      <xdr:col>0</xdr:col>
      <xdr:colOff>304800</xdr:colOff>
      <xdr:row>618</xdr:row>
      <xdr:rowOff>121920</xdr:rowOff>
    </xdr:to>
    <xdr:sp macro="" textlink="">
      <xdr:nvSpPr>
        <xdr:cNvPr id="3732" name="AutoShape 660" descr="Detroit Red Wings">
          <a:extLst>
            <a:ext uri="{FF2B5EF4-FFF2-40B4-BE49-F238E27FC236}">
              <a16:creationId xmlns:a16="http://schemas.microsoft.com/office/drawing/2014/main" xmlns="" id="{00000000-0008-0000-0D00-0000940E0000}"/>
            </a:ext>
          </a:extLst>
        </xdr:cNvPr>
        <xdr:cNvSpPr>
          <a:spLocks noChangeAspect="1" noChangeArrowheads="1"/>
        </xdr:cNvSpPr>
      </xdr:nvSpPr>
      <xdr:spPr bwMode="auto">
        <a:xfrm>
          <a:off x="0" y="2491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xdr:row>
      <xdr:rowOff>0</xdr:rowOff>
    </xdr:from>
    <xdr:to>
      <xdr:col>0</xdr:col>
      <xdr:colOff>304800</xdr:colOff>
      <xdr:row>348</xdr:row>
      <xdr:rowOff>121920</xdr:rowOff>
    </xdr:to>
    <xdr:sp macro="" textlink="">
      <xdr:nvSpPr>
        <xdr:cNvPr id="3733" name="AutoShape 661" descr="Tampa Bay Lightning">
          <a:extLst>
            <a:ext uri="{FF2B5EF4-FFF2-40B4-BE49-F238E27FC236}">
              <a16:creationId xmlns:a16="http://schemas.microsoft.com/office/drawing/2014/main" xmlns="" id="{00000000-0008-0000-0D00-0000950E0000}"/>
            </a:ext>
          </a:extLst>
        </xdr:cNvPr>
        <xdr:cNvSpPr>
          <a:spLocks noChangeAspect="1" noChangeArrowheads="1"/>
        </xdr:cNvSpPr>
      </xdr:nvSpPr>
      <xdr:spPr bwMode="auto">
        <a:xfrm>
          <a:off x="0" y="24954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254</xdr:row>
      <xdr:rowOff>0</xdr:rowOff>
    </xdr:from>
    <xdr:to>
      <xdr:col>0</xdr:col>
      <xdr:colOff>304800</xdr:colOff>
      <xdr:row>255</xdr:row>
      <xdr:rowOff>121920</xdr:rowOff>
    </xdr:to>
    <xdr:sp macro="" textlink="">
      <xdr:nvSpPr>
        <xdr:cNvPr id="3734" name="AutoShape 662" descr="Florida Panthers">
          <a:extLst>
            <a:ext uri="{FF2B5EF4-FFF2-40B4-BE49-F238E27FC236}">
              <a16:creationId xmlns:a16="http://schemas.microsoft.com/office/drawing/2014/main" xmlns="" id="{00000000-0008-0000-0D00-0000960E0000}"/>
            </a:ext>
          </a:extLst>
        </xdr:cNvPr>
        <xdr:cNvSpPr>
          <a:spLocks noChangeAspect="1" noChangeArrowheads="1"/>
        </xdr:cNvSpPr>
      </xdr:nvSpPr>
      <xdr:spPr bwMode="auto">
        <a:xfrm>
          <a:off x="0" y="249920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749</xdr:row>
      <xdr:rowOff>0</xdr:rowOff>
    </xdr:from>
    <xdr:to>
      <xdr:col>0</xdr:col>
      <xdr:colOff>304800</xdr:colOff>
      <xdr:row>750</xdr:row>
      <xdr:rowOff>121920</xdr:rowOff>
    </xdr:to>
    <xdr:sp macro="" textlink="">
      <xdr:nvSpPr>
        <xdr:cNvPr id="3735" name="AutoShape 663" descr="Los Angeles Kings">
          <a:extLst>
            <a:ext uri="{FF2B5EF4-FFF2-40B4-BE49-F238E27FC236}">
              <a16:creationId xmlns:a16="http://schemas.microsoft.com/office/drawing/2014/main" xmlns="" id="{00000000-0008-0000-0D00-0000970E0000}"/>
            </a:ext>
          </a:extLst>
        </xdr:cNvPr>
        <xdr:cNvSpPr>
          <a:spLocks noChangeAspect="1" noChangeArrowheads="1"/>
        </xdr:cNvSpPr>
      </xdr:nvSpPr>
      <xdr:spPr bwMode="auto">
        <a:xfrm>
          <a:off x="0" y="250294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475</xdr:row>
      <xdr:rowOff>0</xdr:rowOff>
    </xdr:from>
    <xdr:to>
      <xdr:col>0</xdr:col>
      <xdr:colOff>304800</xdr:colOff>
      <xdr:row>476</xdr:row>
      <xdr:rowOff>121920</xdr:rowOff>
    </xdr:to>
    <xdr:sp macro="" textlink="">
      <xdr:nvSpPr>
        <xdr:cNvPr id="3736" name="AutoShape 664" descr="Columbus Blue Jackets">
          <a:extLst>
            <a:ext uri="{FF2B5EF4-FFF2-40B4-BE49-F238E27FC236}">
              <a16:creationId xmlns:a16="http://schemas.microsoft.com/office/drawing/2014/main" xmlns="" id="{00000000-0008-0000-0D00-0000980E0000}"/>
            </a:ext>
          </a:extLst>
        </xdr:cNvPr>
        <xdr:cNvSpPr>
          <a:spLocks noChangeAspect="1" noChangeArrowheads="1"/>
        </xdr:cNvSpPr>
      </xdr:nvSpPr>
      <xdr:spPr bwMode="auto">
        <a:xfrm>
          <a:off x="0" y="25066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304800</xdr:colOff>
      <xdr:row>175</xdr:row>
      <xdr:rowOff>121920</xdr:rowOff>
    </xdr:to>
    <xdr:sp macro="" textlink="">
      <xdr:nvSpPr>
        <xdr:cNvPr id="3737" name="AutoShape 665" descr="Ottawa Senators">
          <a:extLst>
            <a:ext uri="{FF2B5EF4-FFF2-40B4-BE49-F238E27FC236}">
              <a16:creationId xmlns:a16="http://schemas.microsoft.com/office/drawing/2014/main" xmlns="" id="{00000000-0008-0000-0D00-0000990E0000}"/>
            </a:ext>
          </a:extLst>
        </xdr:cNvPr>
        <xdr:cNvSpPr>
          <a:spLocks noChangeAspect="1" noChangeArrowheads="1"/>
        </xdr:cNvSpPr>
      </xdr:nvSpPr>
      <xdr:spPr bwMode="auto">
        <a:xfrm>
          <a:off x="0" y="25104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121920</xdr:rowOff>
    </xdr:to>
    <xdr:sp macro="" textlink="">
      <xdr:nvSpPr>
        <xdr:cNvPr id="3738" name="AutoShape 666" descr="San Jose Sharks">
          <a:extLst>
            <a:ext uri="{FF2B5EF4-FFF2-40B4-BE49-F238E27FC236}">
              <a16:creationId xmlns:a16="http://schemas.microsoft.com/office/drawing/2014/main" xmlns="" id="{00000000-0008-0000-0D00-00009A0E0000}"/>
            </a:ext>
          </a:extLst>
        </xdr:cNvPr>
        <xdr:cNvSpPr>
          <a:spLocks noChangeAspect="1" noChangeArrowheads="1"/>
        </xdr:cNvSpPr>
      </xdr:nvSpPr>
      <xdr:spPr bwMode="auto">
        <a:xfrm>
          <a:off x="0" y="251414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317</xdr:row>
      <xdr:rowOff>0</xdr:rowOff>
    </xdr:from>
    <xdr:to>
      <xdr:col>0</xdr:col>
      <xdr:colOff>304800</xdr:colOff>
      <xdr:row>318</xdr:row>
      <xdr:rowOff>121920</xdr:rowOff>
    </xdr:to>
    <xdr:sp macro="" textlink="">
      <xdr:nvSpPr>
        <xdr:cNvPr id="3739" name="AutoShape 667" descr="Minnesota Wild">
          <a:extLst>
            <a:ext uri="{FF2B5EF4-FFF2-40B4-BE49-F238E27FC236}">
              <a16:creationId xmlns:a16="http://schemas.microsoft.com/office/drawing/2014/main" xmlns="" id="{00000000-0008-0000-0D00-00009B0E0000}"/>
            </a:ext>
          </a:extLst>
        </xdr:cNvPr>
        <xdr:cNvSpPr>
          <a:spLocks noChangeAspect="1" noChangeArrowheads="1"/>
        </xdr:cNvSpPr>
      </xdr:nvSpPr>
      <xdr:spPr bwMode="auto">
        <a:xfrm>
          <a:off x="0" y="251787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315</xdr:row>
      <xdr:rowOff>0</xdr:rowOff>
    </xdr:from>
    <xdr:to>
      <xdr:col>0</xdr:col>
      <xdr:colOff>304800</xdr:colOff>
      <xdr:row>316</xdr:row>
      <xdr:rowOff>121920</xdr:rowOff>
    </xdr:to>
    <xdr:sp macro="" textlink="">
      <xdr:nvSpPr>
        <xdr:cNvPr id="3740" name="AutoShape 668" descr="Vegas Golden Knights">
          <a:extLst>
            <a:ext uri="{FF2B5EF4-FFF2-40B4-BE49-F238E27FC236}">
              <a16:creationId xmlns:a16="http://schemas.microsoft.com/office/drawing/2014/main" xmlns="" id="{00000000-0008-0000-0D00-00009C0E0000}"/>
            </a:ext>
          </a:extLst>
        </xdr:cNvPr>
        <xdr:cNvSpPr>
          <a:spLocks noChangeAspect="1" noChangeArrowheads="1"/>
        </xdr:cNvSpPr>
      </xdr:nvSpPr>
      <xdr:spPr bwMode="auto">
        <a:xfrm>
          <a:off x="0" y="252161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xdr:row>
      <xdr:rowOff>0</xdr:rowOff>
    </xdr:from>
    <xdr:to>
      <xdr:col>0</xdr:col>
      <xdr:colOff>304800</xdr:colOff>
      <xdr:row>197</xdr:row>
      <xdr:rowOff>121920</xdr:rowOff>
    </xdr:to>
    <xdr:sp macro="" textlink="">
      <xdr:nvSpPr>
        <xdr:cNvPr id="3741" name="AutoShape 669" descr="Philadelphia Flyers">
          <a:extLst>
            <a:ext uri="{FF2B5EF4-FFF2-40B4-BE49-F238E27FC236}">
              <a16:creationId xmlns:a16="http://schemas.microsoft.com/office/drawing/2014/main" xmlns="" id="{00000000-0008-0000-0D00-00009D0E0000}"/>
            </a:ext>
          </a:extLst>
        </xdr:cNvPr>
        <xdr:cNvSpPr>
          <a:spLocks noChangeAspect="1" noChangeArrowheads="1"/>
        </xdr:cNvSpPr>
      </xdr:nvSpPr>
      <xdr:spPr bwMode="auto">
        <a:xfrm>
          <a:off x="0" y="25271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121920</xdr:rowOff>
    </xdr:to>
    <xdr:sp macro="" textlink="">
      <xdr:nvSpPr>
        <xdr:cNvPr id="3742" name="AutoShape 670" descr="Washington Capitals">
          <a:extLst>
            <a:ext uri="{FF2B5EF4-FFF2-40B4-BE49-F238E27FC236}">
              <a16:creationId xmlns:a16="http://schemas.microsoft.com/office/drawing/2014/main" xmlns="" id="{00000000-0008-0000-0D00-00009E0E0000}"/>
            </a:ext>
          </a:extLst>
        </xdr:cNvPr>
        <xdr:cNvSpPr>
          <a:spLocks noChangeAspect="1" noChangeArrowheads="1"/>
        </xdr:cNvSpPr>
      </xdr:nvSpPr>
      <xdr:spPr bwMode="auto">
        <a:xfrm>
          <a:off x="0" y="253090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822</xdr:row>
      <xdr:rowOff>0</xdr:rowOff>
    </xdr:from>
    <xdr:to>
      <xdr:col>0</xdr:col>
      <xdr:colOff>304800</xdr:colOff>
      <xdr:row>823</xdr:row>
      <xdr:rowOff>121920</xdr:rowOff>
    </xdr:to>
    <xdr:sp macro="" textlink="">
      <xdr:nvSpPr>
        <xdr:cNvPr id="3743" name="AutoShape 671" descr="Carolina Hurricanes">
          <a:extLst>
            <a:ext uri="{FF2B5EF4-FFF2-40B4-BE49-F238E27FC236}">
              <a16:creationId xmlns:a16="http://schemas.microsoft.com/office/drawing/2014/main" xmlns="" id="{00000000-0008-0000-0D00-00009F0E0000}"/>
            </a:ext>
          </a:extLst>
        </xdr:cNvPr>
        <xdr:cNvSpPr>
          <a:spLocks noChangeAspect="1" noChangeArrowheads="1"/>
        </xdr:cNvSpPr>
      </xdr:nvSpPr>
      <xdr:spPr bwMode="auto">
        <a:xfrm>
          <a:off x="0" y="253464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121920</xdr:rowOff>
    </xdr:to>
    <xdr:sp macro="" textlink="">
      <xdr:nvSpPr>
        <xdr:cNvPr id="3744" name="AutoShape 672" descr="Calgary Flames">
          <a:extLst>
            <a:ext uri="{FF2B5EF4-FFF2-40B4-BE49-F238E27FC236}">
              <a16:creationId xmlns:a16="http://schemas.microsoft.com/office/drawing/2014/main" xmlns="" id="{00000000-0008-0000-0D00-0000A00E0000}"/>
            </a:ext>
          </a:extLst>
        </xdr:cNvPr>
        <xdr:cNvSpPr>
          <a:spLocks noChangeAspect="1" noChangeArrowheads="1"/>
        </xdr:cNvSpPr>
      </xdr:nvSpPr>
      <xdr:spPr bwMode="auto">
        <a:xfrm>
          <a:off x="0" y="25383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xdr:row>
      <xdr:rowOff>0</xdr:rowOff>
    </xdr:from>
    <xdr:to>
      <xdr:col>0</xdr:col>
      <xdr:colOff>304800</xdr:colOff>
      <xdr:row>265</xdr:row>
      <xdr:rowOff>121920</xdr:rowOff>
    </xdr:to>
    <xdr:sp macro="" textlink="">
      <xdr:nvSpPr>
        <xdr:cNvPr id="3745" name="AutoShape 673" descr="Arizona Coyotes">
          <a:extLst>
            <a:ext uri="{FF2B5EF4-FFF2-40B4-BE49-F238E27FC236}">
              <a16:creationId xmlns:a16="http://schemas.microsoft.com/office/drawing/2014/main" xmlns="" id="{00000000-0008-0000-0D00-0000A10E0000}"/>
            </a:ext>
          </a:extLst>
        </xdr:cNvPr>
        <xdr:cNvSpPr>
          <a:spLocks noChangeAspect="1" noChangeArrowheads="1"/>
        </xdr:cNvSpPr>
      </xdr:nvSpPr>
      <xdr:spPr bwMode="auto">
        <a:xfrm>
          <a:off x="0" y="2542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xdr:row>
      <xdr:rowOff>0</xdr:rowOff>
    </xdr:from>
    <xdr:to>
      <xdr:col>0</xdr:col>
      <xdr:colOff>304800</xdr:colOff>
      <xdr:row>629</xdr:row>
      <xdr:rowOff>121920</xdr:rowOff>
    </xdr:to>
    <xdr:sp macro="" textlink="">
      <xdr:nvSpPr>
        <xdr:cNvPr id="3746" name="AutoShape 674" descr="Carolina Hurricanes">
          <a:extLst>
            <a:ext uri="{FF2B5EF4-FFF2-40B4-BE49-F238E27FC236}">
              <a16:creationId xmlns:a16="http://schemas.microsoft.com/office/drawing/2014/main" xmlns="" id="{00000000-0008-0000-0D00-0000A20E0000}"/>
            </a:ext>
          </a:extLst>
        </xdr:cNvPr>
        <xdr:cNvSpPr>
          <a:spLocks noChangeAspect="1" noChangeArrowheads="1"/>
        </xdr:cNvSpPr>
      </xdr:nvSpPr>
      <xdr:spPr bwMode="auto">
        <a:xfrm>
          <a:off x="0" y="2545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558</xdr:row>
      <xdr:rowOff>0</xdr:rowOff>
    </xdr:from>
    <xdr:to>
      <xdr:col>0</xdr:col>
      <xdr:colOff>304800</xdr:colOff>
      <xdr:row>559</xdr:row>
      <xdr:rowOff>121920</xdr:rowOff>
    </xdr:to>
    <xdr:sp macro="" textlink="">
      <xdr:nvSpPr>
        <xdr:cNvPr id="3747" name="AutoShape 675" descr="Ottawa Senators">
          <a:extLst>
            <a:ext uri="{FF2B5EF4-FFF2-40B4-BE49-F238E27FC236}">
              <a16:creationId xmlns:a16="http://schemas.microsoft.com/office/drawing/2014/main" xmlns="" id="{00000000-0008-0000-0D00-0000A30E0000}"/>
            </a:ext>
          </a:extLst>
        </xdr:cNvPr>
        <xdr:cNvSpPr>
          <a:spLocks noChangeAspect="1" noChangeArrowheads="1"/>
        </xdr:cNvSpPr>
      </xdr:nvSpPr>
      <xdr:spPr bwMode="auto">
        <a:xfrm>
          <a:off x="0" y="254957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121920</xdr:rowOff>
    </xdr:to>
    <xdr:sp macro="" textlink="">
      <xdr:nvSpPr>
        <xdr:cNvPr id="3748" name="AutoShape 676" descr="Edmonton Oilers">
          <a:extLst>
            <a:ext uri="{FF2B5EF4-FFF2-40B4-BE49-F238E27FC236}">
              <a16:creationId xmlns:a16="http://schemas.microsoft.com/office/drawing/2014/main" xmlns="" id="{00000000-0008-0000-0D00-0000A40E0000}"/>
            </a:ext>
          </a:extLst>
        </xdr:cNvPr>
        <xdr:cNvSpPr>
          <a:spLocks noChangeAspect="1" noChangeArrowheads="1"/>
        </xdr:cNvSpPr>
      </xdr:nvSpPr>
      <xdr:spPr bwMode="auto">
        <a:xfrm>
          <a:off x="0" y="255330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665</xdr:row>
      <xdr:rowOff>0</xdr:rowOff>
    </xdr:from>
    <xdr:to>
      <xdr:col>0</xdr:col>
      <xdr:colOff>304800</xdr:colOff>
      <xdr:row>666</xdr:row>
      <xdr:rowOff>121920</xdr:rowOff>
    </xdr:to>
    <xdr:sp macro="" textlink="">
      <xdr:nvSpPr>
        <xdr:cNvPr id="3749" name="AutoShape 677" descr="Minnesota Wild">
          <a:extLst>
            <a:ext uri="{FF2B5EF4-FFF2-40B4-BE49-F238E27FC236}">
              <a16:creationId xmlns:a16="http://schemas.microsoft.com/office/drawing/2014/main" xmlns="" id="{00000000-0008-0000-0D00-0000A50E0000}"/>
            </a:ext>
          </a:extLst>
        </xdr:cNvPr>
        <xdr:cNvSpPr>
          <a:spLocks noChangeAspect="1" noChangeArrowheads="1"/>
        </xdr:cNvSpPr>
      </xdr:nvSpPr>
      <xdr:spPr bwMode="auto">
        <a:xfrm>
          <a:off x="0" y="25570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xdr:row>
      <xdr:rowOff>0</xdr:rowOff>
    </xdr:from>
    <xdr:to>
      <xdr:col>0</xdr:col>
      <xdr:colOff>304800</xdr:colOff>
      <xdr:row>280</xdr:row>
      <xdr:rowOff>121920</xdr:rowOff>
    </xdr:to>
    <xdr:sp macro="" textlink="">
      <xdr:nvSpPr>
        <xdr:cNvPr id="3750" name="AutoShape 678" descr="Edmonton Oilers">
          <a:extLst>
            <a:ext uri="{FF2B5EF4-FFF2-40B4-BE49-F238E27FC236}">
              <a16:creationId xmlns:a16="http://schemas.microsoft.com/office/drawing/2014/main" xmlns="" id="{00000000-0008-0000-0D00-0000A60E0000}"/>
            </a:ext>
          </a:extLst>
        </xdr:cNvPr>
        <xdr:cNvSpPr>
          <a:spLocks noChangeAspect="1" noChangeArrowheads="1"/>
        </xdr:cNvSpPr>
      </xdr:nvSpPr>
      <xdr:spPr bwMode="auto">
        <a:xfrm>
          <a:off x="0" y="25607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121920</xdr:rowOff>
    </xdr:to>
    <xdr:sp macro="" textlink="">
      <xdr:nvSpPr>
        <xdr:cNvPr id="3751" name="AutoShape 679" descr="Washington Capitals">
          <a:extLst>
            <a:ext uri="{FF2B5EF4-FFF2-40B4-BE49-F238E27FC236}">
              <a16:creationId xmlns:a16="http://schemas.microsoft.com/office/drawing/2014/main" xmlns="" id="{00000000-0008-0000-0D00-0000A70E0000}"/>
            </a:ext>
          </a:extLst>
        </xdr:cNvPr>
        <xdr:cNvSpPr>
          <a:spLocks noChangeAspect="1" noChangeArrowheads="1"/>
        </xdr:cNvSpPr>
      </xdr:nvSpPr>
      <xdr:spPr bwMode="auto">
        <a:xfrm>
          <a:off x="0" y="25645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xdr:row>
      <xdr:rowOff>0</xdr:rowOff>
    </xdr:from>
    <xdr:to>
      <xdr:col>0</xdr:col>
      <xdr:colOff>304800</xdr:colOff>
      <xdr:row>611</xdr:row>
      <xdr:rowOff>121920</xdr:rowOff>
    </xdr:to>
    <xdr:sp macro="" textlink="">
      <xdr:nvSpPr>
        <xdr:cNvPr id="3752" name="AutoShape 680" descr="Winnipeg Jets">
          <a:extLst>
            <a:ext uri="{FF2B5EF4-FFF2-40B4-BE49-F238E27FC236}">
              <a16:creationId xmlns:a16="http://schemas.microsoft.com/office/drawing/2014/main" xmlns="" id="{00000000-0008-0000-0D00-0000A80E0000}"/>
            </a:ext>
          </a:extLst>
        </xdr:cNvPr>
        <xdr:cNvSpPr>
          <a:spLocks noChangeAspect="1" noChangeArrowheads="1"/>
        </xdr:cNvSpPr>
      </xdr:nvSpPr>
      <xdr:spPr bwMode="auto">
        <a:xfrm>
          <a:off x="0" y="256824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239</xdr:row>
      <xdr:rowOff>0</xdr:rowOff>
    </xdr:from>
    <xdr:to>
      <xdr:col>0</xdr:col>
      <xdr:colOff>304800</xdr:colOff>
      <xdr:row>240</xdr:row>
      <xdr:rowOff>121920</xdr:rowOff>
    </xdr:to>
    <xdr:sp macro="" textlink="">
      <xdr:nvSpPr>
        <xdr:cNvPr id="3753" name="AutoShape 681" descr="Buffalo Sabres">
          <a:extLst>
            <a:ext uri="{FF2B5EF4-FFF2-40B4-BE49-F238E27FC236}">
              <a16:creationId xmlns:a16="http://schemas.microsoft.com/office/drawing/2014/main" xmlns="" id="{00000000-0008-0000-0D00-0000A90E0000}"/>
            </a:ext>
          </a:extLst>
        </xdr:cNvPr>
        <xdr:cNvSpPr>
          <a:spLocks noChangeAspect="1" noChangeArrowheads="1"/>
        </xdr:cNvSpPr>
      </xdr:nvSpPr>
      <xdr:spPr bwMode="auto">
        <a:xfrm>
          <a:off x="0" y="25719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xdr:row>
      <xdr:rowOff>0</xdr:rowOff>
    </xdr:from>
    <xdr:to>
      <xdr:col>0</xdr:col>
      <xdr:colOff>304800</xdr:colOff>
      <xdr:row>234</xdr:row>
      <xdr:rowOff>121920</xdr:rowOff>
    </xdr:to>
    <xdr:sp macro="" textlink="">
      <xdr:nvSpPr>
        <xdr:cNvPr id="3754" name="AutoShape 682" descr="Minnesota Wild">
          <a:extLst>
            <a:ext uri="{FF2B5EF4-FFF2-40B4-BE49-F238E27FC236}">
              <a16:creationId xmlns:a16="http://schemas.microsoft.com/office/drawing/2014/main" xmlns="" id="{00000000-0008-0000-0D00-0000AA0E0000}"/>
            </a:ext>
          </a:extLst>
        </xdr:cNvPr>
        <xdr:cNvSpPr>
          <a:spLocks noChangeAspect="1" noChangeArrowheads="1"/>
        </xdr:cNvSpPr>
      </xdr:nvSpPr>
      <xdr:spPr bwMode="auto">
        <a:xfrm>
          <a:off x="0" y="257571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xdr:row>
      <xdr:rowOff>0</xdr:rowOff>
    </xdr:from>
    <xdr:to>
      <xdr:col>0</xdr:col>
      <xdr:colOff>304800</xdr:colOff>
      <xdr:row>360</xdr:row>
      <xdr:rowOff>121920</xdr:rowOff>
    </xdr:to>
    <xdr:sp macro="" textlink="">
      <xdr:nvSpPr>
        <xdr:cNvPr id="3755" name="AutoShape 683" descr="Vancouver Canucks">
          <a:extLst>
            <a:ext uri="{FF2B5EF4-FFF2-40B4-BE49-F238E27FC236}">
              <a16:creationId xmlns:a16="http://schemas.microsoft.com/office/drawing/2014/main" xmlns="" id="{00000000-0008-0000-0D00-0000AB0E0000}"/>
            </a:ext>
          </a:extLst>
        </xdr:cNvPr>
        <xdr:cNvSpPr>
          <a:spLocks noChangeAspect="1" noChangeArrowheads="1"/>
        </xdr:cNvSpPr>
      </xdr:nvSpPr>
      <xdr:spPr bwMode="auto">
        <a:xfrm>
          <a:off x="0" y="25794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121920</xdr:rowOff>
    </xdr:to>
    <xdr:sp macro="" textlink="">
      <xdr:nvSpPr>
        <xdr:cNvPr id="3756" name="AutoShape 684" descr="Washington Capitals">
          <a:extLst>
            <a:ext uri="{FF2B5EF4-FFF2-40B4-BE49-F238E27FC236}">
              <a16:creationId xmlns:a16="http://schemas.microsoft.com/office/drawing/2014/main" xmlns="" id="{00000000-0008-0000-0D00-0000AC0E0000}"/>
            </a:ext>
          </a:extLst>
        </xdr:cNvPr>
        <xdr:cNvSpPr>
          <a:spLocks noChangeAspect="1" noChangeArrowheads="1"/>
        </xdr:cNvSpPr>
      </xdr:nvSpPr>
      <xdr:spPr bwMode="auto">
        <a:xfrm>
          <a:off x="0" y="258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530</xdr:row>
      <xdr:rowOff>0</xdr:rowOff>
    </xdr:from>
    <xdr:to>
      <xdr:col>0</xdr:col>
      <xdr:colOff>304800</xdr:colOff>
      <xdr:row>531</xdr:row>
      <xdr:rowOff>121920</xdr:rowOff>
    </xdr:to>
    <xdr:sp macro="" textlink="">
      <xdr:nvSpPr>
        <xdr:cNvPr id="3757" name="AutoShape 685" descr="Winnipeg Jets">
          <a:extLst>
            <a:ext uri="{FF2B5EF4-FFF2-40B4-BE49-F238E27FC236}">
              <a16:creationId xmlns:a16="http://schemas.microsoft.com/office/drawing/2014/main" xmlns="" id="{00000000-0008-0000-0D00-0000AD0E0000}"/>
            </a:ext>
          </a:extLst>
        </xdr:cNvPr>
        <xdr:cNvSpPr>
          <a:spLocks noChangeAspect="1" noChangeArrowheads="1"/>
        </xdr:cNvSpPr>
      </xdr:nvSpPr>
      <xdr:spPr bwMode="auto">
        <a:xfrm>
          <a:off x="0" y="25869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121920</xdr:rowOff>
    </xdr:to>
    <xdr:sp macro="" textlink="">
      <xdr:nvSpPr>
        <xdr:cNvPr id="3758" name="AutoShape 686" descr="Carolina Hurricanes">
          <a:extLst>
            <a:ext uri="{FF2B5EF4-FFF2-40B4-BE49-F238E27FC236}">
              <a16:creationId xmlns:a16="http://schemas.microsoft.com/office/drawing/2014/main" xmlns="" id="{00000000-0008-0000-0D00-0000AE0E0000}"/>
            </a:ext>
          </a:extLst>
        </xdr:cNvPr>
        <xdr:cNvSpPr>
          <a:spLocks noChangeAspect="1" noChangeArrowheads="1"/>
        </xdr:cNvSpPr>
      </xdr:nvSpPr>
      <xdr:spPr bwMode="auto">
        <a:xfrm>
          <a:off x="0" y="259064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748</xdr:row>
      <xdr:rowOff>0</xdr:rowOff>
    </xdr:from>
    <xdr:to>
      <xdr:col>0</xdr:col>
      <xdr:colOff>304800</xdr:colOff>
      <xdr:row>749</xdr:row>
      <xdr:rowOff>121920</xdr:rowOff>
    </xdr:to>
    <xdr:sp macro="" textlink="">
      <xdr:nvSpPr>
        <xdr:cNvPr id="3759" name="AutoShape 687" descr="Carolina Hurricanes">
          <a:extLst>
            <a:ext uri="{FF2B5EF4-FFF2-40B4-BE49-F238E27FC236}">
              <a16:creationId xmlns:a16="http://schemas.microsoft.com/office/drawing/2014/main" xmlns="" id="{00000000-0008-0000-0D00-0000AF0E0000}"/>
            </a:ext>
          </a:extLst>
        </xdr:cNvPr>
        <xdr:cNvSpPr>
          <a:spLocks noChangeAspect="1" noChangeArrowheads="1"/>
        </xdr:cNvSpPr>
      </xdr:nvSpPr>
      <xdr:spPr bwMode="auto">
        <a:xfrm>
          <a:off x="0" y="259438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507</xdr:row>
      <xdr:rowOff>0</xdr:rowOff>
    </xdr:from>
    <xdr:to>
      <xdr:col>0</xdr:col>
      <xdr:colOff>304800</xdr:colOff>
      <xdr:row>508</xdr:row>
      <xdr:rowOff>121920</xdr:rowOff>
    </xdr:to>
    <xdr:sp macro="" textlink="">
      <xdr:nvSpPr>
        <xdr:cNvPr id="3760" name="AutoShape 688" descr="Detroit Red Wings">
          <a:extLst>
            <a:ext uri="{FF2B5EF4-FFF2-40B4-BE49-F238E27FC236}">
              <a16:creationId xmlns:a16="http://schemas.microsoft.com/office/drawing/2014/main" xmlns="" id="{00000000-0008-0000-0D00-0000B00E0000}"/>
            </a:ext>
          </a:extLst>
        </xdr:cNvPr>
        <xdr:cNvSpPr>
          <a:spLocks noChangeAspect="1" noChangeArrowheads="1"/>
        </xdr:cNvSpPr>
      </xdr:nvSpPr>
      <xdr:spPr bwMode="auto">
        <a:xfrm>
          <a:off x="0" y="259811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252</xdr:row>
      <xdr:rowOff>0</xdr:rowOff>
    </xdr:from>
    <xdr:to>
      <xdr:col>0</xdr:col>
      <xdr:colOff>304800</xdr:colOff>
      <xdr:row>253</xdr:row>
      <xdr:rowOff>121920</xdr:rowOff>
    </xdr:to>
    <xdr:sp macro="" textlink="">
      <xdr:nvSpPr>
        <xdr:cNvPr id="3761" name="AutoShape 689" descr="Columbus Blue Jackets">
          <a:extLst>
            <a:ext uri="{FF2B5EF4-FFF2-40B4-BE49-F238E27FC236}">
              <a16:creationId xmlns:a16="http://schemas.microsoft.com/office/drawing/2014/main" xmlns="" id="{00000000-0008-0000-0D00-0000B10E0000}"/>
            </a:ext>
          </a:extLst>
        </xdr:cNvPr>
        <xdr:cNvSpPr>
          <a:spLocks noChangeAspect="1" noChangeArrowheads="1"/>
        </xdr:cNvSpPr>
      </xdr:nvSpPr>
      <xdr:spPr bwMode="auto">
        <a:xfrm>
          <a:off x="0" y="26018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121920</xdr:rowOff>
    </xdr:to>
    <xdr:sp macro="" textlink="">
      <xdr:nvSpPr>
        <xdr:cNvPr id="3762" name="AutoShape 690" descr="Chicago Blackhawks">
          <a:extLst>
            <a:ext uri="{FF2B5EF4-FFF2-40B4-BE49-F238E27FC236}">
              <a16:creationId xmlns:a16="http://schemas.microsoft.com/office/drawing/2014/main" xmlns="" id="{00000000-0008-0000-0D00-0000B20E0000}"/>
            </a:ext>
          </a:extLst>
        </xdr:cNvPr>
        <xdr:cNvSpPr>
          <a:spLocks noChangeAspect="1" noChangeArrowheads="1"/>
        </xdr:cNvSpPr>
      </xdr:nvSpPr>
      <xdr:spPr bwMode="auto">
        <a:xfrm>
          <a:off x="0" y="26055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494</xdr:row>
      <xdr:rowOff>0</xdr:rowOff>
    </xdr:from>
    <xdr:to>
      <xdr:col>0</xdr:col>
      <xdr:colOff>304800</xdr:colOff>
      <xdr:row>495</xdr:row>
      <xdr:rowOff>121920</xdr:rowOff>
    </xdr:to>
    <xdr:sp macro="" textlink="">
      <xdr:nvSpPr>
        <xdr:cNvPr id="3763" name="AutoShape 691" descr="Buffalo Sabres">
          <a:extLst>
            <a:ext uri="{FF2B5EF4-FFF2-40B4-BE49-F238E27FC236}">
              <a16:creationId xmlns:a16="http://schemas.microsoft.com/office/drawing/2014/main" xmlns="" id="{00000000-0008-0000-0D00-0000B30E0000}"/>
            </a:ext>
          </a:extLst>
        </xdr:cNvPr>
        <xdr:cNvSpPr>
          <a:spLocks noChangeAspect="1" noChangeArrowheads="1"/>
        </xdr:cNvSpPr>
      </xdr:nvSpPr>
      <xdr:spPr bwMode="auto">
        <a:xfrm>
          <a:off x="0" y="260931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304800</xdr:colOff>
      <xdr:row>115</xdr:row>
      <xdr:rowOff>121920</xdr:rowOff>
    </xdr:to>
    <xdr:sp macro="" textlink="">
      <xdr:nvSpPr>
        <xdr:cNvPr id="3764" name="AutoShape 692" descr="Vancouver Canucks">
          <a:extLst>
            <a:ext uri="{FF2B5EF4-FFF2-40B4-BE49-F238E27FC236}">
              <a16:creationId xmlns:a16="http://schemas.microsoft.com/office/drawing/2014/main" xmlns="" id="{00000000-0008-0000-0D00-0000B40E0000}"/>
            </a:ext>
          </a:extLst>
        </xdr:cNvPr>
        <xdr:cNvSpPr>
          <a:spLocks noChangeAspect="1" noChangeArrowheads="1"/>
        </xdr:cNvSpPr>
      </xdr:nvSpPr>
      <xdr:spPr bwMode="auto">
        <a:xfrm>
          <a:off x="0" y="261305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763</xdr:row>
      <xdr:rowOff>0</xdr:rowOff>
    </xdr:from>
    <xdr:to>
      <xdr:col>0</xdr:col>
      <xdr:colOff>304800</xdr:colOff>
      <xdr:row>764</xdr:row>
      <xdr:rowOff>121920</xdr:rowOff>
    </xdr:to>
    <xdr:sp macro="" textlink="">
      <xdr:nvSpPr>
        <xdr:cNvPr id="3765" name="AutoShape 693" descr="Chicago Blackhawks">
          <a:extLst>
            <a:ext uri="{FF2B5EF4-FFF2-40B4-BE49-F238E27FC236}">
              <a16:creationId xmlns:a16="http://schemas.microsoft.com/office/drawing/2014/main" xmlns="" id="{00000000-0008-0000-0D00-0000B50E0000}"/>
            </a:ext>
          </a:extLst>
        </xdr:cNvPr>
        <xdr:cNvSpPr>
          <a:spLocks noChangeAspect="1" noChangeArrowheads="1"/>
        </xdr:cNvSpPr>
      </xdr:nvSpPr>
      <xdr:spPr bwMode="auto">
        <a:xfrm>
          <a:off x="0" y="2616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121920</xdr:rowOff>
    </xdr:to>
    <xdr:sp macro="" textlink="">
      <xdr:nvSpPr>
        <xdr:cNvPr id="3766" name="AutoShape 694" descr="St Louis Blues">
          <a:extLst>
            <a:ext uri="{FF2B5EF4-FFF2-40B4-BE49-F238E27FC236}">
              <a16:creationId xmlns:a16="http://schemas.microsoft.com/office/drawing/2014/main" xmlns="" id="{00000000-0008-0000-0D00-0000B60E0000}"/>
            </a:ext>
          </a:extLst>
        </xdr:cNvPr>
        <xdr:cNvSpPr>
          <a:spLocks noChangeAspect="1" noChangeArrowheads="1"/>
        </xdr:cNvSpPr>
      </xdr:nvSpPr>
      <xdr:spPr bwMode="auto">
        <a:xfrm>
          <a:off x="0" y="26205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121920</xdr:rowOff>
    </xdr:to>
    <xdr:sp macro="" textlink="">
      <xdr:nvSpPr>
        <xdr:cNvPr id="3767" name="AutoShape 695" descr="Colorado Avalanche">
          <a:extLst>
            <a:ext uri="{FF2B5EF4-FFF2-40B4-BE49-F238E27FC236}">
              <a16:creationId xmlns:a16="http://schemas.microsoft.com/office/drawing/2014/main" xmlns="" id="{00000000-0008-0000-0D00-0000B70E0000}"/>
            </a:ext>
          </a:extLst>
        </xdr:cNvPr>
        <xdr:cNvSpPr>
          <a:spLocks noChangeAspect="1" noChangeArrowheads="1"/>
        </xdr:cNvSpPr>
      </xdr:nvSpPr>
      <xdr:spPr bwMode="auto">
        <a:xfrm>
          <a:off x="0" y="262425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678</xdr:row>
      <xdr:rowOff>0</xdr:rowOff>
    </xdr:from>
    <xdr:to>
      <xdr:col>0</xdr:col>
      <xdr:colOff>304800</xdr:colOff>
      <xdr:row>679</xdr:row>
      <xdr:rowOff>121920</xdr:rowOff>
    </xdr:to>
    <xdr:sp macro="" textlink="">
      <xdr:nvSpPr>
        <xdr:cNvPr id="3768" name="AutoShape 696" descr="Philadelphia Flyers">
          <a:extLst>
            <a:ext uri="{FF2B5EF4-FFF2-40B4-BE49-F238E27FC236}">
              <a16:creationId xmlns:a16="http://schemas.microsoft.com/office/drawing/2014/main" xmlns="" id="{00000000-0008-0000-0D00-0000B80E0000}"/>
            </a:ext>
          </a:extLst>
        </xdr:cNvPr>
        <xdr:cNvSpPr>
          <a:spLocks noChangeAspect="1" noChangeArrowheads="1"/>
        </xdr:cNvSpPr>
      </xdr:nvSpPr>
      <xdr:spPr bwMode="auto">
        <a:xfrm>
          <a:off x="0" y="26279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xdr:row>
      <xdr:rowOff>0</xdr:rowOff>
    </xdr:from>
    <xdr:to>
      <xdr:col>0</xdr:col>
      <xdr:colOff>304800</xdr:colOff>
      <xdr:row>653</xdr:row>
      <xdr:rowOff>121920</xdr:rowOff>
    </xdr:to>
    <xdr:sp macro="" textlink="">
      <xdr:nvSpPr>
        <xdr:cNvPr id="3769" name="AutoShape 697" descr="Ottawa Senators">
          <a:extLst>
            <a:ext uri="{FF2B5EF4-FFF2-40B4-BE49-F238E27FC236}">
              <a16:creationId xmlns:a16="http://schemas.microsoft.com/office/drawing/2014/main" xmlns="" id="{00000000-0008-0000-0D00-0000B90E0000}"/>
            </a:ext>
          </a:extLst>
        </xdr:cNvPr>
        <xdr:cNvSpPr>
          <a:spLocks noChangeAspect="1" noChangeArrowheads="1"/>
        </xdr:cNvSpPr>
      </xdr:nvSpPr>
      <xdr:spPr bwMode="auto">
        <a:xfrm>
          <a:off x="0" y="26317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xdr:row>
      <xdr:rowOff>0</xdr:rowOff>
    </xdr:from>
    <xdr:to>
      <xdr:col>0</xdr:col>
      <xdr:colOff>304800</xdr:colOff>
      <xdr:row>398</xdr:row>
      <xdr:rowOff>121920</xdr:rowOff>
    </xdr:to>
    <xdr:sp macro="" textlink="">
      <xdr:nvSpPr>
        <xdr:cNvPr id="3770" name="AutoShape 698" descr="Dallas Stars">
          <a:extLst>
            <a:ext uri="{FF2B5EF4-FFF2-40B4-BE49-F238E27FC236}">
              <a16:creationId xmlns:a16="http://schemas.microsoft.com/office/drawing/2014/main" xmlns="" id="{00000000-0008-0000-0D00-0000BA0E0000}"/>
            </a:ext>
          </a:extLst>
        </xdr:cNvPr>
        <xdr:cNvSpPr>
          <a:spLocks noChangeAspect="1" noChangeArrowheads="1"/>
        </xdr:cNvSpPr>
      </xdr:nvSpPr>
      <xdr:spPr bwMode="auto">
        <a:xfrm>
          <a:off x="0" y="263545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611</xdr:row>
      <xdr:rowOff>0</xdr:rowOff>
    </xdr:from>
    <xdr:to>
      <xdr:col>0</xdr:col>
      <xdr:colOff>304800</xdr:colOff>
      <xdr:row>612</xdr:row>
      <xdr:rowOff>121920</xdr:rowOff>
    </xdr:to>
    <xdr:sp macro="" textlink="">
      <xdr:nvSpPr>
        <xdr:cNvPr id="3771" name="AutoShape 699" descr="Dallas Stars">
          <a:extLst>
            <a:ext uri="{FF2B5EF4-FFF2-40B4-BE49-F238E27FC236}">
              <a16:creationId xmlns:a16="http://schemas.microsoft.com/office/drawing/2014/main" xmlns="" id="{00000000-0008-0000-0D00-0000BB0E0000}"/>
            </a:ext>
          </a:extLst>
        </xdr:cNvPr>
        <xdr:cNvSpPr>
          <a:spLocks noChangeAspect="1" noChangeArrowheads="1"/>
        </xdr:cNvSpPr>
      </xdr:nvSpPr>
      <xdr:spPr bwMode="auto">
        <a:xfrm>
          <a:off x="0" y="26373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121920</xdr:rowOff>
    </xdr:to>
    <xdr:sp macro="" textlink="">
      <xdr:nvSpPr>
        <xdr:cNvPr id="3772" name="AutoShape 700" descr="Columbus Blue Jackets">
          <a:extLst>
            <a:ext uri="{FF2B5EF4-FFF2-40B4-BE49-F238E27FC236}">
              <a16:creationId xmlns:a16="http://schemas.microsoft.com/office/drawing/2014/main" xmlns="" id="{00000000-0008-0000-0D00-0000BC0E0000}"/>
            </a:ext>
          </a:extLst>
        </xdr:cNvPr>
        <xdr:cNvSpPr>
          <a:spLocks noChangeAspect="1" noChangeArrowheads="1"/>
        </xdr:cNvSpPr>
      </xdr:nvSpPr>
      <xdr:spPr bwMode="auto">
        <a:xfrm>
          <a:off x="0" y="2641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774</xdr:row>
      <xdr:rowOff>0</xdr:rowOff>
    </xdr:from>
    <xdr:to>
      <xdr:col>0</xdr:col>
      <xdr:colOff>304800</xdr:colOff>
      <xdr:row>775</xdr:row>
      <xdr:rowOff>121920</xdr:rowOff>
    </xdr:to>
    <xdr:sp macro="" textlink="">
      <xdr:nvSpPr>
        <xdr:cNvPr id="3773" name="AutoShape 701" descr="New York Rangers">
          <a:extLst>
            <a:ext uri="{FF2B5EF4-FFF2-40B4-BE49-F238E27FC236}">
              <a16:creationId xmlns:a16="http://schemas.microsoft.com/office/drawing/2014/main" xmlns="" id="{00000000-0008-0000-0D00-0000BD0E0000}"/>
            </a:ext>
          </a:extLst>
        </xdr:cNvPr>
        <xdr:cNvSpPr>
          <a:spLocks noChangeAspect="1" noChangeArrowheads="1"/>
        </xdr:cNvSpPr>
      </xdr:nvSpPr>
      <xdr:spPr bwMode="auto">
        <a:xfrm>
          <a:off x="0" y="26448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511</xdr:row>
      <xdr:rowOff>0</xdr:rowOff>
    </xdr:from>
    <xdr:to>
      <xdr:col>0</xdr:col>
      <xdr:colOff>304800</xdr:colOff>
      <xdr:row>512</xdr:row>
      <xdr:rowOff>121920</xdr:rowOff>
    </xdr:to>
    <xdr:sp macro="" textlink="">
      <xdr:nvSpPr>
        <xdr:cNvPr id="3774" name="AutoShape 702" descr="San Jose Sharks">
          <a:extLst>
            <a:ext uri="{FF2B5EF4-FFF2-40B4-BE49-F238E27FC236}">
              <a16:creationId xmlns:a16="http://schemas.microsoft.com/office/drawing/2014/main" xmlns="" id="{00000000-0008-0000-0D00-0000BE0E0000}"/>
            </a:ext>
          </a:extLst>
        </xdr:cNvPr>
        <xdr:cNvSpPr>
          <a:spLocks noChangeAspect="1" noChangeArrowheads="1"/>
        </xdr:cNvSpPr>
      </xdr:nvSpPr>
      <xdr:spPr bwMode="auto">
        <a:xfrm>
          <a:off x="0" y="264855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xdr:row>
      <xdr:rowOff>0</xdr:rowOff>
    </xdr:from>
    <xdr:to>
      <xdr:col>0</xdr:col>
      <xdr:colOff>304800</xdr:colOff>
      <xdr:row>302</xdr:row>
      <xdr:rowOff>121920</xdr:rowOff>
    </xdr:to>
    <xdr:sp macro="" textlink="">
      <xdr:nvSpPr>
        <xdr:cNvPr id="3775" name="AutoShape 703" descr="New York Rangers">
          <a:extLst>
            <a:ext uri="{FF2B5EF4-FFF2-40B4-BE49-F238E27FC236}">
              <a16:creationId xmlns:a16="http://schemas.microsoft.com/office/drawing/2014/main" xmlns="" id="{00000000-0008-0000-0D00-0000BF0E0000}"/>
            </a:ext>
          </a:extLst>
        </xdr:cNvPr>
        <xdr:cNvSpPr>
          <a:spLocks noChangeAspect="1" noChangeArrowheads="1"/>
        </xdr:cNvSpPr>
      </xdr:nvSpPr>
      <xdr:spPr bwMode="auto">
        <a:xfrm>
          <a:off x="0" y="265229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462</xdr:row>
      <xdr:rowOff>0</xdr:rowOff>
    </xdr:from>
    <xdr:to>
      <xdr:col>0</xdr:col>
      <xdr:colOff>304800</xdr:colOff>
      <xdr:row>463</xdr:row>
      <xdr:rowOff>121920</xdr:rowOff>
    </xdr:to>
    <xdr:sp macro="" textlink="">
      <xdr:nvSpPr>
        <xdr:cNvPr id="3776" name="AutoShape 704" descr="San Jose Sharks">
          <a:extLst>
            <a:ext uri="{FF2B5EF4-FFF2-40B4-BE49-F238E27FC236}">
              <a16:creationId xmlns:a16="http://schemas.microsoft.com/office/drawing/2014/main" xmlns="" id="{00000000-0008-0000-0D00-0000C00E0000}"/>
            </a:ext>
          </a:extLst>
        </xdr:cNvPr>
        <xdr:cNvSpPr>
          <a:spLocks noChangeAspect="1" noChangeArrowheads="1"/>
        </xdr:cNvSpPr>
      </xdr:nvSpPr>
      <xdr:spPr bwMode="auto">
        <a:xfrm>
          <a:off x="0" y="26560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xdr:row>
      <xdr:rowOff>0</xdr:rowOff>
    </xdr:from>
    <xdr:to>
      <xdr:col>0</xdr:col>
      <xdr:colOff>304800</xdr:colOff>
      <xdr:row>217</xdr:row>
      <xdr:rowOff>121920</xdr:rowOff>
    </xdr:to>
    <xdr:sp macro="" textlink="">
      <xdr:nvSpPr>
        <xdr:cNvPr id="3777" name="AutoShape 705" descr="Minnesota Wild">
          <a:extLst>
            <a:ext uri="{FF2B5EF4-FFF2-40B4-BE49-F238E27FC236}">
              <a16:creationId xmlns:a16="http://schemas.microsoft.com/office/drawing/2014/main" xmlns="" id="{00000000-0008-0000-0D00-0000C10E0000}"/>
            </a:ext>
          </a:extLst>
        </xdr:cNvPr>
        <xdr:cNvSpPr>
          <a:spLocks noChangeAspect="1" noChangeArrowheads="1"/>
        </xdr:cNvSpPr>
      </xdr:nvSpPr>
      <xdr:spPr bwMode="auto">
        <a:xfrm>
          <a:off x="0" y="26597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xdr:row>
      <xdr:rowOff>0</xdr:rowOff>
    </xdr:from>
    <xdr:to>
      <xdr:col>0</xdr:col>
      <xdr:colOff>304800</xdr:colOff>
      <xdr:row>163</xdr:row>
      <xdr:rowOff>121920</xdr:rowOff>
    </xdr:to>
    <xdr:sp macro="" textlink="">
      <xdr:nvSpPr>
        <xdr:cNvPr id="3778" name="AutoShape 706" descr="Los Angeles Kings">
          <a:extLst>
            <a:ext uri="{FF2B5EF4-FFF2-40B4-BE49-F238E27FC236}">
              <a16:creationId xmlns:a16="http://schemas.microsoft.com/office/drawing/2014/main" xmlns="" id="{00000000-0008-0000-0D00-0000C20E0000}"/>
            </a:ext>
          </a:extLst>
        </xdr:cNvPr>
        <xdr:cNvSpPr>
          <a:spLocks noChangeAspect="1" noChangeArrowheads="1"/>
        </xdr:cNvSpPr>
      </xdr:nvSpPr>
      <xdr:spPr bwMode="auto">
        <a:xfrm>
          <a:off x="0" y="266349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258</xdr:row>
      <xdr:rowOff>0</xdr:rowOff>
    </xdr:from>
    <xdr:to>
      <xdr:col>0</xdr:col>
      <xdr:colOff>304800</xdr:colOff>
      <xdr:row>259</xdr:row>
      <xdr:rowOff>121920</xdr:rowOff>
    </xdr:to>
    <xdr:sp macro="" textlink="">
      <xdr:nvSpPr>
        <xdr:cNvPr id="3779" name="AutoShape 707" descr="Vegas Golden Knights">
          <a:extLst>
            <a:ext uri="{FF2B5EF4-FFF2-40B4-BE49-F238E27FC236}">
              <a16:creationId xmlns:a16="http://schemas.microsoft.com/office/drawing/2014/main" xmlns="" id="{00000000-0008-0000-0D00-0000C30E0000}"/>
            </a:ext>
          </a:extLst>
        </xdr:cNvPr>
        <xdr:cNvSpPr>
          <a:spLocks noChangeAspect="1" noChangeArrowheads="1"/>
        </xdr:cNvSpPr>
      </xdr:nvSpPr>
      <xdr:spPr bwMode="auto">
        <a:xfrm>
          <a:off x="0" y="26672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754</xdr:row>
      <xdr:rowOff>0</xdr:rowOff>
    </xdr:from>
    <xdr:to>
      <xdr:col>0</xdr:col>
      <xdr:colOff>304800</xdr:colOff>
      <xdr:row>755</xdr:row>
      <xdr:rowOff>121920</xdr:rowOff>
    </xdr:to>
    <xdr:sp macro="" textlink="">
      <xdr:nvSpPr>
        <xdr:cNvPr id="3780" name="AutoShape 708" descr="Carolina Hurricanes">
          <a:extLst>
            <a:ext uri="{FF2B5EF4-FFF2-40B4-BE49-F238E27FC236}">
              <a16:creationId xmlns:a16="http://schemas.microsoft.com/office/drawing/2014/main" xmlns="" id="{00000000-0008-0000-0D00-0000C40E0000}"/>
            </a:ext>
          </a:extLst>
        </xdr:cNvPr>
        <xdr:cNvSpPr>
          <a:spLocks noChangeAspect="1" noChangeArrowheads="1"/>
        </xdr:cNvSpPr>
      </xdr:nvSpPr>
      <xdr:spPr bwMode="auto">
        <a:xfrm>
          <a:off x="0" y="26727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121920</xdr:rowOff>
    </xdr:to>
    <xdr:sp macro="" textlink="">
      <xdr:nvSpPr>
        <xdr:cNvPr id="3781" name="AutoShape 709" descr="Montreal Canadiens">
          <a:extLst>
            <a:ext uri="{FF2B5EF4-FFF2-40B4-BE49-F238E27FC236}">
              <a16:creationId xmlns:a16="http://schemas.microsoft.com/office/drawing/2014/main" xmlns="" id="{00000000-0008-0000-0D00-0000C50E0000}"/>
            </a:ext>
          </a:extLst>
        </xdr:cNvPr>
        <xdr:cNvSpPr>
          <a:spLocks noChangeAspect="1" noChangeArrowheads="1"/>
        </xdr:cNvSpPr>
      </xdr:nvSpPr>
      <xdr:spPr bwMode="auto">
        <a:xfrm>
          <a:off x="0" y="2676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814</xdr:row>
      <xdr:rowOff>0</xdr:rowOff>
    </xdr:from>
    <xdr:to>
      <xdr:col>0</xdr:col>
      <xdr:colOff>304800</xdr:colOff>
      <xdr:row>815</xdr:row>
      <xdr:rowOff>121920</xdr:rowOff>
    </xdr:to>
    <xdr:sp macro="" textlink="">
      <xdr:nvSpPr>
        <xdr:cNvPr id="3782" name="AutoShape 710" descr="Toronto Maple Leafs">
          <a:extLst>
            <a:ext uri="{FF2B5EF4-FFF2-40B4-BE49-F238E27FC236}">
              <a16:creationId xmlns:a16="http://schemas.microsoft.com/office/drawing/2014/main" xmlns="" id="{00000000-0008-0000-0D00-0000C60E0000}"/>
            </a:ext>
          </a:extLst>
        </xdr:cNvPr>
        <xdr:cNvSpPr>
          <a:spLocks noChangeAspect="1" noChangeArrowheads="1"/>
        </xdr:cNvSpPr>
      </xdr:nvSpPr>
      <xdr:spPr bwMode="auto">
        <a:xfrm>
          <a:off x="0" y="268025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582</xdr:row>
      <xdr:rowOff>0</xdr:rowOff>
    </xdr:from>
    <xdr:to>
      <xdr:col>0</xdr:col>
      <xdr:colOff>304800</xdr:colOff>
      <xdr:row>583</xdr:row>
      <xdr:rowOff>121920</xdr:rowOff>
    </xdr:to>
    <xdr:sp macro="" textlink="">
      <xdr:nvSpPr>
        <xdr:cNvPr id="3783" name="AutoShape 711" descr="Montreal Canadiens">
          <a:extLst>
            <a:ext uri="{FF2B5EF4-FFF2-40B4-BE49-F238E27FC236}">
              <a16:creationId xmlns:a16="http://schemas.microsoft.com/office/drawing/2014/main" xmlns="" id="{00000000-0008-0000-0D00-0000C70E0000}"/>
            </a:ext>
          </a:extLst>
        </xdr:cNvPr>
        <xdr:cNvSpPr>
          <a:spLocks noChangeAspect="1" noChangeArrowheads="1"/>
        </xdr:cNvSpPr>
      </xdr:nvSpPr>
      <xdr:spPr bwMode="auto">
        <a:xfrm>
          <a:off x="0" y="268399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639</xdr:row>
      <xdr:rowOff>0</xdr:rowOff>
    </xdr:from>
    <xdr:to>
      <xdr:col>0</xdr:col>
      <xdr:colOff>304800</xdr:colOff>
      <xdr:row>640</xdr:row>
      <xdr:rowOff>121920</xdr:rowOff>
    </xdr:to>
    <xdr:sp macro="" textlink="">
      <xdr:nvSpPr>
        <xdr:cNvPr id="3784" name="AutoShape 712" descr="Boston Bruins">
          <a:extLst>
            <a:ext uri="{FF2B5EF4-FFF2-40B4-BE49-F238E27FC236}">
              <a16:creationId xmlns:a16="http://schemas.microsoft.com/office/drawing/2014/main" xmlns="" id="{00000000-0008-0000-0D00-0000C80E0000}"/>
            </a:ext>
          </a:extLst>
        </xdr:cNvPr>
        <xdr:cNvSpPr>
          <a:spLocks noChangeAspect="1" noChangeArrowheads="1"/>
        </xdr:cNvSpPr>
      </xdr:nvSpPr>
      <xdr:spPr bwMode="auto">
        <a:xfrm>
          <a:off x="0" y="26877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121920</xdr:rowOff>
    </xdr:to>
    <xdr:sp macro="" textlink="">
      <xdr:nvSpPr>
        <xdr:cNvPr id="3785" name="AutoShape 713" descr="Ottawa Senators">
          <a:extLst>
            <a:ext uri="{FF2B5EF4-FFF2-40B4-BE49-F238E27FC236}">
              <a16:creationId xmlns:a16="http://schemas.microsoft.com/office/drawing/2014/main" xmlns="" id="{00000000-0008-0000-0D00-0000C90E0000}"/>
            </a:ext>
          </a:extLst>
        </xdr:cNvPr>
        <xdr:cNvSpPr>
          <a:spLocks noChangeAspect="1" noChangeArrowheads="1"/>
        </xdr:cNvSpPr>
      </xdr:nvSpPr>
      <xdr:spPr bwMode="auto">
        <a:xfrm>
          <a:off x="0" y="26914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xdr:row>
      <xdr:rowOff>0</xdr:rowOff>
    </xdr:from>
    <xdr:to>
      <xdr:col>0</xdr:col>
      <xdr:colOff>304800</xdr:colOff>
      <xdr:row>433</xdr:row>
      <xdr:rowOff>121920</xdr:rowOff>
    </xdr:to>
    <xdr:sp macro="" textlink="">
      <xdr:nvSpPr>
        <xdr:cNvPr id="3786" name="AutoShape 714" descr="Edmonton Oilers">
          <a:extLst>
            <a:ext uri="{FF2B5EF4-FFF2-40B4-BE49-F238E27FC236}">
              <a16:creationId xmlns:a16="http://schemas.microsoft.com/office/drawing/2014/main" xmlns="" id="{00000000-0008-0000-0D00-0000CA0E0000}"/>
            </a:ext>
          </a:extLst>
        </xdr:cNvPr>
        <xdr:cNvSpPr>
          <a:spLocks noChangeAspect="1" noChangeArrowheads="1"/>
        </xdr:cNvSpPr>
      </xdr:nvSpPr>
      <xdr:spPr bwMode="auto">
        <a:xfrm>
          <a:off x="0" y="2695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830</xdr:row>
      <xdr:rowOff>0</xdr:rowOff>
    </xdr:from>
    <xdr:to>
      <xdr:col>0</xdr:col>
      <xdr:colOff>304800</xdr:colOff>
      <xdr:row>831</xdr:row>
      <xdr:rowOff>121920</xdr:rowOff>
    </xdr:to>
    <xdr:sp macro="" textlink="">
      <xdr:nvSpPr>
        <xdr:cNvPr id="3787" name="AutoShape 715" descr="Columbus Blue Jackets">
          <a:extLst>
            <a:ext uri="{FF2B5EF4-FFF2-40B4-BE49-F238E27FC236}">
              <a16:creationId xmlns:a16="http://schemas.microsoft.com/office/drawing/2014/main" xmlns="" id="{00000000-0008-0000-0D00-0000CB0E0000}"/>
            </a:ext>
          </a:extLst>
        </xdr:cNvPr>
        <xdr:cNvSpPr>
          <a:spLocks noChangeAspect="1" noChangeArrowheads="1"/>
        </xdr:cNvSpPr>
      </xdr:nvSpPr>
      <xdr:spPr bwMode="auto">
        <a:xfrm>
          <a:off x="0" y="269892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xdr:row>
      <xdr:rowOff>0</xdr:rowOff>
    </xdr:from>
    <xdr:to>
      <xdr:col>0</xdr:col>
      <xdr:colOff>304800</xdr:colOff>
      <xdr:row>321</xdr:row>
      <xdr:rowOff>121920</xdr:rowOff>
    </xdr:to>
    <xdr:sp macro="" textlink="">
      <xdr:nvSpPr>
        <xdr:cNvPr id="3788" name="AutoShape 716" descr="Minnesota Wild">
          <a:extLst>
            <a:ext uri="{FF2B5EF4-FFF2-40B4-BE49-F238E27FC236}">
              <a16:creationId xmlns:a16="http://schemas.microsoft.com/office/drawing/2014/main" xmlns="" id="{00000000-0008-0000-0D00-0000CC0E0000}"/>
            </a:ext>
          </a:extLst>
        </xdr:cNvPr>
        <xdr:cNvSpPr>
          <a:spLocks noChangeAspect="1" noChangeArrowheads="1"/>
        </xdr:cNvSpPr>
      </xdr:nvSpPr>
      <xdr:spPr bwMode="auto">
        <a:xfrm>
          <a:off x="0" y="27026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641</xdr:row>
      <xdr:rowOff>0</xdr:rowOff>
    </xdr:from>
    <xdr:to>
      <xdr:col>0</xdr:col>
      <xdr:colOff>304800</xdr:colOff>
      <xdr:row>642</xdr:row>
      <xdr:rowOff>121920</xdr:rowOff>
    </xdr:to>
    <xdr:sp macro="" textlink="">
      <xdr:nvSpPr>
        <xdr:cNvPr id="3789" name="AutoShape 717" descr="Tampa Bay Lightning">
          <a:extLst>
            <a:ext uri="{FF2B5EF4-FFF2-40B4-BE49-F238E27FC236}">
              <a16:creationId xmlns:a16="http://schemas.microsoft.com/office/drawing/2014/main" xmlns="" id="{00000000-0008-0000-0D00-0000CD0E0000}"/>
            </a:ext>
          </a:extLst>
        </xdr:cNvPr>
        <xdr:cNvSpPr>
          <a:spLocks noChangeAspect="1" noChangeArrowheads="1"/>
        </xdr:cNvSpPr>
      </xdr:nvSpPr>
      <xdr:spPr bwMode="auto">
        <a:xfrm>
          <a:off x="0" y="27063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304800</xdr:colOff>
      <xdr:row>166</xdr:row>
      <xdr:rowOff>121920</xdr:rowOff>
    </xdr:to>
    <xdr:sp macro="" textlink="">
      <xdr:nvSpPr>
        <xdr:cNvPr id="3790" name="AutoShape 718" descr="Dallas Stars">
          <a:extLst>
            <a:ext uri="{FF2B5EF4-FFF2-40B4-BE49-F238E27FC236}">
              <a16:creationId xmlns:a16="http://schemas.microsoft.com/office/drawing/2014/main" xmlns="" id="{00000000-0008-0000-0D00-0000CE0E0000}"/>
            </a:ext>
          </a:extLst>
        </xdr:cNvPr>
        <xdr:cNvSpPr>
          <a:spLocks noChangeAspect="1" noChangeArrowheads="1"/>
        </xdr:cNvSpPr>
      </xdr:nvSpPr>
      <xdr:spPr bwMode="auto">
        <a:xfrm>
          <a:off x="0" y="271012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xdr:row>
      <xdr:rowOff>0</xdr:rowOff>
    </xdr:from>
    <xdr:to>
      <xdr:col>0</xdr:col>
      <xdr:colOff>304800</xdr:colOff>
      <xdr:row>381</xdr:row>
      <xdr:rowOff>121920</xdr:rowOff>
    </xdr:to>
    <xdr:sp macro="" textlink="">
      <xdr:nvSpPr>
        <xdr:cNvPr id="3791" name="AutoShape 719" descr="Montreal Canadiens">
          <a:extLst>
            <a:ext uri="{FF2B5EF4-FFF2-40B4-BE49-F238E27FC236}">
              <a16:creationId xmlns:a16="http://schemas.microsoft.com/office/drawing/2014/main" xmlns="" id="{00000000-0008-0000-0D00-0000CF0E0000}"/>
            </a:ext>
          </a:extLst>
        </xdr:cNvPr>
        <xdr:cNvSpPr>
          <a:spLocks noChangeAspect="1" noChangeArrowheads="1"/>
        </xdr:cNvSpPr>
      </xdr:nvSpPr>
      <xdr:spPr bwMode="auto">
        <a:xfrm>
          <a:off x="0" y="27138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745</xdr:row>
      <xdr:rowOff>0</xdr:rowOff>
    </xdr:from>
    <xdr:to>
      <xdr:col>0</xdr:col>
      <xdr:colOff>304800</xdr:colOff>
      <xdr:row>746</xdr:row>
      <xdr:rowOff>121920</xdr:rowOff>
    </xdr:to>
    <xdr:sp macro="" textlink="">
      <xdr:nvSpPr>
        <xdr:cNvPr id="3792" name="AutoShape 720" descr="Winnipeg Jets">
          <a:extLst>
            <a:ext uri="{FF2B5EF4-FFF2-40B4-BE49-F238E27FC236}">
              <a16:creationId xmlns:a16="http://schemas.microsoft.com/office/drawing/2014/main" xmlns="" id="{00000000-0008-0000-0D00-0000D00E0000}"/>
            </a:ext>
          </a:extLst>
        </xdr:cNvPr>
        <xdr:cNvSpPr>
          <a:spLocks noChangeAspect="1" noChangeArrowheads="1"/>
        </xdr:cNvSpPr>
      </xdr:nvSpPr>
      <xdr:spPr bwMode="auto">
        <a:xfrm>
          <a:off x="0" y="27175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xdr:row>
      <xdr:rowOff>0</xdr:rowOff>
    </xdr:from>
    <xdr:to>
      <xdr:col>0</xdr:col>
      <xdr:colOff>304800</xdr:colOff>
      <xdr:row>430</xdr:row>
      <xdr:rowOff>121920</xdr:rowOff>
    </xdr:to>
    <xdr:sp macro="" textlink="">
      <xdr:nvSpPr>
        <xdr:cNvPr id="3793" name="AutoShape 721" descr="Pittsburgh Penguins">
          <a:extLst>
            <a:ext uri="{FF2B5EF4-FFF2-40B4-BE49-F238E27FC236}">
              <a16:creationId xmlns:a16="http://schemas.microsoft.com/office/drawing/2014/main" xmlns="" id="{00000000-0008-0000-0D00-0000D10E0000}"/>
            </a:ext>
          </a:extLst>
        </xdr:cNvPr>
        <xdr:cNvSpPr>
          <a:spLocks noChangeAspect="1" noChangeArrowheads="1"/>
        </xdr:cNvSpPr>
      </xdr:nvSpPr>
      <xdr:spPr bwMode="auto">
        <a:xfrm>
          <a:off x="0" y="27213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121920</xdr:rowOff>
    </xdr:to>
    <xdr:sp macro="" textlink="">
      <xdr:nvSpPr>
        <xdr:cNvPr id="3794" name="AutoShape 722" descr="Pittsburgh Penguins">
          <a:extLst>
            <a:ext uri="{FF2B5EF4-FFF2-40B4-BE49-F238E27FC236}">
              <a16:creationId xmlns:a16="http://schemas.microsoft.com/office/drawing/2014/main" xmlns="" id="{00000000-0008-0000-0D00-0000D20E0000}"/>
            </a:ext>
          </a:extLst>
        </xdr:cNvPr>
        <xdr:cNvSpPr>
          <a:spLocks noChangeAspect="1" noChangeArrowheads="1"/>
        </xdr:cNvSpPr>
      </xdr:nvSpPr>
      <xdr:spPr bwMode="auto">
        <a:xfrm>
          <a:off x="0" y="272506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259</xdr:row>
      <xdr:rowOff>0</xdr:rowOff>
    </xdr:from>
    <xdr:to>
      <xdr:col>0</xdr:col>
      <xdr:colOff>304800</xdr:colOff>
      <xdr:row>260</xdr:row>
      <xdr:rowOff>121920</xdr:rowOff>
    </xdr:to>
    <xdr:sp macro="" textlink="">
      <xdr:nvSpPr>
        <xdr:cNvPr id="3795" name="AutoShape 723" descr="Vegas Golden Knights">
          <a:extLst>
            <a:ext uri="{FF2B5EF4-FFF2-40B4-BE49-F238E27FC236}">
              <a16:creationId xmlns:a16="http://schemas.microsoft.com/office/drawing/2014/main" xmlns="" id="{00000000-0008-0000-0D00-0000D30E0000}"/>
            </a:ext>
          </a:extLst>
        </xdr:cNvPr>
        <xdr:cNvSpPr>
          <a:spLocks noChangeAspect="1" noChangeArrowheads="1"/>
        </xdr:cNvSpPr>
      </xdr:nvSpPr>
      <xdr:spPr bwMode="auto">
        <a:xfrm>
          <a:off x="0" y="27287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121920</xdr:rowOff>
    </xdr:to>
    <xdr:sp macro="" textlink="">
      <xdr:nvSpPr>
        <xdr:cNvPr id="3796" name="AutoShape 724" descr="Minnesota Wild">
          <a:extLst>
            <a:ext uri="{FF2B5EF4-FFF2-40B4-BE49-F238E27FC236}">
              <a16:creationId xmlns:a16="http://schemas.microsoft.com/office/drawing/2014/main" xmlns="" id="{00000000-0008-0000-0D00-0000D40E0000}"/>
            </a:ext>
          </a:extLst>
        </xdr:cNvPr>
        <xdr:cNvSpPr>
          <a:spLocks noChangeAspect="1" noChangeArrowheads="1"/>
        </xdr:cNvSpPr>
      </xdr:nvSpPr>
      <xdr:spPr bwMode="auto">
        <a:xfrm>
          <a:off x="0" y="27343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121920</xdr:rowOff>
    </xdr:to>
    <xdr:sp macro="" textlink="">
      <xdr:nvSpPr>
        <xdr:cNvPr id="3797" name="AutoShape 725" descr="Carolina Hurricanes">
          <a:extLst>
            <a:ext uri="{FF2B5EF4-FFF2-40B4-BE49-F238E27FC236}">
              <a16:creationId xmlns:a16="http://schemas.microsoft.com/office/drawing/2014/main" xmlns="" id="{00000000-0008-0000-0D00-0000D50E0000}"/>
            </a:ext>
          </a:extLst>
        </xdr:cNvPr>
        <xdr:cNvSpPr>
          <a:spLocks noChangeAspect="1" noChangeArrowheads="1"/>
        </xdr:cNvSpPr>
      </xdr:nvSpPr>
      <xdr:spPr bwMode="auto">
        <a:xfrm>
          <a:off x="0" y="273809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708</xdr:row>
      <xdr:rowOff>0</xdr:rowOff>
    </xdr:from>
    <xdr:to>
      <xdr:col>0</xdr:col>
      <xdr:colOff>304800</xdr:colOff>
      <xdr:row>709</xdr:row>
      <xdr:rowOff>121920</xdr:rowOff>
    </xdr:to>
    <xdr:sp macro="" textlink="">
      <xdr:nvSpPr>
        <xdr:cNvPr id="3798" name="AutoShape 726" descr="Calgary Flames">
          <a:extLst>
            <a:ext uri="{FF2B5EF4-FFF2-40B4-BE49-F238E27FC236}">
              <a16:creationId xmlns:a16="http://schemas.microsoft.com/office/drawing/2014/main" xmlns="" id="{00000000-0008-0000-0D00-0000D60E0000}"/>
            </a:ext>
          </a:extLst>
        </xdr:cNvPr>
        <xdr:cNvSpPr>
          <a:spLocks noChangeAspect="1" noChangeArrowheads="1"/>
        </xdr:cNvSpPr>
      </xdr:nvSpPr>
      <xdr:spPr bwMode="auto">
        <a:xfrm>
          <a:off x="0" y="274182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720</xdr:row>
      <xdr:rowOff>0</xdr:rowOff>
    </xdr:from>
    <xdr:to>
      <xdr:col>0</xdr:col>
      <xdr:colOff>304800</xdr:colOff>
      <xdr:row>721</xdr:row>
      <xdr:rowOff>121920</xdr:rowOff>
    </xdr:to>
    <xdr:sp macro="" textlink="">
      <xdr:nvSpPr>
        <xdr:cNvPr id="3799" name="AutoShape 727" descr="Pittsburgh Penguins">
          <a:extLst>
            <a:ext uri="{FF2B5EF4-FFF2-40B4-BE49-F238E27FC236}">
              <a16:creationId xmlns:a16="http://schemas.microsoft.com/office/drawing/2014/main" xmlns="" id="{00000000-0008-0000-0D00-0000D70E0000}"/>
            </a:ext>
          </a:extLst>
        </xdr:cNvPr>
        <xdr:cNvSpPr>
          <a:spLocks noChangeAspect="1" noChangeArrowheads="1"/>
        </xdr:cNvSpPr>
      </xdr:nvSpPr>
      <xdr:spPr bwMode="auto">
        <a:xfrm>
          <a:off x="0" y="2745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xdr:row>
      <xdr:rowOff>0</xdr:rowOff>
    </xdr:from>
    <xdr:to>
      <xdr:col>0</xdr:col>
      <xdr:colOff>304800</xdr:colOff>
      <xdr:row>336</xdr:row>
      <xdr:rowOff>121920</xdr:rowOff>
    </xdr:to>
    <xdr:sp macro="" textlink="">
      <xdr:nvSpPr>
        <xdr:cNvPr id="3800" name="AutoShape 728" descr="Ottawa Senators">
          <a:extLst>
            <a:ext uri="{FF2B5EF4-FFF2-40B4-BE49-F238E27FC236}">
              <a16:creationId xmlns:a16="http://schemas.microsoft.com/office/drawing/2014/main" xmlns="" id="{00000000-0008-0000-0D00-0000D80E0000}"/>
            </a:ext>
          </a:extLst>
        </xdr:cNvPr>
        <xdr:cNvSpPr>
          <a:spLocks noChangeAspect="1" noChangeArrowheads="1"/>
        </xdr:cNvSpPr>
      </xdr:nvSpPr>
      <xdr:spPr bwMode="auto">
        <a:xfrm>
          <a:off x="0" y="2749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121920</xdr:rowOff>
    </xdr:to>
    <xdr:sp macro="" textlink="">
      <xdr:nvSpPr>
        <xdr:cNvPr id="3801" name="AutoShape 729" descr="Los Angeles Kings">
          <a:extLst>
            <a:ext uri="{FF2B5EF4-FFF2-40B4-BE49-F238E27FC236}">
              <a16:creationId xmlns:a16="http://schemas.microsoft.com/office/drawing/2014/main" xmlns="" id="{00000000-0008-0000-0D00-0000D90E0000}"/>
            </a:ext>
          </a:extLst>
        </xdr:cNvPr>
        <xdr:cNvSpPr>
          <a:spLocks noChangeAspect="1" noChangeArrowheads="1"/>
        </xdr:cNvSpPr>
      </xdr:nvSpPr>
      <xdr:spPr bwMode="auto">
        <a:xfrm>
          <a:off x="0" y="27530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xdr:row>
      <xdr:rowOff>0</xdr:rowOff>
    </xdr:from>
    <xdr:to>
      <xdr:col>0</xdr:col>
      <xdr:colOff>304800</xdr:colOff>
      <xdr:row>569</xdr:row>
      <xdr:rowOff>121920</xdr:rowOff>
    </xdr:to>
    <xdr:sp macro="" textlink="">
      <xdr:nvSpPr>
        <xdr:cNvPr id="3802" name="AutoShape 730" descr="Montreal Canadiens">
          <a:extLst>
            <a:ext uri="{FF2B5EF4-FFF2-40B4-BE49-F238E27FC236}">
              <a16:creationId xmlns:a16="http://schemas.microsoft.com/office/drawing/2014/main" xmlns="" id="{00000000-0008-0000-0D00-0000DA0E0000}"/>
            </a:ext>
          </a:extLst>
        </xdr:cNvPr>
        <xdr:cNvSpPr>
          <a:spLocks noChangeAspect="1" noChangeArrowheads="1"/>
        </xdr:cNvSpPr>
      </xdr:nvSpPr>
      <xdr:spPr bwMode="auto">
        <a:xfrm>
          <a:off x="0" y="275676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309</xdr:row>
      <xdr:rowOff>0</xdr:rowOff>
    </xdr:from>
    <xdr:to>
      <xdr:col>0</xdr:col>
      <xdr:colOff>304800</xdr:colOff>
      <xdr:row>310</xdr:row>
      <xdr:rowOff>121920</xdr:rowOff>
    </xdr:to>
    <xdr:sp macro="" textlink="">
      <xdr:nvSpPr>
        <xdr:cNvPr id="3803" name="AutoShape 731" descr="Anaheim Ducks">
          <a:extLst>
            <a:ext uri="{FF2B5EF4-FFF2-40B4-BE49-F238E27FC236}">
              <a16:creationId xmlns:a16="http://schemas.microsoft.com/office/drawing/2014/main" xmlns="" id="{00000000-0008-0000-0D00-0000DB0E0000}"/>
            </a:ext>
          </a:extLst>
        </xdr:cNvPr>
        <xdr:cNvSpPr>
          <a:spLocks noChangeAspect="1" noChangeArrowheads="1"/>
        </xdr:cNvSpPr>
      </xdr:nvSpPr>
      <xdr:spPr bwMode="auto">
        <a:xfrm>
          <a:off x="0" y="276049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xdr:row>
      <xdr:rowOff>0</xdr:rowOff>
    </xdr:from>
    <xdr:to>
      <xdr:col>0</xdr:col>
      <xdr:colOff>304800</xdr:colOff>
      <xdr:row>726</xdr:row>
      <xdr:rowOff>121920</xdr:rowOff>
    </xdr:to>
    <xdr:sp macro="" textlink="">
      <xdr:nvSpPr>
        <xdr:cNvPr id="3804" name="AutoShape 732" descr="St Louis Blues">
          <a:extLst>
            <a:ext uri="{FF2B5EF4-FFF2-40B4-BE49-F238E27FC236}">
              <a16:creationId xmlns:a16="http://schemas.microsoft.com/office/drawing/2014/main" xmlns="" id="{00000000-0008-0000-0D00-0000DC0E0000}"/>
            </a:ext>
          </a:extLst>
        </xdr:cNvPr>
        <xdr:cNvSpPr>
          <a:spLocks noChangeAspect="1" noChangeArrowheads="1"/>
        </xdr:cNvSpPr>
      </xdr:nvSpPr>
      <xdr:spPr bwMode="auto">
        <a:xfrm>
          <a:off x="0" y="27642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804</xdr:row>
      <xdr:rowOff>0</xdr:rowOff>
    </xdr:from>
    <xdr:to>
      <xdr:col>0</xdr:col>
      <xdr:colOff>304800</xdr:colOff>
      <xdr:row>805</xdr:row>
      <xdr:rowOff>121920</xdr:rowOff>
    </xdr:to>
    <xdr:sp macro="" textlink="">
      <xdr:nvSpPr>
        <xdr:cNvPr id="3805" name="AutoShape 733" descr="Buffalo Sabres">
          <a:extLst>
            <a:ext uri="{FF2B5EF4-FFF2-40B4-BE49-F238E27FC236}">
              <a16:creationId xmlns:a16="http://schemas.microsoft.com/office/drawing/2014/main" xmlns="" id="{00000000-0008-0000-0D00-0000DD0E0000}"/>
            </a:ext>
          </a:extLst>
        </xdr:cNvPr>
        <xdr:cNvSpPr>
          <a:spLocks noChangeAspect="1" noChangeArrowheads="1"/>
        </xdr:cNvSpPr>
      </xdr:nvSpPr>
      <xdr:spPr bwMode="auto">
        <a:xfrm>
          <a:off x="0" y="2767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715</xdr:row>
      <xdr:rowOff>0</xdr:rowOff>
    </xdr:from>
    <xdr:to>
      <xdr:col>0</xdr:col>
      <xdr:colOff>304800</xdr:colOff>
      <xdr:row>716</xdr:row>
      <xdr:rowOff>121920</xdr:rowOff>
    </xdr:to>
    <xdr:sp macro="" textlink="">
      <xdr:nvSpPr>
        <xdr:cNvPr id="3806" name="AutoShape 734" descr="Edmonton Oilers">
          <a:extLst>
            <a:ext uri="{FF2B5EF4-FFF2-40B4-BE49-F238E27FC236}">
              <a16:creationId xmlns:a16="http://schemas.microsoft.com/office/drawing/2014/main" xmlns="" id="{00000000-0008-0000-0D00-0000DE0E0000}"/>
            </a:ext>
          </a:extLst>
        </xdr:cNvPr>
        <xdr:cNvSpPr>
          <a:spLocks noChangeAspect="1" noChangeArrowheads="1"/>
        </xdr:cNvSpPr>
      </xdr:nvSpPr>
      <xdr:spPr bwMode="auto">
        <a:xfrm>
          <a:off x="0" y="277169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592</xdr:row>
      <xdr:rowOff>0</xdr:rowOff>
    </xdr:from>
    <xdr:to>
      <xdr:col>0</xdr:col>
      <xdr:colOff>304800</xdr:colOff>
      <xdr:row>593</xdr:row>
      <xdr:rowOff>121920</xdr:rowOff>
    </xdr:to>
    <xdr:sp macro="" textlink="">
      <xdr:nvSpPr>
        <xdr:cNvPr id="3807" name="AutoShape 735" descr="Edmonton Oilers">
          <a:extLst>
            <a:ext uri="{FF2B5EF4-FFF2-40B4-BE49-F238E27FC236}">
              <a16:creationId xmlns:a16="http://schemas.microsoft.com/office/drawing/2014/main" xmlns="" id="{00000000-0008-0000-0D00-0000DF0E0000}"/>
            </a:ext>
          </a:extLst>
        </xdr:cNvPr>
        <xdr:cNvSpPr>
          <a:spLocks noChangeAspect="1" noChangeArrowheads="1"/>
        </xdr:cNvSpPr>
      </xdr:nvSpPr>
      <xdr:spPr bwMode="auto">
        <a:xfrm>
          <a:off x="0" y="277543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121920</xdr:rowOff>
    </xdr:to>
    <xdr:sp macro="" textlink="">
      <xdr:nvSpPr>
        <xdr:cNvPr id="3808" name="AutoShape 736" descr="Minnesota Wild">
          <a:extLst>
            <a:ext uri="{FF2B5EF4-FFF2-40B4-BE49-F238E27FC236}">
              <a16:creationId xmlns:a16="http://schemas.microsoft.com/office/drawing/2014/main" xmlns="" id="{00000000-0008-0000-0D00-0000E00E0000}"/>
            </a:ext>
          </a:extLst>
        </xdr:cNvPr>
        <xdr:cNvSpPr>
          <a:spLocks noChangeAspect="1" noChangeArrowheads="1"/>
        </xdr:cNvSpPr>
      </xdr:nvSpPr>
      <xdr:spPr bwMode="auto">
        <a:xfrm>
          <a:off x="0" y="27791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xdr:row>
      <xdr:rowOff>0</xdr:rowOff>
    </xdr:from>
    <xdr:to>
      <xdr:col>0</xdr:col>
      <xdr:colOff>304800</xdr:colOff>
      <xdr:row>374</xdr:row>
      <xdr:rowOff>121920</xdr:rowOff>
    </xdr:to>
    <xdr:sp macro="" textlink="">
      <xdr:nvSpPr>
        <xdr:cNvPr id="3809" name="AutoShape 737" descr="Chicago Blackhawks">
          <a:extLst>
            <a:ext uri="{FF2B5EF4-FFF2-40B4-BE49-F238E27FC236}">
              <a16:creationId xmlns:a16="http://schemas.microsoft.com/office/drawing/2014/main" xmlns="" id="{00000000-0008-0000-0D00-0000E10E0000}"/>
            </a:ext>
          </a:extLst>
        </xdr:cNvPr>
        <xdr:cNvSpPr>
          <a:spLocks noChangeAspect="1" noChangeArrowheads="1"/>
        </xdr:cNvSpPr>
      </xdr:nvSpPr>
      <xdr:spPr bwMode="auto">
        <a:xfrm>
          <a:off x="0" y="27829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xdr:row>
      <xdr:rowOff>0</xdr:rowOff>
    </xdr:from>
    <xdr:to>
      <xdr:col>0</xdr:col>
      <xdr:colOff>304800</xdr:colOff>
      <xdr:row>529</xdr:row>
      <xdr:rowOff>121920</xdr:rowOff>
    </xdr:to>
    <xdr:sp macro="" textlink="">
      <xdr:nvSpPr>
        <xdr:cNvPr id="3810" name="AutoShape 738" descr="Columbus Blue Jackets">
          <a:extLst>
            <a:ext uri="{FF2B5EF4-FFF2-40B4-BE49-F238E27FC236}">
              <a16:creationId xmlns:a16="http://schemas.microsoft.com/office/drawing/2014/main" xmlns="" id="{00000000-0008-0000-0D00-0000E20E0000}"/>
            </a:ext>
          </a:extLst>
        </xdr:cNvPr>
        <xdr:cNvSpPr>
          <a:spLocks noChangeAspect="1" noChangeArrowheads="1"/>
        </xdr:cNvSpPr>
      </xdr:nvSpPr>
      <xdr:spPr bwMode="auto">
        <a:xfrm>
          <a:off x="0" y="27884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521</xdr:row>
      <xdr:rowOff>0</xdr:rowOff>
    </xdr:from>
    <xdr:to>
      <xdr:col>0</xdr:col>
      <xdr:colOff>304800</xdr:colOff>
      <xdr:row>522</xdr:row>
      <xdr:rowOff>121920</xdr:rowOff>
    </xdr:to>
    <xdr:sp macro="" textlink="">
      <xdr:nvSpPr>
        <xdr:cNvPr id="3811" name="AutoShape 739" descr="San Jose Sharks">
          <a:extLst>
            <a:ext uri="{FF2B5EF4-FFF2-40B4-BE49-F238E27FC236}">
              <a16:creationId xmlns:a16="http://schemas.microsoft.com/office/drawing/2014/main" xmlns="" id="{00000000-0008-0000-0D00-0000E30E0000}"/>
            </a:ext>
          </a:extLst>
        </xdr:cNvPr>
        <xdr:cNvSpPr>
          <a:spLocks noChangeAspect="1" noChangeArrowheads="1"/>
        </xdr:cNvSpPr>
      </xdr:nvSpPr>
      <xdr:spPr bwMode="auto">
        <a:xfrm>
          <a:off x="0" y="279219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304800</xdr:colOff>
      <xdr:row>489</xdr:row>
      <xdr:rowOff>121920</xdr:rowOff>
    </xdr:to>
    <xdr:sp macro="" textlink="">
      <xdr:nvSpPr>
        <xdr:cNvPr id="3812" name="AutoShape 740" descr="Minnesota Wild">
          <a:extLst>
            <a:ext uri="{FF2B5EF4-FFF2-40B4-BE49-F238E27FC236}">
              <a16:creationId xmlns:a16="http://schemas.microsoft.com/office/drawing/2014/main" xmlns="" id="{00000000-0008-0000-0D00-0000E40E0000}"/>
            </a:ext>
          </a:extLst>
        </xdr:cNvPr>
        <xdr:cNvSpPr>
          <a:spLocks noChangeAspect="1" noChangeArrowheads="1"/>
        </xdr:cNvSpPr>
      </xdr:nvSpPr>
      <xdr:spPr bwMode="auto">
        <a:xfrm>
          <a:off x="0" y="27959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750</xdr:row>
      <xdr:rowOff>0</xdr:rowOff>
    </xdr:from>
    <xdr:to>
      <xdr:col>0</xdr:col>
      <xdr:colOff>304800</xdr:colOff>
      <xdr:row>751</xdr:row>
      <xdr:rowOff>121920</xdr:rowOff>
    </xdr:to>
    <xdr:sp macro="" textlink="">
      <xdr:nvSpPr>
        <xdr:cNvPr id="3813" name="AutoShape 741" descr="Los Angeles Kings">
          <a:extLst>
            <a:ext uri="{FF2B5EF4-FFF2-40B4-BE49-F238E27FC236}">
              <a16:creationId xmlns:a16="http://schemas.microsoft.com/office/drawing/2014/main" xmlns="" id="{00000000-0008-0000-0D00-0000E50E0000}"/>
            </a:ext>
          </a:extLst>
        </xdr:cNvPr>
        <xdr:cNvSpPr>
          <a:spLocks noChangeAspect="1" noChangeArrowheads="1"/>
        </xdr:cNvSpPr>
      </xdr:nvSpPr>
      <xdr:spPr bwMode="auto">
        <a:xfrm>
          <a:off x="0" y="27996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xdr:row>
      <xdr:rowOff>0</xdr:rowOff>
    </xdr:from>
    <xdr:to>
      <xdr:col>0</xdr:col>
      <xdr:colOff>304800</xdr:colOff>
      <xdr:row>488</xdr:row>
      <xdr:rowOff>121920</xdr:rowOff>
    </xdr:to>
    <xdr:sp macro="" textlink="">
      <xdr:nvSpPr>
        <xdr:cNvPr id="3814" name="AutoShape 742" descr="Dallas Stars">
          <a:extLst>
            <a:ext uri="{FF2B5EF4-FFF2-40B4-BE49-F238E27FC236}">
              <a16:creationId xmlns:a16="http://schemas.microsoft.com/office/drawing/2014/main" xmlns="" id="{00000000-0008-0000-0D00-0000E60E0000}"/>
            </a:ext>
          </a:extLst>
        </xdr:cNvPr>
        <xdr:cNvSpPr>
          <a:spLocks noChangeAspect="1" noChangeArrowheads="1"/>
        </xdr:cNvSpPr>
      </xdr:nvSpPr>
      <xdr:spPr bwMode="auto">
        <a:xfrm>
          <a:off x="0" y="2803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399</xdr:row>
      <xdr:rowOff>0</xdr:rowOff>
    </xdr:from>
    <xdr:to>
      <xdr:col>0</xdr:col>
      <xdr:colOff>304800</xdr:colOff>
      <xdr:row>400</xdr:row>
      <xdr:rowOff>121920</xdr:rowOff>
    </xdr:to>
    <xdr:sp macro="" textlink="">
      <xdr:nvSpPr>
        <xdr:cNvPr id="3815" name="AutoShape 743" descr="New York Islanders">
          <a:extLst>
            <a:ext uri="{FF2B5EF4-FFF2-40B4-BE49-F238E27FC236}">
              <a16:creationId xmlns:a16="http://schemas.microsoft.com/office/drawing/2014/main" xmlns="" id="{00000000-0008-0000-0D00-0000E70E0000}"/>
            </a:ext>
          </a:extLst>
        </xdr:cNvPr>
        <xdr:cNvSpPr>
          <a:spLocks noChangeAspect="1" noChangeArrowheads="1"/>
        </xdr:cNvSpPr>
      </xdr:nvSpPr>
      <xdr:spPr bwMode="auto">
        <a:xfrm>
          <a:off x="0" y="28053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xdr:row>
      <xdr:rowOff>0</xdr:rowOff>
    </xdr:from>
    <xdr:to>
      <xdr:col>0</xdr:col>
      <xdr:colOff>304800</xdr:colOff>
      <xdr:row>441</xdr:row>
      <xdr:rowOff>121920</xdr:rowOff>
    </xdr:to>
    <xdr:sp macro="" textlink="">
      <xdr:nvSpPr>
        <xdr:cNvPr id="3816" name="AutoShape 744" descr="Carolina Hurricanes">
          <a:extLst>
            <a:ext uri="{FF2B5EF4-FFF2-40B4-BE49-F238E27FC236}">
              <a16:creationId xmlns:a16="http://schemas.microsoft.com/office/drawing/2014/main" xmlns="" id="{00000000-0008-0000-0D00-0000E80E0000}"/>
            </a:ext>
          </a:extLst>
        </xdr:cNvPr>
        <xdr:cNvSpPr>
          <a:spLocks noChangeAspect="1" noChangeArrowheads="1"/>
        </xdr:cNvSpPr>
      </xdr:nvSpPr>
      <xdr:spPr bwMode="auto">
        <a:xfrm>
          <a:off x="0" y="28090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xdr:row>
      <xdr:rowOff>0</xdr:rowOff>
    </xdr:from>
    <xdr:to>
      <xdr:col>0</xdr:col>
      <xdr:colOff>304800</xdr:colOff>
      <xdr:row>231</xdr:row>
      <xdr:rowOff>121920</xdr:rowOff>
    </xdr:to>
    <xdr:sp macro="" textlink="">
      <xdr:nvSpPr>
        <xdr:cNvPr id="3817" name="AutoShape 745" descr="Florida Panthers">
          <a:extLst>
            <a:ext uri="{FF2B5EF4-FFF2-40B4-BE49-F238E27FC236}">
              <a16:creationId xmlns:a16="http://schemas.microsoft.com/office/drawing/2014/main" xmlns="" id="{00000000-0008-0000-0D00-0000E90E0000}"/>
            </a:ext>
          </a:extLst>
        </xdr:cNvPr>
        <xdr:cNvSpPr>
          <a:spLocks noChangeAspect="1" noChangeArrowheads="1"/>
        </xdr:cNvSpPr>
      </xdr:nvSpPr>
      <xdr:spPr bwMode="auto">
        <a:xfrm>
          <a:off x="0" y="28127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xdr:row>
      <xdr:rowOff>0</xdr:rowOff>
    </xdr:from>
    <xdr:to>
      <xdr:col>0</xdr:col>
      <xdr:colOff>304800</xdr:colOff>
      <xdr:row>342</xdr:row>
      <xdr:rowOff>121920</xdr:rowOff>
    </xdr:to>
    <xdr:sp macro="" textlink="">
      <xdr:nvSpPr>
        <xdr:cNvPr id="3818" name="AutoShape 746" descr="Los Angeles Kings">
          <a:extLst>
            <a:ext uri="{FF2B5EF4-FFF2-40B4-BE49-F238E27FC236}">
              <a16:creationId xmlns:a16="http://schemas.microsoft.com/office/drawing/2014/main" xmlns="" id="{00000000-0008-0000-0D00-0000EA0E0000}"/>
            </a:ext>
          </a:extLst>
        </xdr:cNvPr>
        <xdr:cNvSpPr>
          <a:spLocks noChangeAspect="1" noChangeArrowheads="1"/>
        </xdr:cNvSpPr>
      </xdr:nvSpPr>
      <xdr:spPr bwMode="auto">
        <a:xfrm>
          <a:off x="0" y="281650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121920</xdr:rowOff>
    </xdr:to>
    <xdr:sp macro="" textlink="">
      <xdr:nvSpPr>
        <xdr:cNvPr id="3819" name="AutoShape 747" descr="Tampa Bay Lightning">
          <a:extLst>
            <a:ext uri="{FF2B5EF4-FFF2-40B4-BE49-F238E27FC236}">
              <a16:creationId xmlns:a16="http://schemas.microsoft.com/office/drawing/2014/main" xmlns="" id="{00000000-0008-0000-0D00-0000EB0E0000}"/>
            </a:ext>
          </a:extLst>
        </xdr:cNvPr>
        <xdr:cNvSpPr>
          <a:spLocks noChangeAspect="1" noChangeArrowheads="1"/>
        </xdr:cNvSpPr>
      </xdr:nvSpPr>
      <xdr:spPr bwMode="auto">
        <a:xfrm>
          <a:off x="0" y="28202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xdr:row>
      <xdr:rowOff>0</xdr:rowOff>
    </xdr:from>
    <xdr:to>
      <xdr:col>0</xdr:col>
      <xdr:colOff>304800</xdr:colOff>
      <xdr:row>415</xdr:row>
      <xdr:rowOff>121920</xdr:rowOff>
    </xdr:to>
    <xdr:sp macro="" textlink="">
      <xdr:nvSpPr>
        <xdr:cNvPr id="3820" name="AutoShape 748" descr="Tampa Bay Lightning">
          <a:extLst>
            <a:ext uri="{FF2B5EF4-FFF2-40B4-BE49-F238E27FC236}">
              <a16:creationId xmlns:a16="http://schemas.microsoft.com/office/drawing/2014/main" xmlns="" id="{00000000-0008-0000-0D00-0000EC0E0000}"/>
            </a:ext>
          </a:extLst>
        </xdr:cNvPr>
        <xdr:cNvSpPr>
          <a:spLocks noChangeAspect="1" noChangeArrowheads="1"/>
        </xdr:cNvSpPr>
      </xdr:nvSpPr>
      <xdr:spPr bwMode="auto">
        <a:xfrm>
          <a:off x="0" y="2823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3821" name="AutoShape 749" descr="Minnesota Wild">
          <a:extLst>
            <a:ext uri="{FF2B5EF4-FFF2-40B4-BE49-F238E27FC236}">
              <a16:creationId xmlns:a16="http://schemas.microsoft.com/office/drawing/2014/main" xmlns="" id="{00000000-0008-0000-0D00-0000ED0E0000}"/>
            </a:ext>
          </a:extLst>
        </xdr:cNvPr>
        <xdr:cNvSpPr>
          <a:spLocks noChangeAspect="1" noChangeArrowheads="1"/>
        </xdr:cNvSpPr>
      </xdr:nvSpPr>
      <xdr:spPr bwMode="auto">
        <a:xfrm>
          <a:off x="0" y="2827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121920</xdr:rowOff>
    </xdr:to>
    <xdr:sp macro="" textlink="">
      <xdr:nvSpPr>
        <xdr:cNvPr id="3822" name="AutoShape 750" descr="Chicago Blackhawks">
          <a:extLst>
            <a:ext uri="{FF2B5EF4-FFF2-40B4-BE49-F238E27FC236}">
              <a16:creationId xmlns:a16="http://schemas.microsoft.com/office/drawing/2014/main" xmlns="" id="{00000000-0008-0000-0D00-0000EE0E0000}"/>
            </a:ext>
          </a:extLst>
        </xdr:cNvPr>
        <xdr:cNvSpPr>
          <a:spLocks noChangeAspect="1" noChangeArrowheads="1"/>
        </xdr:cNvSpPr>
      </xdr:nvSpPr>
      <xdr:spPr bwMode="auto">
        <a:xfrm>
          <a:off x="0" y="283143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121920</xdr:rowOff>
    </xdr:to>
    <xdr:sp macro="" textlink="">
      <xdr:nvSpPr>
        <xdr:cNvPr id="3823" name="AutoShape 751" descr="Buffalo Sabres">
          <a:extLst>
            <a:ext uri="{FF2B5EF4-FFF2-40B4-BE49-F238E27FC236}">
              <a16:creationId xmlns:a16="http://schemas.microsoft.com/office/drawing/2014/main" xmlns="" id="{00000000-0008-0000-0D00-0000EF0E0000}"/>
            </a:ext>
          </a:extLst>
        </xdr:cNvPr>
        <xdr:cNvSpPr>
          <a:spLocks noChangeAspect="1" noChangeArrowheads="1"/>
        </xdr:cNvSpPr>
      </xdr:nvSpPr>
      <xdr:spPr bwMode="auto">
        <a:xfrm>
          <a:off x="0" y="283517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738</xdr:row>
      <xdr:rowOff>0</xdr:rowOff>
    </xdr:from>
    <xdr:to>
      <xdr:col>0</xdr:col>
      <xdr:colOff>304800</xdr:colOff>
      <xdr:row>739</xdr:row>
      <xdr:rowOff>121920</xdr:rowOff>
    </xdr:to>
    <xdr:sp macro="" textlink="">
      <xdr:nvSpPr>
        <xdr:cNvPr id="3824" name="AutoShape 752" descr="Colorado Avalanche">
          <a:extLst>
            <a:ext uri="{FF2B5EF4-FFF2-40B4-BE49-F238E27FC236}">
              <a16:creationId xmlns:a16="http://schemas.microsoft.com/office/drawing/2014/main" xmlns="" id="{00000000-0008-0000-0D00-0000F00E0000}"/>
            </a:ext>
          </a:extLst>
        </xdr:cNvPr>
        <xdr:cNvSpPr>
          <a:spLocks noChangeAspect="1" noChangeArrowheads="1"/>
        </xdr:cNvSpPr>
      </xdr:nvSpPr>
      <xdr:spPr bwMode="auto">
        <a:xfrm>
          <a:off x="0" y="28389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646</xdr:row>
      <xdr:rowOff>0</xdr:rowOff>
    </xdr:from>
    <xdr:to>
      <xdr:col>0</xdr:col>
      <xdr:colOff>304800</xdr:colOff>
      <xdr:row>647</xdr:row>
      <xdr:rowOff>121920</xdr:rowOff>
    </xdr:to>
    <xdr:sp macro="" textlink="">
      <xdr:nvSpPr>
        <xdr:cNvPr id="3825" name="AutoShape 753" descr="Dallas Stars">
          <a:extLst>
            <a:ext uri="{FF2B5EF4-FFF2-40B4-BE49-F238E27FC236}">
              <a16:creationId xmlns:a16="http://schemas.microsoft.com/office/drawing/2014/main" xmlns="" id="{00000000-0008-0000-0D00-0000F10E0000}"/>
            </a:ext>
          </a:extLst>
        </xdr:cNvPr>
        <xdr:cNvSpPr>
          <a:spLocks noChangeAspect="1" noChangeArrowheads="1"/>
        </xdr:cNvSpPr>
      </xdr:nvSpPr>
      <xdr:spPr bwMode="auto">
        <a:xfrm>
          <a:off x="0" y="28426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445</xdr:row>
      <xdr:rowOff>0</xdr:rowOff>
    </xdr:from>
    <xdr:to>
      <xdr:col>0</xdr:col>
      <xdr:colOff>304800</xdr:colOff>
      <xdr:row>446</xdr:row>
      <xdr:rowOff>121920</xdr:rowOff>
    </xdr:to>
    <xdr:sp macro="" textlink="">
      <xdr:nvSpPr>
        <xdr:cNvPr id="3826" name="AutoShape 754" descr="Colorado Avalanche">
          <a:extLst>
            <a:ext uri="{FF2B5EF4-FFF2-40B4-BE49-F238E27FC236}">
              <a16:creationId xmlns:a16="http://schemas.microsoft.com/office/drawing/2014/main" xmlns="" id="{00000000-0008-0000-0D00-0000F20E0000}"/>
            </a:ext>
          </a:extLst>
        </xdr:cNvPr>
        <xdr:cNvSpPr>
          <a:spLocks noChangeAspect="1" noChangeArrowheads="1"/>
        </xdr:cNvSpPr>
      </xdr:nvSpPr>
      <xdr:spPr bwMode="auto">
        <a:xfrm>
          <a:off x="0" y="28445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xdr:row>
      <xdr:rowOff>0</xdr:rowOff>
    </xdr:from>
    <xdr:to>
      <xdr:col>0</xdr:col>
      <xdr:colOff>304800</xdr:colOff>
      <xdr:row>432</xdr:row>
      <xdr:rowOff>121920</xdr:rowOff>
    </xdr:to>
    <xdr:sp macro="" textlink="">
      <xdr:nvSpPr>
        <xdr:cNvPr id="3827" name="AutoShape 755" descr="Anaheim Ducks">
          <a:extLst>
            <a:ext uri="{FF2B5EF4-FFF2-40B4-BE49-F238E27FC236}">
              <a16:creationId xmlns:a16="http://schemas.microsoft.com/office/drawing/2014/main" xmlns="" id="{00000000-0008-0000-0D00-0000F30E0000}"/>
            </a:ext>
          </a:extLst>
        </xdr:cNvPr>
        <xdr:cNvSpPr>
          <a:spLocks noChangeAspect="1" noChangeArrowheads="1"/>
        </xdr:cNvSpPr>
      </xdr:nvSpPr>
      <xdr:spPr bwMode="auto">
        <a:xfrm>
          <a:off x="0" y="284827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xdr:row>
      <xdr:rowOff>0</xdr:rowOff>
    </xdr:from>
    <xdr:to>
      <xdr:col>0</xdr:col>
      <xdr:colOff>304800</xdr:colOff>
      <xdr:row>490</xdr:row>
      <xdr:rowOff>121920</xdr:rowOff>
    </xdr:to>
    <xdr:sp macro="" textlink="">
      <xdr:nvSpPr>
        <xdr:cNvPr id="3828" name="AutoShape 756" descr="Arizona Coyotes">
          <a:extLst>
            <a:ext uri="{FF2B5EF4-FFF2-40B4-BE49-F238E27FC236}">
              <a16:creationId xmlns:a16="http://schemas.microsoft.com/office/drawing/2014/main" xmlns="" id="{00000000-0008-0000-0D00-0000F40E0000}"/>
            </a:ext>
          </a:extLst>
        </xdr:cNvPr>
        <xdr:cNvSpPr>
          <a:spLocks noChangeAspect="1" noChangeArrowheads="1"/>
        </xdr:cNvSpPr>
      </xdr:nvSpPr>
      <xdr:spPr bwMode="auto">
        <a:xfrm>
          <a:off x="0" y="28520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121920</xdr:rowOff>
    </xdr:to>
    <xdr:sp macro="" textlink="">
      <xdr:nvSpPr>
        <xdr:cNvPr id="3829" name="AutoShape 757" descr="Tampa Bay Lightning">
          <a:extLst>
            <a:ext uri="{FF2B5EF4-FFF2-40B4-BE49-F238E27FC236}">
              <a16:creationId xmlns:a16="http://schemas.microsoft.com/office/drawing/2014/main" xmlns="" id="{00000000-0008-0000-0D00-0000F50E0000}"/>
            </a:ext>
          </a:extLst>
        </xdr:cNvPr>
        <xdr:cNvSpPr>
          <a:spLocks noChangeAspect="1" noChangeArrowheads="1"/>
        </xdr:cNvSpPr>
      </xdr:nvSpPr>
      <xdr:spPr bwMode="auto">
        <a:xfrm>
          <a:off x="0" y="28557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360</xdr:row>
      <xdr:rowOff>0</xdr:rowOff>
    </xdr:from>
    <xdr:to>
      <xdr:col>0</xdr:col>
      <xdr:colOff>304800</xdr:colOff>
      <xdr:row>361</xdr:row>
      <xdr:rowOff>121920</xdr:rowOff>
    </xdr:to>
    <xdr:sp macro="" textlink="">
      <xdr:nvSpPr>
        <xdr:cNvPr id="3830" name="AutoShape 758" descr="Arizona Coyotes">
          <a:extLst>
            <a:ext uri="{FF2B5EF4-FFF2-40B4-BE49-F238E27FC236}">
              <a16:creationId xmlns:a16="http://schemas.microsoft.com/office/drawing/2014/main" xmlns="" id="{00000000-0008-0000-0D00-0000F60E0000}"/>
            </a:ext>
          </a:extLst>
        </xdr:cNvPr>
        <xdr:cNvSpPr>
          <a:spLocks noChangeAspect="1" noChangeArrowheads="1"/>
        </xdr:cNvSpPr>
      </xdr:nvSpPr>
      <xdr:spPr bwMode="auto">
        <a:xfrm>
          <a:off x="0" y="28594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670</xdr:row>
      <xdr:rowOff>0</xdr:rowOff>
    </xdr:from>
    <xdr:to>
      <xdr:col>0</xdr:col>
      <xdr:colOff>304800</xdr:colOff>
      <xdr:row>671</xdr:row>
      <xdr:rowOff>121920</xdr:rowOff>
    </xdr:to>
    <xdr:sp macro="" textlink="">
      <xdr:nvSpPr>
        <xdr:cNvPr id="3831" name="AutoShape 759" descr="New York Rangers">
          <a:extLst>
            <a:ext uri="{FF2B5EF4-FFF2-40B4-BE49-F238E27FC236}">
              <a16:creationId xmlns:a16="http://schemas.microsoft.com/office/drawing/2014/main" xmlns="" id="{00000000-0008-0000-0D00-0000F70E0000}"/>
            </a:ext>
          </a:extLst>
        </xdr:cNvPr>
        <xdr:cNvSpPr>
          <a:spLocks noChangeAspect="1" noChangeArrowheads="1"/>
        </xdr:cNvSpPr>
      </xdr:nvSpPr>
      <xdr:spPr bwMode="auto">
        <a:xfrm>
          <a:off x="0" y="2863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xdr:row>
      <xdr:rowOff>0</xdr:rowOff>
    </xdr:from>
    <xdr:to>
      <xdr:col>0</xdr:col>
      <xdr:colOff>304800</xdr:colOff>
      <xdr:row>444</xdr:row>
      <xdr:rowOff>121920</xdr:rowOff>
    </xdr:to>
    <xdr:sp macro="" textlink="">
      <xdr:nvSpPr>
        <xdr:cNvPr id="3832" name="AutoShape 760" descr="Edmonton Oilers">
          <a:extLst>
            <a:ext uri="{FF2B5EF4-FFF2-40B4-BE49-F238E27FC236}">
              <a16:creationId xmlns:a16="http://schemas.microsoft.com/office/drawing/2014/main" xmlns="" id="{00000000-0008-0000-0D00-0000F80E0000}"/>
            </a:ext>
          </a:extLst>
        </xdr:cNvPr>
        <xdr:cNvSpPr>
          <a:spLocks noChangeAspect="1" noChangeArrowheads="1"/>
        </xdr:cNvSpPr>
      </xdr:nvSpPr>
      <xdr:spPr bwMode="auto">
        <a:xfrm>
          <a:off x="0" y="28669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434</xdr:row>
      <xdr:rowOff>0</xdr:rowOff>
    </xdr:from>
    <xdr:to>
      <xdr:col>0</xdr:col>
      <xdr:colOff>304800</xdr:colOff>
      <xdr:row>435</xdr:row>
      <xdr:rowOff>121920</xdr:rowOff>
    </xdr:to>
    <xdr:sp macro="" textlink="">
      <xdr:nvSpPr>
        <xdr:cNvPr id="3833" name="AutoShape 761" descr="Arizona Coyotes">
          <a:extLst>
            <a:ext uri="{FF2B5EF4-FFF2-40B4-BE49-F238E27FC236}">
              <a16:creationId xmlns:a16="http://schemas.microsoft.com/office/drawing/2014/main" xmlns="" id="{00000000-0008-0000-0D00-0000F90E0000}"/>
            </a:ext>
          </a:extLst>
        </xdr:cNvPr>
        <xdr:cNvSpPr>
          <a:spLocks noChangeAspect="1" noChangeArrowheads="1"/>
        </xdr:cNvSpPr>
      </xdr:nvSpPr>
      <xdr:spPr bwMode="auto">
        <a:xfrm>
          <a:off x="0" y="28706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304</xdr:row>
      <xdr:rowOff>0</xdr:rowOff>
    </xdr:from>
    <xdr:to>
      <xdr:col>0</xdr:col>
      <xdr:colOff>304800</xdr:colOff>
      <xdr:row>305</xdr:row>
      <xdr:rowOff>121920</xdr:rowOff>
    </xdr:to>
    <xdr:sp macro="" textlink="">
      <xdr:nvSpPr>
        <xdr:cNvPr id="3834" name="AutoShape 762" descr="Toronto Maple Leafs">
          <a:extLst>
            <a:ext uri="{FF2B5EF4-FFF2-40B4-BE49-F238E27FC236}">
              <a16:creationId xmlns:a16="http://schemas.microsoft.com/office/drawing/2014/main" xmlns="" id="{00000000-0008-0000-0D00-0000FA0E0000}"/>
            </a:ext>
          </a:extLst>
        </xdr:cNvPr>
        <xdr:cNvSpPr>
          <a:spLocks noChangeAspect="1" noChangeArrowheads="1"/>
        </xdr:cNvSpPr>
      </xdr:nvSpPr>
      <xdr:spPr bwMode="auto">
        <a:xfrm>
          <a:off x="0" y="287441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729</xdr:row>
      <xdr:rowOff>0</xdr:rowOff>
    </xdr:from>
    <xdr:to>
      <xdr:col>0</xdr:col>
      <xdr:colOff>304800</xdr:colOff>
      <xdr:row>730</xdr:row>
      <xdr:rowOff>121920</xdr:rowOff>
    </xdr:to>
    <xdr:sp macro="" textlink="">
      <xdr:nvSpPr>
        <xdr:cNvPr id="3835" name="AutoShape 763" descr="Columbus Blue Jackets">
          <a:extLst>
            <a:ext uri="{FF2B5EF4-FFF2-40B4-BE49-F238E27FC236}">
              <a16:creationId xmlns:a16="http://schemas.microsoft.com/office/drawing/2014/main" xmlns="" id="{00000000-0008-0000-0D00-0000FB0E0000}"/>
            </a:ext>
          </a:extLst>
        </xdr:cNvPr>
        <xdr:cNvSpPr>
          <a:spLocks noChangeAspect="1" noChangeArrowheads="1"/>
        </xdr:cNvSpPr>
      </xdr:nvSpPr>
      <xdr:spPr bwMode="auto">
        <a:xfrm>
          <a:off x="0" y="28781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621</xdr:row>
      <xdr:rowOff>0</xdr:rowOff>
    </xdr:from>
    <xdr:to>
      <xdr:col>0</xdr:col>
      <xdr:colOff>304800</xdr:colOff>
      <xdr:row>622</xdr:row>
      <xdr:rowOff>121920</xdr:rowOff>
    </xdr:to>
    <xdr:sp macro="" textlink="">
      <xdr:nvSpPr>
        <xdr:cNvPr id="3836" name="AutoShape 764" descr="Calgary Flames">
          <a:extLst>
            <a:ext uri="{FF2B5EF4-FFF2-40B4-BE49-F238E27FC236}">
              <a16:creationId xmlns:a16="http://schemas.microsoft.com/office/drawing/2014/main" xmlns="" id="{00000000-0008-0000-0D00-0000FC0E0000}"/>
            </a:ext>
          </a:extLst>
        </xdr:cNvPr>
        <xdr:cNvSpPr>
          <a:spLocks noChangeAspect="1" noChangeArrowheads="1"/>
        </xdr:cNvSpPr>
      </xdr:nvSpPr>
      <xdr:spPr bwMode="auto">
        <a:xfrm>
          <a:off x="0" y="28818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561</xdr:row>
      <xdr:rowOff>0</xdr:rowOff>
    </xdr:from>
    <xdr:to>
      <xdr:col>0</xdr:col>
      <xdr:colOff>304800</xdr:colOff>
      <xdr:row>562</xdr:row>
      <xdr:rowOff>121920</xdr:rowOff>
    </xdr:to>
    <xdr:sp macro="" textlink="">
      <xdr:nvSpPr>
        <xdr:cNvPr id="3837" name="AutoShape 765" descr="Vancouver Canucks">
          <a:extLst>
            <a:ext uri="{FF2B5EF4-FFF2-40B4-BE49-F238E27FC236}">
              <a16:creationId xmlns:a16="http://schemas.microsoft.com/office/drawing/2014/main" xmlns="" id="{00000000-0008-0000-0D00-0000FD0E0000}"/>
            </a:ext>
          </a:extLst>
        </xdr:cNvPr>
        <xdr:cNvSpPr>
          <a:spLocks noChangeAspect="1" noChangeArrowheads="1"/>
        </xdr:cNvSpPr>
      </xdr:nvSpPr>
      <xdr:spPr bwMode="auto">
        <a:xfrm>
          <a:off x="0" y="28856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304800</xdr:colOff>
      <xdr:row>228</xdr:row>
      <xdr:rowOff>121920</xdr:rowOff>
    </xdr:to>
    <xdr:sp macro="" textlink="">
      <xdr:nvSpPr>
        <xdr:cNvPr id="3838" name="AutoShape 766" descr="Colorado Avalanche">
          <a:extLst>
            <a:ext uri="{FF2B5EF4-FFF2-40B4-BE49-F238E27FC236}">
              <a16:creationId xmlns:a16="http://schemas.microsoft.com/office/drawing/2014/main" xmlns="" id="{00000000-0008-0000-0D00-0000FE0E0000}"/>
            </a:ext>
          </a:extLst>
        </xdr:cNvPr>
        <xdr:cNvSpPr>
          <a:spLocks noChangeAspect="1" noChangeArrowheads="1"/>
        </xdr:cNvSpPr>
      </xdr:nvSpPr>
      <xdr:spPr bwMode="auto">
        <a:xfrm>
          <a:off x="0" y="28893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xdr:row>
      <xdr:rowOff>0</xdr:rowOff>
    </xdr:from>
    <xdr:to>
      <xdr:col>0</xdr:col>
      <xdr:colOff>304800</xdr:colOff>
      <xdr:row>155</xdr:row>
      <xdr:rowOff>121920</xdr:rowOff>
    </xdr:to>
    <xdr:sp macro="" textlink="">
      <xdr:nvSpPr>
        <xdr:cNvPr id="3839" name="AutoShape 767" descr="Pittsburgh Penguins">
          <a:extLst>
            <a:ext uri="{FF2B5EF4-FFF2-40B4-BE49-F238E27FC236}">
              <a16:creationId xmlns:a16="http://schemas.microsoft.com/office/drawing/2014/main" xmlns="" id="{00000000-0008-0000-0D00-0000FF0E0000}"/>
            </a:ext>
          </a:extLst>
        </xdr:cNvPr>
        <xdr:cNvSpPr>
          <a:spLocks noChangeAspect="1" noChangeArrowheads="1"/>
        </xdr:cNvSpPr>
      </xdr:nvSpPr>
      <xdr:spPr bwMode="auto">
        <a:xfrm>
          <a:off x="0" y="289308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121920</xdr:rowOff>
    </xdr:to>
    <xdr:sp macro="" textlink="">
      <xdr:nvSpPr>
        <xdr:cNvPr id="3840" name="AutoShape 768" descr="New Jersey Devils">
          <a:extLst>
            <a:ext uri="{FF2B5EF4-FFF2-40B4-BE49-F238E27FC236}">
              <a16:creationId xmlns:a16="http://schemas.microsoft.com/office/drawing/2014/main" xmlns="" id="{00000000-0008-0000-0D00-0000000F0000}"/>
            </a:ext>
          </a:extLst>
        </xdr:cNvPr>
        <xdr:cNvSpPr>
          <a:spLocks noChangeAspect="1" noChangeArrowheads="1"/>
        </xdr:cNvSpPr>
      </xdr:nvSpPr>
      <xdr:spPr bwMode="auto">
        <a:xfrm>
          <a:off x="0" y="289681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121920</xdr:rowOff>
    </xdr:to>
    <xdr:sp macro="" textlink="">
      <xdr:nvSpPr>
        <xdr:cNvPr id="3841" name="AutoShape 769" descr="Nashville Predators">
          <a:extLst>
            <a:ext uri="{FF2B5EF4-FFF2-40B4-BE49-F238E27FC236}">
              <a16:creationId xmlns:a16="http://schemas.microsoft.com/office/drawing/2014/main" xmlns="" id="{00000000-0008-0000-0D00-0000010F0000}"/>
            </a:ext>
          </a:extLst>
        </xdr:cNvPr>
        <xdr:cNvSpPr>
          <a:spLocks noChangeAspect="1" noChangeArrowheads="1"/>
        </xdr:cNvSpPr>
      </xdr:nvSpPr>
      <xdr:spPr bwMode="auto">
        <a:xfrm>
          <a:off x="0" y="2900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121920</xdr:rowOff>
    </xdr:to>
    <xdr:sp macro="" textlink="">
      <xdr:nvSpPr>
        <xdr:cNvPr id="3842" name="AutoShape 770" descr="Nashville Predators">
          <a:extLst>
            <a:ext uri="{FF2B5EF4-FFF2-40B4-BE49-F238E27FC236}">
              <a16:creationId xmlns:a16="http://schemas.microsoft.com/office/drawing/2014/main" xmlns="" id="{00000000-0008-0000-0D00-0000020F0000}"/>
            </a:ext>
          </a:extLst>
        </xdr:cNvPr>
        <xdr:cNvSpPr>
          <a:spLocks noChangeAspect="1" noChangeArrowheads="1"/>
        </xdr:cNvSpPr>
      </xdr:nvSpPr>
      <xdr:spPr bwMode="auto">
        <a:xfrm>
          <a:off x="0" y="290428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121920</xdr:rowOff>
    </xdr:to>
    <xdr:sp macro="" textlink="">
      <xdr:nvSpPr>
        <xdr:cNvPr id="3843" name="AutoShape 771" descr="New Jersey Devils">
          <a:extLst>
            <a:ext uri="{FF2B5EF4-FFF2-40B4-BE49-F238E27FC236}">
              <a16:creationId xmlns:a16="http://schemas.microsoft.com/office/drawing/2014/main" xmlns="" id="{00000000-0008-0000-0D00-0000030F0000}"/>
            </a:ext>
          </a:extLst>
        </xdr:cNvPr>
        <xdr:cNvSpPr>
          <a:spLocks noChangeAspect="1" noChangeArrowheads="1"/>
        </xdr:cNvSpPr>
      </xdr:nvSpPr>
      <xdr:spPr bwMode="auto">
        <a:xfrm>
          <a:off x="0" y="290802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xdr:row>
      <xdr:rowOff>0</xdr:rowOff>
    </xdr:from>
    <xdr:to>
      <xdr:col>0</xdr:col>
      <xdr:colOff>304800</xdr:colOff>
      <xdr:row>297</xdr:row>
      <xdr:rowOff>121920</xdr:rowOff>
    </xdr:to>
    <xdr:sp macro="" textlink="">
      <xdr:nvSpPr>
        <xdr:cNvPr id="3844" name="AutoShape 772" descr="Nashville Predators">
          <a:extLst>
            <a:ext uri="{FF2B5EF4-FFF2-40B4-BE49-F238E27FC236}">
              <a16:creationId xmlns:a16="http://schemas.microsoft.com/office/drawing/2014/main" xmlns="" id="{00000000-0008-0000-0D00-0000040F0000}"/>
            </a:ext>
          </a:extLst>
        </xdr:cNvPr>
        <xdr:cNvSpPr>
          <a:spLocks noChangeAspect="1" noChangeArrowheads="1"/>
        </xdr:cNvSpPr>
      </xdr:nvSpPr>
      <xdr:spPr bwMode="auto">
        <a:xfrm>
          <a:off x="0" y="291175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121920</xdr:rowOff>
    </xdr:to>
    <xdr:sp macro="" textlink="">
      <xdr:nvSpPr>
        <xdr:cNvPr id="3845" name="AutoShape 773" descr="New Jersey Devils">
          <a:extLst>
            <a:ext uri="{FF2B5EF4-FFF2-40B4-BE49-F238E27FC236}">
              <a16:creationId xmlns:a16="http://schemas.microsoft.com/office/drawing/2014/main" xmlns="" id="{00000000-0008-0000-0D00-0000050F0000}"/>
            </a:ext>
          </a:extLst>
        </xdr:cNvPr>
        <xdr:cNvSpPr>
          <a:spLocks noChangeAspect="1" noChangeArrowheads="1"/>
        </xdr:cNvSpPr>
      </xdr:nvSpPr>
      <xdr:spPr bwMode="auto">
        <a:xfrm>
          <a:off x="0" y="29154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281</xdr:row>
      <xdr:rowOff>0</xdr:rowOff>
    </xdr:from>
    <xdr:to>
      <xdr:col>0</xdr:col>
      <xdr:colOff>304800</xdr:colOff>
      <xdr:row>282</xdr:row>
      <xdr:rowOff>121920</xdr:rowOff>
    </xdr:to>
    <xdr:sp macro="" textlink="">
      <xdr:nvSpPr>
        <xdr:cNvPr id="3846" name="AutoShape 774" descr="Vancouver Canucks">
          <a:extLst>
            <a:ext uri="{FF2B5EF4-FFF2-40B4-BE49-F238E27FC236}">
              <a16:creationId xmlns:a16="http://schemas.microsoft.com/office/drawing/2014/main" xmlns="" id="{00000000-0008-0000-0D00-0000060F0000}"/>
            </a:ext>
          </a:extLst>
        </xdr:cNvPr>
        <xdr:cNvSpPr>
          <a:spLocks noChangeAspect="1" noChangeArrowheads="1"/>
        </xdr:cNvSpPr>
      </xdr:nvSpPr>
      <xdr:spPr bwMode="auto">
        <a:xfrm>
          <a:off x="0" y="2919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121920</xdr:rowOff>
    </xdr:to>
    <xdr:sp macro="" textlink="">
      <xdr:nvSpPr>
        <xdr:cNvPr id="3847" name="AutoShape 775" descr="San Jose Sharks">
          <a:extLst>
            <a:ext uri="{FF2B5EF4-FFF2-40B4-BE49-F238E27FC236}">
              <a16:creationId xmlns:a16="http://schemas.microsoft.com/office/drawing/2014/main" xmlns="" id="{00000000-0008-0000-0D00-0000070F0000}"/>
            </a:ext>
          </a:extLst>
        </xdr:cNvPr>
        <xdr:cNvSpPr>
          <a:spLocks noChangeAspect="1" noChangeArrowheads="1"/>
        </xdr:cNvSpPr>
      </xdr:nvSpPr>
      <xdr:spPr bwMode="auto">
        <a:xfrm>
          <a:off x="0" y="292295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509</xdr:row>
      <xdr:rowOff>0</xdr:rowOff>
    </xdr:from>
    <xdr:to>
      <xdr:col>0</xdr:col>
      <xdr:colOff>304800</xdr:colOff>
      <xdr:row>510</xdr:row>
      <xdr:rowOff>121920</xdr:rowOff>
    </xdr:to>
    <xdr:sp macro="" textlink="">
      <xdr:nvSpPr>
        <xdr:cNvPr id="3848" name="AutoShape 776" descr="Ottawa Senators">
          <a:extLst>
            <a:ext uri="{FF2B5EF4-FFF2-40B4-BE49-F238E27FC236}">
              <a16:creationId xmlns:a16="http://schemas.microsoft.com/office/drawing/2014/main" xmlns="" id="{00000000-0008-0000-0D00-0000080F0000}"/>
            </a:ext>
          </a:extLst>
        </xdr:cNvPr>
        <xdr:cNvSpPr>
          <a:spLocks noChangeAspect="1" noChangeArrowheads="1"/>
        </xdr:cNvSpPr>
      </xdr:nvSpPr>
      <xdr:spPr bwMode="auto">
        <a:xfrm>
          <a:off x="0" y="29266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676</xdr:row>
      <xdr:rowOff>0</xdr:rowOff>
    </xdr:from>
    <xdr:to>
      <xdr:col>0</xdr:col>
      <xdr:colOff>304800</xdr:colOff>
      <xdr:row>677</xdr:row>
      <xdr:rowOff>121920</xdr:rowOff>
    </xdr:to>
    <xdr:sp macro="" textlink="">
      <xdr:nvSpPr>
        <xdr:cNvPr id="3849" name="AutoShape 777" descr="Edmonton Oilers">
          <a:extLst>
            <a:ext uri="{FF2B5EF4-FFF2-40B4-BE49-F238E27FC236}">
              <a16:creationId xmlns:a16="http://schemas.microsoft.com/office/drawing/2014/main" xmlns="" id="{00000000-0008-0000-0D00-0000090F0000}"/>
            </a:ext>
          </a:extLst>
        </xdr:cNvPr>
        <xdr:cNvSpPr>
          <a:spLocks noChangeAspect="1" noChangeArrowheads="1"/>
        </xdr:cNvSpPr>
      </xdr:nvSpPr>
      <xdr:spPr bwMode="auto">
        <a:xfrm>
          <a:off x="0" y="29304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205</xdr:row>
      <xdr:rowOff>0</xdr:rowOff>
    </xdr:from>
    <xdr:to>
      <xdr:col>0</xdr:col>
      <xdr:colOff>304800</xdr:colOff>
      <xdr:row>206</xdr:row>
      <xdr:rowOff>121920</xdr:rowOff>
    </xdr:to>
    <xdr:sp macro="" textlink="">
      <xdr:nvSpPr>
        <xdr:cNvPr id="3850" name="AutoShape 778" descr="Tampa Bay Lightning">
          <a:extLst>
            <a:ext uri="{FF2B5EF4-FFF2-40B4-BE49-F238E27FC236}">
              <a16:creationId xmlns:a16="http://schemas.microsoft.com/office/drawing/2014/main" xmlns="" id="{00000000-0008-0000-0D00-00000A0F0000}"/>
            </a:ext>
          </a:extLst>
        </xdr:cNvPr>
        <xdr:cNvSpPr>
          <a:spLocks noChangeAspect="1" noChangeArrowheads="1"/>
        </xdr:cNvSpPr>
      </xdr:nvSpPr>
      <xdr:spPr bwMode="auto">
        <a:xfrm>
          <a:off x="0" y="293415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xdr:row>
      <xdr:rowOff>0</xdr:rowOff>
    </xdr:from>
    <xdr:to>
      <xdr:col>0</xdr:col>
      <xdr:colOff>304800</xdr:colOff>
      <xdr:row>550</xdr:row>
      <xdr:rowOff>121920</xdr:rowOff>
    </xdr:to>
    <xdr:sp macro="" textlink="">
      <xdr:nvSpPr>
        <xdr:cNvPr id="3851" name="AutoShape 779" descr="Buffalo Sabres">
          <a:extLst>
            <a:ext uri="{FF2B5EF4-FFF2-40B4-BE49-F238E27FC236}">
              <a16:creationId xmlns:a16="http://schemas.microsoft.com/office/drawing/2014/main" xmlns="" id="{00000000-0008-0000-0D00-00000B0F0000}"/>
            </a:ext>
          </a:extLst>
        </xdr:cNvPr>
        <xdr:cNvSpPr>
          <a:spLocks noChangeAspect="1" noChangeArrowheads="1"/>
        </xdr:cNvSpPr>
      </xdr:nvSpPr>
      <xdr:spPr bwMode="auto">
        <a:xfrm>
          <a:off x="0" y="2937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xdr:row>
      <xdr:rowOff>0</xdr:rowOff>
    </xdr:from>
    <xdr:to>
      <xdr:col>0</xdr:col>
      <xdr:colOff>304800</xdr:colOff>
      <xdr:row>261</xdr:row>
      <xdr:rowOff>121920</xdr:rowOff>
    </xdr:to>
    <xdr:sp macro="" textlink="">
      <xdr:nvSpPr>
        <xdr:cNvPr id="3852" name="AutoShape 780" descr="Detroit Red Wings">
          <a:extLst>
            <a:ext uri="{FF2B5EF4-FFF2-40B4-BE49-F238E27FC236}">
              <a16:creationId xmlns:a16="http://schemas.microsoft.com/office/drawing/2014/main" xmlns="" id="{00000000-0008-0000-0D00-00000C0F0000}"/>
            </a:ext>
          </a:extLst>
        </xdr:cNvPr>
        <xdr:cNvSpPr>
          <a:spLocks noChangeAspect="1" noChangeArrowheads="1"/>
        </xdr:cNvSpPr>
      </xdr:nvSpPr>
      <xdr:spPr bwMode="auto">
        <a:xfrm>
          <a:off x="0" y="29416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306</xdr:row>
      <xdr:rowOff>0</xdr:rowOff>
    </xdr:from>
    <xdr:to>
      <xdr:col>0</xdr:col>
      <xdr:colOff>304800</xdr:colOff>
      <xdr:row>307</xdr:row>
      <xdr:rowOff>121920</xdr:rowOff>
    </xdr:to>
    <xdr:sp macro="" textlink="">
      <xdr:nvSpPr>
        <xdr:cNvPr id="3853" name="AutoShape 781" descr="Pittsburgh Penguins">
          <a:extLst>
            <a:ext uri="{FF2B5EF4-FFF2-40B4-BE49-F238E27FC236}">
              <a16:creationId xmlns:a16="http://schemas.microsoft.com/office/drawing/2014/main" xmlns="" id="{00000000-0008-0000-0D00-00000D0F0000}"/>
            </a:ext>
          </a:extLst>
        </xdr:cNvPr>
        <xdr:cNvSpPr>
          <a:spLocks noChangeAspect="1" noChangeArrowheads="1"/>
        </xdr:cNvSpPr>
      </xdr:nvSpPr>
      <xdr:spPr bwMode="auto">
        <a:xfrm>
          <a:off x="0" y="29453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415</xdr:row>
      <xdr:rowOff>0</xdr:rowOff>
    </xdr:from>
    <xdr:to>
      <xdr:col>0</xdr:col>
      <xdr:colOff>304800</xdr:colOff>
      <xdr:row>416</xdr:row>
      <xdr:rowOff>121920</xdr:rowOff>
    </xdr:to>
    <xdr:sp macro="" textlink="">
      <xdr:nvSpPr>
        <xdr:cNvPr id="3854" name="AutoShape 782" descr="Los Angeles Kings">
          <a:extLst>
            <a:ext uri="{FF2B5EF4-FFF2-40B4-BE49-F238E27FC236}">
              <a16:creationId xmlns:a16="http://schemas.microsoft.com/office/drawing/2014/main" xmlns="" id="{00000000-0008-0000-0D00-00000E0F0000}"/>
            </a:ext>
          </a:extLst>
        </xdr:cNvPr>
        <xdr:cNvSpPr>
          <a:spLocks noChangeAspect="1" noChangeArrowheads="1"/>
        </xdr:cNvSpPr>
      </xdr:nvSpPr>
      <xdr:spPr bwMode="auto">
        <a:xfrm>
          <a:off x="0" y="294909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304800</xdr:colOff>
      <xdr:row>187</xdr:row>
      <xdr:rowOff>121920</xdr:rowOff>
    </xdr:to>
    <xdr:sp macro="" textlink="">
      <xdr:nvSpPr>
        <xdr:cNvPr id="3855" name="AutoShape 783" descr="Philadelphia Flyers">
          <a:extLst>
            <a:ext uri="{FF2B5EF4-FFF2-40B4-BE49-F238E27FC236}">
              <a16:creationId xmlns:a16="http://schemas.microsoft.com/office/drawing/2014/main" xmlns="" id="{00000000-0008-0000-0D00-00000F0F0000}"/>
            </a:ext>
          </a:extLst>
        </xdr:cNvPr>
        <xdr:cNvSpPr>
          <a:spLocks noChangeAspect="1" noChangeArrowheads="1"/>
        </xdr:cNvSpPr>
      </xdr:nvSpPr>
      <xdr:spPr bwMode="auto">
        <a:xfrm>
          <a:off x="0" y="295282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121920</xdr:rowOff>
    </xdr:to>
    <xdr:sp macro="" textlink="">
      <xdr:nvSpPr>
        <xdr:cNvPr id="3856" name="AutoShape 784" descr="San Jose Sharks">
          <a:extLst>
            <a:ext uri="{FF2B5EF4-FFF2-40B4-BE49-F238E27FC236}">
              <a16:creationId xmlns:a16="http://schemas.microsoft.com/office/drawing/2014/main" xmlns="" id="{00000000-0008-0000-0D00-0000100F0000}"/>
            </a:ext>
          </a:extLst>
        </xdr:cNvPr>
        <xdr:cNvSpPr>
          <a:spLocks noChangeAspect="1" noChangeArrowheads="1"/>
        </xdr:cNvSpPr>
      </xdr:nvSpPr>
      <xdr:spPr bwMode="auto">
        <a:xfrm>
          <a:off x="0" y="2956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841</xdr:row>
      <xdr:rowOff>0</xdr:rowOff>
    </xdr:from>
    <xdr:to>
      <xdr:col>0</xdr:col>
      <xdr:colOff>304800</xdr:colOff>
      <xdr:row>842</xdr:row>
      <xdr:rowOff>121920</xdr:rowOff>
    </xdr:to>
    <xdr:sp macro="" textlink="">
      <xdr:nvSpPr>
        <xdr:cNvPr id="3857" name="AutoShape 785" descr="Boston Bruins">
          <a:extLst>
            <a:ext uri="{FF2B5EF4-FFF2-40B4-BE49-F238E27FC236}">
              <a16:creationId xmlns:a16="http://schemas.microsoft.com/office/drawing/2014/main" xmlns="" id="{00000000-0008-0000-0D00-0000110F0000}"/>
            </a:ext>
          </a:extLst>
        </xdr:cNvPr>
        <xdr:cNvSpPr>
          <a:spLocks noChangeAspect="1" noChangeArrowheads="1"/>
        </xdr:cNvSpPr>
      </xdr:nvSpPr>
      <xdr:spPr bwMode="auto">
        <a:xfrm>
          <a:off x="0" y="29602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214</xdr:row>
      <xdr:rowOff>0</xdr:rowOff>
    </xdr:from>
    <xdr:to>
      <xdr:col>0</xdr:col>
      <xdr:colOff>304800</xdr:colOff>
      <xdr:row>215</xdr:row>
      <xdr:rowOff>121920</xdr:rowOff>
    </xdr:to>
    <xdr:sp macro="" textlink="">
      <xdr:nvSpPr>
        <xdr:cNvPr id="3858" name="AutoShape 786" descr="Montreal Canadiens">
          <a:extLst>
            <a:ext uri="{FF2B5EF4-FFF2-40B4-BE49-F238E27FC236}">
              <a16:creationId xmlns:a16="http://schemas.microsoft.com/office/drawing/2014/main" xmlns="" id="{00000000-0008-0000-0D00-0000120F0000}"/>
            </a:ext>
          </a:extLst>
        </xdr:cNvPr>
        <xdr:cNvSpPr>
          <a:spLocks noChangeAspect="1" noChangeArrowheads="1"/>
        </xdr:cNvSpPr>
      </xdr:nvSpPr>
      <xdr:spPr bwMode="auto">
        <a:xfrm>
          <a:off x="0" y="296402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686</xdr:row>
      <xdr:rowOff>0</xdr:rowOff>
    </xdr:from>
    <xdr:to>
      <xdr:col>0</xdr:col>
      <xdr:colOff>304800</xdr:colOff>
      <xdr:row>687</xdr:row>
      <xdr:rowOff>121920</xdr:rowOff>
    </xdr:to>
    <xdr:sp macro="" textlink="">
      <xdr:nvSpPr>
        <xdr:cNvPr id="3859" name="AutoShape 787" descr="Detroit Red Wings">
          <a:extLst>
            <a:ext uri="{FF2B5EF4-FFF2-40B4-BE49-F238E27FC236}">
              <a16:creationId xmlns:a16="http://schemas.microsoft.com/office/drawing/2014/main" xmlns="" id="{00000000-0008-0000-0D00-0000130F0000}"/>
            </a:ext>
          </a:extLst>
        </xdr:cNvPr>
        <xdr:cNvSpPr>
          <a:spLocks noChangeAspect="1" noChangeArrowheads="1"/>
        </xdr:cNvSpPr>
      </xdr:nvSpPr>
      <xdr:spPr bwMode="auto">
        <a:xfrm>
          <a:off x="0" y="296776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xdr:row>
      <xdr:rowOff>0</xdr:rowOff>
    </xdr:from>
    <xdr:to>
      <xdr:col>0</xdr:col>
      <xdr:colOff>304800</xdr:colOff>
      <xdr:row>774</xdr:row>
      <xdr:rowOff>121920</xdr:rowOff>
    </xdr:to>
    <xdr:sp macro="" textlink="">
      <xdr:nvSpPr>
        <xdr:cNvPr id="3860" name="AutoShape 788" descr="San Jose Sharks">
          <a:extLst>
            <a:ext uri="{FF2B5EF4-FFF2-40B4-BE49-F238E27FC236}">
              <a16:creationId xmlns:a16="http://schemas.microsoft.com/office/drawing/2014/main" xmlns="" id="{00000000-0008-0000-0D00-0000140F0000}"/>
            </a:ext>
          </a:extLst>
        </xdr:cNvPr>
        <xdr:cNvSpPr>
          <a:spLocks noChangeAspect="1" noChangeArrowheads="1"/>
        </xdr:cNvSpPr>
      </xdr:nvSpPr>
      <xdr:spPr bwMode="auto">
        <a:xfrm>
          <a:off x="0" y="29714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121920</xdr:rowOff>
    </xdr:to>
    <xdr:sp macro="" textlink="">
      <xdr:nvSpPr>
        <xdr:cNvPr id="3861" name="AutoShape 789" descr="Detroit Red Wings">
          <a:extLst>
            <a:ext uri="{FF2B5EF4-FFF2-40B4-BE49-F238E27FC236}">
              <a16:creationId xmlns:a16="http://schemas.microsoft.com/office/drawing/2014/main" xmlns="" id="{00000000-0008-0000-0D00-0000150F0000}"/>
            </a:ext>
          </a:extLst>
        </xdr:cNvPr>
        <xdr:cNvSpPr>
          <a:spLocks noChangeAspect="1" noChangeArrowheads="1"/>
        </xdr:cNvSpPr>
      </xdr:nvSpPr>
      <xdr:spPr bwMode="auto">
        <a:xfrm>
          <a:off x="0" y="2975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121920</xdr:rowOff>
    </xdr:to>
    <xdr:sp macro="" textlink="">
      <xdr:nvSpPr>
        <xdr:cNvPr id="3862" name="AutoShape 790" descr="Chicago Blackhawks">
          <a:extLst>
            <a:ext uri="{FF2B5EF4-FFF2-40B4-BE49-F238E27FC236}">
              <a16:creationId xmlns:a16="http://schemas.microsoft.com/office/drawing/2014/main" xmlns="" id="{00000000-0008-0000-0D00-0000160F0000}"/>
            </a:ext>
          </a:extLst>
        </xdr:cNvPr>
        <xdr:cNvSpPr>
          <a:spLocks noChangeAspect="1" noChangeArrowheads="1"/>
        </xdr:cNvSpPr>
      </xdr:nvSpPr>
      <xdr:spPr bwMode="auto">
        <a:xfrm>
          <a:off x="0" y="297896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775</xdr:row>
      <xdr:rowOff>0</xdr:rowOff>
    </xdr:from>
    <xdr:to>
      <xdr:col>0</xdr:col>
      <xdr:colOff>304800</xdr:colOff>
      <xdr:row>776</xdr:row>
      <xdr:rowOff>121920</xdr:rowOff>
    </xdr:to>
    <xdr:sp macro="" textlink="">
      <xdr:nvSpPr>
        <xdr:cNvPr id="3863" name="AutoShape 791" descr="San Jose Sharks">
          <a:extLst>
            <a:ext uri="{FF2B5EF4-FFF2-40B4-BE49-F238E27FC236}">
              <a16:creationId xmlns:a16="http://schemas.microsoft.com/office/drawing/2014/main" xmlns="" id="{00000000-0008-0000-0D00-0000170F0000}"/>
            </a:ext>
          </a:extLst>
        </xdr:cNvPr>
        <xdr:cNvSpPr>
          <a:spLocks noChangeAspect="1" noChangeArrowheads="1"/>
        </xdr:cNvSpPr>
      </xdr:nvSpPr>
      <xdr:spPr bwMode="auto">
        <a:xfrm>
          <a:off x="0" y="298269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121920</xdr:rowOff>
    </xdr:to>
    <xdr:sp macro="" textlink="">
      <xdr:nvSpPr>
        <xdr:cNvPr id="3864" name="AutoShape 792" descr="Montreal Canadiens">
          <a:extLst>
            <a:ext uri="{FF2B5EF4-FFF2-40B4-BE49-F238E27FC236}">
              <a16:creationId xmlns:a16="http://schemas.microsoft.com/office/drawing/2014/main" xmlns="" id="{00000000-0008-0000-0D00-0000180F0000}"/>
            </a:ext>
          </a:extLst>
        </xdr:cNvPr>
        <xdr:cNvSpPr>
          <a:spLocks noChangeAspect="1" noChangeArrowheads="1"/>
        </xdr:cNvSpPr>
      </xdr:nvSpPr>
      <xdr:spPr bwMode="auto">
        <a:xfrm>
          <a:off x="0" y="29864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673</xdr:row>
      <xdr:rowOff>0</xdr:rowOff>
    </xdr:from>
    <xdr:to>
      <xdr:col>0</xdr:col>
      <xdr:colOff>304800</xdr:colOff>
      <xdr:row>674</xdr:row>
      <xdr:rowOff>121920</xdr:rowOff>
    </xdr:to>
    <xdr:sp macro="" textlink="">
      <xdr:nvSpPr>
        <xdr:cNvPr id="3865" name="AutoShape 793" descr="Philadelphia Flyers">
          <a:extLst>
            <a:ext uri="{FF2B5EF4-FFF2-40B4-BE49-F238E27FC236}">
              <a16:creationId xmlns:a16="http://schemas.microsoft.com/office/drawing/2014/main" xmlns="" id="{00000000-0008-0000-0D00-0000190F0000}"/>
            </a:ext>
          </a:extLst>
        </xdr:cNvPr>
        <xdr:cNvSpPr>
          <a:spLocks noChangeAspect="1" noChangeArrowheads="1"/>
        </xdr:cNvSpPr>
      </xdr:nvSpPr>
      <xdr:spPr bwMode="auto">
        <a:xfrm>
          <a:off x="0" y="29901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121920</xdr:rowOff>
    </xdr:to>
    <xdr:sp macro="" textlink="">
      <xdr:nvSpPr>
        <xdr:cNvPr id="3866" name="AutoShape 794" descr="New York Rangers">
          <a:extLst>
            <a:ext uri="{FF2B5EF4-FFF2-40B4-BE49-F238E27FC236}">
              <a16:creationId xmlns:a16="http://schemas.microsoft.com/office/drawing/2014/main" xmlns="" id="{00000000-0008-0000-0D00-00001A0F0000}"/>
            </a:ext>
          </a:extLst>
        </xdr:cNvPr>
        <xdr:cNvSpPr>
          <a:spLocks noChangeAspect="1" noChangeArrowheads="1"/>
        </xdr:cNvSpPr>
      </xdr:nvSpPr>
      <xdr:spPr bwMode="auto">
        <a:xfrm>
          <a:off x="0" y="29938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718</xdr:row>
      <xdr:rowOff>0</xdr:rowOff>
    </xdr:from>
    <xdr:to>
      <xdr:col>0</xdr:col>
      <xdr:colOff>304800</xdr:colOff>
      <xdr:row>719</xdr:row>
      <xdr:rowOff>121920</xdr:rowOff>
    </xdr:to>
    <xdr:sp macro="" textlink="">
      <xdr:nvSpPr>
        <xdr:cNvPr id="3867" name="AutoShape 795" descr="Anaheim Ducks">
          <a:extLst>
            <a:ext uri="{FF2B5EF4-FFF2-40B4-BE49-F238E27FC236}">
              <a16:creationId xmlns:a16="http://schemas.microsoft.com/office/drawing/2014/main" xmlns="" id="{00000000-0008-0000-0D00-00001B0F0000}"/>
            </a:ext>
          </a:extLst>
        </xdr:cNvPr>
        <xdr:cNvSpPr>
          <a:spLocks noChangeAspect="1" noChangeArrowheads="1"/>
        </xdr:cNvSpPr>
      </xdr:nvSpPr>
      <xdr:spPr bwMode="auto">
        <a:xfrm>
          <a:off x="0" y="299763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833</xdr:row>
      <xdr:rowOff>0</xdr:rowOff>
    </xdr:from>
    <xdr:to>
      <xdr:col>0</xdr:col>
      <xdr:colOff>304800</xdr:colOff>
      <xdr:row>834</xdr:row>
      <xdr:rowOff>121920</xdr:rowOff>
    </xdr:to>
    <xdr:sp macro="" textlink="">
      <xdr:nvSpPr>
        <xdr:cNvPr id="3868" name="AutoShape 796" descr="Vegas Golden Knights">
          <a:extLst>
            <a:ext uri="{FF2B5EF4-FFF2-40B4-BE49-F238E27FC236}">
              <a16:creationId xmlns:a16="http://schemas.microsoft.com/office/drawing/2014/main" xmlns="" id="{00000000-0008-0000-0D00-00001C0F0000}"/>
            </a:ext>
          </a:extLst>
        </xdr:cNvPr>
        <xdr:cNvSpPr>
          <a:spLocks noChangeAspect="1" noChangeArrowheads="1"/>
        </xdr:cNvSpPr>
      </xdr:nvSpPr>
      <xdr:spPr bwMode="auto">
        <a:xfrm>
          <a:off x="0" y="300136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698</xdr:row>
      <xdr:rowOff>0</xdr:rowOff>
    </xdr:from>
    <xdr:to>
      <xdr:col>0</xdr:col>
      <xdr:colOff>304800</xdr:colOff>
      <xdr:row>699</xdr:row>
      <xdr:rowOff>121920</xdr:rowOff>
    </xdr:to>
    <xdr:sp macro="" textlink="">
      <xdr:nvSpPr>
        <xdr:cNvPr id="3869" name="AutoShape 797" descr="Vegas Golden Knights">
          <a:extLst>
            <a:ext uri="{FF2B5EF4-FFF2-40B4-BE49-F238E27FC236}">
              <a16:creationId xmlns:a16="http://schemas.microsoft.com/office/drawing/2014/main" xmlns="" id="{00000000-0008-0000-0D00-00001D0F0000}"/>
            </a:ext>
          </a:extLst>
        </xdr:cNvPr>
        <xdr:cNvSpPr>
          <a:spLocks noChangeAspect="1" noChangeArrowheads="1"/>
        </xdr:cNvSpPr>
      </xdr:nvSpPr>
      <xdr:spPr bwMode="auto">
        <a:xfrm>
          <a:off x="0" y="30069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761</xdr:row>
      <xdr:rowOff>0</xdr:rowOff>
    </xdr:from>
    <xdr:to>
      <xdr:col>0</xdr:col>
      <xdr:colOff>304800</xdr:colOff>
      <xdr:row>762</xdr:row>
      <xdr:rowOff>121920</xdr:rowOff>
    </xdr:to>
    <xdr:sp macro="" textlink="">
      <xdr:nvSpPr>
        <xdr:cNvPr id="3870" name="AutoShape 798" descr="Vegas Golden Knights">
          <a:extLst>
            <a:ext uri="{FF2B5EF4-FFF2-40B4-BE49-F238E27FC236}">
              <a16:creationId xmlns:a16="http://schemas.microsoft.com/office/drawing/2014/main" xmlns="" id="{00000000-0008-0000-0D00-00001E0F0000}"/>
            </a:ext>
          </a:extLst>
        </xdr:cNvPr>
        <xdr:cNvSpPr>
          <a:spLocks noChangeAspect="1" noChangeArrowheads="1"/>
        </xdr:cNvSpPr>
      </xdr:nvSpPr>
      <xdr:spPr bwMode="auto">
        <a:xfrm>
          <a:off x="0" y="301249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372</xdr:row>
      <xdr:rowOff>0</xdr:rowOff>
    </xdr:from>
    <xdr:to>
      <xdr:col>0</xdr:col>
      <xdr:colOff>304800</xdr:colOff>
      <xdr:row>373</xdr:row>
      <xdr:rowOff>121920</xdr:rowOff>
    </xdr:to>
    <xdr:sp macro="" textlink="">
      <xdr:nvSpPr>
        <xdr:cNvPr id="3871" name="AutoShape 799" descr="Anaheim Ducks">
          <a:extLst>
            <a:ext uri="{FF2B5EF4-FFF2-40B4-BE49-F238E27FC236}">
              <a16:creationId xmlns:a16="http://schemas.microsoft.com/office/drawing/2014/main" xmlns="" id="{00000000-0008-0000-0D00-00001F0F0000}"/>
            </a:ext>
          </a:extLst>
        </xdr:cNvPr>
        <xdr:cNvSpPr>
          <a:spLocks noChangeAspect="1" noChangeArrowheads="1"/>
        </xdr:cNvSpPr>
      </xdr:nvSpPr>
      <xdr:spPr bwMode="auto">
        <a:xfrm>
          <a:off x="0" y="3018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313</xdr:row>
      <xdr:rowOff>0</xdr:rowOff>
    </xdr:from>
    <xdr:to>
      <xdr:col>0</xdr:col>
      <xdr:colOff>304800</xdr:colOff>
      <xdr:row>314</xdr:row>
      <xdr:rowOff>121920</xdr:rowOff>
    </xdr:to>
    <xdr:sp macro="" textlink="">
      <xdr:nvSpPr>
        <xdr:cNvPr id="3872" name="AutoShape 800" descr="Philadelphia Flyers">
          <a:extLst>
            <a:ext uri="{FF2B5EF4-FFF2-40B4-BE49-F238E27FC236}">
              <a16:creationId xmlns:a16="http://schemas.microsoft.com/office/drawing/2014/main" xmlns="" id="{00000000-0008-0000-0D00-0000200F0000}"/>
            </a:ext>
          </a:extLst>
        </xdr:cNvPr>
        <xdr:cNvSpPr>
          <a:spLocks noChangeAspect="1" noChangeArrowheads="1"/>
        </xdr:cNvSpPr>
      </xdr:nvSpPr>
      <xdr:spPr bwMode="auto">
        <a:xfrm>
          <a:off x="0" y="3021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483</xdr:row>
      <xdr:rowOff>0</xdr:rowOff>
    </xdr:from>
    <xdr:to>
      <xdr:col>0</xdr:col>
      <xdr:colOff>304800</xdr:colOff>
      <xdr:row>484</xdr:row>
      <xdr:rowOff>121920</xdr:rowOff>
    </xdr:to>
    <xdr:sp macro="" textlink="">
      <xdr:nvSpPr>
        <xdr:cNvPr id="3873" name="AutoShape 801" descr="Buffalo Sabres">
          <a:extLst>
            <a:ext uri="{FF2B5EF4-FFF2-40B4-BE49-F238E27FC236}">
              <a16:creationId xmlns:a16="http://schemas.microsoft.com/office/drawing/2014/main" xmlns="" id="{00000000-0008-0000-0D00-0000210F0000}"/>
            </a:ext>
          </a:extLst>
        </xdr:cNvPr>
        <xdr:cNvSpPr>
          <a:spLocks noChangeAspect="1" noChangeArrowheads="1"/>
        </xdr:cNvSpPr>
      </xdr:nvSpPr>
      <xdr:spPr bwMode="auto">
        <a:xfrm>
          <a:off x="0" y="3025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121920</xdr:rowOff>
    </xdr:to>
    <xdr:sp macro="" textlink="">
      <xdr:nvSpPr>
        <xdr:cNvPr id="3874" name="AutoShape 802" descr="San Jose Sharks">
          <a:extLst>
            <a:ext uri="{FF2B5EF4-FFF2-40B4-BE49-F238E27FC236}">
              <a16:creationId xmlns:a16="http://schemas.microsoft.com/office/drawing/2014/main" xmlns="" id="{00000000-0008-0000-0D00-0000220F0000}"/>
            </a:ext>
          </a:extLst>
        </xdr:cNvPr>
        <xdr:cNvSpPr>
          <a:spLocks noChangeAspect="1" noChangeArrowheads="1"/>
        </xdr:cNvSpPr>
      </xdr:nvSpPr>
      <xdr:spPr bwMode="auto">
        <a:xfrm>
          <a:off x="0" y="3029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554</xdr:row>
      <xdr:rowOff>0</xdr:rowOff>
    </xdr:from>
    <xdr:to>
      <xdr:col>0</xdr:col>
      <xdr:colOff>304800</xdr:colOff>
      <xdr:row>555</xdr:row>
      <xdr:rowOff>121920</xdr:rowOff>
    </xdr:to>
    <xdr:sp macro="" textlink="">
      <xdr:nvSpPr>
        <xdr:cNvPr id="3875" name="AutoShape 803" descr="Ottawa Senators">
          <a:extLst>
            <a:ext uri="{FF2B5EF4-FFF2-40B4-BE49-F238E27FC236}">
              <a16:creationId xmlns:a16="http://schemas.microsoft.com/office/drawing/2014/main" xmlns="" id="{00000000-0008-0000-0D00-0000230F0000}"/>
            </a:ext>
          </a:extLst>
        </xdr:cNvPr>
        <xdr:cNvSpPr>
          <a:spLocks noChangeAspect="1" noChangeArrowheads="1"/>
        </xdr:cNvSpPr>
      </xdr:nvSpPr>
      <xdr:spPr bwMode="auto">
        <a:xfrm>
          <a:off x="0" y="3032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121920</xdr:rowOff>
    </xdr:to>
    <xdr:sp macro="" textlink="">
      <xdr:nvSpPr>
        <xdr:cNvPr id="3876" name="AutoShape 804" descr="Washington Capitals">
          <a:extLst>
            <a:ext uri="{FF2B5EF4-FFF2-40B4-BE49-F238E27FC236}">
              <a16:creationId xmlns:a16="http://schemas.microsoft.com/office/drawing/2014/main" xmlns="" id="{00000000-0008-0000-0D00-0000240F0000}"/>
            </a:ext>
          </a:extLst>
        </xdr:cNvPr>
        <xdr:cNvSpPr>
          <a:spLocks noChangeAspect="1" noChangeArrowheads="1"/>
        </xdr:cNvSpPr>
      </xdr:nvSpPr>
      <xdr:spPr bwMode="auto">
        <a:xfrm>
          <a:off x="0" y="3036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121920</xdr:rowOff>
    </xdr:to>
    <xdr:sp macro="" textlink="">
      <xdr:nvSpPr>
        <xdr:cNvPr id="3877" name="AutoShape 805" descr="Vegas Golden Knights">
          <a:extLst>
            <a:ext uri="{FF2B5EF4-FFF2-40B4-BE49-F238E27FC236}">
              <a16:creationId xmlns:a16="http://schemas.microsoft.com/office/drawing/2014/main" xmlns="" id="{00000000-0008-0000-0D00-0000250F0000}"/>
            </a:ext>
          </a:extLst>
        </xdr:cNvPr>
        <xdr:cNvSpPr>
          <a:spLocks noChangeAspect="1" noChangeArrowheads="1"/>
        </xdr:cNvSpPr>
      </xdr:nvSpPr>
      <xdr:spPr bwMode="auto">
        <a:xfrm>
          <a:off x="0" y="3040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202</xdr:row>
      <xdr:rowOff>0</xdr:rowOff>
    </xdr:from>
    <xdr:to>
      <xdr:col>0</xdr:col>
      <xdr:colOff>304800</xdr:colOff>
      <xdr:row>203</xdr:row>
      <xdr:rowOff>121920</xdr:rowOff>
    </xdr:to>
    <xdr:sp macro="" textlink="">
      <xdr:nvSpPr>
        <xdr:cNvPr id="3878" name="AutoShape 806" descr="Philadelphia Flyers">
          <a:extLst>
            <a:ext uri="{FF2B5EF4-FFF2-40B4-BE49-F238E27FC236}">
              <a16:creationId xmlns:a16="http://schemas.microsoft.com/office/drawing/2014/main" xmlns="" id="{00000000-0008-0000-0D00-0000260F0000}"/>
            </a:ext>
          </a:extLst>
        </xdr:cNvPr>
        <xdr:cNvSpPr>
          <a:spLocks noChangeAspect="1" noChangeArrowheads="1"/>
        </xdr:cNvSpPr>
      </xdr:nvSpPr>
      <xdr:spPr bwMode="auto">
        <a:xfrm>
          <a:off x="0" y="304601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121920</xdr:rowOff>
    </xdr:to>
    <xdr:sp macro="" textlink="">
      <xdr:nvSpPr>
        <xdr:cNvPr id="3879" name="AutoShape 807" descr="Washington Capitals">
          <a:extLst>
            <a:ext uri="{FF2B5EF4-FFF2-40B4-BE49-F238E27FC236}">
              <a16:creationId xmlns:a16="http://schemas.microsoft.com/office/drawing/2014/main" xmlns="" id="{00000000-0008-0000-0D00-0000270F0000}"/>
            </a:ext>
          </a:extLst>
        </xdr:cNvPr>
        <xdr:cNvSpPr>
          <a:spLocks noChangeAspect="1" noChangeArrowheads="1"/>
        </xdr:cNvSpPr>
      </xdr:nvSpPr>
      <xdr:spPr bwMode="auto">
        <a:xfrm>
          <a:off x="0" y="304975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xdr:row>
      <xdr:rowOff>0</xdr:rowOff>
    </xdr:from>
    <xdr:to>
      <xdr:col>0</xdr:col>
      <xdr:colOff>304800</xdr:colOff>
      <xdr:row>672</xdr:row>
      <xdr:rowOff>121920</xdr:rowOff>
    </xdr:to>
    <xdr:sp macro="" textlink="">
      <xdr:nvSpPr>
        <xdr:cNvPr id="3880" name="AutoShape 808" descr="Washington Capitals">
          <a:extLst>
            <a:ext uri="{FF2B5EF4-FFF2-40B4-BE49-F238E27FC236}">
              <a16:creationId xmlns:a16="http://schemas.microsoft.com/office/drawing/2014/main" xmlns="" id="{00000000-0008-0000-0D00-0000280F0000}"/>
            </a:ext>
          </a:extLst>
        </xdr:cNvPr>
        <xdr:cNvSpPr>
          <a:spLocks noChangeAspect="1" noChangeArrowheads="1"/>
        </xdr:cNvSpPr>
      </xdr:nvSpPr>
      <xdr:spPr bwMode="auto">
        <a:xfrm>
          <a:off x="0" y="3053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121920</xdr:rowOff>
    </xdr:to>
    <xdr:sp macro="" textlink="">
      <xdr:nvSpPr>
        <xdr:cNvPr id="3881" name="AutoShape 809" descr="Montreal Canadiens">
          <a:extLst>
            <a:ext uri="{FF2B5EF4-FFF2-40B4-BE49-F238E27FC236}">
              <a16:creationId xmlns:a16="http://schemas.microsoft.com/office/drawing/2014/main" xmlns="" id="{00000000-0008-0000-0D00-0000290F0000}"/>
            </a:ext>
          </a:extLst>
        </xdr:cNvPr>
        <xdr:cNvSpPr>
          <a:spLocks noChangeAspect="1" noChangeArrowheads="1"/>
        </xdr:cNvSpPr>
      </xdr:nvSpPr>
      <xdr:spPr bwMode="auto">
        <a:xfrm>
          <a:off x="0" y="30572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607</xdr:row>
      <xdr:rowOff>0</xdr:rowOff>
    </xdr:from>
    <xdr:to>
      <xdr:col>0</xdr:col>
      <xdr:colOff>304800</xdr:colOff>
      <xdr:row>608</xdr:row>
      <xdr:rowOff>121920</xdr:rowOff>
    </xdr:to>
    <xdr:sp macro="" textlink="">
      <xdr:nvSpPr>
        <xdr:cNvPr id="3882" name="AutoShape 810" descr="Washington Capitals">
          <a:extLst>
            <a:ext uri="{FF2B5EF4-FFF2-40B4-BE49-F238E27FC236}">
              <a16:creationId xmlns:a16="http://schemas.microsoft.com/office/drawing/2014/main" xmlns="" id="{00000000-0008-0000-0D00-00002A0F0000}"/>
            </a:ext>
          </a:extLst>
        </xdr:cNvPr>
        <xdr:cNvSpPr>
          <a:spLocks noChangeAspect="1" noChangeArrowheads="1"/>
        </xdr:cNvSpPr>
      </xdr:nvSpPr>
      <xdr:spPr bwMode="auto">
        <a:xfrm>
          <a:off x="0" y="3060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121920</xdr:rowOff>
    </xdr:to>
    <xdr:sp macro="" textlink="">
      <xdr:nvSpPr>
        <xdr:cNvPr id="3883" name="AutoShape 811" descr="Colorado Avalanche">
          <a:extLst>
            <a:ext uri="{FF2B5EF4-FFF2-40B4-BE49-F238E27FC236}">
              <a16:creationId xmlns:a16="http://schemas.microsoft.com/office/drawing/2014/main" xmlns="" id="{00000000-0008-0000-0D00-00002B0F0000}"/>
            </a:ext>
          </a:extLst>
        </xdr:cNvPr>
        <xdr:cNvSpPr>
          <a:spLocks noChangeAspect="1" noChangeArrowheads="1"/>
        </xdr:cNvSpPr>
      </xdr:nvSpPr>
      <xdr:spPr bwMode="auto">
        <a:xfrm>
          <a:off x="0" y="30646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xdr:row>
      <xdr:rowOff>0</xdr:rowOff>
    </xdr:from>
    <xdr:to>
      <xdr:col>0</xdr:col>
      <xdr:colOff>304800</xdr:colOff>
      <xdr:row>117</xdr:row>
      <xdr:rowOff>121920</xdr:rowOff>
    </xdr:to>
    <xdr:sp macro="" textlink="">
      <xdr:nvSpPr>
        <xdr:cNvPr id="3884" name="AutoShape 812" descr="Vancouver Canucks">
          <a:extLst>
            <a:ext uri="{FF2B5EF4-FFF2-40B4-BE49-F238E27FC236}">
              <a16:creationId xmlns:a16="http://schemas.microsoft.com/office/drawing/2014/main" xmlns="" id="{00000000-0008-0000-0D00-00002C0F0000}"/>
            </a:ext>
          </a:extLst>
        </xdr:cNvPr>
        <xdr:cNvSpPr>
          <a:spLocks noChangeAspect="1" noChangeArrowheads="1"/>
        </xdr:cNvSpPr>
      </xdr:nvSpPr>
      <xdr:spPr bwMode="auto">
        <a:xfrm>
          <a:off x="0" y="30684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121920</xdr:rowOff>
    </xdr:to>
    <xdr:sp macro="" textlink="">
      <xdr:nvSpPr>
        <xdr:cNvPr id="3885" name="AutoShape 813" descr="Pittsburgh Penguins">
          <a:extLst>
            <a:ext uri="{FF2B5EF4-FFF2-40B4-BE49-F238E27FC236}">
              <a16:creationId xmlns:a16="http://schemas.microsoft.com/office/drawing/2014/main" xmlns="" id="{00000000-0008-0000-0D00-00002D0F0000}"/>
            </a:ext>
          </a:extLst>
        </xdr:cNvPr>
        <xdr:cNvSpPr>
          <a:spLocks noChangeAspect="1" noChangeArrowheads="1"/>
        </xdr:cNvSpPr>
      </xdr:nvSpPr>
      <xdr:spPr bwMode="auto">
        <a:xfrm>
          <a:off x="0" y="307215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790</xdr:row>
      <xdr:rowOff>0</xdr:rowOff>
    </xdr:from>
    <xdr:to>
      <xdr:col>0</xdr:col>
      <xdr:colOff>304800</xdr:colOff>
      <xdr:row>791</xdr:row>
      <xdr:rowOff>121920</xdr:rowOff>
    </xdr:to>
    <xdr:sp macro="" textlink="">
      <xdr:nvSpPr>
        <xdr:cNvPr id="3886" name="AutoShape 814" descr="Nashville Predators">
          <a:extLst>
            <a:ext uri="{FF2B5EF4-FFF2-40B4-BE49-F238E27FC236}">
              <a16:creationId xmlns:a16="http://schemas.microsoft.com/office/drawing/2014/main" xmlns="" id="{00000000-0008-0000-0D00-00002E0F0000}"/>
            </a:ext>
          </a:extLst>
        </xdr:cNvPr>
        <xdr:cNvSpPr>
          <a:spLocks noChangeAspect="1" noChangeArrowheads="1"/>
        </xdr:cNvSpPr>
      </xdr:nvSpPr>
      <xdr:spPr bwMode="auto">
        <a:xfrm>
          <a:off x="0" y="30758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xdr:row>
      <xdr:rowOff>0</xdr:rowOff>
    </xdr:from>
    <xdr:to>
      <xdr:col>0</xdr:col>
      <xdr:colOff>304800</xdr:colOff>
      <xdr:row>756</xdr:row>
      <xdr:rowOff>121920</xdr:rowOff>
    </xdr:to>
    <xdr:sp macro="" textlink="">
      <xdr:nvSpPr>
        <xdr:cNvPr id="3887" name="AutoShape 815" descr="Anaheim Ducks">
          <a:extLst>
            <a:ext uri="{FF2B5EF4-FFF2-40B4-BE49-F238E27FC236}">
              <a16:creationId xmlns:a16="http://schemas.microsoft.com/office/drawing/2014/main" xmlns="" id="{00000000-0008-0000-0D00-00002F0F0000}"/>
            </a:ext>
          </a:extLst>
        </xdr:cNvPr>
        <xdr:cNvSpPr>
          <a:spLocks noChangeAspect="1" noChangeArrowheads="1"/>
        </xdr:cNvSpPr>
      </xdr:nvSpPr>
      <xdr:spPr bwMode="auto">
        <a:xfrm>
          <a:off x="0" y="30796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xdr:row>
      <xdr:rowOff>0</xdr:rowOff>
    </xdr:from>
    <xdr:to>
      <xdr:col>0</xdr:col>
      <xdr:colOff>304800</xdr:colOff>
      <xdr:row>511</xdr:row>
      <xdr:rowOff>121920</xdr:rowOff>
    </xdr:to>
    <xdr:sp macro="" textlink="">
      <xdr:nvSpPr>
        <xdr:cNvPr id="3888" name="AutoShape 816" descr="Vegas Golden Knights">
          <a:extLst>
            <a:ext uri="{FF2B5EF4-FFF2-40B4-BE49-F238E27FC236}">
              <a16:creationId xmlns:a16="http://schemas.microsoft.com/office/drawing/2014/main" xmlns="" id="{00000000-0008-0000-0D00-0000300F0000}"/>
            </a:ext>
          </a:extLst>
        </xdr:cNvPr>
        <xdr:cNvSpPr>
          <a:spLocks noChangeAspect="1" noChangeArrowheads="1"/>
        </xdr:cNvSpPr>
      </xdr:nvSpPr>
      <xdr:spPr bwMode="auto">
        <a:xfrm>
          <a:off x="0" y="30833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304800</xdr:colOff>
      <xdr:row>167</xdr:row>
      <xdr:rowOff>121920</xdr:rowOff>
    </xdr:to>
    <xdr:sp macro="" textlink="">
      <xdr:nvSpPr>
        <xdr:cNvPr id="3889" name="AutoShape 817" descr="Toronto Maple Leafs">
          <a:extLst>
            <a:ext uri="{FF2B5EF4-FFF2-40B4-BE49-F238E27FC236}">
              <a16:creationId xmlns:a16="http://schemas.microsoft.com/office/drawing/2014/main" xmlns="" id="{00000000-0008-0000-0D00-0000310F0000}"/>
            </a:ext>
          </a:extLst>
        </xdr:cNvPr>
        <xdr:cNvSpPr>
          <a:spLocks noChangeAspect="1" noChangeArrowheads="1"/>
        </xdr:cNvSpPr>
      </xdr:nvSpPr>
      <xdr:spPr bwMode="auto">
        <a:xfrm>
          <a:off x="0" y="30889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752</xdr:row>
      <xdr:rowOff>0</xdr:rowOff>
    </xdr:from>
    <xdr:to>
      <xdr:col>0</xdr:col>
      <xdr:colOff>304800</xdr:colOff>
      <xdr:row>753</xdr:row>
      <xdr:rowOff>121920</xdr:rowOff>
    </xdr:to>
    <xdr:sp macro="" textlink="">
      <xdr:nvSpPr>
        <xdr:cNvPr id="3890" name="AutoShape 818" descr="New York Rangers">
          <a:extLst>
            <a:ext uri="{FF2B5EF4-FFF2-40B4-BE49-F238E27FC236}">
              <a16:creationId xmlns:a16="http://schemas.microsoft.com/office/drawing/2014/main" xmlns="" id="{00000000-0008-0000-0D00-0000320F0000}"/>
            </a:ext>
          </a:extLst>
        </xdr:cNvPr>
        <xdr:cNvSpPr>
          <a:spLocks noChangeAspect="1" noChangeArrowheads="1"/>
        </xdr:cNvSpPr>
      </xdr:nvSpPr>
      <xdr:spPr bwMode="auto">
        <a:xfrm>
          <a:off x="0" y="309265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548</xdr:row>
      <xdr:rowOff>0</xdr:rowOff>
    </xdr:from>
    <xdr:to>
      <xdr:col>0</xdr:col>
      <xdr:colOff>304800</xdr:colOff>
      <xdr:row>549</xdr:row>
      <xdr:rowOff>121920</xdr:rowOff>
    </xdr:to>
    <xdr:sp macro="" textlink="">
      <xdr:nvSpPr>
        <xdr:cNvPr id="3891" name="AutoShape 819" descr="Montreal Canadiens">
          <a:extLst>
            <a:ext uri="{FF2B5EF4-FFF2-40B4-BE49-F238E27FC236}">
              <a16:creationId xmlns:a16="http://schemas.microsoft.com/office/drawing/2014/main" xmlns="" id="{00000000-0008-0000-0D00-0000330F0000}"/>
            </a:ext>
          </a:extLst>
        </xdr:cNvPr>
        <xdr:cNvSpPr>
          <a:spLocks noChangeAspect="1" noChangeArrowheads="1"/>
        </xdr:cNvSpPr>
      </xdr:nvSpPr>
      <xdr:spPr bwMode="auto">
        <a:xfrm>
          <a:off x="0" y="3096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273</xdr:row>
      <xdr:rowOff>0</xdr:rowOff>
    </xdr:from>
    <xdr:to>
      <xdr:col>0</xdr:col>
      <xdr:colOff>304800</xdr:colOff>
      <xdr:row>274</xdr:row>
      <xdr:rowOff>121920</xdr:rowOff>
    </xdr:to>
    <xdr:sp macro="" textlink="">
      <xdr:nvSpPr>
        <xdr:cNvPr id="3892" name="AutoShape 820" descr="Ottawa Senators">
          <a:extLst>
            <a:ext uri="{FF2B5EF4-FFF2-40B4-BE49-F238E27FC236}">
              <a16:creationId xmlns:a16="http://schemas.microsoft.com/office/drawing/2014/main" xmlns="" id="{00000000-0008-0000-0D00-0000340F0000}"/>
            </a:ext>
          </a:extLst>
        </xdr:cNvPr>
        <xdr:cNvSpPr>
          <a:spLocks noChangeAspect="1" noChangeArrowheads="1"/>
        </xdr:cNvSpPr>
      </xdr:nvSpPr>
      <xdr:spPr bwMode="auto">
        <a:xfrm>
          <a:off x="0" y="31001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423</xdr:row>
      <xdr:rowOff>0</xdr:rowOff>
    </xdr:from>
    <xdr:to>
      <xdr:col>0</xdr:col>
      <xdr:colOff>304800</xdr:colOff>
      <xdr:row>424</xdr:row>
      <xdr:rowOff>121920</xdr:rowOff>
    </xdr:to>
    <xdr:sp macro="" textlink="">
      <xdr:nvSpPr>
        <xdr:cNvPr id="3893" name="AutoShape 821" descr="Arizona Coyotes">
          <a:extLst>
            <a:ext uri="{FF2B5EF4-FFF2-40B4-BE49-F238E27FC236}">
              <a16:creationId xmlns:a16="http://schemas.microsoft.com/office/drawing/2014/main" xmlns="" id="{00000000-0008-0000-0D00-0000350F0000}"/>
            </a:ext>
          </a:extLst>
        </xdr:cNvPr>
        <xdr:cNvSpPr>
          <a:spLocks noChangeAspect="1" noChangeArrowheads="1"/>
        </xdr:cNvSpPr>
      </xdr:nvSpPr>
      <xdr:spPr bwMode="auto">
        <a:xfrm>
          <a:off x="0" y="31038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751</xdr:row>
      <xdr:rowOff>0</xdr:rowOff>
    </xdr:from>
    <xdr:to>
      <xdr:col>0</xdr:col>
      <xdr:colOff>304800</xdr:colOff>
      <xdr:row>752</xdr:row>
      <xdr:rowOff>121920</xdr:rowOff>
    </xdr:to>
    <xdr:sp macro="" textlink="">
      <xdr:nvSpPr>
        <xdr:cNvPr id="3894" name="AutoShape 822" descr="New York Islanders">
          <a:extLst>
            <a:ext uri="{FF2B5EF4-FFF2-40B4-BE49-F238E27FC236}">
              <a16:creationId xmlns:a16="http://schemas.microsoft.com/office/drawing/2014/main" xmlns="" id="{00000000-0008-0000-0D00-0000360F0000}"/>
            </a:ext>
          </a:extLst>
        </xdr:cNvPr>
        <xdr:cNvSpPr>
          <a:spLocks noChangeAspect="1" noChangeArrowheads="1"/>
        </xdr:cNvSpPr>
      </xdr:nvSpPr>
      <xdr:spPr bwMode="auto">
        <a:xfrm>
          <a:off x="0" y="310758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304800</xdr:colOff>
      <xdr:row>164</xdr:row>
      <xdr:rowOff>121920</xdr:rowOff>
    </xdr:to>
    <xdr:sp macro="" textlink="">
      <xdr:nvSpPr>
        <xdr:cNvPr id="3895" name="AutoShape 823" descr="St Louis Blues">
          <a:extLst>
            <a:ext uri="{FF2B5EF4-FFF2-40B4-BE49-F238E27FC236}">
              <a16:creationId xmlns:a16="http://schemas.microsoft.com/office/drawing/2014/main" xmlns="" id="{00000000-0008-0000-0D00-0000370F0000}"/>
            </a:ext>
          </a:extLst>
        </xdr:cNvPr>
        <xdr:cNvSpPr>
          <a:spLocks noChangeAspect="1" noChangeArrowheads="1"/>
        </xdr:cNvSpPr>
      </xdr:nvSpPr>
      <xdr:spPr bwMode="auto">
        <a:xfrm>
          <a:off x="0" y="31113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470</xdr:row>
      <xdr:rowOff>0</xdr:rowOff>
    </xdr:from>
    <xdr:to>
      <xdr:col>0</xdr:col>
      <xdr:colOff>304800</xdr:colOff>
      <xdr:row>471</xdr:row>
      <xdr:rowOff>121920</xdr:rowOff>
    </xdr:to>
    <xdr:sp macro="" textlink="">
      <xdr:nvSpPr>
        <xdr:cNvPr id="3896" name="AutoShape 824" descr="Buffalo Sabres">
          <a:extLst>
            <a:ext uri="{FF2B5EF4-FFF2-40B4-BE49-F238E27FC236}">
              <a16:creationId xmlns:a16="http://schemas.microsoft.com/office/drawing/2014/main" xmlns="" id="{00000000-0008-0000-0D00-0000380F0000}"/>
            </a:ext>
          </a:extLst>
        </xdr:cNvPr>
        <xdr:cNvSpPr>
          <a:spLocks noChangeAspect="1" noChangeArrowheads="1"/>
        </xdr:cNvSpPr>
      </xdr:nvSpPr>
      <xdr:spPr bwMode="auto">
        <a:xfrm>
          <a:off x="0" y="3115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451</xdr:row>
      <xdr:rowOff>0</xdr:rowOff>
    </xdr:from>
    <xdr:to>
      <xdr:col>0</xdr:col>
      <xdr:colOff>304800</xdr:colOff>
      <xdr:row>452</xdr:row>
      <xdr:rowOff>121920</xdr:rowOff>
    </xdr:to>
    <xdr:sp macro="" textlink="">
      <xdr:nvSpPr>
        <xdr:cNvPr id="3897" name="AutoShape 825" descr="Dallas Stars">
          <a:extLst>
            <a:ext uri="{FF2B5EF4-FFF2-40B4-BE49-F238E27FC236}">
              <a16:creationId xmlns:a16="http://schemas.microsoft.com/office/drawing/2014/main" xmlns="" id="{00000000-0008-0000-0D00-0000390F0000}"/>
            </a:ext>
          </a:extLst>
        </xdr:cNvPr>
        <xdr:cNvSpPr>
          <a:spLocks noChangeAspect="1" noChangeArrowheads="1"/>
        </xdr:cNvSpPr>
      </xdr:nvSpPr>
      <xdr:spPr bwMode="auto">
        <a:xfrm>
          <a:off x="0" y="31187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300</xdr:row>
      <xdr:rowOff>0</xdr:rowOff>
    </xdr:from>
    <xdr:to>
      <xdr:col>0</xdr:col>
      <xdr:colOff>304800</xdr:colOff>
      <xdr:row>301</xdr:row>
      <xdr:rowOff>121920</xdr:rowOff>
    </xdr:to>
    <xdr:sp macro="" textlink="">
      <xdr:nvSpPr>
        <xdr:cNvPr id="3898" name="AutoShape 826" descr="Tampa Bay Lightning">
          <a:extLst>
            <a:ext uri="{FF2B5EF4-FFF2-40B4-BE49-F238E27FC236}">
              <a16:creationId xmlns:a16="http://schemas.microsoft.com/office/drawing/2014/main" xmlns="" id="{00000000-0008-0000-0D00-00003A0F0000}"/>
            </a:ext>
          </a:extLst>
        </xdr:cNvPr>
        <xdr:cNvSpPr>
          <a:spLocks noChangeAspect="1" noChangeArrowheads="1"/>
        </xdr:cNvSpPr>
      </xdr:nvSpPr>
      <xdr:spPr bwMode="auto">
        <a:xfrm>
          <a:off x="0" y="312252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121920</xdr:rowOff>
    </xdr:to>
    <xdr:sp macro="" textlink="">
      <xdr:nvSpPr>
        <xdr:cNvPr id="3899" name="AutoShape 827" descr="Edmonton Oilers">
          <a:extLst>
            <a:ext uri="{FF2B5EF4-FFF2-40B4-BE49-F238E27FC236}">
              <a16:creationId xmlns:a16="http://schemas.microsoft.com/office/drawing/2014/main" xmlns="" id="{00000000-0008-0000-0D00-00003B0F0000}"/>
            </a:ext>
          </a:extLst>
        </xdr:cNvPr>
        <xdr:cNvSpPr>
          <a:spLocks noChangeAspect="1" noChangeArrowheads="1"/>
        </xdr:cNvSpPr>
      </xdr:nvSpPr>
      <xdr:spPr bwMode="auto">
        <a:xfrm>
          <a:off x="0" y="312625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426</xdr:row>
      <xdr:rowOff>0</xdr:rowOff>
    </xdr:from>
    <xdr:to>
      <xdr:col>0</xdr:col>
      <xdr:colOff>304800</xdr:colOff>
      <xdr:row>427</xdr:row>
      <xdr:rowOff>121920</xdr:rowOff>
    </xdr:to>
    <xdr:sp macro="" textlink="">
      <xdr:nvSpPr>
        <xdr:cNvPr id="3900" name="AutoShape 828" descr="Boston Bruins">
          <a:extLst>
            <a:ext uri="{FF2B5EF4-FFF2-40B4-BE49-F238E27FC236}">
              <a16:creationId xmlns:a16="http://schemas.microsoft.com/office/drawing/2014/main" xmlns="" id="{00000000-0008-0000-0D00-00003C0F0000}"/>
            </a:ext>
          </a:extLst>
        </xdr:cNvPr>
        <xdr:cNvSpPr>
          <a:spLocks noChangeAspect="1" noChangeArrowheads="1"/>
        </xdr:cNvSpPr>
      </xdr:nvSpPr>
      <xdr:spPr bwMode="auto">
        <a:xfrm>
          <a:off x="0" y="31299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765</xdr:row>
      <xdr:rowOff>0</xdr:rowOff>
    </xdr:from>
    <xdr:to>
      <xdr:col>0</xdr:col>
      <xdr:colOff>304800</xdr:colOff>
      <xdr:row>766</xdr:row>
      <xdr:rowOff>121920</xdr:rowOff>
    </xdr:to>
    <xdr:sp macro="" textlink="">
      <xdr:nvSpPr>
        <xdr:cNvPr id="3901" name="AutoShape 829" descr="Buffalo Sabres">
          <a:extLst>
            <a:ext uri="{FF2B5EF4-FFF2-40B4-BE49-F238E27FC236}">
              <a16:creationId xmlns:a16="http://schemas.microsoft.com/office/drawing/2014/main" xmlns="" id="{00000000-0008-0000-0D00-00003D0F0000}"/>
            </a:ext>
          </a:extLst>
        </xdr:cNvPr>
        <xdr:cNvSpPr>
          <a:spLocks noChangeAspect="1" noChangeArrowheads="1"/>
        </xdr:cNvSpPr>
      </xdr:nvSpPr>
      <xdr:spPr bwMode="auto">
        <a:xfrm>
          <a:off x="0" y="3133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599</xdr:row>
      <xdr:rowOff>0</xdr:rowOff>
    </xdr:from>
    <xdr:to>
      <xdr:col>0</xdr:col>
      <xdr:colOff>304800</xdr:colOff>
      <xdr:row>600</xdr:row>
      <xdr:rowOff>121920</xdr:rowOff>
    </xdr:to>
    <xdr:sp macro="" textlink="">
      <xdr:nvSpPr>
        <xdr:cNvPr id="3902" name="AutoShape 830" descr="Minnesota Wild">
          <a:extLst>
            <a:ext uri="{FF2B5EF4-FFF2-40B4-BE49-F238E27FC236}">
              <a16:creationId xmlns:a16="http://schemas.microsoft.com/office/drawing/2014/main" xmlns="" id="{00000000-0008-0000-0D00-00003E0F0000}"/>
            </a:ext>
          </a:extLst>
        </xdr:cNvPr>
        <xdr:cNvSpPr>
          <a:spLocks noChangeAspect="1" noChangeArrowheads="1"/>
        </xdr:cNvSpPr>
      </xdr:nvSpPr>
      <xdr:spPr bwMode="auto">
        <a:xfrm>
          <a:off x="0" y="313745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121920</xdr:rowOff>
    </xdr:to>
    <xdr:sp macro="" textlink="">
      <xdr:nvSpPr>
        <xdr:cNvPr id="3903" name="AutoShape 831" descr="Minnesota Wild">
          <a:extLst>
            <a:ext uri="{FF2B5EF4-FFF2-40B4-BE49-F238E27FC236}">
              <a16:creationId xmlns:a16="http://schemas.microsoft.com/office/drawing/2014/main" xmlns="" id="{00000000-0008-0000-0D00-00003F0F0000}"/>
            </a:ext>
          </a:extLst>
        </xdr:cNvPr>
        <xdr:cNvSpPr>
          <a:spLocks noChangeAspect="1" noChangeArrowheads="1"/>
        </xdr:cNvSpPr>
      </xdr:nvSpPr>
      <xdr:spPr bwMode="auto">
        <a:xfrm>
          <a:off x="0" y="314119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121920</xdr:rowOff>
    </xdr:to>
    <xdr:sp macro="" textlink="">
      <xdr:nvSpPr>
        <xdr:cNvPr id="3904" name="AutoShape 832" descr="Pittsburgh Penguins">
          <a:extLst>
            <a:ext uri="{FF2B5EF4-FFF2-40B4-BE49-F238E27FC236}">
              <a16:creationId xmlns:a16="http://schemas.microsoft.com/office/drawing/2014/main" xmlns="" id="{00000000-0008-0000-0D00-0000400F0000}"/>
            </a:ext>
          </a:extLst>
        </xdr:cNvPr>
        <xdr:cNvSpPr>
          <a:spLocks noChangeAspect="1" noChangeArrowheads="1"/>
        </xdr:cNvSpPr>
      </xdr:nvSpPr>
      <xdr:spPr bwMode="auto">
        <a:xfrm>
          <a:off x="0" y="31449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xdr:row>
      <xdr:rowOff>0</xdr:rowOff>
    </xdr:from>
    <xdr:to>
      <xdr:col>0</xdr:col>
      <xdr:colOff>304800</xdr:colOff>
      <xdr:row>388</xdr:row>
      <xdr:rowOff>121920</xdr:rowOff>
    </xdr:to>
    <xdr:sp macro="" textlink="">
      <xdr:nvSpPr>
        <xdr:cNvPr id="3905" name="AutoShape 833" descr="Ottawa Senators">
          <a:extLst>
            <a:ext uri="{FF2B5EF4-FFF2-40B4-BE49-F238E27FC236}">
              <a16:creationId xmlns:a16="http://schemas.microsoft.com/office/drawing/2014/main" xmlns="" id="{00000000-0008-0000-0D00-0000410F0000}"/>
            </a:ext>
          </a:extLst>
        </xdr:cNvPr>
        <xdr:cNvSpPr>
          <a:spLocks noChangeAspect="1" noChangeArrowheads="1"/>
        </xdr:cNvSpPr>
      </xdr:nvSpPr>
      <xdr:spPr bwMode="auto">
        <a:xfrm>
          <a:off x="0" y="3148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xdr:row>
      <xdr:rowOff>0</xdr:rowOff>
    </xdr:from>
    <xdr:to>
      <xdr:col>0</xdr:col>
      <xdr:colOff>304800</xdr:colOff>
      <xdr:row>246</xdr:row>
      <xdr:rowOff>121920</xdr:rowOff>
    </xdr:to>
    <xdr:sp macro="" textlink="">
      <xdr:nvSpPr>
        <xdr:cNvPr id="3906" name="AutoShape 834" descr="St Louis Blues">
          <a:extLst>
            <a:ext uri="{FF2B5EF4-FFF2-40B4-BE49-F238E27FC236}">
              <a16:creationId xmlns:a16="http://schemas.microsoft.com/office/drawing/2014/main" xmlns="" id="{00000000-0008-0000-0D00-0000420F0000}"/>
            </a:ext>
          </a:extLst>
        </xdr:cNvPr>
        <xdr:cNvSpPr>
          <a:spLocks noChangeAspect="1" noChangeArrowheads="1"/>
        </xdr:cNvSpPr>
      </xdr:nvSpPr>
      <xdr:spPr bwMode="auto">
        <a:xfrm>
          <a:off x="0" y="315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541</xdr:row>
      <xdr:rowOff>0</xdr:rowOff>
    </xdr:from>
    <xdr:to>
      <xdr:col>0</xdr:col>
      <xdr:colOff>304800</xdr:colOff>
      <xdr:row>542</xdr:row>
      <xdr:rowOff>121920</xdr:rowOff>
    </xdr:to>
    <xdr:sp macro="" textlink="">
      <xdr:nvSpPr>
        <xdr:cNvPr id="3907" name="AutoShape 835" descr="Los Angeles Kings">
          <a:extLst>
            <a:ext uri="{FF2B5EF4-FFF2-40B4-BE49-F238E27FC236}">
              <a16:creationId xmlns:a16="http://schemas.microsoft.com/office/drawing/2014/main" xmlns="" id="{00000000-0008-0000-0D00-0000430F0000}"/>
            </a:ext>
          </a:extLst>
        </xdr:cNvPr>
        <xdr:cNvSpPr>
          <a:spLocks noChangeAspect="1" noChangeArrowheads="1"/>
        </xdr:cNvSpPr>
      </xdr:nvSpPr>
      <xdr:spPr bwMode="auto">
        <a:xfrm>
          <a:off x="0" y="315612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121920</xdr:rowOff>
    </xdr:to>
    <xdr:sp macro="" textlink="">
      <xdr:nvSpPr>
        <xdr:cNvPr id="3908" name="AutoShape 836" descr="San Jose Sharks">
          <a:extLst>
            <a:ext uri="{FF2B5EF4-FFF2-40B4-BE49-F238E27FC236}">
              <a16:creationId xmlns:a16="http://schemas.microsoft.com/office/drawing/2014/main" xmlns="" id="{00000000-0008-0000-0D00-0000440F0000}"/>
            </a:ext>
          </a:extLst>
        </xdr:cNvPr>
        <xdr:cNvSpPr>
          <a:spLocks noChangeAspect="1" noChangeArrowheads="1"/>
        </xdr:cNvSpPr>
      </xdr:nvSpPr>
      <xdr:spPr bwMode="auto">
        <a:xfrm>
          <a:off x="0" y="315986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328</xdr:row>
      <xdr:rowOff>0</xdr:rowOff>
    </xdr:from>
    <xdr:to>
      <xdr:col>0</xdr:col>
      <xdr:colOff>304800</xdr:colOff>
      <xdr:row>329</xdr:row>
      <xdr:rowOff>121920</xdr:rowOff>
    </xdr:to>
    <xdr:sp macro="" textlink="">
      <xdr:nvSpPr>
        <xdr:cNvPr id="3909" name="AutoShape 837" descr="Minnesota Wild">
          <a:extLst>
            <a:ext uri="{FF2B5EF4-FFF2-40B4-BE49-F238E27FC236}">
              <a16:creationId xmlns:a16="http://schemas.microsoft.com/office/drawing/2014/main" xmlns="" id="{00000000-0008-0000-0D00-0000450F0000}"/>
            </a:ext>
          </a:extLst>
        </xdr:cNvPr>
        <xdr:cNvSpPr>
          <a:spLocks noChangeAspect="1" noChangeArrowheads="1"/>
        </xdr:cNvSpPr>
      </xdr:nvSpPr>
      <xdr:spPr bwMode="auto">
        <a:xfrm>
          <a:off x="0" y="31635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xdr:row>
      <xdr:rowOff>0</xdr:rowOff>
    </xdr:from>
    <xdr:to>
      <xdr:col>0</xdr:col>
      <xdr:colOff>304800</xdr:colOff>
      <xdr:row>391</xdr:row>
      <xdr:rowOff>121920</xdr:rowOff>
    </xdr:to>
    <xdr:sp macro="" textlink="">
      <xdr:nvSpPr>
        <xdr:cNvPr id="3910" name="AutoShape 838" descr="Detroit Red Wings">
          <a:extLst>
            <a:ext uri="{FF2B5EF4-FFF2-40B4-BE49-F238E27FC236}">
              <a16:creationId xmlns:a16="http://schemas.microsoft.com/office/drawing/2014/main" xmlns="" id="{00000000-0008-0000-0D00-0000460F0000}"/>
            </a:ext>
          </a:extLst>
        </xdr:cNvPr>
        <xdr:cNvSpPr>
          <a:spLocks noChangeAspect="1" noChangeArrowheads="1"/>
        </xdr:cNvSpPr>
      </xdr:nvSpPr>
      <xdr:spPr bwMode="auto">
        <a:xfrm>
          <a:off x="0" y="316732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xdr:row>
      <xdr:rowOff>0</xdr:rowOff>
    </xdr:from>
    <xdr:to>
      <xdr:col>0</xdr:col>
      <xdr:colOff>304800</xdr:colOff>
      <xdr:row>193</xdr:row>
      <xdr:rowOff>121920</xdr:rowOff>
    </xdr:to>
    <xdr:sp macro="" textlink="">
      <xdr:nvSpPr>
        <xdr:cNvPr id="3911" name="AutoShape 839" descr="Nashville Predators">
          <a:extLst>
            <a:ext uri="{FF2B5EF4-FFF2-40B4-BE49-F238E27FC236}">
              <a16:creationId xmlns:a16="http://schemas.microsoft.com/office/drawing/2014/main" xmlns="" id="{00000000-0008-0000-0D00-0000470F0000}"/>
            </a:ext>
          </a:extLst>
        </xdr:cNvPr>
        <xdr:cNvSpPr>
          <a:spLocks noChangeAspect="1" noChangeArrowheads="1"/>
        </xdr:cNvSpPr>
      </xdr:nvSpPr>
      <xdr:spPr bwMode="auto">
        <a:xfrm>
          <a:off x="0" y="31710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796</xdr:row>
      <xdr:rowOff>0</xdr:rowOff>
    </xdr:from>
    <xdr:to>
      <xdr:col>0</xdr:col>
      <xdr:colOff>304800</xdr:colOff>
      <xdr:row>797</xdr:row>
      <xdr:rowOff>121920</xdr:rowOff>
    </xdr:to>
    <xdr:sp macro="" textlink="">
      <xdr:nvSpPr>
        <xdr:cNvPr id="3912" name="AutoShape 840" descr="Nashville Predators">
          <a:extLst>
            <a:ext uri="{FF2B5EF4-FFF2-40B4-BE49-F238E27FC236}">
              <a16:creationId xmlns:a16="http://schemas.microsoft.com/office/drawing/2014/main" xmlns="" id="{00000000-0008-0000-0D00-0000480F0000}"/>
            </a:ext>
          </a:extLst>
        </xdr:cNvPr>
        <xdr:cNvSpPr>
          <a:spLocks noChangeAspect="1" noChangeArrowheads="1"/>
        </xdr:cNvSpPr>
      </xdr:nvSpPr>
      <xdr:spPr bwMode="auto">
        <a:xfrm>
          <a:off x="0" y="31747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xdr:row>
      <xdr:rowOff>0</xdr:rowOff>
    </xdr:from>
    <xdr:to>
      <xdr:col>0</xdr:col>
      <xdr:colOff>304800</xdr:colOff>
      <xdr:row>425</xdr:row>
      <xdr:rowOff>121920</xdr:rowOff>
    </xdr:to>
    <xdr:sp macro="" textlink="">
      <xdr:nvSpPr>
        <xdr:cNvPr id="3913" name="AutoShape 841" descr="Columbus Blue Jackets">
          <a:extLst>
            <a:ext uri="{FF2B5EF4-FFF2-40B4-BE49-F238E27FC236}">
              <a16:creationId xmlns:a16="http://schemas.microsoft.com/office/drawing/2014/main" xmlns="" id="{00000000-0008-0000-0D00-0000490F0000}"/>
            </a:ext>
          </a:extLst>
        </xdr:cNvPr>
        <xdr:cNvSpPr>
          <a:spLocks noChangeAspect="1" noChangeArrowheads="1"/>
        </xdr:cNvSpPr>
      </xdr:nvSpPr>
      <xdr:spPr bwMode="auto">
        <a:xfrm>
          <a:off x="0" y="31785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282</xdr:row>
      <xdr:rowOff>0</xdr:rowOff>
    </xdr:from>
    <xdr:to>
      <xdr:col>0</xdr:col>
      <xdr:colOff>304800</xdr:colOff>
      <xdr:row>283</xdr:row>
      <xdr:rowOff>123825</xdr:rowOff>
    </xdr:to>
    <xdr:sp macro="" textlink="">
      <xdr:nvSpPr>
        <xdr:cNvPr id="3914" name="AutoShape 842" descr="Buffalo Sabres">
          <a:extLst>
            <a:ext uri="{FF2B5EF4-FFF2-40B4-BE49-F238E27FC236}">
              <a16:creationId xmlns:a16="http://schemas.microsoft.com/office/drawing/2014/main" xmlns="" id="{00000000-0008-0000-0D00-00004A0F0000}"/>
            </a:ext>
          </a:extLst>
        </xdr:cNvPr>
        <xdr:cNvSpPr>
          <a:spLocks noChangeAspect="1" noChangeArrowheads="1"/>
        </xdr:cNvSpPr>
      </xdr:nvSpPr>
      <xdr:spPr bwMode="auto">
        <a:xfrm>
          <a:off x="0" y="318226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15" name="AutoShape 843" descr="Chicago Blackhawks">
          <a:extLst>
            <a:ext uri="{FF2B5EF4-FFF2-40B4-BE49-F238E27FC236}">
              <a16:creationId xmlns:a16="http://schemas.microsoft.com/office/drawing/2014/main" xmlns="" id="{00000000-0008-0000-0D00-00004B0F0000}"/>
            </a:ext>
          </a:extLst>
        </xdr:cNvPr>
        <xdr:cNvSpPr>
          <a:spLocks noChangeAspect="1" noChangeArrowheads="1"/>
        </xdr:cNvSpPr>
      </xdr:nvSpPr>
      <xdr:spPr bwMode="auto">
        <a:xfrm>
          <a:off x="0" y="31898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16" name="AutoShape 844" descr="Chicago Blackhawks">
          <a:extLst>
            <a:ext uri="{FF2B5EF4-FFF2-40B4-BE49-F238E27FC236}">
              <a16:creationId xmlns:a16="http://schemas.microsoft.com/office/drawing/2014/main" xmlns="" id="{00000000-0008-0000-0D00-00004C0F0000}"/>
            </a:ext>
          </a:extLst>
        </xdr:cNvPr>
        <xdr:cNvSpPr>
          <a:spLocks noChangeAspect="1" noChangeArrowheads="1"/>
        </xdr:cNvSpPr>
      </xdr:nvSpPr>
      <xdr:spPr bwMode="auto">
        <a:xfrm>
          <a:off x="0" y="3191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17" name="AutoShape 845" descr="Los Angeles Kings">
          <a:extLst>
            <a:ext uri="{FF2B5EF4-FFF2-40B4-BE49-F238E27FC236}">
              <a16:creationId xmlns:a16="http://schemas.microsoft.com/office/drawing/2014/main" xmlns="" id="{00000000-0008-0000-0D00-00004D0F0000}"/>
            </a:ext>
          </a:extLst>
        </xdr:cNvPr>
        <xdr:cNvSpPr>
          <a:spLocks noChangeAspect="1" noChangeArrowheads="1"/>
        </xdr:cNvSpPr>
      </xdr:nvSpPr>
      <xdr:spPr bwMode="auto">
        <a:xfrm>
          <a:off x="0" y="319529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18" name="AutoShape 846" descr="Washington Capitals">
          <a:extLst>
            <a:ext uri="{FF2B5EF4-FFF2-40B4-BE49-F238E27FC236}">
              <a16:creationId xmlns:a16="http://schemas.microsoft.com/office/drawing/2014/main" xmlns="" id="{00000000-0008-0000-0D00-00004E0F0000}"/>
            </a:ext>
          </a:extLst>
        </xdr:cNvPr>
        <xdr:cNvSpPr>
          <a:spLocks noChangeAspect="1" noChangeArrowheads="1"/>
        </xdr:cNvSpPr>
      </xdr:nvSpPr>
      <xdr:spPr bwMode="auto">
        <a:xfrm>
          <a:off x="0" y="31989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19" name="AutoShape 847" descr="Pittsburgh Penguins">
          <a:extLst>
            <a:ext uri="{FF2B5EF4-FFF2-40B4-BE49-F238E27FC236}">
              <a16:creationId xmlns:a16="http://schemas.microsoft.com/office/drawing/2014/main" xmlns="" id="{00000000-0008-0000-0D00-00004F0F0000}"/>
            </a:ext>
          </a:extLst>
        </xdr:cNvPr>
        <xdr:cNvSpPr>
          <a:spLocks noChangeAspect="1" noChangeArrowheads="1"/>
        </xdr:cNvSpPr>
      </xdr:nvSpPr>
      <xdr:spPr bwMode="auto">
        <a:xfrm>
          <a:off x="0" y="32026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20" name="AutoShape 848" descr="Dallas Stars">
          <a:extLst>
            <a:ext uri="{FF2B5EF4-FFF2-40B4-BE49-F238E27FC236}">
              <a16:creationId xmlns:a16="http://schemas.microsoft.com/office/drawing/2014/main" xmlns="" id="{00000000-0008-0000-0D00-0000500F0000}"/>
            </a:ext>
          </a:extLst>
        </xdr:cNvPr>
        <xdr:cNvSpPr>
          <a:spLocks noChangeAspect="1" noChangeArrowheads="1"/>
        </xdr:cNvSpPr>
      </xdr:nvSpPr>
      <xdr:spPr bwMode="auto">
        <a:xfrm>
          <a:off x="0" y="32062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21" name="AutoShape 849" descr="Nashville Predators">
          <a:extLst>
            <a:ext uri="{FF2B5EF4-FFF2-40B4-BE49-F238E27FC236}">
              <a16:creationId xmlns:a16="http://schemas.microsoft.com/office/drawing/2014/main" xmlns="" id="{00000000-0008-0000-0D00-0000510F0000}"/>
            </a:ext>
          </a:extLst>
        </xdr:cNvPr>
        <xdr:cNvSpPr>
          <a:spLocks noChangeAspect="1" noChangeArrowheads="1"/>
        </xdr:cNvSpPr>
      </xdr:nvSpPr>
      <xdr:spPr bwMode="auto">
        <a:xfrm>
          <a:off x="0" y="3208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22" name="AutoShape 850" descr="Pittsburgh Penguins">
          <a:extLst>
            <a:ext uri="{FF2B5EF4-FFF2-40B4-BE49-F238E27FC236}">
              <a16:creationId xmlns:a16="http://schemas.microsoft.com/office/drawing/2014/main" xmlns="" id="{00000000-0008-0000-0D00-0000520F0000}"/>
            </a:ext>
          </a:extLst>
        </xdr:cNvPr>
        <xdr:cNvSpPr>
          <a:spLocks noChangeAspect="1" noChangeArrowheads="1"/>
        </xdr:cNvSpPr>
      </xdr:nvSpPr>
      <xdr:spPr bwMode="auto">
        <a:xfrm>
          <a:off x="0" y="3209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23" name="AutoShape 851" descr="Anaheim Ducks">
          <a:extLst>
            <a:ext uri="{FF2B5EF4-FFF2-40B4-BE49-F238E27FC236}">
              <a16:creationId xmlns:a16="http://schemas.microsoft.com/office/drawing/2014/main" xmlns="" id="{00000000-0008-0000-0D00-0000530F0000}"/>
            </a:ext>
          </a:extLst>
        </xdr:cNvPr>
        <xdr:cNvSpPr>
          <a:spLocks noChangeAspect="1" noChangeArrowheads="1"/>
        </xdr:cNvSpPr>
      </xdr:nvSpPr>
      <xdr:spPr bwMode="auto">
        <a:xfrm>
          <a:off x="0" y="32135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24" name="AutoShape 852" descr="New York Rangers">
          <a:extLst>
            <a:ext uri="{FF2B5EF4-FFF2-40B4-BE49-F238E27FC236}">
              <a16:creationId xmlns:a16="http://schemas.microsoft.com/office/drawing/2014/main" xmlns="" id="{00000000-0008-0000-0D00-0000540F0000}"/>
            </a:ext>
          </a:extLst>
        </xdr:cNvPr>
        <xdr:cNvSpPr>
          <a:spLocks noChangeAspect="1" noChangeArrowheads="1"/>
        </xdr:cNvSpPr>
      </xdr:nvSpPr>
      <xdr:spPr bwMode="auto">
        <a:xfrm>
          <a:off x="0" y="32154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25" name="AutoShape 853" descr="Tampa Bay Lightning">
          <a:extLst>
            <a:ext uri="{FF2B5EF4-FFF2-40B4-BE49-F238E27FC236}">
              <a16:creationId xmlns:a16="http://schemas.microsoft.com/office/drawing/2014/main" xmlns="" id="{00000000-0008-0000-0D00-0000550F0000}"/>
            </a:ext>
          </a:extLst>
        </xdr:cNvPr>
        <xdr:cNvSpPr>
          <a:spLocks noChangeAspect="1" noChangeArrowheads="1"/>
        </xdr:cNvSpPr>
      </xdr:nvSpPr>
      <xdr:spPr bwMode="auto">
        <a:xfrm>
          <a:off x="0" y="3219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26" name="AutoShape 854" descr="Edmonton Oilers">
          <a:extLst>
            <a:ext uri="{FF2B5EF4-FFF2-40B4-BE49-F238E27FC236}">
              <a16:creationId xmlns:a16="http://schemas.microsoft.com/office/drawing/2014/main" xmlns="" id="{00000000-0008-0000-0D00-0000560F0000}"/>
            </a:ext>
          </a:extLst>
        </xdr:cNvPr>
        <xdr:cNvSpPr>
          <a:spLocks noChangeAspect="1" noChangeArrowheads="1"/>
        </xdr:cNvSpPr>
      </xdr:nvSpPr>
      <xdr:spPr bwMode="auto">
        <a:xfrm>
          <a:off x="0" y="32227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27" name="AutoShape 855" descr="Philadelphia Flyers">
          <a:extLst>
            <a:ext uri="{FF2B5EF4-FFF2-40B4-BE49-F238E27FC236}">
              <a16:creationId xmlns:a16="http://schemas.microsoft.com/office/drawing/2014/main" xmlns="" id="{00000000-0008-0000-0D00-0000570F0000}"/>
            </a:ext>
          </a:extLst>
        </xdr:cNvPr>
        <xdr:cNvSpPr>
          <a:spLocks noChangeAspect="1" noChangeArrowheads="1"/>
        </xdr:cNvSpPr>
      </xdr:nvSpPr>
      <xdr:spPr bwMode="auto">
        <a:xfrm>
          <a:off x="0" y="32263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28" name="AutoShape 856" descr="Anaheim Ducks">
          <a:extLst>
            <a:ext uri="{FF2B5EF4-FFF2-40B4-BE49-F238E27FC236}">
              <a16:creationId xmlns:a16="http://schemas.microsoft.com/office/drawing/2014/main" xmlns="" id="{00000000-0008-0000-0D00-0000580F0000}"/>
            </a:ext>
          </a:extLst>
        </xdr:cNvPr>
        <xdr:cNvSpPr>
          <a:spLocks noChangeAspect="1" noChangeArrowheads="1"/>
        </xdr:cNvSpPr>
      </xdr:nvSpPr>
      <xdr:spPr bwMode="auto">
        <a:xfrm>
          <a:off x="0" y="32300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29" name="AutoShape 857" descr="Philadelphia Flyers">
          <a:extLst>
            <a:ext uri="{FF2B5EF4-FFF2-40B4-BE49-F238E27FC236}">
              <a16:creationId xmlns:a16="http://schemas.microsoft.com/office/drawing/2014/main" xmlns="" id="{00000000-0008-0000-0D00-0000590F0000}"/>
            </a:ext>
          </a:extLst>
        </xdr:cNvPr>
        <xdr:cNvSpPr>
          <a:spLocks noChangeAspect="1" noChangeArrowheads="1"/>
        </xdr:cNvSpPr>
      </xdr:nvSpPr>
      <xdr:spPr bwMode="auto">
        <a:xfrm>
          <a:off x="0" y="32336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30" name="AutoShape 858" descr="San Jose Sharks">
          <a:extLst>
            <a:ext uri="{FF2B5EF4-FFF2-40B4-BE49-F238E27FC236}">
              <a16:creationId xmlns:a16="http://schemas.microsoft.com/office/drawing/2014/main" xmlns="" id="{00000000-0008-0000-0D00-00005A0F0000}"/>
            </a:ext>
          </a:extLst>
        </xdr:cNvPr>
        <xdr:cNvSpPr>
          <a:spLocks noChangeAspect="1" noChangeArrowheads="1"/>
        </xdr:cNvSpPr>
      </xdr:nvSpPr>
      <xdr:spPr bwMode="auto">
        <a:xfrm>
          <a:off x="0" y="32373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3931" name="AutoShape 859" descr="Pittsburgh Penguins">
          <a:extLst>
            <a:ext uri="{FF2B5EF4-FFF2-40B4-BE49-F238E27FC236}">
              <a16:creationId xmlns:a16="http://schemas.microsoft.com/office/drawing/2014/main" xmlns="" id="{00000000-0008-0000-0D00-00005B0F0000}"/>
            </a:ext>
          </a:extLst>
        </xdr:cNvPr>
        <xdr:cNvSpPr>
          <a:spLocks noChangeAspect="1" noChangeArrowheads="1"/>
        </xdr:cNvSpPr>
      </xdr:nvSpPr>
      <xdr:spPr bwMode="auto">
        <a:xfrm>
          <a:off x="0" y="32391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32" name="AutoShape 860" descr="Nashville Predators">
          <a:extLst>
            <a:ext uri="{FF2B5EF4-FFF2-40B4-BE49-F238E27FC236}">
              <a16:creationId xmlns:a16="http://schemas.microsoft.com/office/drawing/2014/main" xmlns="" id="{00000000-0008-0000-0D00-00005C0F0000}"/>
            </a:ext>
          </a:extLst>
        </xdr:cNvPr>
        <xdr:cNvSpPr>
          <a:spLocks noChangeAspect="1" noChangeArrowheads="1"/>
        </xdr:cNvSpPr>
      </xdr:nvSpPr>
      <xdr:spPr bwMode="auto">
        <a:xfrm>
          <a:off x="0" y="32410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33" name="AutoShape 861" descr="Tampa Bay Lightning">
          <a:extLst>
            <a:ext uri="{FF2B5EF4-FFF2-40B4-BE49-F238E27FC236}">
              <a16:creationId xmlns:a16="http://schemas.microsoft.com/office/drawing/2014/main" xmlns="" id="{00000000-0008-0000-0D00-00005D0F0000}"/>
            </a:ext>
          </a:extLst>
        </xdr:cNvPr>
        <xdr:cNvSpPr>
          <a:spLocks noChangeAspect="1" noChangeArrowheads="1"/>
        </xdr:cNvSpPr>
      </xdr:nvSpPr>
      <xdr:spPr bwMode="auto">
        <a:xfrm>
          <a:off x="0" y="32446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34" name="AutoShape 862" descr="Montreal Canadiens">
          <a:extLst>
            <a:ext uri="{FF2B5EF4-FFF2-40B4-BE49-F238E27FC236}">
              <a16:creationId xmlns:a16="http://schemas.microsoft.com/office/drawing/2014/main" xmlns="" id="{00000000-0008-0000-0D00-00005E0F0000}"/>
            </a:ext>
          </a:extLst>
        </xdr:cNvPr>
        <xdr:cNvSpPr>
          <a:spLocks noChangeAspect="1" noChangeArrowheads="1"/>
        </xdr:cNvSpPr>
      </xdr:nvSpPr>
      <xdr:spPr bwMode="auto">
        <a:xfrm>
          <a:off x="0" y="32483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35" name="AutoShape 863" descr="Washington Capitals">
          <a:extLst>
            <a:ext uri="{FF2B5EF4-FFF2-40B4-BE49-F238E27FC236}">
              <a16:creationId xmlns:a16="http://schemas.microsoft.com/office/drawing/2014/main" xmlns="" id="{00000000-0008-0000-0D00-00005F0F0000}"/>
            </a:ext>
          </a:extLst>
        </xdr:cNvPr>
        <xdr:cNvSpPr>
          <a:spLocks noChangeAspect="1" noChangeArrowheads="1"/>
        </xdr:cNvSpPr>
      </xdr:nvSpPr>
      <xdr:spPr bwMode="auto">
        <a:xfrm>
          <a:off x="0" y="32501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36" name="AutoShape 864" descr="Winnipeg Jets">
          <a:extLst>
            <a:ext uri="{FF2B5EF4-FFF2-40B4-BE49-F238E27FC236}">
              <a16:creationId xmlns:a16="http://schemas.microsoft.com/office/drawing/2014/main" xmlns="" id="{00000000-0008-0000-0D00-0000600F0000}"/>
            </a:ext>
          </a:extLst>
        </xdr:cNvPr>
        <xdr:cNvSpPr>
          <a:spLocks noChangeAspect="1" noChangeArrowheads="1"/>
        </xdr:cNvSpPr>
      </xdr:nvSpPr>
      <xdr:spPr bwMode="auto">
        <a:xfrm>
          <a:off x="0" y="32538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3937" name="AutoShape 865" descr="Minnesota Wild">
          <a:extLst>
            <a:ext uri="{FF2B5EF4-FFF2-40B4-BE49-F238E27FC236}">
              <a16:creationId xmlns:a16="http://schemas.microsoft.com/office/drawing/2014/main" xmlns="" id="{00000000-0008-0000-0D00-0000610F0000}"/>
            </a:ext>
          </a:extLst>
        </xdr:cNvPr>
        <xdr:cNvSpPr>
          <a:spLocks noChangeAspect="1" noChangeArrowheads="1"/>
        </xdr:cNvSpPr>
      </xdr:nvSpPr>
      <xdr:spPr bwMode="auto">
        <a:xfrm>
          <a:off x="0" y="32574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3938" name="AutoShape 866" descr="Minnesota Wild">
          <a:extLst>
            <a:ext uri="{FF2B5EF4-FFF2-40B4-BE49-F238E27FC236}">
              <a16:creationId xmlns:a16="http://schemas.microsoft.com/office/drawing/2014/main" xmlns="" id="{00000000-0008-0000-0D00-0000620F0000}"/>
            </a:ext>
          </a:extLst>
        </xdr:cNvPr>
        <xdr:cNvSpPr>
          <a:spLocks noChangeAspect="1" noChangeArrowheads="1"/>
        </xdr:cNvSpPr>
      </xdr:nvSpPr>
      <xdr:spPr bwMode="auto">
        <a:xfrm>
          <a:off x="0" y="32593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39" name="AutoShape 867" descr="St Louis Blues">
          <a:extLst>
            <a:ext uri="{FF2B5EF4-FFF2-40B4-BE49-F238E27FC236}">
              <a16:creationId xmlns:a16="http://schemas.microsoft.com/office/drawing/2014/main" xmlns="" id="{00000000-0008-0000-0D00-0000630F0000}"/>
            </a:ext>
          </a:extLst>
        </xdr:cNvPr>
        <xdr:cNvSpPr>
          <a:spLocks noChangeAspect="1" noChangeArrowheads="1"/>
        </xdr:cNvSpPr>
      </xdr:nvSpPr>
      <xdr:spPr bwMode="auto">
        <a:xfrm>
          <a:off x="0" y="32611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40" name="AutoShape 868" descr="Florida Panthers">
          <a:extLst>
            <a:ext uri="{FF2B5EF4-FFF2-40B4-BE49-F238E27FC236}">
              <a16:creationId xmlns:a16="http://schemas.microsoft.com/office/drawing/2014/main" xmlns="" id="{00000000-0008-0000-0D00-0000640F0000}"/>
            </a:ext>
          </a:extLst>
        </xdr:cNvPr>
        <xdr:cNvSpPr>
          <a:spLocks noChangeAspect="1" noChangeArrowheads="1"/>
        </xdr:cNvSpPr>
      </xdr:nvSpPr>
      <xdr:spPr bwMode="auto">
        <a:xfrm>
          <a:off x="0" y="32647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41" name="AutoShape 869" descr="St Louis Blues">
          <a:extLst>
            <a:ext uri="{FF2B5EF4-FFF2-40B4-BE49-F238E27FC236}">
              <a16:creationId xmlns:a16="http://schemas.microsoft.com/office/drawing/2014/main" xmlns="" id="{00000000-0008-0000-0D00-0000650F0000}"/>
            </a:ext>
          </a:extLst>
        </xdr:cNvPr>
        <xdr:cNvSpPr>
          <a:spLocks noChangeAspect="1" noChangeArrowheads="1"/>
        </xdr:cNvSpPr>
      </xdr:nvSpPr>
      <xdr:spPr bwMode="auto">
        <a:xfrm>
          <a:off x="0" y="32684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42" name="AutoShape 870" descr="Dallas Stars">
          <a:extLst>
            <a:ext uri="{FF2B5EF4-FFF2-40B4-BE49-F238E27FC236}">
              <a16:creationId xmlns:a16="http://schemas.microsoft.com/office/drawing/2014/main" xmlns="" id="{00000000-0008-0000-0D00-0000660F0000}"/>
            </a:ext>
          </a:extLst>
        </xdr:cNvPr>
        <xdr:cNvSpPr>
          <a:spLocks noChangeAspect="1" noChangeArrowheads="1"/>
        </xdr:cNvSpPr>
      </xdr:nvSpPr>
      <xdr:spPr bwMode="auto">
        <a:xfrm>
          <a:off x="0" y="3272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43" name="AutoShape 871" descr="Columbus Blue Jackets">
          <a:extLst>
            <a:ext uri="{FF2B5EF4-FFF2-40B4-BE49-F238E27FC236}">
              <a16:creationId xmlns:a16="http://schemas.microsoft.com/office/drawing/2014/main" xmlns="" id="{00000000-0008-0000-0D00-0000670F0000}"/>
            </a:ext>
          </a:extLst>
        </xdr:cNvPr>
        <xdr:cNvSpPr>
          <a:spLocks noChangeAspect="1" noChangeArrowheads="1"/>
        </xdr:cNvSpPr>
      </xdr:nvSpPr>
      <xdr:spPr bwMode="auto">
        <a:xfrm>
          <a:off x="0" y="32757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44" name="AutoShape 872" descr="Ottawa Senators">
          <a:extLst>
            <a:ext uri="{FF2B5EF4-FFF2-40B4-BE49-F238E27FC236}">
              <a16:creationId xmlns:a16="http://schemas.microsoft.com/office/drawing/2014/main" xmlns="" id="{00000000-0008-0000-0D00-0000680F0000}"/>
            </a:ext>
          </a:extLst>
        </xdr:cNvPr>
        <xdr:cNvSpPr>
          <a:spLocks noChangeAspect="1" noChangeArrowheads="1"/>
        </xdr:cNvSpPr>
      </xdr:nvSpPr>
      <xdr:spPr bwMode="auto">
        <a:xfrm>
          <a:off x="0" y="32794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3945" name="AutoShape 873" descr="Pittsburgh Penguins">
          <a:extLst>
            <a:ext uri="{FF2B5EF4-FFF2-40B4-BE49-F238E27FC236}">
              <a16:creationId xmlns:a16="http://schemas.microsoft.com/office/drawing/2014/main" xmlns="" id="{00000000-0008-0000-0D00-0000690F0000}"/>
            </a:ext>
          </a:extLst>
        </xdr:cNvPr>
        <xdr:cNvSpPr>
          <a:spLocks noChangeAspect="1" noChangeArrowheads="1"/>
        </xdr:cNvSpPr>
      </xdr:nvSpPr>
      <xdr:spPr bwMode="auto">
        <a:xfrm>
          <a:off x="0" y="32812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46" name="AutoShape 874" descr="Boston Bruins">
          <a:extLst>
            <a:ext uri="{FF2B5EF4-FFF2-40B4-BE49-F238E27FC236}">
              <a16:creationId xmlns:a16="http://schemas.microsoft.com/office/drawing/2014/main" xmlns="" id="{00000000-0008-0000-0D00-00006A0F0000}"/>
            </a:ext>
          </a:extLst>
        </xdr:cNvPr>
        <xdr:cNvSpPr>
          <a:spLocks noChangeAspect="1" noChangeArrowheads="1"/>
        </xdr:cNvSpPr>
      </xdr:nvSpPr>
      <xdr:spPr bwMode="auto">
        <a:xfrm>
          <a:off x="0" y="32830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47" name="AutoShape 875" descr="Boston Bruins">
          <a:extLst>
            <a:ext uri="{FF2B5EF4-FFF2-40B4-BE49-F238E27FC236}">
              <a16:creationId xmlns:a16="http://schemas.microsoft.com/office/drawing/2014/main" xmlns="" id="{00000000-0008-0000-0D00-00006B0F0000}"/>
            </a:ext>
          </a:extLst>
        </xdr:cNvPr>
        <xdr:cNvSpPr>
          <a:spLocks noChangeAspect="1" noChangeArrowheads="1"/>
        </xdr:cNvSpPr>
      </xdr:nvSpPr>
      <xdr:spPr bwMode="auto">
        <a:xfrm>
          <a:off x="0" y="32849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48" name="AutoShape 876" descr="Los Angeles Kings">
          <a:extLst>
            <a:ext uri="{FF2B5EF4-FFF2-40B4-BE49-F238E27FC236}">
              <a16:creationId xmlns:a16="http://schemas.microsoft.com/office/drawing/2014/main" xmlns="" id="{00000000-0008-0000-0D00-00006C0F0000}"/>
            </a:ext>
          </a:extLst>
        </xdr:cNvPr>
        <xdr:cNvSpPr>
          <a:spLocks noChangeAspect="1" noChangeArrowheads="1"/>
        </xdr:cNvSpPr>
      </xdr:nvSpPr>
      <xdr:spPr bwMode="auto">
        <a:xfrm>
          <a:off x="0" y="32867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49" name="AutoShape 877" descr="Nashville Predators">
          <a:extLst>
            <a:ext uri="{FF2B5EF4-FFF2-40B4-BE49-F238E27FC236}">
              <a16:creationId xmlns:a16="http://schemas.microsoft.com/office/drawing/2014/main" xmlns="" id="{00000000-0008-0000-0D00-00006D0F0000}"/>
            </a:ext>
          </a:extLst>
        </xdr:cNvPr>
        <xdr:cNvSpPr>
          <a:spLocks noChangeAspect="1" noChangeArrowheads="1"/>
        </xdr:cNvSpPr>
      </xdr:nvSpPr>
      <xdr:spPr bwMode="auto">
        <a:xfrm>
          <a:off x="0" y="32903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0" name="AutoShape 878" descr="Los Angeles Kings">
          <a:extLst>
            <a:ext uri="{FF2B5EF4-FFF2-40B4-BE49-F238E27FC236}">
              <a16:creationId xmlns:a16="http://schemas.microsoft.com/office/drawing/2014/main" xmlns="" id="{00000000-0008-0000-0D00-00006E0F0000}"/>
            </a:ext>
          </a:extLst>
        </xdr:cNvPr>
        <xdr:cNvSpPr>
          <a:spLocks noChangeAspect="1" noChangeArrowheads="1"/>
        </xdr:cNvSpPr>
      </xdr:nvSpPr>
      <xdr:spPr bwMode="auto">
        <a:xfrm>
          <a:off x="0" y="3292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1" name="AutoShape 879" descr="Boston Bruins">
          <a:extLst>
            <a:ext uri="{FF2B5EF4-FFF2-40B4-BE49-F238E27FC236}">
              <a16:creationId xmlns:a16="http://schemas.microsoft.com/office/drawing/2014/main" xmlns="" id="{00000000-0008-0000-0D00-00006F0F0000}"/>
            </a:ext>
          </a:extLst>
        </xdr:cNvPr>
        <xdr:cNvSpPr>
          <a:spLocks noChangeAspect="1" noChangeArrowheads="1"/>
        </xdr:cNvSpPr>
      </xdr:nvSpPr>
      <xdr:spPr bwMode="auto">
        <a:xfrm>
          <a:off x="0" y="32958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2" name="AutoShape 880" descr="Chicago Blackhawks">
          <a:extLst>
            <a:ext uri="{FF2B5EF4-FFF2-40B4-BE49-F238E27FC236}">
              <a16:creationId xmlns:a16="http://schemas.microsoft.com/office/drawing/2014/main" xmlns="" id="{00000000-0008-0000-0D00-0000700F0000}"/>
            </a:ext>
          </a:extLst>
        </xdr:cNvPr>
        <xdr:cNvSpPr>
          <a:spLocks noChangeAspect="1" noChangeArrowheads="1"/>
        </xdr:cNvSpPr>
      </xdr:nvSpPr>
      <xdr:spPr bwMode="auto">
        <a:xfrm>
          <a:off x="0" y="32995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53" name="AutoShape 881" descr="Anaheim Ducks">
          <a:extLst>
            <a:ext uri="{FF2B5EF4-FFF2-40B4-BE49-F238E27FC236}">
              <a16:creationId xmlns:a16="http://schemas.microsoft.com/office/drawing/2014/main" xmlns="" id="{00000000-0008-0000-0D00-0000710F0000}"/>
            </a:ext>
          </a:extLst>
        </xdr:cNvPr>
        <xdr:cNvSpPr>
          <a:spLocks noChangeAspect="1" noChangeArrowheads="1"/>
        </xdr:cNvSpPr>
      </xdr:nvSpPr>
      <xdr:spPr bwMode="auto">
        <a:xfrm>
          <a:off x="0" y="33031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4" name="AutoShape 882" descr="Calgary Flames">
          <a:extLst>
            <a:ext uri="{FF2B5EF4-FFF2-40B4-BE49-F238E27FC236}">
              <a16:creationId xmlns:a16="http://schemas.microsoft.com/office/drawing/2014/main" xmlns="" id="{00000000-0008-0000-0D00-0000720F0000}"/>
            </a:ext>
          </a:extLst>
        </xdr:cNvPr>
        <xdr:cNvSpPr>
          <a:spLocks noChangeAspect="1" noChangeArrowheads="1"/>
        </xdr:cNvSpPr>
      </xdr:nvSpPr>
      <xdr:spPr bwMode="auto">
        <a:xfrm>
          <a:off x="0" y="33050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5" name="AutoShape 883" descr="Calgary Flames">
          <a:extLst>
            <a:ext uri="{FF2B5EF4-FFF2-40B4-BE49-F238E27FC236}">
              <a16:creationId xmlns:a16="http://schemas.microsoft.com/office/drawing/2014/main" xmlns="" id="{00000000-0008-0000-0D00-0000730F0000}"/>
            </a:ext>
          </a:extLst>
        </xdr:cNvPr>
        <xdr:cNvSpPr>
          <a:spLocks noChangeAspect="1" noChangeArrowheads="1"/>
        </xdr:cNvSpPr>
      </xdr:nvSpPr>
      <xdr:spPr bwMode="auto">
        <a:xfrm>
          <a:off x="0" y="3308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6" name="AutoShape 884" descr="Washington Capitals">
          <a:extLst>
            <a:ext uri="{FF2B5EF4-FFF2-40B4-BE49-F238E27FC236}">
              <a16:creationId xmlns:a16="http://schemas.microsoft.com/office/drawing/2014/main" xmlns="" id="{00000000-0008-0000-0D00-0000740F0000}"/>
            </a:ext>
          </a:extLst>
        </xdr:cNvPr>
        <xdr:cNvSpPr>
          <a:spLocks noChangeAspect="1" noChangeArrowheads="1"/>
        </xdr:cNvSpPr>
      </xdr:nvSpPr>
      <xdr:spPr bwMode="auto">
        <a:xfrm>
          <a:off x="0" y="33123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7" name="AutoShape 885" descr="Boston Bruins">
          <a:extLst>
            <a:ext uri="{FF2B5EF4-FFF2-40B4-BE49-F238E27FC236}">
              <a16:creationId xmlns:a16="http://schemas.microsoft.com/office/drawing/2014/main" xmlns="" id="{00000000-0008-0000-0D00-0000750F0000}"/>
            </a:ext>
          </a:extLst>
        </xdr:cNvPr>
        <xdr:cNvSpPr>
          <a:spLocks noChangeAspect="1" noChangeArrowheads="1"/>
        </xdr:cNvSpPr>
      </xdr:nvSpPr>
      <xdr:spPr bwMode="auto">
        <a:xfrm>
          <a:off x="0" y="33159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8" name="AutoShape 886" descr="New York Rangers">
          <a:extLst>
            <a:ext uri="{FF2B5EF4-FFF2-40B4-BE49-F238E27FC236}">
              <a16:creationId xmlns:a16="http://schemas.microsoft.com/office/drawing/2014/main" xmlns="" id="{00000000-0008-0000-0D00-0000760F0000}"/>
            </a:ext>
          </a:extLst>
        </xdr:cNvPr>
        <xdr:cNvSpPr>
          <a:spLocks noChangeAspect="1" noChangeArrowheads="1"/>
        </xdr:cNvSpPr>
      </xdr:nvSpPr>
      <xdr:spPr bwMode="auto">
        <a:xfrm>
          <a:off x="0" y="33196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59" name="AutoShape 887" descr="St Louis Blues">
          <a:extLst>
            <a:ext uri="{FF2B5EF4-FFF2-40B4-BE49-F238E27FC236}">
              <a16:creationId xmlns:a16="http://schemas.microsoft.com/office/drawing/2014/main" xmlns="" id="{00000000-0008-0000-0D00-0000770F0000}"/>
            </a:ext>
          </a:extLst>
        </xdr:cNvPr>
        <xdr:cNvSpPr>
          <a:spLocks noChangeAspect="1" noChangeArrowheads="1"/>
        </xdr:cNvSpPr>
      </xdr:nvSpPr>
      <xdr:spPr bwMode="auto">
        <a:xfrm>
          <a:off x="0" y="33233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0" name="AutoShape 888" descr="Arizona Coyotes">
          <a:extLst>
            <a:ext uri="{FF2B5EF4-FFF2-40B4-BE49-F238E27FC236}">
              <a16:creationId xmlns:a16="http://schemas.microsoft.com/office/drawing/2014/main" xmlns="" id="{00000000-0008-0000-0D00-0000780F0000}"/>
            </a:ext>
          </a:extLst>
        </xdr:cNvPr>
        <xdr:cNvSpPr>
          <a:spLocks noChangeAspect="1" noChangeArrowheads="1"/>
        </xdr:cNvSpPr>
      </xdr:nvSpPr>
      <xdr:spPr bwMode="auto">
        <a:xfrm>
          <a:off x="0" y="33269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1" name="AutoShape 889" descr="Ottawa Senators">
          <a:extLst>
            <a:ext uri="{FF2B5EF4-FFF2-40B4-BE49-F238E27FC236}">
              <a16:creationId xmlns:a16="http://schemas.microsoft.com/office/drawing/2014/main" xmlns="" id="{00000000-0008-0000-0D00-0000790F0000}"/>
            </a:ext>
          </a:extLst>
        </xdr:cNvPr>
        <xdr:cNvSpPr>
          <a:spLocks noChangeAspect="1" noChangeArrowheads="1"/>
        </xdr:cNvSpPr>
      </xdr:nvSpPr>
      <xdr:spPr bwMode="auto">
        <a:xfrm>
          <a:off x="0" y="33306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2" name="AutoShape 890" descr="Calgary Flames">
          <a:extLst>
            <a:ext uri="{FF2B5EF4-FFF2-40B4-BE49-F238E27FC236}">
              <a16:creationId xmlns:a16="http://schemas.microsoft.com/office/drawing/2014/main" xmlns="" id="{00000000-0008-0000-0D00-00007A0F0000}"/>
            </a:ext>
          </a:extLst>
        </xdr:cNvPr>
        <xdr:cNvSpPr>
          <a:spLocks noChangeAspect="1" noChangeArrowheads="1"/>
        </xdr:cNvSpPr>
      </xdr:nvSpPr>
      <xdr:spPr bwMode="auto">
        <a:xfrm>
          <a:off x="0" y="33342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63" name="AutoShape 891" descr="Florida Panthers">
          <a:extLst>
            <a:ext uri="{FF2B5EF4-FFF2-40B4-BE49-F238E27FC236}">
              <a16:creationId xmlns:a16="http://schemas.microsoft.com/office/drawing/2014/main" xmlns="" id="{00000000-0008-0000-0D00-00007B0F0000}"/>
            </a:ext>
          </a:extLst>
        </xdr:cNvPr>
        <xdr:cNvSpPr>
          <a:spLocks noChangeAspect="1" noChangeArrowheads="1"/>
        </xdr:cNvSpPr>
      </xdr:nvSpPr>
      <xdr:spPr bwMode="auto">
        <a:xfrm>
          <a:off x="0" y="33379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4" name="AutoShape 892" descr="Colorado Avalanche">
          <a:extLst>
            <a:ext uri="{FF2B5EF4-FFF2-40B4-BE49-F238E27FC236}">
              <a16:creationId xmlns:a16="http://schemas.microsoft.com/office/drawing/2014/main" xmlns="" id="{00000000-0008-0000-0D00-00007C0F0000}"/>
            </a:ext>
          </a:extLst>
        </xdr:cNvPr>
        <xdr:cNvSpPr>
          <a:spLocks noChangeAspect="1" noChangeArrowheads="1"/>
        </xdr:cNvSpPr>
      </xdr:nvSpPr>
      <xdr:spPr bwMode="auto">
        <a:xfrm>
          <a:off x="0" y="33397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5" name="AutoShape 893" descr="Toronto Maple Leafs">
          <a:extLst>
            <a:ext uri="{FF2B5EF4-FFF2-40B4-BE49-F238E27FC236}">
              <a16:creationId xmlns:a16="http://schemas.microsoft.com/office/drawing/2014/main" xmlns="" id="{00000000-0008-0000-0D00-00007D0F0000}"/>
            </a:ext>
          </a:extLst>
        </xdr:cNvPr>
        <xdr:cNvSpPr>
          <a:spLocks noChangeAspect="1" noChangeArrowheads="1"/>
        </xdr:cNvSpPr>
      </xdr:nvSpPr>
      <xdr:spPr bwMode="auto">
        <a:xfrm>
          <a:off x="0" y="33434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6" name="AutoShape 894" descr="Dallas Stars">
          <a:extLst>
            <a:ext uri="{FF2B5EF4-FFF2-40B4-BE49-F238E27FC236}">
              <a16:creationId xmlns:a16="http://schemas.microsoft.com/office/drawing/2014/main" xmlns="" id="{00000000-0008-0000-0D00-00007E0F0000}"/>
            </a:ext>
          </a:extLst>
        </xdr:cNvPr>
        <xdr:cNvSpPr>
          <a:spLocks noChangeAspect="1" noChangeArrowheads="1"/>
        </xdr:cNvSpPr>
      </xdr:nvSpPr>
      <xdr:spPr bwMode="auto">
        <a:xfrm>
          <a:off x="0" y="3347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7" name="AutoShape 895" descr="Winnipeg Jets">
          <a:extLst>
            <a:ext uri="{FF2B5EF4-FFF2-40B4-BE49-F238E27FC236}">
              <a16:creationId xmlns:a16="http://schemas.microsoft.com/office/drawing/2014/main" xmlns="" id="{00000000-0008-0000-0D00-00007F0F0000}"/>
            </a:ext>
          </a:extLst>
        </xdr:cNvPr>
        <xdr:cNvSpPr>
          <a:spLocks noChangeAspect="1" noChangeArrowheads="1"/>
        </xdr:cNvSpPr>
      </xdr:nvSpPr>
      <xdr:spPr bwMode="auto">
        <a:xfrm>
          <a:off x="0" y="33507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8" name="AutoShape 896" descr="Boston Bruins">
          <a:extLst>
            <a:ext uri="{FF2B5EF4-FFF2-40B4-BE49-F238E27FC236}">
              <a16:creationId xmlns:a16="http://schemas.microsoft.com/office/drawing/2014/main" xmlns="" id="{00000000-0008-0000-0D00-0000800F0000}"/>
            </a:ext>
          </a:extLst>
        </xdr:cNvPr>
        <xdr:cNvSpPr>
          <a:spLocks noChangeAspect="1" noChangeArrowheads="1"/>
        </xdr:cNvSpPr>
      </xdr:nvSpPr>
      <xdr:spPr bwMode="auto">
        <a:xfrm>
          <a:off x="0" y="33544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69" name="AutoShape 897" descr="Washington Capitals">
          <a:extLst>
            <a:ext uri="{FF2B5EF4-FFF2-40B4-BE49-F238E27FC236}">
              <a16:creationId xmlns:a16="http://schemas.microsoft.com/office/drawing/2014/main" xmlns="" id="{00000000-0008-0000-0D00-0000810F0000}"/>
            </a:ext>
          </a:extLst>
        </xdr:cNvPr>
        <xdr:cNvSpPr>
          <a:spLocks noChangeAspect="1" noChangeArrowheads="1"/>
        </xdr:cNvSpPr>
      </xdr:nvSpPr>
      <xdr:spPr bwMode="auto">
        <a:xfrm>
          <a:off x="0" y="33580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0" name="AutoShape 898" descr="Detroit Red Wings">
          <a:extLst>
            <a:ext uri="{FF2B5EF4-FFF2-40B4-BE49-F238E27FC236}">
              <a16:creationId xmlns:a16="http://schemas.microsoft.com/office/drawing/2014/main" xmlns="" id="{00000000-0008-0000-0D00-0000820F0000}"/>
            </a:ext>
          </a:extLst>
        </xdr:cNvPr>
        <xdr:cNvSpPr>
          <a:spLocks noChangeAspect="1" noChangeArrowheads="1"/>
        </xdr:cNvSpPr>
      </xdr:nvSpPr>
      <xdr:spPr bwMode="auto">
        <a:xfrm>
          <a:off x="0" y="3361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71" name="AutoShape 899" descr="Carolina Hurricanes">
          <a:extLst>
            <a:ext uri="{FF2B5EF4-FFF2-40B4-BE49-F238E27FC236}">
              <a16:creationId xmlns:a16="http://schemas.microsoft.com/office/drawing/2014/main" xmlns="" id="{00000000-0008-0000-0D00-0000830F0000}"/>
            </a:ext>
          </a:extLst>
        </xdr:cNvPr>
        <xdr:cNvSpPr>
          <a:spLocks noChangeAspect="1" noChangeArrowheads="1"/>
        </xdr:cNvSpPr>
      </xdr:nvSpPr>
      <xdr:spPr bwMode="auto">
        <a:xfrm>
          <a:off x="0" y="33653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2" name="AutoShape 900" descr="Chicago Blackhawks">
          <a:extLst>
            <a:ext uri="{FF2B5EF4-FFF2-40B4-BE49-F238E27FC236}">
              <a16:creationId xmlns:a16="http://schemas.microsoft.com/office/drawing/2014/main" xmlns="" id="{00000000-0008-0000-0D00-0000840F0000}"/>
            </a:ext>
          </a:extLst>
        </xdr:cNvPr>
        <xdr:cNvSpPr>
          <a:spLocks noChangeAspect="1" noChangeArrowheads="1"/>
        </xdr:cNvSpPr>
      </xdr:nvSpPr>
      <xdr:spPr bwMode="auto">
        <a:xfrm>
          <a:off x="0" y="33672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3" name="AutoShape 901" descr="Vancouver Canucks">
          <a:extLst>
            <a:ext uri="{FF2B5EF4-FFF2-40B4-BE49-F238E27FC236}">
              <a16:creationId xmlns:a16="http://schemas.microsoft.com/office/drawing/2014/main" xmlns="" id="{00000000-0008-0000-0D00-0000850F0000}"/>
            </a:ext>
          </a:extLst>
        </xdr:cNvPr>
        <xdr:cNvSpPr>
          <a:spLocks noChangeAspect="1" noChangeArrowheads="1"/>
        </xdr:cNvSpPr>
      </xdr:nvSpPr>
      <xdr:spPr bwMode="auto">
        <a:xfrm>
          <a:off x="0" y="33708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4" name="AutoShape 902" descr="Columbus Blue Jackets">
          <a:extLst>
            <a:ext uri="{FF2B5EF4-FFF2-40B4-BE49-F238E27FC236}">
              <a16:creationId xmlns:a16="http://schemas.microsoft.com/office/drawing/2014/main" xmlns="" id="{00000000-0008-0000-0D00-0000860F0000}"/>
            </a:ext>
          </a:extLst>
        </xdr:cNvPr>
        <xdr:cNvSpPr>
          <a:spLocks noChangeAspect="1" noChangeArrowheads="1"/>
        </xdr:cNvSpPr>
      </xdr:nvSpPr>
      <xdr:spPr bwMode="auto">
        <a:xfrm>
          <a:off x="0" y="33745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5" name="AutoShape 903" descr="San Jose Sharks">
          <a:extLst>
            <a:ext uri="{FF2B5EF4-FFF2-40B4-BE49-F238E27FC236}">
              <a16:creationId xmlns:a16="http://schemas.microsoft.com/office/drawing/2014/main" xmlns="" id="{00000000-0008-0000-0D00-0000870F0000}"/>
            </a:ext>
          </a:extLst>
        </xdr:cNvPr>
        <xdr:cNvSpPr>
          <a:spLocks noChangeAspect="1" noChangeArrowheads="1"/>
        </xdr:cNvSpPr>
      </xdr:nvSpPr>
      <xdr:spPr bwMode="auto">
        <a:xfrm>
          <a:off x="0" y="33781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76" name="AutoShape 904" descr="San Jose Sharks">
          <a:extLst>
            <a:ext uri="{FF2B5EF4-FFF2-40B4-BE49-F238E27FC236}">
              <a16:creationId xmlns:a16="http://schemas.microsoft.com/office/drawing/2014/main" xmlns="" id="{00000000-0008-0000-0D00-0000880F0000}"/>
            </a:ext>
          </a:extLst>
        </xdr:cNvPr>
        <xdr:cNvSpPr>
          <a:spLocks noChangeAspect="1" noChangeArrowheads="1"/>
        </xdr:cNvSpPr>
      </xdr:nvSpPr>
      <xdr:spPr bwMode="auto">
        <a:xfrm>
          <a:off x="0" y="33818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7" name="AutoShape 905" descr="New Jersey Devils">
          <a:extLst>
            <a:ext uri="{FF2B5EF4-FFF2-40B4-BE49-F238E27FC236}">
              <a16:creationId xmlns:a16="http://schemas.microsoft.com/office/drawing/2014/main" xmlns="" id="{00000000-0008-0000-0D00-0000890F0000}"/>
            </a:ext>
          </a:extLst>
        </xdr:cNvPr>
        <xdr:cNvSpPr>
          <a:spLocks noChangeAspect="1" noChangeArrowheads="1"/>
        </xdr:cNvSpPr>
      </xdr:nvSpPr>
      <xdr:spPr bwMode="auto">
        <a:xfrm>
          <a:off x="0" y="33836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8" name="AutoShape 906" descr="Nashville Predators">
          <a:extLst>
            <a:ext uri="{FF2B5EF4-FFF2-40B4-BE49-F238E27FC236}">
              <a16:creationId xmlns:a16="http://schemas.microsoft.com/office/drawing/2014/main" xmlns="" id="{00000000-0008-0000-0D00-00008A0F0000}"/>
            </a:ext>
          </a:extLst>
        </xdr:cNvPr>
        <xdr:cNvSpPr>
          <a:spLocks noChangeAspect="1" noChangeArrowheads="1"/>
        </xdr:cNvSpPr>
      </xdr:nvSpPr>
      <xdr:spPr bwMode="auto">
        <a:xfrm>
          <a:off x="0" y="33873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79" name="AutoShape 907" descr="Ottawa Senators">
          <a:extLst>
            <a:ext uri="{FF2B5EF4-FFF2-40B4-BE49-F238E27FC236}">
              <a16:creationId xmlns:a16="http://schemas.microsoft.com/office/drawing/2014/main" xmlns="" id="{00000000-0008-0000-0D00-00008B0F0000}"/>
            </a:ext>
          </a:extLst>
        </xdr:cNvPr>
        <xdr:cNvSpPr>
          <a:spLocks noChangeAspect="1" noChangeArrowheads="1"/>
        </xdr:cNvSpPr>
      </xdr:nvSpPr>
      <xdr:spPr bwMode="auto">
        <a:xfrm>
          <a:off x="0" y="33909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80" name="AutoShape 908" descr="Colorado Avalanche">
          <a:extLst>
            <a:ext uri="{FF2B5EF4-FFF2-40B4-BE49-F238E27FC236}">
              <a16:creationId xmlns:a16="http://schemas.microsoft.com/office/drawing/2014/main" xmlns="" id="{00000000-0008-0000-0D00-00008C0F0000}"/>
            </a:ext>
          </a:extLst>
        </xdr:cNvPr>
        <xdr:cNvSpPr>
          <a:spLocks noChangeAspect="1" noChangeArrowheads="1"/>
        </xdr:cNvSpPr>
      </xdr:nvSpPr>
      <xdr:spPr bwMode="auto">
        <a:xfrm>
          <a:off x="0" y="33946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81" name="AutoShape 909" descr="Boston Bruins">
          <a:extLst>
            <a:ext uri="{FF2B5EF4-FFF2-40B4-BE49-F238E27FC236}">
              <a16:creationId xmlns:a16="http://schemas.microsoft.com/office/drawing/2014/main" xmlns="" id="{00000000-0008-0000-0D00-00008D0F0000}"/>
            </a:ext>
          </a:extLst>
        </xdr:cNvPr>
        <xdr:cNvSpPr>
          <a:spLocks noChangeAspect="1" noChangeArrowheads="1"/>
        </xdr:cNvSpPr>
      </xdr:nvSpPr>
      <xdr:spPr bwMode="auto">
        <a:xfrm>
          <a:off x="0" y="339646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82" name="AutoShape 910" descr="Edmonton Oilers">
          <a:extLst>
            <a:ext uri="{FF2B5EF4-FFF2-40B4-BE49-F238E27FC236}">
              <a16:creationId xmlns:a16="http://schemas.microsoft.com/office/drawing/2014/main" xmlns="" id="{00000000-0008-0000-0D00-00008E0F0000}"/>
            </a:ext>
          </a:extLst>
        </xdr:cNvPr>
        <xdr:cNvSpPr>
          <a:spLocks noChangeAspect="1" noChangeArrowheads="1"/>
        </xdr:cNvSpPr>
      </xdr:nvSpPr>
      <xdr:spPr bwMode="auto">
        <a:xfrm>
          <a:off x="0" y="34001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3983" name="AutoShape 911" descr="Buffalo Sabres">
          <a:extLst>
            <a:ext uri="{FF2B5EF4-FFF2-40B4-BE49-F238E27FC236}">
              <a16:creationId xmlns:a16="http://schemas.microsoft.com/office/drawing/2014/main" xmlns="" id="{00000000-0008-0000-0D00-00008F0F0000}"/>
            </a:ext>
          </a:extLst>
        </xdr:cNvPr>
        <xdr:cNvSpPr>
          <a:spLocks noChangeAspect="1" noChangeArrowheads="1"/>
        </xdr:cNvSpPr>
      </xdr:nvSpPr>
      <xdr:spPr bwMode="auto">
        <a:xfrm>
          <a:off x="0" y="34056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3984" name="AutoShape 912" descr="Edmonton Oilers">
          <a:extLst>
            <a:ext uri="{FF2B5EF4-FFF2-40B4-BE49-F238E27FC236}">
              <a16:creationId xmlns:a16="http://schemas.microsoft.com/office/drawing/2014/main" xmlns="" id="{00000000-0008-0000-0D00-0000900F0000}"/>
            </a:ext>
          </a:extLst>
        </xdr:cNvPr>
        <xdr:cNvSpPr>
          <a:spLocks noChangeAspect="1" noChangeArrowheads="1"/>
        </xdr:cNvSpPr>
      </xdr:nvSpPr>
      <xdr:spPr bwMode="auto">
        <a:xfrm>
          <a:off x="0" y="340743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3985" name="AutoShape 913" descr="New Jersey Devils">
          <a:extLst>
            <a:ext uri="{FF2B5EF4-FFF2-40B4-BE49-F238E27FC236}">
              <a16:creationId xmlns:a16="http://schemas.microsoft.com/office/drawing/2014/main" xmlns="" id="{00000000-0008-0000-0D00-0000910F0000}"/>
            </a:ext>
          </a:extLst>
        </xdr:cNvPr>
        <xdr:cNvSpPr>
          <a:spLocks noChangeAspect="1" noChangeArrowheads="1"/>
        </xdr:cNvSpPr>
      </xdr:nvSpPr>
      <xdr:spPr bwMode="auto">
        <a:xfrm>
          <a:off x="0" y="3409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86" name="AutoShape 914" descr="New York Islanders">
          <a:extLst>
            <a:ext uri="{FF2B5EF4-FFF2-40B4-BE49-F238E27FC236}">
              <a16:creationId xmlns:a16="http://schemas.microsoft.com/office/drawing/2014/main" xmlns="" id="{00000000-0008-0000-0D00-0000920F0000}"/>
            </a:ext>
          </a:extLst>
        </xdr:cNvPr>
        <xdr:cNvSpPr>
          <a:spLocks noChangeAspect="1" noChangeArrowheads="1"/>
        </xdr:cNvSpPr>
      </xdr:nvSpPr>
      <xdr:spPr bwMode="auto">
        <a:xfrm>
          <a:off x="0" y="3411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87" name="AutoShape 915" descr="Chicago Blackhawks">
          <a:extLst>
            <a:ext uri="{FF2B5EF4-FFF2-40B4-BE49-F238E27FC236}">
              <a16:creationId xmlns:a16="http://schemas.microsoft.com/office/drawing/2014/main" xmlns="" id="{00000000-0008-0000-0D00-0000930F0000}"/>
            </a:ext>
          </a:extLst>
        </xdr:cNvPr>
        <xdr:cNvSpPr>
          <a:spLocks noChangeAspect="1" noChangeArrowheads="1"/>
        </xdr:cNvSpPr>
      </xdr:nvSpPr>
      <xdr:spPr bwMode="auto">
        <a:xfrm>
          <a:off x="0" y="34147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88" name="AutoShape 916" descr="New York Islanders">
          <a:extLst>
            <a:ext uri="{FF2B5EF4-FFF2-40B4-BE49-F238E27FC236}">
              <a16:creationId xmlns:a16="http://schemas.microsoft.com/office/drawing/2014/main" xmlns="" id="{00000000-0008-0000-0D00-0000940F0000}"/>
            </a:ext>
          </a:extLst>
        </xdr:cNvPr>
        <xdr:cNvSpPr>
          <a:spLocks noChangeAspect="1" noChangeArrowheads="1"/>
        </xdr:cNvSpPr>
      </xdr:nvSpPr>
      <xdr:spPr bwMode="auto">
        <a:xfrm>
          <a:off x="0" y="34184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89" name="AutoShape 917" descr="Colorado Avalanche">
          <a:extLst>
            <a:ext uri="{FF2B5EF4-FFF2-40B4-BE49-F238E27FC236}">
              <a16:creationId xmlns:a16="http://schemas.microsoft.com/office/drawing/2014/main" xmlns="" id="{00000000-0008-0000-0D00-0000950F0000}"/>
            </a:ext>
          </a:extLst>
        </xdr:cNvPr>
        <xdr:cNvSpPr>
          <a:spLocks noChangeAspect="1" noChangeArrowheads="1"/>
        </xdr:cNvSpPr>
      </xdr:nvSpPr>
      <xdr:spPr bwMode="auto">
        <a:xfrm>
          <a:off x="0" y="34220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0" name="AutoShape 918" descr="Florida Panthers">
          <a:extLst>
            <a:ext uri="{FF2B5EF4-FFF2-40B4-BE49-F238E27FC236}">
              <a16:creationId xmlns:a16="http://schemas.microsoft.com/office/drawing/2014/main" xmlns="" id="{00000000-0008-0000-0D00-0000960F0000}"/>
            </a:ext>
          </a:extLst>
        </xdr:cNvPr>
        <xdr:cNvSpPr>
          <a:spLocks noChangeAspect="1" noChangeArrowheads="1"/>
        </xdr:cNvSpPr>
      </xdr:nvSpPr>
      <xdr:spPr bwMode="auto">
        <a:xfrm>
          <a:off x="0" y="34257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1" name="AutoShape 919" descr="Florida Panthers">
          <a:extLst>
            <a:ext uri="{FF2B5EF4-FFF2-40B4-BE49-F238E27FC236}">
              <a16:creationId xmlns:a16="http://schemas.microsoft.com/office/drawing/2014/main" xmlns="" id="{00000000-0008-0000-0D00-0000970F0000}"/>
            </a:ext>
          </a:extLst>
        </xdr:cNvPr>
        <xdr:cNvSpPr>
          <a:spLocks noChangeAspect="1" noChangeArrowheads="1"/>
        </xdr:cNvSpPr>
      </xdr:nvSpPr>
      <xdr:spPr bwMode="auto">
        <a:xfrm>
          <a:off x="0" y="34293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2" name="AutoShape 920" descr="Los Angeles Kings">
          <a:extLst>
            <a:ext uri="{FF2B5EF4-FFF2-40B4-BE49-F238E27FC236}">
              <a16:creationId xmlns:a16="http://schemas.microsoft.com/office/drawing/2014/main" xmlns="" id="{00000000-0008-0000-0D00-0000980F0000}"/>
            </a:ext>
          </a:extLst>
        </xdr:cNvPr>
        <xdr:cNvSpPr>
          <a:spLocks noChangeAspect="1" noChangeArrowheads="1"/>
        </xdr:cNvSpPr>
      </xdr:nvSpPr>
      <xdr:spPr bwMode="auto">
        <a:xfrm>
          <a:off x="0" y="34330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3" name="AutoShape 921" descr="Columbus Blue Jackets">
          <a:extLst>
            <a:ext uri="{FF2B5EF4-FFF2-40B4-BE49-F238E27FC236}">
              <a16:creationId xmlns:a16="http://schemas.microsoft.com/office/drawing/2014/main" xmlns="" id="{00000000-0008-0000-0D00-0000990F0000}"/>
            </a:ext>
          </a:extLst>
        </xdr:cNvPr>
        <xdr:cNvSpPr>
          <a:spLocks noChangeAspect="1" noChangeArrowheads="1"/>
        </xdr:cNvSpPr>
      </xdr:nvSpPr>
      <xdr:spPr bwMode="auto">
        <a:xfrm>
          <a:off x="0" y="34366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4" name="AutoShape 922" descr="Los Angeles Kings">
          <a:extLst>
            <a:ext uri="{FF2B5EF4-FFF2-40B4-BE49-F238E27FC236}">
              <a16:creationId xmlns:a16="http://schemas.microsoft.com/office/drawing/2014/main" xmlns="" id="{00000000-0008-0000-0D00-00009A0F0000}"/>
            </a:ext>
          </a:extLst>
        </xdr:cNvPr>
        <xdr:cNvSpPr>
          <a:spLocks noChangeAspect="1" noChangeArrowheads="1"/>
        </xdr:cNvSpPr>
      </xdr:nvSpPr>
      <xdr:spPr bwMode="auto">
        <a:xfrm>
          <a:off x="0" y="344035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5" name="AutoShape 923" descr="Tampa Bay Lightning">
          <a:extLst>
            <a:ext uri="{FF2B5EF4-FFF2-40B4-BE49-F238E27FC236}">
              <a16:creationId xmlns:a16="http://schemas.microsoft.com/office/drawing/2014/main" xmlns="" id="{00000000-0008-0000-0D00-00009B0F0000}"/>
            </a:ext>
          </a:extLst>
        </xdr:cNvPr>
        <xdr:cNvSpPr>
          <a:spLocks noChangeAspect="1" noChangeArrowheads="1"/>
        </xdr:cNvSpPr>
      </xdr:nvSpPr>
      <xdr:spPr bwMode="auto">
        <a:xfrm>
          <a:off x="0" y="3444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6" name="AutoShape 924" descr="Minnesota Wild">
          <a:extLst>
            <a:ext uri="{FF2B5EF4-FFF2-40B4-BE49-F238E27FC236}">
              <a16:creationId xmlns:a16="http://schemas.microsoft.com/office/drawing/2014/main" xmlns="" id="{00000000-0008-0000-0D00-00009C0F0000}"/>
            </a:ext>
          </a:extLst>
        </xdr:cNvPr>
        <xdr:cNvSpPr>
          <a:spLocks noChangeAspect="1" noChangeArrowheads="1"/>
        </xdr:cNvSpPr>
      </xdr:nvSpPr>
      <xdr:spPr bwMode="auto">
        <a:xfrm>
          <a:off x="0" y="34476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7" name="AutoShape 925" descr="Vegas Golden Knights">
          <a:extLst>
            <a:ext uri="{FF2B5EF4-FFF2-40B4-BE49-F238E27FC236}">
              <a16:creationId xmlns:a16="http://schemas.microsoft.com/office/drawing/2014/main" xmlns="" id="{00000000-0008-0000-0D00-00009D0F0000}"/>
            </a:ext>
          </a:extLst>
        </xdr:cNvPr>
        <xdr:cNvSpPr>
          <a:spLocks noChangeAspect="1" noChangeArrowheads="1"/>
        </xdr:cNvSpPr>
      </xdr:nvSpPr>
      <xdr:spPr bwMode="auto">
        <a:xfrm>
          <a:off x="0" y="34513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3998" name="AutoShape 926" descr="Washington Capitals">
          <a:extLst>
            <a:ext uri="{FF2B5EF4-FFF2-40B4-BE49-F238E27FC236}">
              <a16:creationId xmlns:a16="http://schemas.microsoft.com/office/drawing/2014/main" xmlns="" id="{00000000-0008-0000-0D00-00009E0F0000}"/>
            </a:ext>
          </a:extLst>
        </xdr:cNvPr>
        <xdr:cNvSpPr>
          <a:spLocks noChangeAspect="1" noChangeArrowheads="1"/>
        </xdr:cNvSpPr>
      </xdr:nvSpPr>
      <xdr:spPr bwMode="auto">
        <a:xfrm>
          <a:off x="0" y="34549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3999" name="AutoShape 927" descr="New Jersey Devils">
          <a:extLst>
            <a:ext uri="{FF2B5EF4-FFF2-40B4-BE49-F238E27FC236}">
              <a16:creationId xmlns:a16="http://schemas.microsoft.com/office/drawing/2014/main" xmlns="" id="{00000000-0008-0000-0D00-00009F0F0000}"/>
            </a:ext>
          </a:extLst>
        </xdr:cNvPr>
        <xdr:cNvSpPr>
          <a:spLocks noChangeAspect="1" noChangeArrowheads="1"/>
        </xdr:cNvSpPr>
      </xdr:nvSpPr>
      <xdr:spPr bwMode="auto">
        <a:xfrm>
          <a:off x="0" y="34586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00" name="AutoShape 928" descr="St Louis Blues">
          <a:extLst>
            <a:ext uri="{FF2B5EF4-FFF2-40B4-BE49-F238E27FC236}">
              <a16:creationId xmlns:a16="http://schemas.microsoft.com/office/drawing/2014/main" xmlns="" id="{00000000-0008-0000-0D00-0000A00F0000}"/>
            </a:ext>
          </a:extLst>
        </xdr:cNvPr>
        <xdr:cNvSpPr>
          <a:spLocks noChangeAspect="1" noChangeArrowheads="1"/>
        </xdr:cNvSpPr>
      </xdr:nvSpPr>
      <xdr:spPr bwMode="auto">
        <a:xfrm>
          <a:off x="0" y="34604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01" name="AutoShape 929" descr="Carolina Hurricanes">
          <a:extLst>
            <a:ext uri="{FF2B5EF4-FFF2-40B4-BE49-F238E27FC236}">
              <a16:creationId xmlns:a16="http://schemas.microsoft.com/office/drawing/2014/main" xmlns="" id="{00000000-0008-0000-0D00-0000A10F0000}"/>
            </a:ext>
          </a:extLst>
        </xdr:cNvPr>
        <xdr:cNvSpPr>
          <a:spLocks noChangeAspect="1" noChangeArrowheads="1"/>
        </xdr:cNvSpPr>
      </xdr:nvSpPr>
      <xdr:spPr bwMode="auto">
        <a:xfrm>
          <a:off x="0" y="34622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02" name="AutoShape 930" descr="Dallas Stars">
          <a:extLst>
            <a:ext uri="{FF2B5EF4-FFF2-40B4-BE49-F238E27FC236}">
              <a16:creationId xmlns:a16="http://schemas.microsoft.com/office/drawing/2014/main" xmlns="" id="{00000000-0008-0000-0D00-0000A20F0000}"/>
            </a:ext>
          </a:extLst>
        </xdr:cNvPr>
        <xdr:cNvSpPr>
          <a:spLocks noChangeAspect="1" noChangeArrowheads="1"/>
        </xdr:cNvSpPr>
      </xdr:nvSpPr>
      <xdr:spPr bwMode="auto">
        <a:xfrm>
          <a:off x="0" y="34659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03" name="AutoShape 931" descr="Washington Capitals">
          <a:extLst>
            <a:ext uri="{FF2B5EF4-FFF2-40B4-BE49-F238E27FC236}">
              <a16:creationId xmlns:a16="http://schemas.microsoft.com/office/drawing/2014/main" xmlns="" id="{00000000-0008-0000-0D00-0000A30F0000}"/>
            </a:ext>
          </a:extLst>
        </xdr:cNvPr>
        <xdr:cNvSpPr>
          <a:spLocks noChangeAspect="1" noChangeArrowheads="1"/>
        </xdr:cNvSpPr>
      </xdr:nvSpPr>
      <xdr:spPr bwMode="auto">
        <a:xfrm>
          <a:off x="0" y="34677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04" name="AutoShape 932" descr="Buffalo Sabres">
          <a:extLst>
            <a:ext uri="{FF2B5EF4-FFF2-40B4-BE49-F238E27FC236}">
              <a16:creationId xmlns:a16="http://schemas.microsoft.com/office/drawing/2014/main" xmlns="" id="{00000000-0008-0000-0D00-0000A40F0000}"/>
            </a:ext>
          </a:extLst>
        </xdr:cNvPr>
        <xdr:cNvSpPr>
          <a:spLocks noChangeAspect="1" noChangeArrowheads="1"/>
        </xdr:cNvSpPr>
      </xdr:nvSpPr>
      <xdr:spPr bwMode="auto">
        <a:xfrm>
          <a:off x="0" y="34696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05" name="AutoShape 933" descr="New York Rangers">
          <a:extLst>
            <a:ext uri="{FF2B5EF4-FFF2-40B4-BE49-F238E27FC236}">
              <a16:creationId xmlns:a16="http://schemas.microsoft.com/office/drawing/2014/main" xmlns="" id="{00000000-0008-0000-0D00-0000A50F0000}"/>
            </a:ext>
          </a:extLst>
        </xdr:cNvPr>
        <xdr:cNvSpPr>
          <a:spLocks noChangeAspect="1" noChangeArrowheads="1"/>
        </xdr:cNvSpPr>
      </xdr:nvSpPr>
      <xdr:spPr bwMode="auto">
        <a:xfrm>
          <a:off x="0" y="34714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06" name="AutoShape 934" descr="Calgary Flames">
          <a:extLst>
            <a:ext uri="{FF2B5EF4-FFF2-40B4-BE49-F238E27FC236}">
              <a16:creationId xmlns:a16="http://schemas.microsoft.com/office/drawing/2014/main" xmlns="" id="{00000000-0008-0000-0D00-0000A60F0000}"/>
            </a:ext>
          </a:extLst>
        </xdr:cNvPr>
        <xdr:cNvSpPr>
          <a:spLocks noChangeAspect="1" noChangeArrowheads="1"/>
        </xdr:cNvSpPr>
      </xdr:nvSpPr>
      <xdr:spPr bwMode="auto">
        <a:xfrm>
          <a:off x="0" y="34732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07" name="AutoShape 935" descr="Buffalo Sabres">
          <a:extLst>
            <a:ext uri="{FF2B5EF4-FFF2-40B4-BE49-F238E27FC236}">
              <a16:creationId xmlns:a16="http://schemas.microsoft.com/office/drawing/2014/main" xmlns="" id="{00000000-0008-0000-0D00-0000A70F0000}"/>
            </a:ext>
          </a:extLst>
        </xdr:cNvPr>
        <xdr:cNvSpPr>
          <a:spLocks noChangeAspect="1" noChangeArrowheads="1"/>
        </xdr:cNvSpPr>
      </xdr:nvSpPr>
      <xdr:spPr bwMode="auto">
        <a:xfrm>
          <a:off x="0" y="3475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08" name="AutoShape 936" descr="Winnipeg Jets">
          <a:extLst>
            <a:ext uri="{FF2B5EF4-FFF2-40B4-BE49-F238E27FC236}">
              <a16:creationId xmlns:a16="http://schemas.microsoft.com/office/drawing/2014/main" xmlns="" id="{00000000-0008-0000-0D00-0000A80F0000}"/>
            </a:ext>
          </a:extLst>
        </xdr:cNvPr>
        <xdr:cNvSpPr>
          <a:spLocks noChangeAspect="1" noChangeArrowheads="1"/>
        </xdr:cNvSpPr>
      </xdr:nvSpPr>
      <xdr:spPr bwMode="auto">
        <a:xfrm>
          <a:off x="0" y="34787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09" name="AutoShape 937" descr="Colorado Avalanche">
          <a:extLst>
            <a:ext uri="{FF2B5EF4-FFF2-40B4-BE49-F238E27FC236}">
              <a16:creationId xmlns:a16="http://schemas.microsoft.com/office/drawing/2014/main" xmlns="" id="{00000000-0008-0000-0D00-0000A90F0000}"/>
            </a:ext>
          </a:extLst>
        </xdr:cNvPr>
        <xdr:cNvSpPr>
          <a:spLocks noChangeAspect="1" noChangeArrowheads="1"/>
        </xdr:cNvSpPr>
      </xdr:nvSpPr>
      <xdr:spPr bwMode="auto">
        <a:xfrm>
          <a:off x="0" y="34824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10" name="AutoShape 938" descr="Chicago Blackhawks">
          <a:extLst>
            <a:ext uri="{FF2B5EF4-FFF2-40B4-BE49-F238E27FC236}">
              <a16:creationId xmlns:a16="http://schemas.microsoft.com/office/drawing/2014/main" xmlns="" id="{00000000-0008-0000-0D00-0000AA0F0000}"/>
            </a:ext>
          </a:extLst>
        </xdr:cNvPr>
        <xdr:cNvSpPr>
          <a:spLocks noChangeAspect="1" noChangeArrowheads="1"/>
        </xdr:cNvSpPr>
      </xdr:nvSpPr>
      <xdr:spPr bwMode="auto">
        <a:xfrm>
          <a:off x="0" y="34860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11" name="AutoShape 939" descr="Arizona Coyotes">
          <a:extLst>
            <a:ext uri="{FF2B5EF4-FFF2-40B4-BE49-F238E27FC236}">
              <a16:creationId xmlns:a16="http://schemas.microsoft.com/office/drawing/2014/main" xmlns="" id="{00000000-0008-0000-0D00-0000AB0F0000}"/>
            </a:ext>
          </a:extLst>
        </xdr:cNvPr>
        <xdr:cNvSpPr>
          <a:spLocks noChangeAspect="1" noChangeArrowheads="1"/>
        </xdr:cNvSpPr>
      </xdr:nvSpPr>
      <xdr:spPr bwMode="auto">
        <a:xfrm>
          <a:off x="0" y="34897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12" name="AutoShape 940" descr="Vancouver Canucks">
          <a:extLst>
            <a:ext uri="{FF2B5EF4-FFF2-40B4-BE49-F238E27FC236}">
              <a16:creationId xmlns:a16="http://schemas.microsoft.com/office/drawing/2014/main" xmlns="" id="{00000000-0008-0000-0D00-0000AC0F0000}"/>
            </a:ext>
          </a:extLst>
        </xdr:cNvPr>
        <xdr:cNvSpPr>
          <a:spLocks noChangeAspect="1" noChangeArrowheads="1"/>
        </xdr:cNvSpPr>
      </xdr:nvSpPr>
      <xdr:spPr bwMode="auto">
        <a:xfrm>
          <a:off x="0" y="34952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13" name="AutoShape 941" descr="Colorado Avalanche">
          <a:extLst>
            <a:ext uri="{FF2B5EF4-FFF2-40B4-BE49-F238E27FC236}">
              <a16:creationId xmlns:a16="http://schemas.microsoft.com/office/drawing/2014/main" xmlns="" id="{00000000-0008-0000-0D00-0000AD0F0000}"/>
            </a:ext>
          </a:extLst>
        </xdr:cNvPr>
        <xdr:cNvSpPr>
          <a:spLocks noChangeAspect="1" noChangeArrowheads="1"/>
        </xdr:cNvSpPr>
      </xdr:nvSpPr>
      <xdr:spPr bwMode="auto">
        <a:xfrm>
          <a:off x="0" y="34970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14" name="AutoShape 942" descr="St Louis Blues">
          <a:extLst>
            <a:ext uri="{FF2B5EF4-FFF2-40B4-BE49-F238E27FC236}">
              <a16:creationId xmlns:a16="http://schemas.microsoft.com/office/drawing/2014/main" xmlns="" id="{00000000-0008-0000-0D00-0000AE0F0000}"/>
            </a:ext>
          </a:extLst>
        </xdr:cNvPr>
        <xdr:cNvSpPr>
          <a:spLocks noChangeAspect="1" noChangeArrowheads="1"/>
        </xdr:cNvSpPr>
      </xdr:nvSpPr>
      <xdr:spPr bwMode="auto">
        <a:xfrm>
          <a:off x="0" y="35007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15" name="AutoShape 943" descr="Montreal Canadiens">
          <a:extLst>
            <a:ext uri="{FF2B5EF4-FFF2-40B4-BE49-F238E27FC236}">
              <a16:creationId xmlns:a16="http://schemas.microsoft.com/office/drawing/2014/main" xmlns="" id="{00000000-0008-0000-0D00-0000AF0F0000}"/>
            </a:ext>
          </a:extLst>
        </xdr:cNvPr>
        <xdr:cNvSpPr>
          <a:spLocks noChangeAspect="1" noChangeArrowheads="1"/>
        </xdr:cNvSpPr>
      </xdr:nvSpPr>
      <xdr:spPr bwMode="auto">
        <a:xfrm>
          <a:off x="0" y="35043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16" name="AutoShape 944" descr="New York Islanders">
          <a:extLst>
            <a:ext uri="{FF2B5EF4-FFF2-40B4-BE49-F238E27FC236}">
              <a16:creationId xmlns:a16="http://schemas.microsoft.com/office/drawing/2014/main" xmlns="" id="{00000000-0008-0000-0D00-0000B00F0000}"/>
            </a:ext>
          </a:extLst>
        </xdr:cNvPr>
        <xdr:cNvSpPr>
          <a:spLocks noChangeAspect="1" noChangeArrowheads="1"/>
        </xdr:cNvSpPr>
      </xdr:nvSpPr>
      <xdr:spPr bwMode="auto">
        <a:xfrm>
          <a:off x="0" y="35061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17" name="AutoShape 945" descr="New York Islanders">
          <a:extLst>
            <a:ext uri="{FF2B5EF4-FFF2-40B4-BE49-F238E27FC236}">
              <a16:creationId xmlns:a16="http://schemas.microsoft.com/office/drawing/2014/main" xmlns="" id="{00000000-0008-0000-0D00-0000B10F0000}"/>
            </a:ext>
          </a:extLst>
        </xdr:cNvPr>
        <xdr:cNvSpPr>
          <a:spLocks noChangeAspect="1" noChangeArrowheads="1"/>
        </xdr:cNvSpPr>
      </xdr:nvSpPr>
      <xdr:spPr bwMode="auto">
        <a:xfrm>
          <a:off x="0" y="35098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18" name="AutoShape 946" descr="Pittsburgh Penguins">
          <a:extLst>
            <a:ext uri="{FF2B5EF4-FFF2-40B4-BE49-F238E27FC236}">
              <a16:creationId xmlns:a16="http://schemas.microsoft.com/office/drawing/2014/main" xmlns="" id="{00000000-0008-0000-0D00-0000B20F0000}"/>
            </a:ext>
          </a:extLst>
        </xdr:cNvPr>
        <xdr:cNvSpPr>
          <a:spLocks noChangeAspect="1" noChangeArrowheads="1"/>
        </xdr:cNvSpPr>
      </xdr:nvSpPr>
      <xdr:spPr bwMode="auto">
        <a:xfrm>
          <a:off x="0" y="3511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19" name="AutoShape 947" descr="Winnipeg Jets">
          <a:extLst>
            <a:ext uri="{FF2B5EF4-FFF2-40B4-BE49-F238E27FC236}">
              <a16:creationId xmlns:a16="http://schemas.microsoft.com/office/drawing/2014/main" xmlns="" id="{00000000-0008-0000-0D00-0000B30F0000}"/>
            </a:ext>
          </a:extLst>
        </xdr:cNvPr>
        <xdr:cNvSpPr>
          <a:spLocks noChangeAspect="1" noChangeArrowheads="1"/>
        </xdr:cNvSpPr>
      </xdr:nvSpPr>
      <xdr:spPr bwMode="auto">
        <a:xfrm>
          <a:off x="0" y="35153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20" name="AutoShape 948" descr="Columbus Blue Jackets">
          <a:extLst>
            <a:ext uri="{FF2B5EF4-FFF2-40B4-BE49-F238E27FC236}">
              <a16:creationId xmlns:a16="http://schemas.microsoft.com/office/drawing/2014/main" xmlns="" id="{00000000-0008-0000-0D00-0000B40F0000}"/>
            </a:ext>
          </a:extLst>
        </xdr:cNvPr>
        <xdr:cNvSpPr>
          <a:spLocks noChangeAspect="1" noChangeArrowheads="1"/>
        </xdr:cNvSpPr>
      </xdr:nvSpPr>
      <xdr:spPr bwMode="auto">
        <a:xfrm>
          <a:off x="0" y="35171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21" name="AutoShape 949" descr="Edmonton Oilers">
          <a:extLst>
            <a:ext uri="{FF2B5EF4-FFF2-40B4-BE49-F238E27FC236}">
              <a16:creationId xmlns:a16="http://schemas.microsoft.com/office/drawing/2014/main" xmlns="" id="{00000000-0008-0000-0D00-0000B50F0000}"/>
            </a:ext>
          </a:extLst>
        </xdr:cNvPr>
        <xdr:cNvSpPr>
          <a:spLocks noChangeAspect="1" noChangeArrowheads="1"/>
        </xdr:cNvSpPr>
      </xdr:nvSpPr>
      <xdr:spPr bwMode="auto">
        <a:xfrm>
          <a:off x="0" y="3518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22" name="AutoShape 950" descr="Colorado Avalanche">
          <a:extLst>
            <a:ext uri="{FF2B5EF4-FFF2-40B4-BE49-F238E27FC236}">
              <a16:creationId xmlns:a16="http://schemas.microsoft.com/office/drawing/2014/main" xmlns="" id="{00000000-0008-0000-0D00-0000B60F0000}"/>
            </a:ext>
          </a:extLst>
        </xdr:cNvPr>
        <xdr:cNvSpPr>
          <a:spLocks noChangeAspect="1" noChangeArrowheads="1"/>
        </xdr:cNvSpPr>
      </xdr:nvSpPr>
      <xdr:spPr bwMode="auto">
        <a:xfrm>
          <a:off x="0" y="35226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23" name="AutoShape 951" descr="Arizona Coyotes">
          <a:extLst>
            <a:ext uri="{FF2B5EF4-FFF2-40B4-BE49-F238E27FC236}">
              <a16:creationId xmlns:a16="http://schemas.microsoft.com/office/drawing/2014/main" xmlns="" id="{00000000-0008-0000-0D00-0000B70F0000}"/>
            </a:ext>
          </a:extLst>
        </xdr:cNvPr>
        <xdr:cNvSpPr>
          <a:spLocks noChangeAspect="1" noChangeArrowheads="1"/>
        </xdr:cNvSpPr>
      </xdr:nvSpPr>
      <xdr:spPr bwMode="auto">
        <a:xfrm>
          <a:off x="0" y="35244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24" name="AutoShape 952" descr="Montreal Canadiens">
          <a:extLst>
            <a:ext uri="{FF2B5EF4-FFF2-40B4-BE49-F238E27FC236}">
              <a16:creationId xmlns:a16="http://schemas.microsoft.com/office/drawing/2014/main" xmlns="" id="{00000000-0008-0000-0D00-0000B80F0000}"/>
            </a:ext>
          </a:extLst>
        </xdr:cNvPr>
        <xdr:cNvSpPr>
          <a:spLocks noChangeAspect="1" noChangeArrowheads="1"/>
        </xdr:cNvSpPr>
      </xdr:nvSpPr>
      <xdr:spPr bwMode="auto">
        <a:xfrm>
          <a:off x="0" y="35281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25" name="AutoShape 953" descr="Arizona Coyotes">
          <a:extLst>
            <a:ext uri="{FF2B5EF4-FFF2-40B4-BE49-F238E27FC236}">
              <a16:creationId xmlns:a16="http://schemas.microsoft.com/office/drawing/2014/main" xmlns="" id="{00000000-0008-0000-0D00-0000B90F0000}"/>
            </a:ext>
          </a:extLst>
        </xdr:cNvPr>
        <xdr:cNvSpPr>
          <a:spLocks noChangeAspect="1" noChangeArrowheads="1"/>
        </xdr:cNvSpPr>
      </xdr:nvSpPr>
      <xdr:spPr bwMode="auto">
        <a:xfrm>
          <a:off x="0" y="35317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26" name="AutoShape 954" descr="Columbus Blue Jackets">
          <a:extLst>
            <a:ext uri="{FF2B5EF4-FFF2-40B4-BE49-F238E27FC236}">
              <a16:creationId xmlns:a16="http://schemas.microsoft.com/office/drawing/2014/main" xmlns="" id="{00000000-0008-0000-0D00-0000BA0F0000}"/>
            </a:ext>
          </a:extLst>
        </xdr:cNvPr>
        <xdr:cNvSpPr>
          <a:spLocks noChangeAspect="1" noChangeArrowheads="1"/>
        </xdr:cNvSpPr>
      </xdr:nvSpPr>
      <xdr:spPr bwMode="auto">
        <a:xfrm>
          <a:off x="0" y="35354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27" name="AutoShape 955" descr="St Louis Blues">
          <a:extLst>
            <a:ext uri="{FF2B5EF4-FFF2-40B4-BE49-F238E27FC236}">
              <a16:creationId xmlns:a16="http://schemas.microsoft.com/office/drawing/2014/main" xmlns="" id="{00000000-0008-0000-0D00-0000BB0F0000}"/>
            </a:ext>
          </a:extLst>
        </xdr:cNvPr>
        <xdr:cNvSpPr>
          <a:spLocks noChangeAspect="1" noChangeArrowheads="1"/>
        </xdr:cNvSpPr>
      </xdr:nvSpPr>
      <xdr:spPr bwMode="auto">
        <a:xfrm>
          <a:off x="0" y="35372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28" name="AutoShape 956" descr="Buffalo Sabres">
          <a:extLst>
            <a:ext uri="{FF2B5EF4-FFF2-40B4-BE49-F238E27FC236}">
              <a16:creationId xmlns:a16="http://schemas.microsoft.com/office/drawing/2014/main" xmlns="" id="{00000000-0008-0000-0D00-0000BC0F0000}"/>
            </a:ext>
          </a:extLst>
        </xdr:cNvPr>
        <xdr:cNvSpPr>
          <a:spLocks noChangeAspect="1" noChangeArrowheads="1"/>
        </xdr:cNvSpPr>
      </xdr:nvSpPr>
      <xdr:spPr bwMode="auto">
        <a:xfrm>
          <a:off x="0" y="35427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29" name="AutoShape 957" descr="St Louis Blues">
          <a:extLst>
            <a:ext uri="{FF2B5EF4-FFF2-40B4-BE49-F238E27FC236}">
              <a16:creationId xmlns:a16="http://schemas.microsoft.com/office/drawing/2014/main" xmlns="" id="{00000000-0008-0000-0D00-0000BD0F0000}"/>
            </a:ext>
          </a:extLst>
        </xdr:cNvPr>
        <xdr:cNvSpPr>
          <a:spLocks noChangeAspect="1" noChangeArrowheads="1"/>
        </xdr:cNvSpPr>
      </xdr:nvSpPr>
      <xdr:spPr bwMode="auto">
        <a:xfrm>
          <a:off x="0" y="35464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30" name="AutoShape 958" descr="New York Rangers">
          <a:extLst>
            <a:ext uri="{FF2B5EF4-FFF2-40B4-BE49-F238E27FC236}">
              <a16:creationId xmlns:a16="http://schemas.microsoft.com/office/drawing/2014/main" xmlns="" id="{00000000-0008-0000-0D00-0000BE0F0000}"/>
            </a:ext>
          </a:extLst>
        </xdr:cNvPr>
        <xdr:cNvSpPr>
          <a:spLocks noChangeAspect="1" noChangeArrowheads="1"/>
        </xdr:cNvSpPr>
      </xdr:nvSpPr>
      <xdr:spPr bwMode="auto">
        <a:xfrm>
          <a:off x="0" y="35500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31" name="AutoShape 959" descr="Florida Panthers">
          <a:extLst>
            <a:ext uri="{FF2B5EF4-FFF2-40B4-BE49-F238E27FC236}">
              <a16:creationId xmlns:a16="http://schemas.microsoft.com/office/drawing/2014/main" xmlns="" id="{00000000-0008-0000-0D00-0000BF0F0000}"/>
            </a:ext>
          </a:extLst>
        </xdr:cNvPr>
        <xdr:cNvSpPr>
          <a:spLocks noChangeAspect="1" noChangeArrowheads="1"/>
        </xdr:cNvSpPr>
      </xdr:nvSpPr>
      <xdr:spPr bwMode="auto">
        <a:xfrm>
          <a:off x="0" y="35537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32" name="AutoShape 960" descr="Tampa Bay Lightning">
          <a:extLst>
            <a:ext uri="{FF2B5EF4-FFF2-40B4-BE49-F238E27FC236}">
              <a16:creationId xmlns:a16="http://schemas.microsoft.com/office/drawing/2014/main" xmlns="" id="{00000000-0008-0000-0D00-0000C00F0000}"/>
            </a:ext>
          </a:extLst>
        </xdr:cNvPr>
        <xdr:cNvSpPr>
          <a:spLocks noChangeAspect="1" noChangeArrowheads="1"/>
        </xdr:cNvSpPr>
      </xdr:nvSpPr>
      <xdr:spPr bwMode="auto">
        <a:xfrm>
          <a:off x="0" y="35573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33" name="AutoShape 961" descr="Vegas Golden Knights">
          <a:extLst>
            <a:ext uri="{FF2B5EF4-FFF2-40B4-BE49-F238E27FC236}">
              <a16:creationId xmlns:a16="http://schemas.microsoft.com/office/drawing/2014/main" xmlns="" id="{00000000-0008-0000-0D00-0000C10F0000}"/>
            </a:ext>
          </a:extLst>
        </xdr:cNvPr>
        <xdr:cNvSpPr>
          <a:spLocks noChangeAspect="1" noChangeArrowheads="1"/>
        </xdr:cNvSpPr>
      </xdr:nvSpPr>
      <xdr:spPr bwMode="auto">
        <a:xfrm>
          <a:off x="0" y="35592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34" name="AutoShape 962" descr="Toronto Maple Leafs">
          <a:extLst>
            <a:ext uri="{FF2B5EF4-FFF2-40B4-BE49-F238E27FC236}">
              <a16:creationId xmlns:a16="http://schemas.microsoft.com/office/drawing/2014/main" xmlns="" id="{00000000-0008-0000-0D00-0000C20F0000}"/>
            </a:ext>
          </a:extLst>
        </xdr:cNvPr>
        <xdr:cNvSpPr>
          <a:spLocks noChangeAspect="1" noChangeArrowheads="1"/>
        </xdr:cNvSpPr>
      </xdr:nvSpPr>
      <xdr:spPr bwMode="auto">
        <a:xfrm>
          <a:off x="0" y="35628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35" name="AutoShape 963" descr="Detroit Red Wings">
          <a:extLst>
            <a:ext uri="{FF2B5EF4-FFF2-40B4-BE49-F238E27FC236}">
              <a16:creationId xmlns:a16="http://schemas.microsoft.com/office/drawing/2014/main" xmlns="" id="{00000000-0008-0000-0D00-0000C30F0000}"/>
            </a:ext>
          </a:extLst>
        </xdr:cNvPr>
        <xdr:cNvSpPr>
          <a:spLocks noChangeAspect="1" noChangeArrowheads="1"/>
        </xdr:cNvSpPr>
      </xdr:nvSpPr>
      <xdr:spPr bwMode="auto">
        <a:xfrm>
          <a:off x="0" y="3566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36" name="AutoShape 964" descr="Los Angeles Kings">
          <a:extLst>
            <a:ext uri="{FF2B5EF4-FFF2-40B4-BE49-F238E27FC236}">
              <a16:creationId xmlns:a16="http://schemas.microsoft.com/office/drawing/2014/main" xmlns="" id="{00000000-0008-0000-0D00-0000C40F0000}"/>
            </a:ext>
          </a:extLst>
        </xdr:cNvPr>
        <xdr:cNvSpPr>
          <a:spLocks noChangeAspect="1" noChangeArrowheads="1"/>
        </xdr:cNvSpPr>
      </xdr:nvSpPr>
      <xdr:spPr bwMode="auto">
        <a:xfrm>
          <a:off x="0" y="35701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37" name="AutoShape 965" descr="Boston Bruins">
          <a:extLst>
            <a:ext uri="{FF2B5EF4-FFF2-40B4-BE49-F238E27FC236}">
              <a16:creationId xmlns:a16="http://schemas.microsoft.com/office/drawing/2014/main" xmlns="" id="{00000000-0008-0000-0D00-0000C50F0000}"/>
            </a:ext>
          </a:extLst>
        </xdr:cNvPr>
        <xdr:cNvSpPr>
          <a:spLocks noChangeAspect="1" noChangeArrowheads="1"/>
        </xdr:cNvSpPr>
      </xdr:nvSpPr>
      <xdr:spPr bwMode="auto">
        <a:xfrm>
          <a:off x="0" y="35720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38" name="AutoShape 966" descr="Minnesota Wild">
          <a:extLst>
            <a:ext uri="{FF2B5EF4-FFF2-40B4-BE49-F238E27FC236}">
              <a16:creationId xmlns:a16="http://schemas.microsoft.com/office/drawing/2014/main" xmlns="" id="{00000000-0008-0000-0D00-0000C60F0000}"/>
            </a:ext>
          </a:extLst>
        </xdr:cNvPr>
        <xdr:cNvSpPr>
          <a:spLocks noChangeAspect="1" noChangeArrowheads="1"/>
        </xdr:cNvSpPr>
      </xdr:nvSpPr>
      <xdr:spPr bwMode="auto">
        <a:xfrm>
          <a:off x="0" y="35738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39" name="AutoShape 967" descr="Vegas Golden Knights">
          <a:extLst>
            <a:ext uri="{FF2B5EF4-FFF2-40B4-BE49-F238E27FC236}">
              <a16:creationId xmlns:a16="http://schemas.microsoft.com/office/drawing/2014/main" xmlns="" id="{00000000-0008-0000-0D00-0000C70F0000}"/>
            </a:ext>
          </a:extLst>
        </xdr:cNvPr>
        <xdr:cNvSpPr>
          <a:spLocks noChangeAspect="1" noChangeArrowheads="1"/>
        </xdr:cNvSpPr>
      </xdr:nvSpPr>
      <xdr:spPr bwMode="auto">
        <a:xfrm>
          <a:off x="0" y="35775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0" name="AutoShape 968" descr="Detroit Red Wings">
          <a:extLst>
            <a:ext uri="{FF2B5EF4-FFF2-40B4-BE49-F238E27FC236}">
              <a16:creationId xmlns:a16="http://schemas.microsoft.com/office/drawing/2014/main" xmlns="" id="{00000000-0008-0000-0D00-0000C80F0000}"/>
            </a:ext>
          </a:extLst>
        </xdr:cNvPr>
        <xdr:cNvSpPr>
          <a:spLocks noChangeAspect="1" noChangeArrowheads="1"/>
        </xdr:cNvSpPr>
      </xdr:nvSpPr>
      <xdr:spPr bwMode="auto">
        <a:xfrm>
          <a:off x="0" y="358117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1" name="AutoShape 969" descr="Anaheim Ducks">
          <a:extLst>
            <a:ext uri="{FF2B5EF4-FFF2-40B4-BE49-F238E27FC236}">
              <a16:creationId xmlns:a16="http://schemas.microsoft.com/office/drawing/2014/main" xmlns="" id="{00000000-0008-0000-0D00-0000C90F0000}"/>
            </a:ext>
          </a:extLst>
        </xdr:cNvPr>
        <xdr:cNvSpPr>
          <a:spLocks noChangeAspect="1" noChangeArrowheads="1"/>
        </xdr:cNvSpPr>
      </xdr:nvSpPr>
      <xdr:spPr bwMode="auto">
        <a:xfrm>
          <a:off x="0" y="3584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2" name="AutoShape 970" descr="Arizona Coyotes">
          <a:extLst>
            <a:ext uri="{FF2B5EF4-FFF2-40B4-BE49-F238E27FC236}">
              <a16:creationId xmlns:a16="http://schemas.microsoft.com/office/drawing/2014/main" xmlns="" id="{00000000-0008-0000-0D00-0000CA0F0000}"/>
            </a:ext>
          </a:extLst>
        </xdr:cNvPr>
        <xdr:cNvSpPr>
          <a:spLocks noChangeAspect="1" noChangeArrowheads="1"/>
        </xdr:cNvSpPr>
      </xdr:nvSpPr>
      <xdr:spPr bwMode="auto">
        <a:xfrm>
          <a:off x="0" y="35884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3" name="AutoShape 971" descr="Florida Panthers">
          <a:extLst>
            <a:ext uri="{FF2B5EF4-FFF2-40B4-BE49-F238E27FC236}">
              <a16:creationId xmlns:a16="http://schemas.microsoft.com/office/drawing/2014/main" xmlns="" id="{00000000-0008-0000-0D00-0000CB0F0000}"/>
            </a:ext>
          </a:extLst>
        </xdr:cNvPr>
        <xdr:cNvSpPr>
          <a:spLocks noChangeAspect="1" noChangeArrowheads="1"/>
        </xdr:cNvSpPr>
      </xdr:nvSpPr>
      <xdr:spPr bwMode="auto">
        <a:xfrm>
          <a:off x="0" y="35921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4" name="AutoShape 972" descr="Minnesota Wild">
          <a:extLst>
            <a:ext uri="{FF2B5EF4-FFF2-40B4-BE49-F238E27FC236}">
              <a16:creationId xmlns:a16="http://schemas.microsoft.com/office/drawing/2014/main" xmlns="" id="{00000000-0008-0000-0D00-0000CC0F0000}"/>
            </a:ext>
          </a:extLst>
        </xdr:cNvPr>
        <xdr:cNvSpPr>
          <a:spLocks noChangeAspect="1" noChangeArrowheads="1"/>
        </xdr:cNvSpPr>
      </xdr:nvSpPr>
      <xdr:spPr bwMode="auto">
        <a:xfrm>
          <a:off x="0" y="35958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5" name="AutoShape 973" descr="Buffalo Sabres">
          <a:extLst>
            <a:ext uri="{FF2B5EF4-FFF2-40B4-BE49-F238E27FC236}">
              <a16:creationId xmlns:a16="http://schemas.microsoft.com/office/drawing/2014/main" xmlns="" id="{00000000-0008-0000-0D00-0000CD0F0000}"/>
            </a:ext>
          </a:extLst>
        </xdr:cNvPr>
        <xdr:cNvSpPr>
          <a:spLocks noChangeAspect="1" noChangeArrowheads="1"/>
        </xdr:cNvSpPr>
      </xdr:nvSpPr>
      <xdr:spPr bwMode="auto">
        <a:xfrm>
          <a:off x="0" y="35994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6" name="AutoShape 974" descr="St Louis Blues">
          <a:extLst>
            <a:ext uri="{FF2B5EF4-FFF2-40B4-BE49-F238E27FC236}">
              <a16:creationId xmlns:a16="http://schemas.microsoft.com/office/drawing/2014/main" xmlns="" id="{00000000-0008-0000-0D00-0000CE0F0000}"/>
            </a:ext>
          </a:extLst>
        </xdr:cNvPr>
        <xdr:cNvSpPr>
          <a:spLocks noChangeAspect="1" noChangeArrowheads="1"/>
        </xdr:cNvSpPr>
      </xdr:nvSpPr>
      <xdr:spPr bwMode="auto">
        <a:xfrm>
          <a:off x="0" y="36031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47" name="AutoShape 975" descr="Washington Capitals">
          <a:extLst>
            <a:ext uri="{FF2B5EF4-FFF2-40B4-BE49-F238E27FC236}">
              <a16:creationId xmlns:a16="http://schemas.microsoft.com/office/drawing/2014/main" xmlns="" id="{00000000-0008-0000-0D00-0000CF0F0000}"/>
            </a:ext>
          </a:extLst>
        </xdr:cNvPr>
        <xdr:cNvSpPr>
          <a:spLocks noChangeAspect="1" noChangeArrowheads="1"/>
        </xdr:cNvSpPr>
      </xdr:nvSpPr>
      <xdr:spPr bwMode="auto">
        <a:xfrm>
          <a:off x="0" y="36067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8" name="AutoShape 976" descr="New Jersey Devils">
          <a:extLst>
            <a:ext uri="{FF2B5EF4-FFF2-40B4-BE49-F238E27FC236}">
              <a16:creationId xmlns:a16="http://schemas.microsoft.com/office/drawing/2014/main" xmlns="" id="{00000000-0008-0000-0D00-0000D00F0000}"/>
            </a:ext>
          </a:extLst>
        </xdr:cNvPr>
        <xdr:cNvSpPr>
          <a:spLocks noChangeAspect="1" noChangeArrowheads="1"/>
        </xdr:cNvSpPr>
      </xdr:nvSpPr>
      <xdr:spPr bwMode="auto">
        <a:xfrm>
          <a:off x="0" y="36086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49" name="AutoShape 977" descr="Tampa Bay Lightning">
          <a:extLst>
            <a:ext uri="{FF2B5EF4-FFF2-40B4-BE49-F238E27FC236}">
              <a16:creationId xmlns:a16="http://schemas.microsoft.com/office/drawing/2014/main" xmlns="" id="{00000000-0008-0000-0D00-0000D10F0000}"/>
            </a:ext>
          </a:extLst>
        </xdr:cNvPr>
        <xdr:cNvSpPr>
          <a:spLocks noChangeAspect="1" noChangeArrowheads="1"/>
        </xdr:cNvSpPr>
      </xdr:nvSpPr>
      <xdr:spPr bwMode="auto">
        <a:xfrm>
          <a:off x="0" y="36122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50" name="AutoShape 978" descr="Detroit Red Wings">
          <a:extLst>
            <a:ext uri="{FF2B5EF4-FFF2-40B4-BE49-F238E27FC236}">
              <a16:creationId xmlns:a16="http://schemas.microsoft.com/office/drawing/2014/main" xmlns="" id="{00000000-0008-0000-0D00-0000D20F0000}"/>
            </a:ext>
          </a:extLst>
        </xdr:cNvPr>
        <xdr:cNvSpPr>
          <a:spLocks noChangeAspect="1" noChangeArrowheads="1"/>
        </xdr:cNvSpPr>
      </xdr:nvSpPr>
      <xdr:spPr bwMode="auto">
        <a:xfrm>
          <a:off x="0" y="36159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51" name="AutoShape 979" descr="Toronto Maple Leafs">
          <a:extLst>
            <a:ext uri="{FF2B5EF4-FFF2-40B4-BE49-F238E27FC236}">
              <a16:creationId xmlns:a16="http://schemas.microsoft.com/office/drawing/2014/main" xmlns="" id="{00000000-0008-0000-0D00-0000D30F0000}"/>
            </a:ext>
          </a:extLst>
        </xdr:cNvPr>
        <xdr:cNvSpPr>
          <a:spLocks noChangeAspect="1" noChangeArrowheads="1"/>
        </xdr:cNvSpPr>
      </xdr:nvSpPr>
      <xdr:spPr bwMode="auto">
        <a:xfrm>
          <a:off x="0" y="3619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52" name="AutoShape 980" descr="Buffalo Sabres">
          <a:extLst>
            <a:ext uri="{FF2B5EF4-FFF2-40B4-BE49-F238E27FC236}">
              <a16:creationId xmlns:a16="http://schemas.microsoft.com/office/drawing/2014/main" xmlns="" id="{00000000-0008-0000-0D00-0000D40F0000}"/>
            </a:ext>
          </a:extLst>
        </xdr:cNvPr>
        <xdr:cNvSpPr>
          <a:spLocks noChangeAspect="1" noChangeArrowheads="1"/>
        </xdr:cNvSpPr>
      </xdr:nvSpPr>
      <xdr:spPr bwMode="auto">
        <a:xfrm>
          <a:off x="0" y="3623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53" name="AutoShape 981" descr="Vegas Golden Knights">
          <a:extLst>
            <a:ext uri="{FF2B5EF4-FFF2-40B4-BE49-F238E27FC236}">
              <a16:creationId xmlns:a16="http://schemas.microsoft.com/office/drawing/2014/main" xmlns="" id="{00000000-0008-0000-0D00-0000D50F0000}"/>
            </a:ext>
          </a:extLst>
        </xdr:cNvPr>
        <xdr:cNvSpPr>
          <a:spLocks noChangeAspect="1" noChangeArrowheads="1"/>
        </xdr:cNvSpPr>
      </xdr:nvSpPr>
      <xdr:spPr bwMode="auto">
        <a:xfrm>
          <a:off x="0" y="36268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54" name="AutoShape 982" descr="New York Islanders">
          <a:extLst>
            <a:ext uri="{FF2B5EF4-FFF2-40B4-BE49-F238E27FC236}">
              <a16:creationId xmlns:a16="http://schemas.microsoft.com/office/drawing/2014/main" xmlns="" id="{00000000-0008-0000-0D00-0000D60F0000}"/>
            </a:ext>
          </a:extLst>
        </xdr:cNvPr>
        <xdr:cNvSpPr>
          <a:spLocks noChangeAspect="1" noChangeArrowheads="1"/>
        </xdr:cNvSpPr>
      </xdr:nvSpPr>
      <xdr:spPr bwMode="auto">
        <a:xfrm>
          <a:off x="0" y="36287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55" name="AutoShape 983" descr="Pittsburgh Penguins">
          <a:extLst>
            <a:ext uri="{FF2B5EF4-FFF2-40B4-BE49-F238E27FC236}">
              <a16:creationId xmlns:a16="http://schemas.microsoft.com/office/drawing/2014/main" xmlns="" id="{00000000-0008-0000-0D00-0000D70F0000}"/>
            </a:ext>
          </a:extLst>
        </xdr:cNvPr>
        <xdr:cNvSpPr>
          <a:spLocks noChangeAspect="1" noChangeArrowheads="1"/>
        </xdr:cNvSpPr>
      </xdr:nvSpPr>
      <xdr:spPr bwMode="auto">
        <a:xfrm>
          <a:off x="0" y="36305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56" name="AutoShape 984" descr="Philadelphia Flyers">
          <a:extLst>
            <a:ext uri="{FF2B5EF4-FFF2-40B4-BE49-F238E27FC236}">
              <a16:creationId xmlns:a16="http://schemas.microsoft.com/office/drawing/2014/main" xmlns="" id="{00000000-0008-0000-0D00-0000D80F0000}"/>
            </a:ext>
          </a:extLst>
        </xdr:cNvPr>
        <xdr:cNvSpPr>
          <a:spLocks noChangeAspect="1" noChangeArrowheads="1"/>
        </xdr:cNvSpPr>
      </xdr:nvSpPr>
      <xdr:spPr bwMode="auto">
        <a:xfrm>
          <a:off x="0" y="36342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57" name="AutoShape 985" descr="Toronto Maple Leafs">
          <a:extLst>
            <a:ext uri="{FF2B5EF4-FFF2-40B4-BE49-F238E27FC236}">
              <a16:creationId xmlns:a16="http://schemas.microsoft.com/office/drawing/2014/main" xmlns="" id="{00000000-0008-0000-0D00-0000D90F0000}"/>
            </a:ext>
          </a:extLst>
        </xdr:cNvPr>
        <xdr:cNvSpPr>
          <a:spLocks noChangeAspect="1" noChangeArrowheads="1"/>
        </xdr:cNvSpPr>
      </xdr:nvSpPr>
      <xdr:spPr bwMode="auto">
        <a:xfrm>
          <a:off x="0" y="36378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58" name="AutoShape 986" descr="Vancouver Canucks">
          <a:extLst>
            <a:ext uri="{FF2B5EF4-FFF2-40B4-BE49-F238E27FC236}">
              <a16:creationId xmlns:a16="http://schemas.microsoft.com/office/drawing/2014/main" xmlns="" id="{00000000-0008-0000-0D00-0000DA0F0000}"/>
            </a:ext>
          </a:extLst>
        </xdr:cNvPr>
        <xdr:cNvSpPr>
          <a:spLocks noChangeAspect="1" noChangeArrowheads="1"/>
        </xdr:cNvSpPr>
      </xdr:nvSpPr>
      <xdr:spPr bwMode="auto">
        <a:xfrm>
          <a:off x="0" y="36415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59" name="AutoShape 987" descr="Dallas Stars">
          <a:extLst>
            <a:ext uri="{FF2B5EF4-FFF2-40B4-BE49-F238E27FC236}">
              <a16:creationId xmlns:a16="http://schemas.microsoft.com/office/drawing/2014/main" xmlns="" id="{00000000-0008-0000-0D00-0000DB0F0000}"/>
            </a:ext>
          </a:extLst>
        </xdr:cNvPr>
        <xdr:cNvSpPr>
          <a:spLocks noChangeAspect="1" noChangeArrowheads="1"/>
        </xdr:cNvSpPr>
      </xdr:nvSpPr>
      <xdr:spPr bwMode="auto">
        <a:xfrm>
          <a:off x="0" y="36451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0" name="AutoShape 988" descr="Arizona Coyotes">
          <a:extLst>
            <a:ext uri="{FF2B5EF4-FFF2-40B4-BE49-F238E27FC236}">
              <a16:creationId xmlns:a16="http://schemas.microsoft.com/office/drawing/2014/main" xmlns="" id="{00000000-0008-0000-0D00-0000DC0F0000}"/>
            </a:ext>
          </a:extLst>
        </xdr:cNvPr>
        <xdr:cNvSpPr>
          <a:spLocks noChangeAspect="1" noChangeArrowheads="1"/>
        </xdr:cNvSpPr>
      </xdr:nvSpPr>
      <xdr:spPr bwMode="auto">
        <a:xfrm>
          <a:off x="0" y="36470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1" name="AutoShape 989" descr="Columbus Blue Jackets">
          <a:extLst>
            <a:ext uri="{FF2B5EF4-FFF2-40B4-BE49-F238E27FC236}">
              <a16:creationId xmlns:a16="http://schemas.microsoft.com/office/drawing/2014/main" xmlns="" id="{00000000-0008-0000-0D00-0000DD0F0000}"/>
            </a:ext>
          </a:extLst>
        </xdr:cNvPr>
        <xdr:cNvSpPr>
          <a:spLocks noChangeAspect="1" noChangeArrowheads="1"/>
        </xdr:cNvSpPr>
      </xdr:nvSpPr>
      <xdr:spPr bwMode="auto">
        <a:xfrm>
          <a:off x="0" y="36506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2" name="AutoShape 990" descr="Dallas Stars">
          <a:extLst>
            <a:ext uri="{FF2B5EF4-FFF2-40B4-BE49-F238E27FC236}">
              <a16:creationId xmlns:a16="http://schemas.microsoft.com/office/drawing/2014/main" xmlns="" id="{00000000-0008-0000-0D00-0000DE0F0000}"/>
            </a:ext>
          </a:extLst>
        </xdr:cNvPr>
        <xdr:cNvSpPr>
          <a:spLocks noChangeAspect="1" noChangeArrowheads="1"/>
        </xdr:cNvSpPr>
      </xdr:nvSpPr>
      <xdr:spPr bwMode="auto">
        <a:xfrm>
          <a:off x="0" y="36543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3" name="AutoShape 991" descr="New Jersey Devils">
          <a:extLst>
            <a:ext uri="{FF2B5EF4-FFF2-40B4-BE49-F238E27FC236}">
              <a16:creationId xmlns:a16="http://schemas.microsoft.com/office/drawing/2014/main" xmlns="" id="{00000000-0008-0000-0D00-0000DF0F0000}"/>
            </a:ext>
          </a:extLst>
        </xdr:cNvPr>
        <xdr:cNvSpPr>
          <a:spLocks noChangeAspect="1" noChangeArrowheads="1"/>
        </xdr:cNvSpPr>
      </xdr:nvSpPr>
      <xdr:spPr bwMode="auto">
        <a:xfrm>
          <a:off x="0" y="36579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4" name="AutoShape 992" descr="Ottawa Senators">
          <a:extLst>
            <a:ext uri="{FF2B5EF4-FFF2-40B4-BE49-F238E27FC236}">
              <a16:creationId xmlns:a16="http://schemas.microsoft.com/office/drawing/2014/main" xmlns="" id="{00000000-0008-0000-0D00-0000E00F0000}"/>
            </a:ext>
          </a:extLst>
        </xdr:cNvPr>
        <xdr:cNvSpPr>
          <a:spLocks noChangeAspect="1" noChangeArrowheads="1"/>
        </xdr:cNvSpPr>
      </xdr:nvSpPr>
      <xdr:spPr bwMode="auto">
        <a:xfrm>
          <a:off x="0" y="36616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65" name="AutoShape 993" descr="San Jose Sharks">
          <a:extLst>
            <a:ext uri="{FF2B5EF4-FFF2-40B4-BE49-F238E27FC236}">
              <a16:creationId xmlns:a16="http://schemas.microsoft.com/office/drawing/2014/main" xmlns="" id="{00000000-0008-0000-0D00-0000E10F0000}"/>
            </a:ext>
          </a:extLst>
        </xdr:cNvPr>
        <xdr:cNvSpPr>
          <a:spLocks noChangeAspect="1" noChangeArrowheads="1"/>
        </xdr:cNvSpPr>
      </xdr:nvSpPr>
      <xdr:spPr bwMode="auto">
        <a:xfrm>
          <a:off x="0" y="36652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66" name="AutoShape 994" descr="Carolina Hurricanes">
          <a:extLst>
            <a:ext uri="{FF2B5EF4-FFF2-40B4-BE49-F238E27FC236}">
              <a16:creationId xmlns:a16="http://schemas.microsoft.com/office/drawing/2014/main" xmlns="" id="{00000000-0008-0000-0D00-0000E20F0000}"/>
            </a:ext>
          </a:extLst>
        </xdr:cNvPr>
        <xdr:cNvSpPr>
          <a:spLocks noChangeAspect="1" noChangeArrowheads="1"/>
        </xdr:cNvSpPr>
      </xdr:nvSpPr>
      <xdr:spPr bwMode="auto">
        <a:xfrm>
          <a:off x="0" y="3667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7" name="AutoShape 995" descr="Tampa Bay Lightning">
          <a:extLst>
            <a:ext uri="{FF2B5EF4-FFF2-40B4-BE49-F238E27FC236}">
              <a16:creationId xmlns:a16="http://schemas.microsoft.com/office/drawing/2014/main" xmlns="" id="{00000000-0008-0000-0D00-0000E30F0000}"/>
            </a:ext>
          </a:extLst>
        </xdr:cNvPr>
        <xdr:cNvSpPr>
          <a:spLocks noChangeAspect="1" noChangeArrowheads="1"/>
        </xdr:cNvSpPr>
      </xdr:nvSpPr>
      <xdr:spPr bwMode="auto">
        <a:xfrm>
          <a:off x="0" y="366895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8" name="AutoShape 996" descr="Colorado Avalanche">
          <a:extLst>
            <a:ext uri="{FF2B5EF4-FFF2-40B4-BE49-F238E27FC236}">
              <a16:creationId xmlns:a16="http://schemas.microsoft.com/office/drawing/2014/main" xmlns="" id="{00000000-0008-0000-0D00-0000E40F0000}"/>
            </a:ext>
          </a:extLst>
        </xdr:cNvPr>
        <xdr:cNvSpPr>
          <a:spLocks noChangeAspect="1" noChangeArrowheads="1"/>
        </xdr:cNvSpPr>
      </xdr:nvSpPr>
      <xdr:spPr bwMode="auto">
        <a:xfrm>
          <a:off x="0" y="36726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69" name="AutoShape 997" descr="Detroit Red Wings">
          <a:extLst>
            <a:ext uri="{FF2B5EF4-FFF2-40B4-BE49-F238E27FC236}">
              <a16:creationId xmlns:a16="http://schemas.microsoft.com/office/drawing/2014/main" xmlns="" id="{00000000-0008-0000-0D00-0000E50F0000}"/>
            </a:ext>
          </a:extLst>
        </xdr:cNvPr>
        <xdr:cNvSpPr>
          <a:spLocks noChangeAspect="1" noChangeArrowheads="1"/>
        </xdr:cNvSpPr>
      </xdr:nvSpPr>
      <xdr:spPr bwMode="auto">
        <a:xfrm>
          <a:off x="0" y="3676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70" name="AutoShape 998" descr="Florida Panthers">
          <a:extLst>
            <a:ext uri="{FF2B5EF4-FFF2-40B4-BE49-F238E27FC236}">
              <a16:creationId xmlns:a16="http://schemas.microsoft.com/office/drawing/2014/main" xmlns="" id="{00000000-0008-0000-0D00-0000E60F0000}"/>
            </a:ext>
          </a:extLst>
        </xdr:cNvPr>
        <xdr:cNvSpPr>
          <a:spLocks noChangeAspect="1" noChangeArrowheads="1"/>
        </xdr:cNvSpPr>
      </xdr:nvSpPr>
      <xdr:spPr bwMode="auto">
        <a:xfrm>
          <a:off x="0" y="36799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71" name="AutoShape 999" descr="Detroit Red Wings">
          <a:extLst>
            <a:ext uri="{FF2B5EF4-FFF2-40B4-BE49-F238E27FC236}">
              <a16:creationId xmlns:a16="http://schemas.microsoft.com/office/drawing/2014/main" xmlns="" id="{00000000-0008-0000-0D00-0000E70F0000}"/>
            </a:ext>
          </a:extLst>
        </xdr:cNvPr>
        <xdr:cNvSpPr>
          <a:spLocks noChangeAspect="1" noChangeArrowheads="1"/>
        </xdr:cNvSpPr>
      </xdr:nvSpPr>
      <xdr:spPr bwMode="auto">
        <a:xfrm>
          <a:off x="0" y="36835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72" name="AutoShape 1000" descr="Dallas Stars">
          <a:extLst>
            <a:ext uri="{FF2B5EF4-FFF2-40B4-BE49-F238E27FC236}">
              <a16:creationId xmlns:a16="http://schemas.microsoft.com/office/drawing/2014/main" xmlns="" id="{00000000-0008-0000-0D00-0000E80F0000}"/>
            </a:ext>
          </a:extLst>
        </xdr:cNvPr>
        <xdr:cNvSpPr>
          <a:spLocks noChangeAspect="1" noChangeArrowheads="1"/>
        </xdr:cNvSpPr>
      </xdr:nvSpPr>
      <xdr:spPr bwMode="auto">
        <a:xfrm>
          <a:off x="0" y="36872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73" name="AutoShape 1001" descr="Philadelphia Flyers">
          <a:extLst>
            <a:ext uri="{FF2B5EF4-FFF2-40B4-BE49-F238E27FC236}">
              <a16:creationId xmlns:a16="http://schemas.microsoft.com/office/drawing/2014/main" xmlns="" id="{00000000-0008-0000-0D00-0000E90F0000}"/>
            </a:ext>
          </a:extLst>
        </xdr:cNvPr>
        <xdr:cNvSpPr>
          <a:spLocks noChangeAspect="1" noChangeArrowheads="1"/>
        </xdr:cNvSpPr>
      </xdr:nvSpPr>
      <xdr:spPr bwMode="auto">
        <a:xfrm>
          <a:off x="0" y="36908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74" name="AutoShape 1002" descr="Tampa Bay Lightning">
          <a:extLst>
            <a:ext uri="{FF2B5EF4-FFF2-40B4-BE49-F238E27FC236}">
              <a16:creationId xmlns:a16="http://schemas.microsoft.com/office/drawing/2014/main" xmlns="" id="{00000000-0008-0000-0D00-0000EA0F0000}"/>
            </a:ext>
          </a:extLst>
        </xdr:cNvPr>
        <xdr:cNvSpPr>
          <a:spLocks noChangeAspect="1" noChangeArrowheads="1"/>
        </xdr:cNvSpPr>
      </xdr:nvSpPr>
      <xdr:spPr bwMode="auto">
        <a:xfrm>
          <a:off x="0" y="36927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75" name="AutoShape 1003" descr="Ottawa Senators">
          <a:extLst>
            <a:ext uri="{FF2B5EF4-FFF2-40B4-BE49-F238E27FC236}">
              <a16:creationId xmlns:a16="http://schemas.microsoft.com/office/drawing/2014/main" xmlns="" id="{00000000-0008-0000-0D00-0000EB0F0000}"/>
            </a:ext>
          </a:extLst>
        </xdr:cNvPr>
        <xdr:cNvSpPr>
          <a:spLocks noChangeAspect="1" noChangeArrowheads="1"/>
        </xdr:cNvSpPr>
      </xdr:nvSpPr>
      <xdr:spPr bwMode="auto">
        <a:xfrm>
          <a:off x="0" y="36963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76" name="AutoShape 1004" descr="New Jersey Devils">
          <a:extLst>
            <a:ext uri="{FF2B5EF4-FFF2-40B4-BE49-F238E27FC236}">
              <a16:creationId xmlns:a16="http://schemas.microsoft.com/office/drawing/2014/main" xmlns="" id="{00000000-0008-0000-0D00-0000EC0F0000}"/>
            </a:ext>
          </a:extLst>
        </xdr:cNvPr>
        <xdr:cNvSpPr>
          <a:spLocks noChangeAspect="1" noChangeArrowheads="1"/>
        </xdr:cNvSpPr>
      </xdr:nvSpPr>
      <xdr:spPr bwMode="auto">
        <a:xfrm>
          <a:off x="0" y="37000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77" name="AutoShape 1005" descr="Calgary Flames">
          <a:extLst>
            <a:ext uri="{FF2B5EF4-FFF2-40B4-BE49-F238E27FC236}">
              <a16:creationId xmlns:a16="http://schemas.microsoft.com/office/drawing/2014/main" xmlns="" id="{00000000-0008-0000-0D00-0000ED0F0000}"/>
            </a:ext>
          </a:extLst>
        </xdr:cNvPr>
        <xdr:cNvSpPr>
          <a:spLocks noChangeAspect="1" noChangeArrowheads="1"/>
        </xdr:cNvSpPr>
      </xdr:nvSpPr>
      <xdr:spPr bwMode="auto">
        <a:xfrm>
          <a:off x="0" y="37037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78" name="AutoShape 1006" descr="New York Rangers">
          <a:extLst>
            <a:ext uri="{FF2B5EF4-FFF2-40B4-BE49-F238E27FC236}">
              <a16:creationId xmlns:a16="http://schemas.microsoft.com/office/drawing/2014/main" xmlns="" id="{00000000-0008-0000-0D00-0000EE0F0000}"/>
            </a:ext>
          </a:extLst>
        </xdr:cNvPr>
        <xdr:cNvSpPr>
          <a:spLocks noChangeAspect="1" noChangeArrowheads="1"/>
        </xdr:cNvSpPr>
      </xdr:nvSpPr>
      <xdr:spPr bwMode="auto">
        <a:xfrm>
          <a:off x="0" y="37055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79" name="AutoShape 1007" descr="Montreal Canadiens">
          <a:extLst>
            <a:ext uri="{FF2B5EF4-FFF2-40B4-BE49-F238E27FC236}">
              <a16:creationId xmlns:a16="http://schemas.microsoft.com/office/drawing/2014/main" xmlns="" id="{00000000-0008-0000-0D00-0000EF0F0000}"/>
            </a:ext>
          </a:extLst>
        </xdr:cNvPr>
        <xdr:cNvSpPr>
          <a:spLocks noChangeAspect="1" noChangeArrowheads="1"/>
        </xdr:cNvSpPr>
      </xdr:nvSpPr>
      <xdr:spPr bwMode="auto">
        <a:xfrm>
          <a:off x="0" y="37091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80" name="AutoShape 1008" descr="Minnesota Wild">
          <a:extLst>
            <a:ext uri="{FF2B5EF4-FFF2-40B4-BE49-F238E27FC236}">
              <a16:creationId xmlns:a16="http://schemas.microsoft.com/office/drawing/2014/main" xmlns="" id="{00000000-0008-0000-0D00-0000F00F0000}"/>
            </a:ext>
          </a:extLst>
        </xdr:cNvPr>
        <xdr:cNvSpPr>
          <a:spLocks noChangeAspect="1" noChangeArrowheads="1"/>
        </xdr:cNvSpPr>
      </xdr:nvSpPr>
      <xdr:spPr bwMode="auto">
        <a:xfrm>
          <a:off x="0" y="37110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81" name="AutoShape 1009" descr="Los Angeles Kings">
          <a:extLst>
            <a:ext uri="{FF2B5EF4-FFF2-40B4-BE49-F238E27FC236}">
              <a16:creationId xmlns:a16="http://schemas.microsoft.com/office/drawing/2014/main" xmlns="" id="{00000000-0008-0000-0D00-0000F10F0000}"/>
            </a:ext>
          </a:extLst>
        </xdr:cNvPr>
        <xdr:cNvSpPr>
          <a:spLocks noChangeAspect="1" noChangeArrowheads="1"/>
        </xdr:cNvSpPr>
      </xdr:nvSpPr>
      <xdr:spPr bwMode="auto">
        <a:xfrm>
          <a:off x="0" y="3712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2" name="AutoShape 1010" descr="New Jersey Devils">
          <a:extLst>
            <a:ext uri="{FF2B5EF4-FFF2-40B4-BE49-F238E27FC236}">
              <a16:creationId xmlns:a16="http://schemas.microsoft.com/office/drawing/2014/main" xmlns="" id="{00000000-0008-0000-0D00-0000F20F0000}"/>
            </a:ext>
          </a:extLst>
        </xdr:cNvPr>
        <xdr:cNvSpPr>
          <a:spLocks noChangeAspect="1" noChangeArrowheads="1"/>
        </xdr:cNvSpPr>
      </xdr:nvSpPr>
      <xdr:spPr bwMode="auto">
        <a:xfrm>
          <a:off x="0" y="37146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3" name="AutoShape 1011" descr="Chicago Blackhawks">
          <a:extLst>
            <a:ext uri="{FF2B5EF4-FFF2-40B4-BE49-F238E27FC236}">
              <a16:creationId xmlns:a16="http://schemas.microsoft.com/office/drawing/2014/main" xmlns="" id="{00000000-0008-0000-0D00-0000F30F0000}"/>
            </a:ext>
          </a:extLst>
        </xdr:cNvPr>
        <xdr:cNvSpPr>
          <a:spLocks noChangeAspect="1" noChangeArrowheads="1"/>
        </xdr:cNvSpPr>
      </xdr:nvSpPr>
      <xdr:spPr bwMode="auto">
        <a:xfrm>
          <a:off x="0" y="37183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4" name="AutoShape 1012" descr="Toronto Maple Leafs">
          <a:extLst>
            <a:ext uri="{FF2B5EF4-FFF2-40B4-BE49-F238E27FC236}">
              <a16:creationId xmlns:a16="http://schemas.microsoft.com/office/drawing/2014/main" xmlns="" id="{00000000-0008-0000-0D00-0000F40F0000}"/>
            </a:ext>
          </a:extLst>
        </xdr:cNvPr>
        <xdr:cNvSpPr>
          <a:spLocks noChangeAspect="1" noChangeArrowheads="1"/>
        </xdr:cNvSpPr>
      </xdr:nvSpPr>
      <xdr:spPr bwMode="auto">
        <a:xfrm>
          <a:off x="0" y="37219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5" name="AutoShape 1013" descr="Arizona Coyotes">
          <a:extLst>
            <a:ext uri="{FF2B5EF4-FFF2-40B4-BE49-F238E27FC236}">
              <a16:creationId xmlns:a16="http://schemas.microsoft.com/office/drawing/2014/main" xmlns="" id="{00000000-0008-0000-0D00-0000F50F0000}"/>
            </a:ext>
          </a:extLst>
        </xdr:cNvPr>
        <xdr:cNvSpPr>
          <a:spLocks noChangeAspect="1" noChangeArrowheads="1"/>
        </xdr:cNvSpPr>
      </xdr:nvSpPr>
      <xdr:spPr bwMode="auto">
        <a:xfrm>
          <a:off x="0" y="37256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6" name="AutoShape 1014" descr="Toronto Maple Leafs">
          <a:extLst>
            <a:ext uri="{FF2B5EF4-FFF2-40B4-BE49-F238E27FC236}">
              <a16:creationId xmlns:a16="http://schemas.microsoft.com/office/drawing/2014/main" xmlns="" id="{00000000-0008-0000-0D00-0000F60F0000}"/>
            </a:ext>
          </a:extLst>
        </xdr:cNvPr>
        <xdr:cNvSpPr>
          <a:spLocks noChangeAspect="1" noChangeArrowheads="1"/>
        </xdr:cNvSpPr>
      </xdr:nvSpPr>
      <xdr:spPr bwMode="auto">
        <a:xfrm>
          <a:off x="0" y="37293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7" name="AutoShape 1015" descr="Philadelphia Flyers">
          <a:extLst>
            <a:ext uri="{FF2B5EF4-FFF2-40B4-BE49-F238E27FC236}">
              <a16:creationId xmlns:a16="http://schemas.microsoft.com/office/drawing/2014/main" xmlns="" id="{00000000-0008-0000-0D00-0000F70F0000}"/>
            </a:ext>
          </a:extLst>
        </xdr:cNvPr>
        <xdr:cNvSpPr>
          <a:spLocks noChangeAspect="1" noChangeArrowheads="1"/>
        </xdr:cNvSpPr>
      </xdr:nvSpPr>
      <xdr:spPr bwMode="auto">
        <a:xfrm>
          <a:off x="0" y="37329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8" name="AutoShape 1016" descr="Tampa Bay Lightning">
          <a:extLst>
            <a:ext uri="{FF2B5EF4-FFF2-40B4-BE49-F238E27FC236}">
              <a16:creationId xmlns:a16="http://schemas.microsoft.com/office/drawing/2014/main" xmlns="" id="{00000000-0008-0000-0D00-0000F80F0000}"/>
            </a:ext>
          </a:extLst>
        </xdr:cNvPr>
        <xdr:cNvSpPr>
          <a:spLocks noChangeAspect="1" noChangeArrowheads="1"/>
        </xdr:cNvSpPr>
      </xdr:nvSpPr>
      <xdr:spPr bwMode="auto">
        <a:xfrm>
          <a:off x="0" y="37384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89" name="AutoShape 1017" descr="New York Rangers">
          <a:extLst>
            <a:ext uri="{FF2B5EF4-FFF2-40B4-BE49-F238E27FC236}">
              <a16:creationId xmlns:a16="http://schemas.microsoft.com/office/drawing/2014/main" xmlns="" id="{00000000-0008-0000-0D00-0000F90F0000}"/>
            </a:ext>
          </a:extLst>
        </xdr:cNvPr>
        <xdr:cNvSpPr>
          <a:spLocks noChangeAspect="1" noChangeArrowheads="1"/>
        </xdr:cNvSpPr>
      </xdr:nvSpPr>
      <xdr:spPr bwMode="auto">
        <a:xfrm>
          <a:off x="0" y="37421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90" name="AutoShape 1018" descr="Calgary Flames">
          <a:extLst>
            <a:ext uri="{FF2B5EF4-FFF2-40B4-BE49-F238E27FC236}">
              <a16:creationId xmlns:a16="http://schemas.microsoft.com/office/drawing/2014/main" xmlns="" id="{00000000-0008-0000-0D00-0000FA0F0000}"/>
            </a:ext>
          </a:extLst>
        </xdr:cNvPr>
        <xdr:cNvSpPr>
          <a:spLocks noChangeAspect="1" noChangeArrowheads="1"/>
        </xdr:cNvSpPr>
      </xdr:nvSpPr>
      <xdr:spPr bwMode="auto">
        <a:xfrm>
          <a:off x="0" y="37457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91" name="AutoShape 1019" descr="Montreal Canadiens">
          <a:extLst>
            <a:ext uri="{FF2B5EF4-FFF2-40B4-BE49-F238E27FC236}">
              <a16:creationId xmlns:a16="http://schemas.microsoft.com/office/drawing/2014/main" xmlns="" id="{00000000-0008-0000-0D00-0000FB0F0000}"/>
            </a:ext>
          </a:extLst>
        </xdr:cNvPr>
        <xdr:cNvSpPr>
          <a:spLocks noChangeAspect="1" noChangeArrowheads="1"/>
        </xdr:cNvSpPr>
      </xdr:nvSpPr>
      <xdr:spPr bwMode="auto">
        <a:xfrm>
          <a:off x="0" y="37494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92" name="AutoShape 1020" descr="Carolina Hurricanes">
          <a:extLst>
            <a:ext uri="{FF2B5EF4-FFF2-40B4-BE49-F238E27FC236}">
              <a16:creationId xmlns:a16="http://schemas.microsoft.com/office/drawing/2014/main" xmlns="" id="{00000000-0008-0000-0D00-0000FC0F0000}"/>
            </a:ext>
          </a:extLst>
        </xdr:cNvPr>
        <xdr:cNvSpPr>
          <a:spLocks noChangeAspect="1" noChangeArrowheads="1"/>
        </xdr:cNvSpPr>
      </xdr:nvSpPr>
      <xdr:spPr bwMode="auto">
        <a:xfrm>
          <a:off x="0" y="37530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93" name="AutoShape 1021" descr="Tampa Bay Lightning">
          <a:extLst>
            <a:ext uri="{FF2B5EF4-FFF2-40B4-BE49-F238E27FC236}">
              <a16:creationId xmlns:a16="http://schemas.microsoft.com/office/drawing/2014/main" xmlns="" id="{00000000-0008-0000-0D00-0000FD0F0000}"/>
            </a:ext>
          </a:extLst>
        </xdr:cNvPr>
        <xdr:cNvSpPr>
          <a:spLocks noChangeAspect="1" noChangeArrowheads="1"/>
        </xdr:cNvSpPr>
      </xdr:nvSpPr>
      <xdr:spPr bwMode="auto">
        <a:xfrm>
          <a:off x="0" y="37567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094" name="AutoShape 1022" descr="Vancouver Canucks">
          <a:extLst>
            <a:ext uri="{FF2B5EF4-FFF2-40B4-BE49-F238E27FC236}">
              <a16:creationId xmlns:a16="http://schemas.microsoft.com/office/drawing/2014/main" xmlns="" id="{00000000-0008-0000-0D00-0000FE0F0000}"/>
            </a:ext>
          </a:extLst>
        </xdr:cNvPr>
        <xdr:cNvSpPr>
          <a:spLocks noChangeAspect="1" noChangeArrowheads="1"/>
        </xdr:cNvSpPr>
      </xdr:nvSpPr>
      <xdr:spPr bwMode="auto">
        <a:xfrm>
          <a:off x="0" y="3758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95" name="AutoShape 1023" descr="Vancouver Canucks">
          <a:extLst>
            <a:ext uri="{FF2B5EF4-FFF2-40B4-BE49-F238E27FC236}">
              <a16:creationId xmlns:a16="http://schemas.microsoft.com/office/drawing/2014/main" xmlns="" id="{00000000-0008-0000-0D00-0000FF0F0000}"/>
            </a:ext>
          </a:extLst>
        </xdr:cNvPr>
        <xdr:cNvSpPr>
          <a:spLocks noChangeAspect="1" noChangeArrowheads="1"/>
        </xdr:cNvSpPr>
      </xdr:nvSpPr>
      <xdr:spPr bwMode="auto">
        <a:xfrm>
          <a:off x="0" y="37603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96" name="AutoShape 1024" descr="New York Rangers">
          <a:extLst>
            <a:ext uri="{FF2B5EF4-FFF2-40B4-BE49-F238E27FC236}">
              <a16:creationId xmlns:a16="http://schemas.microsoft.com/office/drawing/2014/main" xmlns="" id="{00000000-0008-0000-0D00-000000100000}"/>
            </a:ext>
          </a:extLst>
        </xdr:cNvPr>
        <xdr:cNvSpPr>
          <a:spLocks noChangeAspect="1" noChangeArrowheads="1"/>
        </xdr:cNvSpPr>
      </xdr:nvSpPr>
      <xdr:spPr bwMode="auto">
        <a:xfrm>
          <a:off x="0" y="37640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097" name="AutoShape 1025" descr="St Louis Blues">
          <a:extLst>
            <a:ext uri="{FF2B5EF4-FFF2-40B4-BE49-F238E27FC236}">
              <a16:creationId xmlns:a16="http://schemas.microsoft.com/office/drawing/2014/main" xmlns="" id="{00000000-0008-0000-0D00-000001100000}"/>
            </a:ext>
          </a:extLst>
        </xdr:cNvPr>
        <xdr:cNvSpPr>
          <a:spLocks noChangeAspect="1" noChangeArrowheads="1"/>
        </xdr:cNvSpPr>
      </xdr:nvSpPr>
      <xdr:spPr bwMode="auto">
        <a:xfrm>
          <a:off x="0" y="37677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98" name="AutoShape 1026" descr="Philadelphia Flyers">
          <a:extLst>
            <a:ext uri="{FF2B5EF4-FFF2-40B4-BE49-F238E27FC236}">
              <a16:creationId xmlns:a16="http://schemas.microsoft.com/office/drawing/2014/main" xmlns="" id="{00000000-0008-0000-0D00-000002100000}"/>
            </a:ext>
          </a:extLst>
        </xdr:cNvPr>
        <xdr:cNvSpPr>
          <a:spLocks noChangeAspect="1" noChangeArrowheads="1"/>
        </xdr:cNvSpPr>
      </xdr:nvSpPr>
      <xdr:spPr bwMode="auto">
        <a:xfrm>
          <a:off x="0" y="37695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099" name="AutoShape 1027" descr="Minnesota Wild">
          <a:extLst>
            <a:ext uri="{FF2B5EF4-FFF2-40B4-BE49-F238E27FC236}">
              <a16:creationId xmlns:a16="http://schemas.microsoft.com/office/drawing/2014/main" xmlns="" id="{00000000-0008-0000-0D00-000003100000}"/>
            </a:ext>
          </a:extLst>
        </xdr:cNvPr>
        <xdr:cNvSpPr>
          <a:spLocks noChangeAspect="1" noChangeArrowheads="1"/>
        </xdr:cNvSpPr>
      </xdr:nvSpPr>
      <xdr:spPr bwMode="auto">
        <a:xfrm>
          <a:off x="0" y="37731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0" name="AutoShape 1028" descr="Winnipeg Jets">
          <a:extLst>
            <a:ext uri="{FF2B5EF4-FFF2-40B4-BE49-F238E27FC236}">
              <a16:creationId xmlns:a16="http://schemas.microsoft.com/office/drawing/2014/main" xmlns="" id="{00000000-0008-0000-0D00-000004100000}"/>
            </a:ext>
          </a:extLst>
        </xdr:cNvPr>
        <xdr:cNvSpPr>
          <a:spLocks noChangeAspect="1" noChangeArrowheads="1"/>
        </xdr:cNvSpPr>
      </xdr:nvSpPr>
      <xdr:spPr bwMode="auto">
        <a:xfrm>
          <a:off x="0" y="3776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1" name="AutoShape 1029" descr="Calgary Flames">
          <a:extLst>
            <a:ext uri="{FF2B5EF4-FFF2-40B4-BE49-F238E27FC236}">
              <a16:creationId xmlns:a16="http://schemas.microsoft.com/office/drawing/2014/main" xmlns="" id="{00000000-0008-0000-0D00-000005100000}"/>
            </a:ext>
          </a:extLst>
        </xdr:cNvPr>
        <xdr:cNvSpPr>
          <a:spLocks noChangeAspect="1" noChangeArrowheads="1"/>
        </xdr:cNvSpPr>
      </xdr:nvSpPr>
      <xdr:spPr bwMode="auto">
        <a:xfrm>
          <a:off x="0" y="37805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02" name="AutoShape 1030" descr="Arizona Coyotes">
          <a:extLst>
            <a:ext uri="{FF2B5EF4-FFF2-40B4-BE49-F238E27FC236}">
              <a16:creationId xmlns:a16="http://schemas.microsoft.com/office/drawing/2014/main" xmlns="" id="{00000000-0008-0000-0D00-000006100000}"/>
            </a:ext>
          </a:extLst>
        </xdr:cNvPr>
        <xdr:cNvSpPr>
          <a:spLocks noChangeAspect="1" noChangeArrowheads="1"/>
        </xdr:cNvSpPr>
      </xdr:nvSpPr>
      <xdr:spPr bwMode="auto">
        <a:xfrm>
          <a:off x="0" y="37841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3" name="AutoShape 1031" descr="Detroit Red Wings">
          <a:extLst>
            <a:ext uri="{FF2B5EF4-FFF2-40B4-BE49-F238E27FC236}">
              <a16:creationId xmlns:a16="http://schemas.microsoft.com/office/drawing/2014/main" xmlns="" id="{00000000-0008-0000-0D00-000007100000}"/>
            </a:ext>
          </a:extLst>
        </xdr:cNvPr>
        <xdr:cNvSpPr>
          <a:spLocks noChangeAspect="1" noChangeArrowheads="1"/>
        </xdr:cNvSpPr>
      </xdr:nvSpPr>
      <xdr:spPr bwMode="auto">
        <a:xfrm>
          <a:off x="0" y="37859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4" name="AutoShape 1032" descr="Dallas Stars">
          <a:extLst>
            <a:ext uri="{FF2B5EF4-FFF2-40B4-BE49-F238E27FC236}">
              <a16:creationId xmlns:a16="http://schemas.microsoft.com/office/drawing/2014/main" xmlns="" id="{00000000-0008-0000-0D00-000008100000}"/>
            </a:ext>
          </a:extLst>
        </xdr:cNvPr>
        <xdr:cNvSpPr>
          <a:spLocks noChangeAspect="1" noChangeArrowheads="1"/>
        </xdr:cNvSpPr>
      </xdr:nvSpPr>
      <xdr:spPr bwMode="auto">
        <a:xfrm>
          <a:off x="0" y="37896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5" name="AutoShape 1033" descr="Nashville Predators">
          <a:extLst>
            <a:ext uri="{FF2B5EF4-FFF2-40B4-BE49-F238E27FC236}">
              <a16:creationId xmlns:a16="http://schemas.microsoft.com/office/drawing/2014/main" xmlns="" id="{00000000-0008-0000-0D00-000009100000}"/>
            </a:ext>
          </a:extLst>
        </xdr:cNvPr>
        <xdr:cNvSpPr>
          <a:spLocks noChangeAspect="1" noChangeArrowheads="1"/>
        </xdr:cNvSpPr>
      </xdr:nvSpPr>
      <xdr:spPr bwMode="auto">
        <a:xfrm>
          <a:off x="0" y="37933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6" name="AutoShape 1034" descr="Detroit Red Wings">
          <a:extLst>
            <a:ext uri="{FF2B5EF4-FFF2-40B4-BE49-F238E27FC236}">
              <a16:creationId xmlns:a16="http://schemas.microsoft.com/office/drawing/2014/main" xmlns="" id="{00000000-0008-0000-0D00-00000A100000}"/>
            </a:ext>
          </a:extLst>
        </xdr:cNvPr>
        <xdr:cNvSpPr>
          <a:spLocks noChangeAspect="1" noChangeArrowheads="1"/>
        </xdr:cNvSpPr>
      </xdr:nvSpPr>
      <xdr:spPr bwMode="auto">
        <a:xfrm>
          <a:off x="0" y="37969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7" name="AutoShape 1035" descr="Columbus Blue Jackets">
          <a:extLst>
            <a:ext uri="{FF2B5EF4-FFF2-40B4-BE49-F238E27FC236}">
              <a16:creationId xmlns:a16="http://schemas.microsoft.com/office/drawing/2014/main" xmlns="" id="{00000000-0008-0000-0D00-00000B100000}"/>
            </a:ext>
          </a:extLst>
        </xdr:cNvPr>
        <xdr:cNvSpPr>
          <a:spLocks noChangeAspect="1" noChangeArrowheads="1"/>
        </xdr:cNvSpPr>
      </xdr:nvSpPr>
      <xdr:spPr bwMode="auto">
        <a:xfrm>
          <a:off x="0" y="38006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08" name="AutoShape 1036" descr="Nashville Predators">
          <a:extLst>
            <a:ext uri="{FF2B5EF4-FFF2-40B4-BE49-F238E27FC236}">
              <a16:creationId xmlns:a16="http://schemas.microsoft.com/office/drawing/2014/main" xmlns="" id="{00000000-0008-0000-0D00-00000C100000}"/>
            </a:ext>
          </a:extLst>
        </xdr:cNvPr>
        <xdr:cNvSpPr>
          <a:spLocks noChangeAspect="1" noChangeArrowheads="1"/>
        </xdr:cNvSpPr>
      </xdr:nvSpPr>
      <xdr:spPr bwMode="auto">
        <a:xfrm>
          <a:off x="0" y="3804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09" name="AutoShape 1037" descr="Edmonton Oilers">
          <a:extLst>
            <a:ext uri="{FF2B5EF4-FFF2-40B4-BE49-F238E27FC236}">
              <a16:creationId xmlns:a16="http://schemas.microsoft.com/office/drawing/2014/main" xmlns="" id="{00000000-0008-0000-0D00-00000D100000}"/>
            </a:ext>
          </a:extLst>
        </xdr:cNvPr>
        <xdr:cNvSpPr>
          <a:spLocks noChangeAspect="1" noChangeArrowheads="1"/>
        </xdr:cNvSpPr>
      </xdr:nvSpPr>
      <xdr:spPr bwMode="auto">
        <a:xfrm>
          <a:off x="0" y="38061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0" name="AutoShape 1038" descr="Edmonton Oilers">
          <a:extLst>
            <a:ext uri="{FF2B5EF4-FFF2-40B4-BE49-F238E27FC236}">
              <a16:creationId xmlns:a16="http://schemas.microsoft.com/office/drawing/2014/main" xmlns="" id="{00000000-0008-0000-0D00-00000E100000}"/>
            </a:ext>
          </a:extLst>
        </xdr:cNvPr>
        <xdr:cNvSpPr>
          <a:spLocks noChangeAspect="1" noChangeArrowheads="1"/>
        </xdr:cNvSpPr>
      </xdr:nvSpPr>
      <xdr:spPr bwMode="auto">
        <a:xfrm>
          <a:off x="0" y="380977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1" name="AutoShape 1039" descr="Minnesota Wild">
          <a:extLst>
            <a:ext uri="{FF2B5EF4-FFF2-40B4-BE49-F238E27FC236}">
              <a16:creationId xmlns:a16="http://schemas.microsoft.com/office/drawing/2014/main" xmlns="" id="{00000000-0008-0000-0D00-00000F100000}"/>
            </a:ext>
          </a:extLst>
        </xdr:cNvPr>
        <xdr:cNvSpPr>
          <a:spLocks noChangeAspect="1" noChangeArrowheads="1"/>
        </xdr:cNvSpPr>
      </xdr:nvSpPr>
      <xdr:spPr bwMode="auto">
        <a:xfrm>
          <a:off x="0" y="381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2" name="AutoShape 1040" descr="New Jersey Devils">
          <a:extLst>
            <a:ext uri="{FF2B5EF4-FFF2-40B4-BE49-F238E27FC236}">
              <a16:creationId xmlns:a16="http://schemas.microsoft.com/office/drawing/2014/main" xmlns="" id="{00000000-0008-0000-0D00-000010100000}"/>
            </a:ext>
          </a:extLst>
        </xdr:cNvPr>
        <xdr:cNvSpPr>
          <a:spLocks noChangeAspect="1" noChangeArrowheads="1"/>
        </xdr:cNvSpPr>
      </xdr:nvSpPr>
      <xdr:spPr bwMode="auto">
        <a:xfrm>
          <a:off x="0" y="38170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13" name="AutoShape 1041" descr="Edmonton Oilers">
          <a:extLst>
            <a:ext uri="{FF2B5EF4-FFF2-40B4-BE49-F238E27FC236}">
              <a16:creationId xmlns:a16="http://schemas.microsoft.com/office/drawing/2014/main" xmlns="" id="{00000000-0008-0000-0D00-000011100000}"/>
            </a:ext>
          </a:extLst>
        </xdr:cNvPr>
        <xdr:cNvSpPr>
          <a:spLocks noChangeAspect="1" noChangeArrowheads="1"/>
        </xdr:cNvSpPr>
      </xdr:nvSpPr>
      <xdr:spPr bwMode="auto">
        <a:xfrm>
          <a:off x="0" y="38207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4" name="AutoShape 1042" descr="Carolina Hurricanes">
          <a:extLst>
            <a:ext uri="{FF2B5EF4-FFF2-40B4-BE49-F238E27FC236}">
              <a16:creationId xmlns:a16="http://schemas.microsoft.com/office/drawing/2014/main" xmlns="" id="{00000000-0008-0000-0D00-000012100000}"/>
            </a:ext>
          </a:extLst>
        </xdr:cNvPr>
        <xdr:cNvSpPr>
          <a:spLocks noChangeAspect="1" noChangeArrowheads="1"/>
        </xdr:cNvSpPr>
      </xdr:nvSpPr>
      <xdr:spPr bwMode="auto">
        <a:xfrm>
          <a:off x="0" y="38225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5" name="AutoShape 1043" descr="Winnipeg Jets">
          <a:extLst>
            <a:ext uri="{FF2B5EF4-FFF2-40B4-BE49-F238E27FC236}">
              <a16:creationId xmlns:a16="http://schemas.microsoft.com/office/drawing/2014/main" xmlns="" id="{00000000-0008-0000-0D00-000013100000}"/>
            </a:ext>
          </a:extLst>
        </xdr:cNvPr>
        <xdr:cNvSpPr>
          <a:spLocks noChangeAspect="1" noChangeArrowheads="1"/>
        </xdr:cNvSpPr>
      </xdr:nvSpPr>
      <xdr:spPr bwMode="auto">
        <a:xfrm>
          <a:off x="0" y="38262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6" name="AutoShape 1044" descr="Montreal Canadiens">
          <a:extLst>
            <a:ext uri="{FF2B5EF4-FFF2-40B4-BE49-F238E27FC236}">
              <a16:creationId xmlns:a16="http://schemas.microsoft.com/office/drawing/2014/main" xmlns="" id="{00000000-0008-0000-0D00-000014100000}"/>
            </a:ext>
          </a:extLst>
        </xdr:cNvPr>
        <xdr:cNvSpPr>
          <a:spLocks noChangeAspect="1" noChangeArrowheads="1"/>
        </xdr:cNvSpPr>
      </xdr:nvSpPr>
      <xdr:spPr bwMode="auto">
        <a:xfrm>
          <a:off x="0" y="3829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7" name="AutoShape 1045" descr="Florida Panthers">
          <a:extLst>
            <a:ext uri="{FF2B5EF4-FFF2-40B4-BE49-F238E27FC236}">
              <a16:creationId xmlns:a16="http://schemas.microsoft.com/office/drawing/2014/main" xmlns="" id="{00000000-0008-0000-0D00-000015100000}"/>
            </a:ext>
          </a:extLst>
        </xdr:cNvPr>
        <xdr:cNvSpPr>
          <a:spLocks noChangeAspect="1" noChangeArrowheads="1"/>
        </xdr:cNvSpPr>
      </xdr:nvSpPr>
      <xdr:spPr bwMode="auto">
        <a:xfrm>
          <a:off x="0" y="38335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18" name="AutoShape 1046" descr="Nashville Predators">
          <a:extLst>
            <a:ext uri="{FF2B5EF4-FFF2-40B4-BE49-F238E27FC236}">
              <a16:creationId xmlns:a16="http://schemas.microsoft.com/office/drawing/2014/main" xmlns="" id="{00000000-0008-0000-0D00-000016100000}"/>
            </a:ext>
          </a:extLst>
        </xdr:cNvPr>
        <xdr:cNvSpPr>
          <a:spLocks noChangeAspect="1" noChangeArrowheads="1"/>
        </xdr:cNvSpPr>
      </xdr:nvSpPr>
      <xdr:spPr bwMode="auto">
        <a:xfrm>
          <a:off x="0" y="38372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19" name="AutoShape 1047" descr="Pittsburgh Penguins">
          <a:extLst>
            <a:ext uri="{FF2B5EF4-FFF2-40B4-BE49-F238E27FC236}">
              <a16:creationId xmlns:a16="http://schemas.microsoft.com/office/drawing/2014/main" xmlns="" id="{00000000-0008-0000-0D00-000017100000}"/>
            </a:ext>
          </a:extLst>
        </xdr:cNvPr>
        <xdr:cNvSpPr>
          <a:spLocks noChangeAspect="1" noChangeArrowheads="1"/>
        </xdr:cNvSpPr>
      </xdr:nvSpPr>
      <xdr:spPr bwMode="auto">
        <a:xfrm>
          <a:off x="0" y="38390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20" name="AutoShape 1048" descr="Arizona Coyotes">
          <a:extLst>
            <a:ext uri="{FF2B5EF4-FFF2-40B4-BE49-F238E27FC236}">
              <a16:creationId xmlns:a16="http://schemas.microsoft.com/office/drawing/2014/main" xmlns="" id="{00000000-0008-0000-0D00-000018100000}"/>
            </a:ext>
          </a:extLst>
        </xdr:cNvPr>
        <xdr:cNvSpPr>
          <a:spLocks noChangeAspect="1" noChangeArrowheads="1"/>
        </xdr:cNvSpPr>
      </xdr:nvSpPr>
      <xdr:spPr bwMode="auto">
        <a:xfrm>
          <a:off x="0" y="38426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21" name="AutoShape 1049" descr="Pittsburgh Penguins">
          <a:extLst>
            <a:ext uri="{FF2B5EF4-FFF2-40B4-BE49-F238E27FC236}">
              <a16:creationId xmlns:a16="http://schemas.microsoft.com/office/drawing/2014/main" xmlns="" id="{00000000-0008-0000-0D00-000019100000}"/>
            </a:ext>
          </a:extLst>
        </xdr:cNvPr>
        <xdr:cNvSpPr>
          <a:spLocks noChangeAspect="1" noChangeArrowheads="1"/>
        </xdr:cNvSpPr>
      </xdr:nvSpPr>
      <xdr:spPr bwMode="auto">
        <a:xfrm>
          <a:off x="0" y="38463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22" name="AutoShape 1050" descr="Toronto Maple Leafs">
          <a:extLst>
            <a:ext uri="{FF2B5EF4-FFF2-40B4-BE49-F238E27FC236}">
              <a16:creationId xmlns:a16="http://schemas.microsoft.com/office/drawing/2014/main" xmlns="" id="{00000000-0008-0000-0D00-00001A100000}"/>
            </a:ext>
          </a:extLst>
        </xdr:cNvPr>
        <xdr:cNvSpPr>
          <a:spLocks noChangeAspect="1" noChangeArrowheads="1"/>
        </xdr:cNvSpPr>
      </xdr:nvSpPr>
      <xdr:spPr bwMode="auto">
        <a:xfrm>
          <a:off x="0" y="38481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23" name="AutoShape 1051" descr="Los Angeles Kings">
          <a:extLst>
            <a:ext uri="{FF2B5EF4-FFF2-40B4-BE49-F238E27FC236}">
              <a16:creationId xmlns:a16="http://schemas.microsoft.com/office/drawing/2014/main" xmlns="" id="{00000000-0008-0000-0D00-00001B100000}"/>
            </a:ext>
          </a:extLst>
        </xdr:cNvPr>
        <xdr:cNvSpPr>
          <a:spLocks noChangeAspect="1" noChangeArrowheads="1"/>
        </xdr:cNvSpPr>
      </xdr:nvSpPr>
      <xdr:spPr bwMode="auto">
        <a:xfrm>
          <a:off x="0" y="38518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24" name="AutoShape 1052" descr="Buffalo Sabres">
          <a:extLst>
            <a:ext uri="{FF2B5EF4-FFF2-40B4-BE49-F238E27FC236}">
              <a16:creationId xmlns:a16="http://schemas.microsoft.com/office/drawing/2014/main" xmlns="" id="{00000000-0008-0000-0D00-00001C100000}"/>
            </a:ext>
          </a:extLst>
        </xdr:cNvPr>
        <xdr:cNvSpPr>
          <a:spLocks noChangeAspect="1" noChangeArrowheads="1"/>
        </xdr:cNvSpPr>
      </xdr:nvSpPr>
      <xdr:spPr bwMode="auto">
        <a:xfrm>
          <a:off x="0" y="38554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25" name="AutoShape 1053" descr="Carolina Hurricanes">
          <a:extLst>
            <a:ext uri="{FF2B5EF4-FFF2-40B4-BE49-F238E27FC236}">
              <a16:creationId xmlns:a16="http://schemas.microsoft.com/office/drawing/2014/main" xmlns="" id="{00000000-0008-0000-0D00-00001D100000}"/>
            </a:ext>
          </a:extLst>
        </xdr:cNvPr>
        <xdr:cNvSpPr>
          <a:spLocks noChangeAspect="1" noChangeArrowheads="1"/>
        </xdr:cNvSpPr>
      </xdr:nvSpPr>
      <xdr:spPr bwMode="auto">
        <a:xfrm>
          <a:off x="0" y="3859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26" name="AutoShape 1054" descr="Edmonton Oilers">
          <a:extLst>
            <a:ext uri="{FF2B5EF4-FFF2-40B4-BE49-F238E27FC236}">
              <a16:creationId xmlns:a16="http://schemas.microsoft.com/office/drawing/2014/main" xmlns="" id="{00000000-0008-0000-0D00-00001E100000}"/>
            </a:ext>
          </a:extLst>
        </xdr:cNvPr>
        <xdr:cNvSpPr>
          <a:spLocks noChangeAspect="1" noChangeArrowheads="1"/>
        </xdr:cNvSpPr>
      </xdr:nvSpPr>
      <xdr:spPr bwMode="auto">
        <a:xfrm>
          <a:off x="0" y="386097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27" name="AutoShape 1055" descr="Los Angeles Kings">
          <a:extLst>
            <a:ext uri="{FF2B5EF4-FFF2-40B4-BE49-F238E27FC236}">
              <a16:creationId xmlns:a16="http://schemas.microsoft.com/office/drawing/2014/main" xmlns="" id="{00000000-0008-0000-0D00-00001F100000}"/>
            </a:ext>
          </a:extLst>
        </xdr:cNvPr>
        <xdr:cNvSpPr>
          <a:spLocks noChangeAspect="1" noChangeArrowheads="1"/>
        </xdr:cNvSpPr>
      </xdr:nvSpPr>
      <xdr:spPr bwMode="auto">
        <a:xfrm>
          <a:off x="0" y="38628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28" name="AutoShape 1056" descr="Anaheim Ducks">
          <a:extLst>
            <a:ext uri="{FF2B5EF4-FFF2-40B4-BE49-F238E27FC236}">
              <a16:creationId xmlns:a16="http://schemas.microsoft.com/office/drawing/2014/main" xmlns="" id="{00000000-0008-0000-0D00-000020100000}"/>
            </a:ext>
          </a:extLst>
        </xdr:cNvPr>
        <xdr:cNvSpPr>
          <a:spLocks noChangeAspect="1" noChangeArrowheads="1"/>
        </xdr:cNvSpPr>
      </xdr:nvSpPr>
      <xdr:spPr bwMode="auto">
        <a:xfrm>
          <a:off x="0" y="386463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29" name="AutoShape 1057" descr="Nashville Predators">
          <a:extLst>
            <a:ext uri="{FF2B5EF4-FFF2-40B4-BE49-F238E27FC236}">
              <a16:creationId xmlns:a16="http://schemas.microsoft.com/office/drawing/2014/main" xmlns="" id="{00000000-0008-0000-0D00-000021100000}"/>
            </a:ext>
          </a:extLst>
        </xdr:cNvPr>
        <xdr:cNvSpPr>
          <a:spLocks noChangeAspect="1" noChangeArrowheads="1"/>
        </xdr:cNvSpPr>
      </xdr:nvSpPr>
      <xdr:spPr bwMode="auto">
        <a:xfrm>
          <a:off x="0" y="38682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30" name="AutoShape 1058" descr="Florida Panthers">
          <a:extLst>
            <a:ext uri="{FF2B5EF4-FFF2-40B4-BE49-F238E27FC236}">
              <a16:creationId xmlns:a16="http://schemas.microsoft.com/office/drawing/2014/main" xmlns="" id="{00000000-0008-0000-0D00-000022100000}"/>
            </a:ext>
          </a:extLst>
        </xdr:cNvPr>
        <xdr:cNvSpPr>
          <a:spLocks noChangeAspect="1" noChangeArrowheads="1"/>
        </xdr:cNvSpPr>
      </xdr:nvSpPr>
      <xdr:spPr bwMode="auto">
        <a:xfrm>
          <a:off x="0" y="38701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31" name="AutoShape 1059" descr="Pittsburgh Penguins">
          <a:extLst>
            <a:ext uri="{FF2B5EF4-FFF2-40B4-BE49-F238E27FC236}">
              <a16:creationId xmlns:a16="http://schemas.microsoft.com/office/drawing/2014/main" xmlns="" id="{00000000-0008-0000-0D00-000023100000}"/>
            </a:ext>
          </a:extLst>
        </xdr:cNvPr>
        <xdr:cNvSpPr>
          <a:spLocks noChangeAspect="1" noChangeArrowheads="1"/>
        </xdr:cNvSpPr>
      </xdr:nvSpPr>
      <xdr:spPr bwMode="auto">
        <a:xfrm>
          <a:off x="0" y="38737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32" name="AutoShape 1060" descr="Ottawa Senators">
          <a:extLst>
            <a:ext uri="{FF2B5EF4-FFF2-40B4-BE49-F238E27FC236}">
              <a16:creationId xmlns:a16="http://schemas.microsoft.com/office/drawing/2014/main" xmlns="" id="{00000000-0008-0000-0D00-000024100000}"/>
            </a:ext>
          </a:extLst>
        </xdr:cNvPr>
        <xdr:cNvSpPr>
          <a:spLocks noChangeAspect="1" noChangeArrowheads="1"/>
        </xdr:cNvSpPr>
      </xdr:nvSpPr>
      <xdr:spPr bwMode="auto">
        <a:xfrm>
          <a:off x="0" y="38756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33" name="AutoShape 1061" descr="Philadelphia Flyers">
          <a:extLst>
            <a:ext uri="{FF2B5EF4-FFF2-40B4-BE49-F238E27FC236}">
              <a16:creationId xmlns:a16="http://schemas.microsoft.com/office/drawing/2014/main" xmlns="" id="{00000000-0008-0000-0D00-000025100000}"/>
            </a:ext>
          </a:extLst>
        </xdr:cNvPr>
        <xdr:cNvSpPr>
          <a:spLocks noChangeAspect="1" noChangeArrowheads="1"/>
        </xdr:cNvSpPr>
      </xdr:nvSpPr>
      <xdr:spPr bwMode="auto">
        <a:xfrm>
          <a:off x="0" y="38792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34" name="AutoShape 1062" descr="Detroit Red Wings">
          <a:extLst>
            <a:ext uri="{FF2B5EF4-FFF2-40B4-BE49-F238E27FC236}">
              <a16:creationId xmlns:a16="http://schemas.microsoft.com/office/drawing/2014/main" xmlns="" id="{00000000-0008-0000-0D00-000026100000}"/>
            </a:ext>
          </a:extLst>
        </xdr:cNvPr>
        <xdr:cNvSpPr>
          <a:spLocks noChangeAspect="1" noChangeArrowheads="1"/>
        </xdr:cNvSpPr>
      </xdr:nvSpPr>
      <xdr:spPr bwMode="auto">
        <a:xfrm>
          <a:off x="0" y="38829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35" name="AutoShape 1063" descr="Colorado Avalanche">
          <a:extLst>
            <a:ext uri="{FF2B5EF4-FFF2-40B4-BE49-F238E27FC236}">
              <a16:creationId xmlns:a16="http://schemas.microsoft.com/office/drawing/2014/main" xmlns="" id="{00000000-0008-0000-0D00-000027100000}"/>
            </a:ext>
          </a:extLst>
        </xdr:cNvPr>
        <xdr:cNvSpPr>
          <a:spLocks noChangeAspect="1" noChangeArrowheads="1"/>
        </xdr:cNvSpPr>
      </xdr:nvSpPr>
      <xdr:spPr bwMode="auto">
        <a:xfrm>
          <a:off x="0" y="3886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36" name="AutoShape 1064" descr="Montreal Canadiens">
          <a:extLst>
            <a:ext uri="{FF2B5EF4-FFF2-40B4-BE49-F238E27FC236}">
              <a16:creationId xmlns:a16="http://schemas.microsoft.com/office/drawing/2014/main" xmlns="" id="{00000000-0008-0000-0D00-000028100000}"/>
            </a:ext>
          </a:extLst>
        </xdr:cNvPr>
        <xdr:cNvSpPr>
          <a:spLocks noChangeAspect="1" noChangeArrowheads="1"/>
        </xdr:cNvSpPr>
      </xdr:nvSpPr>
      <xdr:spPr bwMode="auto">
        <a:xfrm>
          <a:off x="0" y="38884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37" name="AutoShape 1065" descr="Calgary Flames">
          <a:extLst>
            <a:ext uri="{FF2B5EF4-FFF2-40B4-BE49-F238E27FC236}">
              <a16:creationId xmlns:a16="http://schemas.microsoft.com/office/drawing/2014/main" xmlns="" id="{00000000-0008-0000-0D00-000029100000}"/>
            </a:ext>
          </a:extLst>
        </xdr:cNvPr>
        <xdr:cNvSpPr>
          <a:spLocks noChangeAspect="1" noChangeArrowheads="1"/>
        </xdr:cNvSpPr>
      </xdr:nvSpPr>
      <xdr:spPr bwMode="auto">
        <a:xfrm>
          <a:off x="0" y="38920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38" name="AutoShape 1066" descr="Chicago Blackhawks">
          <a:extLst>
            <a:ext uri="{FF2B5EF4-FFF2-40B4-BE49-F238E27FC236}">
              <a16:creationId xmlns:a16="http://schemas.microsoft.com/office/drawing/2014/main" xmlns="" id="{00000000-0008-0000-0D00-00002A100000}"/>
            </a:ext>
          </a:extLst>
        </xdr:cNvPr>
        <xdr:cNvSpPr>
          <a:spLocks noChangeAspect="1" noChangeArrowheads="1"/>
        </xdr:cNvSpPr>
      </xdr:nvSpPr>
      <xdr:spPr bwMode="auto">
        <a:xfrm>
          <a:off x="0" y="3895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39" name="AutoShape 1067" descr="Vegas Golden Knights">
          <a:extLst>
            <a:ext uri="{FF2B5EF4-FFF2-40B4-BE49-F238E27FC236}">
              <a16:creationId xmlns:a16="http://schemas.microsoft.com/office/drawing/2014/main" xmlns="" id="{00000000-0008-0000-0D00-00002B100000}"/>
            </a:ext>
          </a:extLst>
        </xdr:cNvPr>
        <xdr:cNvSpPr>
          <a:spLocks noChangeAspect="1" noChangeArrowheads="1"/>
        </xdr:cNvSpPr>
      </xdr:nvSpPr>
      <xdr:spPr bwMode="auto">
        <a:xfrm>
          <a:off x="0" y="38993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0" name="AutoShape 1068" descr="Detroit Red Wings">
          <a:extLst>
            <a:ext uri="{FF2B5EF4-FFF2-40B4-BE49-F238E27FC236}">
              <a16:creationId xmlns:a16="http://schemas.microsoft.com/office/drawing/2014/main" xmlns="" id="{00000000-0008-0000-0D00-00002C100000}"/>
            </a:ext>
          </a:extLst>
        </xdr:cNvPr>
        <xdr:cNvSpPr>
          <a:spLocks noChangeAspect="1" noChangeArrowheads="1"/>
        </xdr:cNvSpPr>
      </xdr:nvSpPr>
      <xdr:spPr bwMode="auto">
        <a:xfrm>
          <a:off x="0" y="39012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1" name="AutoShape 1069" descr="Buffalo Sabres">
          <a:extLst>
            <a:ext uri="{FF2B5EF4-FFF2-40B4-BE49-F238E27FC236}">
              <a16:creationId xmlns:a16="http://schemas.microsoft.com/office/drawing/2014/main" xmlns="" id="{00000000-0008-0000-0D00-00002D100000}"/>
            </a:ext>
          </a:extLst>
        </xdr:cNvPr>
        <xdr:cNvSpPr>
          <a:spLocks noChangeAspect="1" noChangeArrowheads="1"/>
        </xdr:cNvSpPr>
      </xdr:nvSpPr>
      <xdr:spPr bwMode="auto">
        <a:xfrm>
          <a:off x="0" y="3904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2" name="AutoShape 1070" descr="New York Rangers">
          <a:extLst>
            <a:ext uri="{FF2B5EF4-FFF2-40B4-BE49-F238E27FC236}">
              <a16:creationId xmlns:a16="http://schemas.microsoft.com/office/drawing/2014/main" xmlns="" id="{00000000-0008-0000-0D00-00002E100000}"/>
            </a:ext>
          </a:extLst>
        </xdr:cNvPr>
        <xdr:cNvSpPr>
          <a:spLocks noChangeAspect="1" noChangeArrowheads="1"/>
        </xdr:cNvSpPr>
      </xdr:nvSpPr>
      <xdr:spPr bwMode="auto">
        <a:xfrm>
          <a:off x="0" y="39085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43" name="AutoShape 1071" descr="San Jose Sharks">
          <a:extLst>
            <a:ext uri="{FF2B5EF4-FFF2-40B4-BE49-F238E27FC236}">
              <a16:creationId xmlns:a16="http://schemas.microsoft.com/office/drawing/2014/main" xmlns="" id="{00000000-0008-0000-0D00-00002F100000}"/>
            </a:ext>
          </a:extLst>
        </xdr:cNvPr>
        <xdr:cNvSpPr>
          <a:spLocks noChangeAspect="1" noChangeArrowheads="1"/>
        </xdr:cNvSpPr>
      </xdr:nvSpPr>
      <xdr:spPr bwMode="auto">
        <a:xfrm>
          <a:off x="0" y="39121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4" name="AutoShape 1072" descr="Anaheim Ducks">
          <a:extLst>
            <a:ext uri="{FF2B5EF4-FFF2-40B4-BE49-F238E27FC236}">
              <a16:creationId xmlns:a16="http://schemas.microsoft.com/office/drawing/2014/main" xmlns="" id="{00000000-0008-0000-0D00-000030100000}"/>
            </a:ext>
          </a:extLst>
        </xdr:cNvPr>
        <xdr:cNvSpPr>
          <a:spLocks noChangeAspect="1" noChangeArrowheads="1"/>
        </xdr:cNvSpPr>
      </xdr:nvSpPr>
      <xdr:spPr bwMode="auto">
        <a:xfrm>
          <a:off x="0" y="39140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5" name="AutoShape 1073" descr="Toronto Maple Leafs">
          <a:extLst>
            <a:ext uri="{FF2B5EF4-FFF2-40B4-BE49-F238E27FC236}">
              <a16:creationId xmlns:a16="http://schemas.microsoft.com/office/drawing/2014/main" xmlns="" id="{00000000-0008-0000-0D00-000031100000}"/>
            </a:ext>
          </a:extLst>
        </xdr:cNvPr>
        <xdr:cNvSpPr>
          <a:spLocks noChangeAspect="1" noChangeArrowheads="1"/>
        </xdr:cNvSpPr>
      </xdr:nvSpPr>
      <xdr:spPr bwMode="auto">
        <a:xfrm>
          <a:off x="0" y="39176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46" name="AutoShape 1074" descr="New Jersey Devils">
          <a:extLst>
            <a:ext uri="{FF2B5EF4-FFF2-40B4-BE49-F238E27FC236}">
              <a16:creationId xmlns:a16="http://schemas.microsoft.com/office/drawing/2014/main" xmlns="" id="{00000000-0008-0000-0D00-000032100000}"/>
            </a:ext>
          </a:extLst>
        </xdr:cNvPr>
        <xdr:cNvSpPr>
          <a:spLocks noChangeAspect="1" noChangeArrowheads="1"/>
        </xdr:cNvSpPr>
      </xdr:nvSpPr>
      <xdr:spPr bwMode="auto">
        <a:xfrm>
          <a:off x="0" y="39213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7" name="AutoShape 1075" descr="New Jersey Devils">
          <a:extLst>
            <a:ext uri="{FF2B5EF4-FFF2-40B4-BE49-F238E27FC236}">
              <a16:creationId xmlns:a16="http://schemas.microsoft.com/office/drawing/2014/main" xmlns="" id="{00000000-0008-0000-0D00-000033100000}"/>
            </a:ext>
          </a:extLst>
        </xdr:cNvPr>
        <xdr:cNvSpPr>
          <a:spLocks noChangeAspect="1" noChangeArrowheads="1"/>
        </xdr:cNvSpPr>
      </xdr:nvSpPr>
      <xdr:spPr bwMode="auto">
        <a:xfrm>
          <a:off x="0" y="392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8" name="AutoShape 1076" descr="Anaheim Ducks">
          <a:extLst>
            <a:ext uri="{FF2B5EF4-FFF2-40B4-BE49-F238E27FC236}">
              <a16:creationId xmlns:a16="http://schemas.microsoft.com/office/drawing/2014/main" xmlns="" id="{00000000-0008-0000-0D00-000034100000}"/>
            </a:ext>
          </a:extLst>
        </xdr:cNvPr>
        <xdr:cNvSpPr>
          <a:spLocks noChangeAspect="1" noChangeArrowheads="1"/>
        </xdr:cNvSpPr>
      </xdr:nvSpPr>
      <xdr:spPr bwMode="auto">
        <a:xfrm>
          <a:off x="0" y="39268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49" name="AutoShape 1077" descr="Los Angeles Kings">
          <a:extLst>
            <a:ext uri="{FF2B5EF4-FFF2-40B4-BE49-F238E27FC236}">
              <a16:creationId xmlns:a16="http://schemas.microsoft.com/office/drawing/2014/main" xmlns="" id="{00000000-0008-0000-0D00-000035100000}"/>
            </a:ext>
          </a:extLst>
        </xdr:cNvPr>
        <xdr:cNvSpPr>
          <a:spLocks noChangeAspect="1" noChangeArrowheads="1"/>
        </xdr:cNvSpPr>
      </xdr:nvSpPr>
      <xdr:spPr bwMode="auto">
        <a:xfrm>
          <a:off x="0" y="3930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0" name="AutoShape 1078" descr="Montreal Canadiens">
          <a:extLst>
            <a:ext uri="{FF2B5EF4-FFF2-40B4-BE49-F238E27FC236}">
              <a16:creationId xmlns:a16="http://schemas.microsoft.com/office/drawing/2014/main" xmlns="" id="{00000000-0008-0000-0D00-000036100000}"/>
            </a:ext>
          </a:extLst>
        </xdr:cNvPr>
        <xdr:cNvSpPr>
          <a:spLocks noChangeAspect="1" noChangeArrowheads="1"/>
        </xdr:cNvSpPr>
      </xdr:nvSpPr>
      <xdr:spPr bwMode="auto">
        <a:xfrm>
          <a:off x="0" y="39341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1" name="AutoShape 1079" descr="Pittsburgh Penguins">
          <a:extLst>
            <a:ext uri="{FF2B5EF4-FFF2-40B4-BE49-F238E27FC236}">
              <a16:creationId xmlns:a16="http://schemas.microsoft.com/office/drawing/2014/main" xmlns="" id="{00000000-0008-0000-0D00-000037100000}"/>
            </a:ext>
          </a:extLst>
        </xdr:cNvPr>
        <xdr:cNvSpPr>
          <a:spLocks noChangeAspect="1" noChangeArrowheads="1"/>
        </xdr:cNvSpPr>
      </xdr:nvSpPr>
      <xdr:spPr bwMode="auto">
        <a:xfrm>
          <a:off x="0" y="39377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2" name="AutoShape 1080" descr="Nashville Predators">
          <a:extLst>
            <a:ext uri="{FF2B5EF4-FFF2-40B4-BE49-F238E27FC236}">
              <a16:creationId xmlns:a16="http://schemas.microsoft.com/office/drawing/2014/main" xmlns="" id="{00000000-0008-0000-0D00-000038100000}"/>
            </a:ext>
          </a:extLst>
        </xdr:cNvPr>
        <xdr:cNvSpPr>
          <a:spLocks noChangeAspect="1" noChangeArrowheads="1"/>
        </xdr:cNvSpPr>
      </xdr:nvSpPr>
      <xdr:spPr bwMode="auto">
        <a:xfrm>
          <a:off x="0" y="3941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53" name="AutoShape 1081" descr="New York Islanders">
          <a:extLst>
            <a:ext uri="{FF2B5EF4-FFF2-40B4-BE49-F238E27FC236}">
              <a16:creationId xmlns:a16="http://schemas.microsoft.com/office/drawing/2014/main" xmlns="" id="{00000000-0008-0000-0D00-000039100000}"/>
            </a:ext>
          </a:extLst>
        </xdr:cNvPr>
        <xdr:cNvSpPr>
          <a:spLocks noChangeAspect="1" noChangeArrowheads="1"/>
        </xdr:cNvSpPr>
      </xdr:nvSpPr>
      <xdr:spPr bwMode="auto">
        <a:xfrm>
          <a:off x="0" y="39451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4" name="AutoShape 1082" descr="Tampa Bay Lightning">
          <a:extLst>
            <a:ext uri="{FF2B5EF4-FFF2-40B4-BE49-F238E27FC236}">
              <a16:creationId xmlns:a16="http://schemas.microsoft.com/office/drawing/2014/main" xmlns="" id="{00000000-0008-0000-0D00-00003A100000}"/>
            </a:ext>
          </a:extLst>
        </xdr:cNvPr>
        <xdr:cNvSpPr>
          <a:spLocks noChangeAspect="1" noChangeArrowheads="1"/>
        </xdr:cNvSpPr>
      </xdr:nvSpPr>
      <xdr:spPr bwMode="auto">
        <a:xfrm>
          <a:off x="0" y="39469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5" name="AutoShape 1083" descr="Vancouver Canucks">
          <a:extLst>
            <a:ext uri="{FF2B5EF4-FFF2-40B4-BE49-F238E27FC236}">
              <a16:creationId xmlns:a16="http://schemas.microsoft.com/office/drawing/2014/main" xmlns="" id="{00000000-0008-0000-0D00-00003B100000}"/>
            </a:ext>
          </a:extLst>
        </xdr:cNvPr>
        <xdr:cNvSpPr>
          <a:spLocks noChangeAspect="1" noChangeArrowheads="1"/>
        </xdr:cNvSpPr>
      </xdr:nvSpPr>
      <xdr:spPr bwMode="auto">
        <a:xfrm>
          <a:off x="0" y="39505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56" name="AutoShape 1084" descr="Winnipeg Jets">
          <a:extLst>
            <a:ext uri="{FF2B5EF4-FFF2-40B4-BE49-F238E27FC236}">
              <a16:creationId xmlns:a16="http://schemas.microsoft.com/office/drawing/2014/main" xmlns="" id="{00000000-0008-0000-0D00-00003C100000}"/>
            </a:ext>
          </a:extLst>
        </xdr:cNvPr>
        <xdr:cNvSpPr>
          <a:spLocks noChangeAspect="1" noChangeArrowheads="1"/>
        </xdr:cNvSpPr>
      </xdr:nvSpPr>
      <xdr:spPr bwMode="auto">
        <a:xfrm>
          <a:off x="0" y="39542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7" name="AutoShape 1085" descr="Philadelphia Flyers">
          <a:extLst>
            <a:ext uri="{FF2B5EF4-FFF2-40B4-BE49-F238E27FC236}">
              <a16:creationId xmlns:a16="http://schemas.microsoft.com/office/drawing/2014/main" xmlns="" id="{00000000-0008-0000-0D00-00003D100000}"/>
            </a:ext>
          </a:extLst>
        </xdr:cNvPr>
        <xdr:cNvSpPr>
          <a:spLocks noChangeAspect="1" noChangeArrowheads="1"/>
        </xdr:cNvSpPr>
      </xdr:nvSpPr>
      <xdr:spPr bwMode="auto">
        <a:xfrm>
          <a:off x="0" y="39560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8" name="AutoShape 1086" descr="Buffalo Sabres">
          <a:extLst>
            <a:ext uri="{FF2B5EF4-FFF2-40B4-BE49-F238E27FC236}">
              <a16:creationId xmlns:a16="http://schemas.microsoft.com/office/drawing/2014/main" xmlns="" id="{00000000-0008-0000-0D00-00003E100000}"/>
            </a:ext>
          </a:extLst>
        </xdr:cNvPr>
        <xdr:cNvSpPr>
          <a:spLocks noChangeAspect="1" noChangeArrowheads="1"/>
        </xdr:cNvSpPr>
      </xdr:nvSpPr>
      <xdr:spPr bwMode="auto">
        <a:xfrm>
          <a:off x="0" y="3959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59" name="AutoShape 1087" descr="New York Islanders">
          <a:extLst>
            <a:ext uri="{FF2B5EF4-FFF2-40B4-BE49-F238E27FC236}">
              <a16:creationId xmlns:a16="http://schemas.microsoft.com/office/drawing/2014/main" xmlns="" id="{00000000-0008-0000-0D00-00003F100000}"/>
            </a:ext>
          </a:extLst>
        </xdr:cNvPr>
        <xdr:cNvSpPr>
          <a:spLocks noChangeAspect="1" noChangeArrowheads="1"/>
        </xdr:cNvSpPr>
      </xdr:nvSpPr>
      <xdr:spPr bwMode="auto">
        <a:xfrm>
          <a:off x="0" y="39633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60" name="AutoShape 1088" descr="Minnesota Wild">
          <a:extLst>
            <a:ext uri="{FF2B5EF4-FFF2-40B4-BE49-F238E27FC236}">
              <a16:creationId xmlns:a16="http://schemas.microsoft.com/office/drawing/2014/main" xmlns="" id="{00000000-0008-0000-0D00-000040100000}"/>
            </a:ext>
          </a:extLst>
        </xdr:cNvPr>
        <xdr:cNvSpPr>
          <a:spLocks noChangeAspect="1" noChangeArrowheads="1"/>
        </xdr:cNvSpPr>
      </xdr:nvSpPr>
      <xdr:spPr bwMode="auto">
        <a:xfrm>
          <a:off x="0" y="39670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1" name="AutoShape 1089" descr="Calgary Flames">
          <a:extLst>
            <a:ext uri="{FF2B5EF4-FFF2-40B4-BE49-F238E27FC236}">
              <a16:creationId xmlns:a16="http://schemas.microsoft.com/office/drawing/2014/main" xmlns="" id="{00000000-0008-0000-0D00-000041100000}"/>
            </a:ext>
          </a:extLst>
        </xdr:cNvPr>
        <xdr:cNvSpPr>
          <a:spLocks noChangeAspect="1" noChangeArrowheads="1"/>
        </xdr:cNvSpPr>
      </xdr:nvSpPr>
      <xdr:spPr bwMode="auto">
        <a:xfrm>
          <a:off x="0" y="3968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2" name="AutoShape 1090" descr="Tampa Bay Lightning">
          <a:extLst>
            <a:ext uri="{FF2B5EF4-FFF2-40B4-BE49-F238E27FC236}">
              <a16:creationId xmlns:a16="http://schemas.microsoft.com/office/drawing/2014/main" xmlns="" id="{00000000-0008-0000-0D00-000042100000}"/>
            </a:ext>
          </a:extLst>
        </xdr:cNvPr>
        <xdr:cNvSpPr>
          <a:spLocks noChangeAspect="1" noChangeArrowheads="1"/>
        </xdr:cNvSpPr>
      </xdr:nvSpPr>
      <xdr:spPr bwMode="auto">
        <a:xfrm>
          <a:off x="0" y="39725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3" name="AutoShape 1091" descr="Dallas Stars">
          <a:extLst>
            <a:ext uri="{FF2B5EF4-FFF2-40B4-BE49-F238E27FC236}">
              <a16:creationId xmlns:a16="http://schemas.microsoft.com/office/drawing/2014/main" xmlns="" id="{00000000-0008-0000-0D00-000043100000}"/>
            </a:ext>
          </a:extLst>
        </xdr:cNvPr>
        <xdr:cNvSpPr>
          <a:spLocks noChangeAspect="1" noChangeArrowheads="1"/>
        </xdr:cNvSpPr>
      </xdr:nvSpPr>
      <xdr:spPr bwMode="auto">
        <a:xfrm>
          <a:off x="0" y="39761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4" name="AutoShape 1092" descr="Edmonton Oilers">
          <a:extLst>
            <a:ext uri="{FF2B5EF4-FFF2-40B4-BE49-F238E27FC236}">
              <a16:creationId xmlns:a16="http://schemas.microsoft.com/office/drawing/2014/main" xmlns="" id="{00000000-0008-0000-0D00-000044100000}"/>
            </a:ext>
          </a:extLst>
        </xdr:cNvPr>
        <xdr:cNvSpPr>
          <a:spLocks noChangeAspect="1" noChangeArrowheads="1"/>
        </xdr:cNvSpPr>
      </xdr:nvSpPr>
      <xdr:spPr bwMode="auto">
        <a:xfrm>
          <a:off x="0" y="39798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5" name="AutoShape 1093" descr="Florida Panthers">
          <a:extLst>
            <a:ext uri="{FF2B5EF4-FFF2-40B4-BE49-F238E27FC236}">
              <a16:creationId xmlns:a16="http://schemas.microsoft.com/office/drawing/2014/main" xmlns="" id="{00000000-0008-0000-0D00-000045100000}"/>
            </a:ext>
          </a:extLst>
        </xdr:cNvPr>
        <xdr:cNvSpPr>
          <a:spLocks noChangeAspect="1" noChangeArrowheads="1"/>
        </xdr:cNvSpPr>
      </xdr:nvSpPr>
      <xdr:spPr bwMode="auto">
        <a:xfrm>
          <a:off x="0" y="39835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6" name="AutoShape 1094" descr="Columbus Blue Jackets">
          <a:extLst>
            <a:ext uri="{FF2B5EF4-FFF2-40B4-BE49-F238E27FC236}">
              <a16:creationId xmlns:a16="http://schemas.microsoft.com/office/drawing/2014/main" xmlns="" id="{00000000-0008-0000-0D00-000046100000}"/>
            </a:ext>
          </a:extLst>
        </xdr:cNvPr>
        <xdr:cNvSpPr>
          <a:spLocks noChangeAspect="1" noChangeArrowheads="1"/>
        </xdr:cNvSpPr>
      </xdr:nvSpPr>
      <xdr:spPr bwMode="auto">
        <a:xfrm>
          <a:off x="0" y="3987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7" name="AutoShape 1095" descr="Philadelphia Flyers">
          <a:extLst>
            <a:ext uri="{FF2B5EF4-FFF2-40B4-BE49-F238E27FC236}">
              <a16:creationId xmlns:a16="http://schemas.microsoft.com/office/drawing/2014/main" xmlns="" id="{00000000-0008-0000-0D00-000047100000}"/>
            </a:ext>
          </a:extLst>
        </xdr:cNvPr>
        <xdr:cNvSpPr>
          <a:spLocks noChangeAspect="1" noChangeArrowheads="1"/>
        </xdr:cNvSpPr>
      </xdr:nvSpPr>
      <xdr:spPr bwMode="auto">
        <a:xfrm>
          <a:off x="0" y="39908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8" name="AutoShape 1096" descr="New York Islanders">
          <a:extLst>
            <a:ext uri="{FF2B5EF4-FFF2-40B4-BE49-F238E27FC236}">
              <a16:creationId xmlns:a16="http://schemas.microsoft.com/office/drawing/2014/main" xmlns="" id="{00000000-0008-0000-0D00-000048100000}"/>
            </a:ext>
          </a:extLst>
        </xdr:cNvPr>
        <xdr:cNvSpPr>
          <a:spLocks noChangeAspect="1" noChangeArrowheads="1"/>
        </xdr:cNvSpPr>
      </xdr:nvSpPr>
      <xdr:spPr bwMode="auto">
        <a:xfrm>
          <a:off x="0" y="39944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69" name="AutoShape 1097" descr="Arizona Coyotes">
          <a:extLst>
            <a:ext uri="{FF2B5EF4-FFF2-40B4-BE49-F238E27FC236}">
              <a16:creationId xmlns:a16="http://schemas.microsoft.com/office/drawing/2014/main" xmlns="" id="{00000000-0008-0000-0D00-000049100000}"/>
            </a:ext>
          </a:extLst>
        </xdr:cNvPr>
        <xdr:cNvSpPr>
          <a:spLocks noChangeAspect="1" noChangeArrowheads="1"/>
        </xdr:cNvSpPr>
      </xdr:nvSpPr>
      <xdr:spPr bwMode="auto">
        <a:xfrm>
          <a:off x="0" y="39981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0" name="AutoShape 1098" descr="New York Islanders">
          <a:extLst>
            <a:ext uri="{FF2B5EF4-FFF2-40B4-BE49-F238E27FC236}">
              <a16:creationId xmlns:a16="http://schemas.microsoft.com/office/drawing/2014/main" xmlns="" id="{00000000-0008-0000-0D00-00004A100000}"/>
            </a:ext>
          </a:extLst>
        </xdr:cNvPr>
        <xdr:cNvSpPr>
          <a:spLocks noChangeAspect="1" noChangeArrowheads="1"/>
        </xdr:cNvSpPr>
      </xdr:nvSpPr>
      <xdr:spPr bwMode="auto">
        <a:xfrm>
          <a:off x="0" y="40017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1" name="AutoShape 1099" descr="Florida Panthers">
          <a:extLst>
            <a:ext uri="{FF2B5EF4-FFF2-40B4-BE49-F238E27FC236}">
              <a16:creationId xmlns:a16="http://schemas.microsoft.com/office/drawing/2014/main" xmlns="" id="{00000000-0008-0000-0D00-00004B100000}"/>
            </a:ext>
          </a:extLst>
        </xdr:cNvPr>
        <xdr:cNvSpPr>
          <a:spLocks noChangeAspect="1" noChangeArrowheads="1"/>
        </xdr:cNvSpPr>
      </xdr:nvSpPr>
      <xdr:spPr bwMode="auto">
        <a:xfrm>
          <a:off x="0" y="40054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2" name="AutoShape 1100" descr="San Jose Sharks">
          <a:extLst>
            <a:ext uri="{FF2B5EF4-FFF2-40B4-BE49-F238E27FC236}">
              <a16:creationId xmlns:a16="http://schemas.microsoft.com/office/drawing/2014/main" xmlns="" id="{00000000-0008-0000-0D00-00004C100000}"/>
            </a:ext>
          </a:extLst>
        </xdr:cNvPr>
        <xdr:cNvSpPr>
          <a:spLocks noChangeAspect="1" noChangeArrowheads="1"/>
        </xdr:cNvSpPr>
      </xdr:nvSpPr>
      <xdr:spPr bwMode="auto">
        <a:xfrm>
          <a:off x="0" y="40091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73" name="AutoShape 1101" descr="Ottawa Senators">
          <a:extLst>
            <a:ext uri="{FF2B5EF4-FFF2-40B4-BE49-F238E27FC236}">
              <a16:creationId xmlns:a16="http://schemas.microsoft.com/office/drawing/2014/main" xmlns="" id="{00000000-0008-0000-0D00-00004D100000}"/>
            </a:ext>
          </a:extLst>
        </xdr:cNvPr>
        <xdr:cNvSpPr>
          <a:spLocks noChangeAspect="1" noChangeArrowheads="1"/>
        </xdr:cNvSpPr>
      </xdr:nvSpPr>
      <xdr:spPr bwMode="auto">
        <a:xfrm>
          <a:off x="0" y="40127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4" name="AutoShape 1102" descr="Minnesota Wild">
          <a:extLst>
            <a:ext uri="{FF2B5EF4-FFF2-40B4-BE49-F238E27FC236}">
              <a16:creationId xmlns:a16="http://schemas.microsoft.com/office/drawing/2014/main" xmlns="" id="{00000000-0008-0000-0D00-00004E100000}"/>
            </a:ext>
          </a:extLst>
        </xdr:cNvPr>
        <xdr:cNvSpPr>
          <a:spLocks noChangeAspect="1" noChangeArrowheads="1"/>
        </xdr:cNvSpPr>
      </xdr:nvSpPr>
      <xdr:spPr bwMode="auto">
        <a:xfrm>
          <a:off x="0" y="40145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5" name="AutoShape 1103" descr="Detroit Red Wings">
          <a:extLst>
            <a:ext uri="{FF2B5EF4-FFF2-40B4-BE49-F238E27FC236}">
              <a16:creationId xmlns:a16="http://schemas.microsoft.com/office/drawing/2014/main" xmlns="" id="{00000000-0008-0000-0D00-00004F100000}"/>
            </a:ext>
          </a:extLst>
        </xdr:cNvPr>
        <xdr:cNvSpPr>
          <a:spLocks noChangeAspect="1" noChangeArrowheads="1"/>
        </xdr:cNvSpPr>
      </xdr:nvSpPr>
      <xdr:spPr bwMode="auto">
        <a:xfrm>
          <a:off x="0" y="40182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6" name="AutoShape 1104" descr="Anaheim Ducks">
          <a:extLst>
            <a:ext uri="{FF2B5EF4-FFF2-40B4-BE49-F238E27FC236}">
              <a16:creationId xmlns:a16="http://schemas.microsoft.com/office/drawing/2014/main" xmlns="" id="{00000000-0008-0000-0D00-000050100000}"/>
            </a:ext>
          </a:extLst>
        </xdr:cNvPr>
        <xdr:cNvSpPr>
          <a:spLocks noChangeAspect="1" noChangeArrowheads="1"/>
        </xdr:cNvSpPr>
      </xdr:nvSpPr>
      <xdr:spPr bwMode="auto">
        <a:xfrm>
          <a:off x="0" y="40219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77" name="AutoShape 1105" descr="Vancouver Canucks">
          <a:extLst>
            <a:ext uri="{FF2B5EF4-FFF2-40B4-BE49-F238E27FC236}">
              <a16:creationId xmlns:a16="http://schemas.microsoft.com/office/drawing/2014/main" xmlns="" id="{00000000-0008-0000-0D00-000051100000}"/>
            </a:ext>
          </a:extLst>
        </xdr:cNvPr>
        <xdr:cNvSpPr>
          <a:spLocks noChangeAspect="1" noChangeArrowheads="1"/>
        </xdr:cNvSpPr>
      </xdr:nvSpPr>
      <xdr:spPr bwMode="auto">
        <a:xfrm>
          <a:off x="0" y="40255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8" name="AutoShape 1106" descr="Nashville Predators">
          <a:extLst>
            <a:ext uri="{FF2B5EF4-FFF2-40B4-BE49-F238E27FC236}">
              <a16:creationId xmlns:a16="http://schemas.microsoft.com/office/drawing/2014/main" xmlns="" id="{00000000-0008-0000-0D00-000052100000}"/>
            </a:ext>
          </a:extLst>
        </xdr:cNvPr>
        <xdr:cNvSpPr>
          <a:spLocks noChangeAspect="1" noChangeArrowheads="1"/>
        </xdr:cNvSpPr>
      </xdr:nvSpPr>
      <xdr:spPr bwMode="auto">
        <a:xfrm>
          <a:off x="0" y="40273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79" name="AutoShape 1107" descr="Ottawa Senators">
          <a:extLst>
            <a:ext uri="{FF2B5EF4-FFF2-40B4-BE49-F238E27FC236}">
              <a16:creationId xmlns:a16="http://schemas.microsoft.com/office/drawing/2014/main" xmlns="" id="{00000000-0008-0000-0D00-000053100000}"/>
            </a:ext>
          </a:extLst>
        </xdr:cNvPr>
        <xdr:cNvSpPr>
          <a:spLocks noChangeAspect="1" noChangeArrowheads="1"/>
        </xdr:cNvSpPr>
      </xdr:nvSpPr>
      <xdr:spPr bwMode="auto">
        <a:xfrm>
          <a:off x="0" y="403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0" name="AutoShape 1108" descr="Chicago Blackhawks">
          <a:extLst>
            <a:ext uri="{FF2B5EF4-FFF2-40B4-BE49-F238E27FC236}">
              <a16:creationId xmlns:a16="http://schemas.microsoft.com/office/drawing/2014/main" xmlns="" id="{00000000-0008-0000-0D00-000054100000}"/>
            </a:ext>
          </a:extLst>
        </xdr:cNvPr>
        <xdr:cNvSpPr>
          <a:spLocks noChangeAspect="1" noChangeArrowheads="1"/>
        </xdr:cNvSpPr>
      </xdr:nvSpPr>
      <xdr:spPr bwMode="auto">
        <a:xfrm>
          <a:off x="0" y="40347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1" name="AutoShape 1109" descr="New York Islanders">
          <a:extLst>
            <a:ext uri="{FF2B5EF4-FFF2-40B4-BE49-F238E27FC236}">
              <a16:creationId xmlns:a16="http://schemas.microsoft.com/office/drawing/2014/main" xmlns="" id="{00000000-0008-0000-0D00-000055100000}"/>
            </a:ext>
          </a:extLst>
        </xdr:cNvPr>
        <xdr:cNvSpPr>
          <a:spLocks noChangeAspect="1" noChangeArrowheads="1"/>
        </xdr:cNvSpPr>
      </xdr:nvSpPr>
      <xdr:spPr bwMode="auto">
        <a:xfrm>
          <a:off x="0" y="403837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2" name="AutoShape 1110" descr="Buffalo Sabres">
          <a:extLst>
            <a:ext uri="{FF2B5EF4-FFF2-40B4-BE49-F238E27FC236}">
              <a16:creationId xmlns:a16="http://schemas.microsoft.com/office/drawing/2014/main" xmlns="" id="{00000000-0008-0000-0D00-000056100000}"/>
            </a:ext>
          </a:extLst>
        </xdr:cNvPr>
        <xdr:cNvSpPr>
          <a:spLocks noChangeAspect="1" noChangeArrowheads="1"/>
        </xdr:cNvSpPr>
      </xdr:nvSpPr>
      <xdr:spPr bwMode="auto">
        <a:xfrm>
          <a:off x="0" y="4042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3" name="AutoShape 1111" descr="Washington Capitals">
          <a:extLst>
            <a:ext uri="{FF2B5EF4-FFF2-40B4-BE49-F238E27FC236}">
              <a16:creationId xmlns:a16="http://schemas.microsoft.com/office/drawing/2014/main" xmlns="" id="{00000000-0008-0000-0D00-000057100000}"/>
            </a:ext>
          </a:extLst>
        </xdr:cNvPr>
        <xdr:cNvSpPr>
          <a:spLocks noChangeAspect="1" noChangeArrowheads="1"/>
        </xdr:cNvSpPr>
      </xdr:nvSpPr>
      <xdr:spPr bwMode="auto">
        <a:xfrm>
          <a:off x="0" y="40456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84" name="AutoShape 1112" descr="Toronto Maple Leafs">
          <a:extLst>
            <a:ext uri="{FF2B5EF4-FFF2-40B4-BE49-F238E27FC236}">
              <a16:creationId xmlns:a16="http://schemas.microsoft.com/office/drawing/2014/main" xmlns="" id="{00000000-0008-0000-0D00-000058100000}"/>
            </a:ext>
          </a:extLst>
        </xdr:cNvPr>
        <xdr:cNvSpPr>
          <a:spLocks noChangeAspect="1" noChangeArrowheads="1"/>
        </xdr:cNvSpPr>
      </xdr:nvSpPr>
      <xdr:spPr bwMode="auto">
        <a:xfrm>
          <a:off x="0" y="40493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85" name="AutoShape 1113" descr="Tampa Bay Lightning">
          <a:extLst>
            <a:ext uri="{FF2B5EF4-FFF2-40B4-BE49-F238E27FC236}">
              <a16:creationId xmlns:a16="http://schemas.microsoft.com/office/drawing/2014/main" xmlns="" id="{00000000-0008-0000-0D00-000059100000}"/>
            </a:ext>
          </a:extLst>
        </xdr:cNvPr>
        <xdr:cNvSpPr>
          <a:spLocks noChangeAspect="1" noChangeArrowheads="1"/>
        </xdr:cNvSpPr>
      </xdr:nvSpPr>
      <xdr:spPr bwMode="auto">
        <a:xfrm>
          <a:off x="0" y="40511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6" name="AutoShape 1114" descr="Vancouver Canucks">
          <a:extLst>
            <a:ext uri="{FF2B5EF4-FFF2-40B4-BE49-F238E27FC236}">
              <a16:creationId xmlns:a16="http://schemas.microsoft.com/office/drawing/2014/main" xmlns="" id="{00000000-0008-0000-0D00-00005A100000}"/>
            </a:ext>
          </a:extLst>
        </xdr:cNvPr>
        <xdr:cNvSpPr>
          <a:spLocks noChangeAspect="1" noChangeArrowheads="1"/>
        </xdr:cNvSpPr>
      </xdr:nvSpPr>
      <xdr:spPr bwMode="auto">
        <a:xfrm>
          <a:off x="0" y="40530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7" name="AutoShape 1115" descr="Vancouver Canucks">
          <a:extLst>
            <a:ext uri="{FF2B5EF4-FFF2-40B4-BE49-F238E27FC236}">
              <a16:creationId xmlns:a16="http://schemas.microsoft.com/office/drawing/2014/main" xmlns="" id="{00000000-0008-0000-0D00-00005B100000}"/>
            </a:ext>
          </a:extLst>
        </xdr:cNvPr>
        <xdr:cNvSpPr>
          <a:spLocks noChangeAspect="1" noChangeArrowheads="1"/>
        </xdr:cNvSpPr>
      </xdr:nvSpPr>
      <xdr:spPr bwMode="auto">
        <a:xfrm>
          <a:off x="0" y="40566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8" name="AutoShape 1116" descr="St Louis Blues">
          <a:extLst>
            <a:ext uri="{FF2B5EF4-FFF2-40B4-BE49-F238E27FC236}">
              <a16:creationId xmlns:a16="http://schemas.microsoft.com/office/drawing/2014/main" xmlns="" id="{00000000-0008-0000-0D00-00005C100000}"/>
            </a:ext>
          </a:extLst>
        </xdr:cNvPr>
        <xdr:cNvSpPr>
          <a:spLocks noChangeAspect="1" noChangeArrowheads="1"/>
        </xdr:cNvSpPr>
      </xdr:nvSpPr>
      <xdr:spPr bwMode="auto">
        <a:xfrm>
          <a:off x="0" y="40603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89" name="AutoShape 1117" descr="Minnesota Wild">
          <a:extLst>
            <a:ext uri="{FF2B5EF4-FFF2-40B4-BE49-F238E27FC236}">
              <a16:creationId xmlns:a16="http://schemas.microsoft.com/office/drawing/2014/main" xmlns="" id="{00000000-0008-0000-0D00-00005D100000}"/>
            </a:ext>
          </a:extLst>
        </xdr:cNvPr>
        <xdr:cNvSpPr>
          <a:spLocks noChangeAspect="1" noChangeArrowheads="1"/>
        </xdr:cNvSpPr>
      </xdr:nvSpPr>
      <xdr:spPr bwMode="auto">
        <a:xfrm>
          <a:off x="0" y="406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90" name="AutoShape 1118" descr="Carolina Hurricanes">
          <a:extLst>
            <a:ext uri="{FF2B5EF4-FFF2-40B4-BE49-F238E27FC236}">
              <a16:creationId xmlns:a16="http://schemas.microsoft.com/office/drawing/2014/main" xmlns="" id="{00000000-0008-0000-0D00-00005E100000}"/>
            </a:ext>
          </a:extLst>
        </xdr:cNvPr>
        <xdr:cNvSpPr>
          <a:spLocks noChangeAspect="1" noChangeArrowheads="1"/>
        </xdr:cNvSpPr>
      </xdr:nvSpPr>
      <xdr:spPr bwMode="auto">
        <a:xfrm>
          <a:off x="0" y="40676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91" name="AutoShape 1119" descr="Arizona Coyotes">
          <a:extLst>
            <a:ext uri="{FF2B5EF4-FFF2-40B4-BE49-F238E27FC236}">
              <a16:creationId xmlns:a16="http://schemas.microsoft.com/office/drawing/2014/main" xmlns="" id="{00000000-0008-0000-0D00-00005F100000}"/>
            </a:ext>
          </a:extLst>
        </xdr:cNvPr>
        <xdr:cNvSpPr>
          <a:spLocks noChangeAspect="1" noChangeArrowheads="1"/>
        </xdr:cNvSpPr>
      </xdr:nvSpPr>
      <xdr:spPr bwMode="auto">
        <a:xfrm>
          <a:off x="0" y="40712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92" name="AutoShape 1120" descr="Vancouver Canucks">
          <a:extLst>
            <a:ext uri="{FF2B5EF4-FFF2-40B4-BE49-F238E27FC236}">
              <a16:creationId xmlns:a16="http://schemas.microsoft.com/office/drawing/2014/main" xmlns="" id="{00000000-0008-0000-0D00-000060100000}"/>
            </a:ext>
          </a:extLst>
        </xdr:cNvPr>
        <xdr:cNvSpPr>
          <a:spLocks noChangeAspect="1" noChangeArrowheads="1"/>
        </xdr:cNvSpPr>
      </xdr:nvSpPr>
      <xdr:spPr bwMode="auto">
        <a:xfrm>
          <a:off x="0" y="40749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93" name="AutoShape 1121" descr="Philadelphia Flyers">
          <a:extLst>
            <a:ext uri="{FF2B5EF4-FFF2-40B4-BE49-F238E27FC236}">
              <a16:creationId xmlns:a16="http://schemas.microsoft.com/office/drawing/2014/main" xmlns="" id="{00000000-0008-0000-0D00-000061100000}"/>
            </a:ext>
          </a:extLst>
        </xdr:cNvPr>
        <xdr:cNvSpPr>
          <a:spLocks noChangeAspect="1" noChangeArrowheads="1"/>
        </xdr:cNvSpPr>
      </xdr:nvSpPr>
      <xdr:spPr bwMode="auto">
        <a:xfrm>
          <a:off x="0" y="40767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94" name="AutoShape 1122" descr="Vegas Golden Knights">
          <a:extLst>
            <a:ext uri="{FF2B5EF4-FFF2-40B4-BE49-F238E27FC236}">
              <a16:creationId xmlns:a16="http://schemas.microsoft.com/office/drawing/2014/main" xmlns="" id="{00000000-0008-0000-0D00-000062100000}"/>
            </a:ext>
          </a:extLst>
        </xdr:cNvPr>
        <xdr:cNvSpPr>
          <a:spLocks noChangeAspect="1" noChangeArrowheads="1"/>
        </xdr:cNvSpPr>
      </xdr:nvSpPr>
      <xdr:spPr bwMode="auto">
        <a:xfrm>
          <a:off x="0" y="40786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95" name="AutoShape 1123" descr="Boston Bruins">
          <a:extLst>
            <a:ext uri="{FF2B5EF4-FFF2-40B4-BE49-F238E27FC236}">
              <a16:creationId xmlns:a16="http://schemas.microsoft.com/office/drawing/2014/main" xmlns="" id="{00000000-0008-0000-0D00-000063100000}"/>
            </a:ext>
          </a:extLst>
        </xdr:cNvPr>
        <xdr:cNvSpPr>
          <a:spLocks noChangeAspect="1" noChangeArrowheads="1"/>
        </xdr:cNvSpPr>
      </xdr:nvSpPr>
      <xdr:spPr bwMode="auto">
        <a:xfrm>
          <a:off x="0" y="40804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96" name="AutoShape 1124" descr="New Jersey Devils">
          <a:extLst>
            <a:ext uri="{FF2B5EF4-FFF2-40B4-BE49-F238E27FC236}">
              <a16:creationId xmlns:a16="http://schemas.microsoft.com/office/drawing/2014/main" xmlns="" id="{00000000-0008-0000-0D00-000064100000}"/>
            </a:ext>
          </a:extLst>
        </xdr:cNvPr>
        <xdr:cNvSpPr>
          <a:spLocks noChangeAspect="1" noChangeArrowheads="1"/>
        </xdr:cNvSpPr>
      </xdr:nvSpPr>
      <xdr:spPr bwMode="auto">
        <a:xfrm>
          <a:off x="0" y="40840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197" name="AutoShape 1125" descr="Florida Panthers">
          <a:extLst>
            <a:ext uri="{FF2B5EF4-FFF2-40B4-BE49-F238E27FC236}">
              <a16:creationId xmlns:a16="http://schemas.microsoft.com/office/drawing/2014/main" xmlns="" id="{00000000-0008-0000-0D00-000065100000}"/>
            </a:ext>
          </a:extLst>
        </xdr:cNvPr>
        <xdr:cNvSpPr>
          <a:spLocks noChangeAspect="1" noChangeArrowheads="1"/>
        </xdr:cNvSpPr>
      </xdr:nvSpPr>
      <xdr:spPr bwMode="auto">
        <a:xfrm>
          <a:off x="0" y="40859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198" name="AutoShape 1126" descr="New Jersey Devils">
          <a:extLst>
            <a:ext uri="{FF2B5EF4-FFF2-40B4-BE49-F238E27FC236}">
              <a16:creationId xmlns:a16="http://schemas.microsoft.com/office/drawing/2014/main" xmlns="" id="{00000000-0008-0000-0D00-000066100000}"/>
            </a:ext>
          </a:extLst>
        </xdr:cNvPr>
        <xdr:cNvSpPr>
          <a:spLocks noChangeAspect="1" noChangeArrowheads="1"/>
        </xdr:cNvSpPr>
      </xdr:nvSpPr>
      <xdr:spPr bwMode="auto">
        <a:xfrm>
          <a:off x="0" y="40877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199" name="AutoShape 1127" descr="Vancouver Canucks">
          <a:extLst>
            <a:ext uri="{FF2B5EF4-FFF2-40B4-BE49-F238E27FC236}">
              <a16:creationId xmlns:a16="http://schemas.microsoft.com/office/drawing/2014/main" xmlns="" id="{00000000-0008-0000-0D00-000067100000}"/>
            </a:ext>
          </a:extLst>
        </xdr:cNvPr>
        <xdr:cNvSpPr>
          <a:spLocks noChangeAspect="1" noChangeArrowheads="1"/>
        </xdr:cNvSpPr>
      </xdr:nvSpPr>
      <xdr:spPr bwMode="auto">
        <a:xfrm>
          <a:off x="0" y="408957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00" name="AutoShape 1128" descr="Nashville Predators">
          <a:extLst>
            <a:ext uri="{FF2B5EF4-FFF2-40B4-BE49-F238E27FC236}">
              <a16:creationId xmlns:a16="http://schemas.microsoft.com/office/drawing/2014/main" xmlns="" id="{00000000-0008-0000-0D00-000068100000}"/>
            </a:ext>
          </a:extLst>
        </xdr:cNvPr>
        <xdr:cNvSpPr>
          <a:spLocks noChangeAspect="1" noChangeArrowheads="1"/>
        </xdr:cNvSpPr>
      </xdr:nvSpPr>
      <xdr:spPr bwMode="auto">
        <a:xfrm>
          <a:off x="0" y="409323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01" name="AutoShape 1129" descr="Philadelphia Flyers">
          <a:extLst>
            <a:ext uri="{FF2B5EF4-FFF2-40B4-BE49-F238E27FC236}">
              <a16:creationId xmlns:a16="http://schemas.microsoft.com/office/drawing/2014/main" xmlns="" id="{00000000-0008-0000-0D00-000069100000}"/>
            </a:ext>
          </a:extLst>
        </xdr:cNvPr>
        <xdr:cNvSpPr>
          <a:spLocks noChangeAspect="1" noChangeArrowheads="1"/>
        </xdr:cNvSpPr>
      </xdr:nvSpPr>
      <xdr:spPr bwMode="auto">
        <a:xfrm>
          <a:off x="0" y="40950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02" name="AutoShape 1130" descr="New York Islanders">
          <a:extLst>
            <a:ext uri="{FF2B5EF4-FFF2-40B4-BE49-F238E27FC236}">
              <a16:creationId xmlns:a16="http://schemas.microsoft.com/office/drawing/2014/main" xmlns="" id="{00000000-0008-0000-0D00-00006A100000}"/>
            </a:ext>
          </a:extLst>
        </xdr:cNvPr>
        <xdr:cNvSpPr>
          <a:spLocks noChangeAspect="1" noChangeArrowheads="1"/>
        </xdr:cNvSpPr>
      </xdr:nvSpPr>
      <xdr:spPr bwMode="auto">
        <a:xfrm>
          <a:off x="0" y="40987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03" name="AutoShape 1131" descr="Ottawa Senators">
          <a:extLst>
            <a:ext uri="{FF2B5EF4-FFF2-40B4-BE49-F238E27FC236}">
              <a16:creationId xmlns:a16="http://schemas.microsoft.com/office/drawing/2014/main" xmlns="" id="{00000000-0008-0000-0D00-00006B100000}"/>
            </a:ext>
          </a:extLst>
        </xdr:cNvPr>
        <xdr:cNvSpPr>
          <a:spLocks noChangeAspect="1" noChangeArrowheads="1"/>
        </xdr:cNvSpPr>
      </xdr:nvSpPr>
      <xdr:spPr bwMode="auto">
        <a:xfrm>
          <a:off x="0" y="41005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04" name="AutoShape 1132" descr="Vancouver Canucks">
          <a:extLst>
            <a:ext uri="{FF2B5EF4-FFF2-40B4-BE49-F238E27FC236}">
              <a16:creationId xmlns:a16="http://schemas.microsoft.com/office/drawing/2014/main" xmlns="" id="{00000000-0008-0000-0D00-00006C100000}"/>
            </a:ext>
          </a:extLst>
        </xdr:cNvPr>
        <xdr:cNvSpPr>
          <a:spLocks noChangeAspect="1" noChangeArrowheads="1"/>
        </xdr:cNvSpPr>
      </xdr:nvSpPr>
      <xdr:spPr bwMode="auto">
        <a:xfrm>
          <a:off x="0" y="41042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05" name="AutoShape 1133" descr="Boston Bruins">
          <a:extLst>
            <a:ext uri="{FF2B5EF4-FFF2-40B4-BE49-F238E27FC236}">
              <a16:creationId xmlns:a16="http://schemas.microsoft.com/office/drawing/2014/main" xmlns="" id="{00000000-0008-0000-0D00-00006D100000}"/>
            </a:ext>
          </a:extLst>
        </xdr:cNvPr>
        <xdr:cNvSpPr>
          <a:spLocks noChangeAspect="1" noChangeArrowheads="1"/>
        </xdr:cNvSpPr>
      </xdr:nvSpPr>
      <xdr:spPr bwMode="auto">
        <a:xfrm>
          <a:off x="0" y="41078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06" name="AutoShape 1134" descr="Buffalo Sabres">
          <a:extLst>
            <a:ext uri="{FF2B5EF4-FFF2-40B4-BE49-F238E27FC236}">
              <a16:creationId xmlns:a16="http://schemas.microsoft.com/office/drawing/2014/main" xmlns="" id="{00000000-0008-0000-0D00-00006E100000}"/>
            </a:ext>
          </a:extLst>
        </xdr:cNvPr>
        <xdr:cNvSpPr>
          <a:spLocks noChangeAspect="1" noChangeArrowheads="1"/>
        </xdr:cNvSpPr>
      </xdr:nvSpPr>
      <xdr:spPr bwMode="auto">
        <a:xfrm>
          <a:off x="0" y="410969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07" name="AutoShape 1135" descr="Ottawa Senators">
          <a:extLst>
            <a:ext uri="{FF2B5EF4-FFF2-40B4-BE49-F238E27FC236}">
              <a16:creationId xmlns:a16="http://schemas.microsoft.com/office/drawing/2014/main" xmlns="" id="{00000000-0008-0000-0D00-00006F100000}"/>
            </a:ext>
          </a:extLst>
        </xdr:cNvPr>
        <xdr:cNvSpPr>
          <a:spLocks noChangeAspect="1" noChangeArrowheads="1"/>
        </xdr:cNvSpPr>
      </xdr:nvSpPr>
      <xdr:spPr bwMode="auto">
        <a:xfrm>
          <a:off x="0" y="41133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08" name="AutoShape 1136" descr="Philadelphia Flyers">
          <a:extLst>
            <a:ext uri="{FF2B5EF4-FFF2-40B4-BE49-F238E27FC236}">
              <a16:creationId xmlns:a16="http://schemas.microsoft.com/office/drawing/2014/main" xmlns="" id="{00000000-0008-0000-0D00-000070100000}"/>
            </a:ext>
          </a:extLst>
        </xdr:cNvPr>
        <xdr:cNvSpPr>
          <a:spLocks noChangeAspect="1" noChangeArrowheads="1"/>
        </xdr:cNvSpPr>
      </xdr:nvSpPr>
      <xdr:spPr bwMode="auto">
        <a:xfrm>
          <a:off x="0" y="41170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09" name="AutoShape 1137" descr="Philadelphia Flyers">
          <a:extLst>
            <a:ext uri="{FF2B5EF4-FFF2-40B4-BE49-F238E27FC236}">
              <a16:creationId xmlns:a16="http://schemas.microsoft.com/office/drawing/2014/main" xmlns="" id="{00000000-0008-0000-0D00-000071100000}"/>
            </a:ext>
          </a:extLst>
        </xdr:cNvPr>
        <xdr:cNvSpPr>
          <a:spLocks noChangeAspect="1" noChangeArrowheads="1"/>
        </xdr:cNvSpPr>
      </xdr:nvSpPr>
      <xdr:spPr bwMode="auto">
        <a:xfrm>
          <a:off x="0" y="41206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10" name="AutoShape 1138" descr="Anaheim Ducks">
          <a:extLst>
            <a:ext uri="{FF2B5EF4-FFF2-40B4-BE49-F238E27FC236}">
              <a16:creationId xmlns:a16="http://schemas.microsoft.com/office/drawing/2014/main" xmlns="" id="{00000000-0008-0000-0D00-000072100000}"/>
            </a:ext>
          </a:extLst>
        </xdr:cNvPr>
        <xdr:cNvSpPr>
          <a:spLocks noChangeAspect="1" noChangeArrowheads="1"/>
        </xdr:cNvSpPr>
      </xdr:nvSpPr>
      <xdr:spPr bwMode="auto">
        <a:xfrm>
          <a:off x="0" y="41224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11" name="AutoShape 1139" descr="Toronto Maple Leafs">
          <a:extLst>
            <a:ext uri="{FF2B5EF4-FFF2-40B4-BE49-F238E27FC236}">
              <a16:creationId xmlns:a16="http://schemas.microsoft.com/office/drawing/2014/main" xmlns="" id="{00000000-0008-0000-0D00-000073100000}"/>
            </a:ext>
          </a:extLst>
        </xdr:cNvPr>
        <xdr:cNvSpPr>
          <a:spLocks noChangeAspect="1" noChangeArrowheads="1"/>
        </xdr:cNvSpPr>
      </xdr:nvSpPr>
      <xdr:spPr bwMode="auto">
        <a:xfrm>
          <a:off x="0" y="4124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12" name="AutoShape 1140" descr="Buffalo Sabres">
          <a:extLst>
            <a:ext uri="{FF2B5EF4-FFF2-40B4-BE49-F238E27FC236}">
              <a16:creationId xmlns:a16="http://schemas.microsoft.com/office/drawing/2014/main" xmlns="" id="{00000000-0008-0000-0D00-000074100000}"/>
            </a:ext>
          </a:extLst>
        </xdr:cNvPr>
        <xdr:cNvSpPr>
          <a:spLocks noChangeAspect="1" noChangeArrowheads="1"/>
        </xdr:cNvSpPr>
      </xdr:nvSpPr>
      <xdr:spPr bwMode="auto">
        <a:xfrm>
          <a:off x="0" y="412615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13" name="AutoShape 1141" descr="Vegas Golden Knights">
          <a:extLst>
            <a:ext uri="{FF2B5EF4-FFF2-40B4-BE49-F238E27FC236}">
              <a16:creationId xmlns:a16="http://schemas.microsoft.com/office/drawing/2014/main" xmlns="" id="{00000000-0008-0000-0D00-000075100000}"/>
            </a:ext>
          </a:extLst>
        </xdr:cNvPr>
        <xdr:cNvSpPr>
          <a:spLocks noChangeAspect="1" noChangeArrowheads="1"/>
        </xdr:cNvSpPr>
      </xdr:nvSpPr>
      <xdr:spPr bwMode="auto">
        <a:xfrm>
          <a:off x="0" y="41298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14" name="AutoShape 1142" descr="Dallas Stars">
          <a:extLst>
            <a:ext uri="{FF2B5EF4-FFF2-40B4-BE49-F238E27FC236}">
              <a16:creationId xmlns:a16="http://schemas.microsoft.com/office/drawing/2014/main" xmlns="" id="{00000000-0008-0000-0D00-000076100000}"/>
            </a:ext>
          </a:extLst>
        </xdr:cNvPr>
        <xdr:cNvSpPr>
          <a:spLocks noChangeAspect="1" noChangeArrowheads="1"/>
        </xdr:cNvSpPr>
      </xdr:nvSpPr>
      <xdr:spPr bwMode="auto">
        <a:xfrm>
          <a:off x="0" y="41334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15" name="AutoShape 1143" descr="Dallas Stars">
          <a:extLst>
            <a:ext uri="{FF2B5EF4-FFF2-40B4-BE49-F238E27FC236}">
              <a16:creationId xmlns:a16="http://schemas.microsoft.com/office/drawing/2014/main" xmlns="" id="{00000000-0008-0000-0D00-000077100000}"/>
            </a:ext>
          </a:extLst>
        </xdr:cNvPr>
        <xdr:cNvSpPr>
          <a:spLocks noChangeAspect="1" noChangeArrowheads="1"/>
        </xdr:cNvSpPr>
      </xdr:nvSpPr>
      <xdr:spPr bwMode="auto">
        <a:xfrm>
          <a:off x="0" y="41352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16" name="AutoShape 1144" descr="Colorado Avalanche">
          <a:extLst>
            <a:ext uri="{FF2B5EF4-FFF2-40B4-BE49-F238E27FC236}">
              <a16:creationId xmlns:a16="http://schemas.microsoft.com/office/drawing/2014/main" xmlns="" id="{00000000-0008-0000-0D00-000078100000}"/>
            </a:ext>
          </a:extLst>
        </xdr:cNvPr>
        <xdr:cNvSpPr>
          <a:spLocks noChangeAspect="1" noChangeArrowheads="1"/>
        </xdr:cNvSpPr>
      </xdr:nvSpPr>
      <xdr:spPr bwMode="auto">
        <a:xfrm>
          <a:off x="0" y="41371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17" name="AutoShape 1145" descr="Montreal Canadiens">
          <a:extLst>
            <a:ext uri="{FF2B5EF4-FFF2-40B4-BE49-F238E27FC236}">
              <a16:creationId xmlns:a16="http://schemas.microsoft.com/office/drawing/2014/main" xmlns="" id="{00000000-0008-0000-0D00-000079100000}"/>
            </a:ext>
          </a:extLst>
        </xdr:cNvPr>
        <xdr:cNvSpPr>
          <a:spLocks noChangeAspect="1" noChangeArrowheads="1"/>
        </xdr:cNvSpPr>
      </xdr:nvSpPr>
      <xdr:spPr bwMode="auto">
        <a:xfrm>
          <a:off x="0" y="4140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18" name="AutoShape 1146" descr="Toronto Maple Leafs">
          <a:extLst>
            <a:ext uri="{FF2B5EF4-FFF2-40B4-BE49-F238E27FC236}">
              <a16:creationId xmlns:a16="http://schemas.microsoft.com/office/drawing/2014/main" xmlns="" id="{00000000-0008-0000-0D00-00007A100000}"/>
            </a:ext>
          </a:extLst>
        </xdr:cNvPr>
        <xdr:cNvSpPr>
          <a:spLocks noChangeAspect="1" noChangeArrowheads="1"/>
        </xdr:cNvSpPr>
      </xdr:nvSpPr>
      <xdr:spPr bwMode="auto">
        <a:xfrm>
          <a:off x="0" y="41444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19" name="AutoShape 1147" descr="San Jose Sharks">
          <a:extLst>
            <a:ext uri="{FF2B5EF4-FFF2-40B4-BE49-F238E27FC236}">
              <a16:creationId xmlns:a16="http://schemas.microsoft.com/office/drawing/2014/main" xmlns="" id="{00000000-0008-0000-0D00-00007B100000}"/>
            </a:ext>
          </a:extLst>
        </xdr:cNvPr>
        <xdr:cNvSpPr>
          <a:spLocks noChangeAspect="1" noChangeArrowheads="1"/>
        </xdr:cNvSpPr>
      </xdr:nvSpPr>
      <xdr:spPr bwMode="auto">
        <a:xfrm>
          <a:off x="0" y="41480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20" name="AutoShape 1148" descr="Nashville Predators">
          <a:extLst>
            <a:ext uri="{FF2B5EF4-FFF2-40B4-BE49-F238E27FC236}">
              <a16:creationId xmlns:a16="http://schemas.microsoft.com/office/drawing/2014/main" xmlns="" id="{00000000-0008-0000-0D00-00007C100000}"/>
            </a:ext>
          </a:extLst>
        </xdr:cNvPr>
        <xdr:cNvSpPr>
          <a:spLocks noChangeAspect="1" noChangeArrowheads="1"/>
        </xdr:cNvSpPr>
      </xdr:nvSpPr>
      <xdr:spPr bwMode="auto">
        <a:xfrm>
          <a:off x="0" y="41517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21" name="AutoShape 1149" descr="Anaheim Ducks">
          <a:extLst>
            <a:ext uri="{FF2B5EF4-FFF2-40B4-BE49-F238E27FC236}">
              <a16:creationId xmlns:a16="http://schemas.microsoft.com/office/drawing/2014/main" xmlns="" id="{00000000-0008-0000-0D00-00007D100000}"/>
            </a:ext>
          </a:extLst>
        </xdr:cNvPr>
        <xdr:cNvSpPr>
          <a:spLocks noChangeAspect="1" noChangeArrowheads="1"/>
        </xdr:cNvSpPr>
      </xdr:nvSpPr>
      <xdr:spPr bwMode="auto">
        <a:xfrm>
          <a:off x="0" y="41554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22" name="AutoShape 1150" descr="Los Angeles Kings">
          <a:extLst>
            <a:ext uri="{FF2B5EF4-FFF2-40B4-BE49-F238E27FC236}">
              <a16:creationId xmlns:a16="http://schemas.microsoft.com/office/drawing/2014/main" xmlns="" id="{00000000-0008-0000-0D00-00007E100000}"/>
            </a:ext>
          </a:extLst>
        </xdr:cNvPr>
        <xdr:cNvSpPr>
          <a:spLocks noChangeAspect="1" noChangeArrowheads="1"/>
        </xdr:cNvSpPr>
      </xdr:nvSpPr>
      <xdr:spPr bwMode="auto">
        <a:xfrm>
          <a:off x="0" y="41572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23" name="AutoShape 1151" descr="Edmonton Oilers">
          <a:extLst>
            <a:ext uri="{FF2B5EF4-FFF2-40B4-BE49-F238E27FC236}">
              <a16:creationId xmlns:a16="http://schemas.microsoft.com/office/drawing/2014/main" xmlns="" id="{00000000-0008-0000-0D00-00007F100000}"/>
            </a:ext>
          </a:extLst>
        </xdr:cNvPr>
        <xdr:cNvSpPr>
          <a:spLocks noChangeAspect="1" noChangeArrowheads="1"/>
        </xdr:cNvSpPr>
      </xdr:nvSpPr>
      <xdr:spPr bwMode="auto">
        <a:xfrm>
          <a:off x="0" y="41609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24" name="AutoShape 1152" descr="Calgary Flames">
          <a:extLst>
            <a:ext uri="{FF2B5EF4-FFF2-40B4-BE49-F238E27FC236}">
              <a16:creationId xmlns:a16="http://schemas.microsoft.com/office/drawing/2014/main" xmlns="" id="{00000000-0008-0000-0D00-000080100000}"/>
            </a:ext>
          </a:extLst>
        </xdr:cNvPr>
        <xdr:cNvSpPr>
          <a:spLocks noChangeAspect="1" noChangeArrowheads="1"/>
        </xdr:cNvSpPr>
      </xdr:nvSpPr>
      <xdr:spPr bwMode="auto">
        <a:xfrm>
          <a:off x="0" y="41627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25" name="AutoShape 1153" descr="San Jose Sharks">
          <a:extLst>
            <a:ext uri="{FF2B5EF4-FFF2-40B4-BE49-F238E27FC236}">
              <a16:creationId xmlns:a16="http://schemas.microsoft.com/office/drawing/2014/main" xmlns="" id="{00000000-0008-0000-0D00-000081100000}"/>
            </a:ext>
          </a:extLst>
        </xdr:cNvPr>
        <xdr:cNvSpPr>
          <a:spLocks noChangeAspect="1" noChangeArrowheads="1"/>
        </xdr:cNvSpPr>
      </xdr:nvSpPr>
      <xdr:spPr bwMode="auto">
        <a:xfrm>
          <a:off x="0" y="41663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26" name="AutoShape 1154" descr="Columbus Blue Jackets">
          <a:extLst>
            <a:ext uri="{FF2B5EF4-FFF2-40B4-BE49-F238E27FC236}">
              <a16:creationId xmlns:a16="http://schemas.microsoft.com/office/drawing/2014/main" xmlns="" id="{00000000-0008-0000-0D00-000082100000}"/>
            </a:ext>
          </a:extLst>
        </xdr:cNvPr>
        <xdr:cNvSpPr>
          <a:spLocks noChangeAspect="1" noChangeArrowheads="1"/>
        </xdr:cNvSpPr>
      </xdr:nvSpPr>
      <xdr:spPr bwMode="auto">
        <a:xfrm>
          <a:off x="0" y="4170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27" name="AutoShape 1155" descr="New York Rangers">
          <a:extLst>
            <a:ext uri="{FF2B5EF4-FFF2-40B4-BE49-F238E27FC236}">
              <a16:creationId xmlns:a16="http://schemas.microsoft.com/office/drawing/2014/main" xmlns="" id="{00000000-0008-0000-0D00-000083100000}"/>
            </a:ext>
          </a:extLst>
        </xdr:cNvPr>
        <xdr:cNvSpPr>
          <a:spLocks noChangeAspect="1" noChangeArrowheads="1"/>
        </xdr:cNvSpPr>
      </xdr:nvSpPr>
      <xdr:spPr bwMode="auto">
        <a:xfrm>
          <a:off x="0" y="41737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28" name="AutoShape 1156" descr="Detroit Red Wings">
          <a:extLst>
            <a:ext uri="{FF2B5EF4-FFF2-40B4-BE49-F238E27FC236}">
              <a16:creationId xmlns:a16="http://schemas.microsoft.com/office/drawing/2014/main" xmlns="" id="{00000000-0008-0000-0D00-000084100000}"/>
            </a:ext>
          </a:extLst>
        </xdr:cNvPr>
        <xdr:cNvSpPr>
          <a:spLocks noChangeAspect="1" noChangeArrowheads="1"/>
        </xdr:cNvSpPr>
      </xdr:nvSpPr>
      <xdr:spPr bwMode="auto">
        <a:xfrm>
          <a:off x="0" y="41755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29" name="AutoShape 1157" descr="Carolina Hurricanes">
          <a:extLst>
            <a:ext uri="{FF2B5EF4-FFF2-40B4-BE49-F238E27FC236}">
              <a16:creationId xmlns:a16="http://schemas.microsoft.com/office/drawing/2014/main" xmlns="" id="{00000000-0008-0000-0D00-000085100000}"/>
            </a:ext>
          </a:extLst>
        </xdr:cNvPr>
        <xdr:cNvSpPr>
          <a:spLocks noChangeAspect="1" noChangeArrowheads="1"/>
        </xdr:cNvSpPr>
      </xdr:nvSpPr>
      <xdr:spPr bwMode="auto">
        <a:xfrm>
          <a:off x="0" y="41791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30" name="AutoShape 1158" descr="Ottawa Senators">
          <a:extLst>
            <a:ext uri="{FF2B5EF4-FFF2-40B4-BE49-F238E27FC236}">
              <a16:creationId xmlns:a16="http://schemas.microsoft.com/office/drawing/2014/main" xmlns="" id="{00000000-0008-0000-0D00-000086100000}"/>
            </a:ext>
          </a:extLst>
        </xdr:cNvPr>
        <xdr:cNvSpPr>
          <a:spLocks noChangeAspect="1" noChangeArrowheads="1"/>
        </xdr:cNvSpPr>
      </xdr:nvSpPr>
      <xdr:spPr bwMode="auto">
        <a:xfrm>
          <a:off x="0" y="41828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31" name="AutoShape 1159" descr="Carolina Hurricanes">
          <a:extLst>
            <a:ext uri="{FF2B5EF4-FFF2-40B4-BE49-F238E27FC236}">
              <a16:creationId xmlns:a16="http://schemas.microsoft.com/office/drawing/2014/main" xmlns="" id="{00000000-0008-0000-0D00-000087100000}"/>
            </a:ext>
          </a:extLst>
        </xdr:cNvPr>
        <xdr:cNvSpPr>
          <a:spLocks noChangeAspect="1" noChangeArrowheads="1"/>
        </xdr:cNvSpPr>
      </xdr:nvSpPr>
      <xdr:spPr bwMode="auto">
        <a:xfrm>
          <a:off x="0" y="41865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32" name="AutoShape 1160" descr="Winnipeg Jets">
          <a:extLst>
            <a:ext uri="{FF2B5EF4-FFF2-40B4-BE49-F238E27FC236}">
              <a16:creationId xmlns:a16="http://schemas.microsoft.com/office/drawing/2014/main" xmlns="" id="{00000000-0008-0000-0D00-000088100000}"/>
            </a:ext>
          </a:extLst>
        </xdr:cNvPr>
        <xdr:cNvSpPr>
          <a:spLocks noChangeAspect="1" noChangeArrowheads="1"/>
        </xdr:cNvSpPr>
      </xdr:nvSpPr>
      <xdr:spPr bwMode="auto">
        <a:xfrm>
          <a:off x="0" y="41901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33" name="AutoShape 1161" descr="New York Rangers">
          <a:extLst>
            <a:ext uri="{FF2B5EF4-FFF2-40B4-BE49-F238E27FC236}">
              <a16:creationId xmlns:a16="http://schemas.microsoft.com/office/drawing/2014/main" xmlns="" id="{00000000-0008-0000-0D00-000089100000}"/>
            </a:ext>
          </a:extLst>
        </xdr:cNvPr>
        <xdr:cNvSpPr>
          <a:spLocks noChangeAspect="1" noChangeArrowheads="1"/>
        </xdr:cNvSpPr>
      </xdr:nvSpPr>
      <xdr:spPr bwMode="auto">
        <a:xfrm>
          <a:off x="0" y="41919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34" name="AutoShape 1162" descr="Vegas Golden Knights">
          <a:extLst>
            <a:ext uri="{FF2B5EF4-FFF2-40B4-BE49-F238E27FC236}">
              <a16:creationId xmlns:a16="http://schemas.microsoft.com/office/drawing/2014/main" xmlns="" id="{00000000-0008-0000-0D00-00008A100000}"/>
            </a:ext>
          </a:extLst>
        </xdr:cNvPr>
        <xdr:cNvSpPr>
          <a:spLocks noChangeAspect="1" noChangeArrowheads="1"/>
        </xdr:cNvSpPr>
      </xdr:nvSpPr>
      <xdr:spPr bwMode="auto">
        <a:xfrm>
          <a:off x="0" y="41956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35" name="AutoShape 1163" descr="Columbus Blue Jackets">
          <a:extLst>
            <a:ext uri="{FF2B5EF4-FFF2-40B4-BE49-F238E27FC236}">
              <a16:creationId xmlns:a16="http://schemas.microsoft.com/office/drawing/2014/main" xmlns="" id="{00000000-0008-0000-0D00-00008B100000}"/>
            </a:ext>
          </a:extLst>
        </xdr:cNvPr>
        <xdr:cNvSpPr>
          <a:spLocks noChangeAspect="1" noChangeArrowheads="1"/>
        </xdr:cNvSpPr>
      </xdr:nvSpPr>
      <xdr:spPr bwMode="auto">
        <a:xfrm>
          <a:off x="0" y="4197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36" name="AutoShape 1164" descr="Calgary Flames">
          <a:extLst>
            <a:ext uri="{FF2B5EF4-FFF2-40B4-BE49-F238E27FC236}">
              <a16:creationId xmlns:a16="http://schemas.microsoft.com/office/drawing/2014/main" xmlns="" id="{00000000-0008-0000-0D00-00008C100000}"/>
            </a:ext>
          </a:extLst>
        </xdr:cNvPr>
        <xdr:cNvSpPr>
          <a:spLocks noChangeAspect="1" noChangeArrowheads="1"/>
        </xdr:cNvSpPr>
      </xdr:nvSpPr>
      <xdr:spPr bwMode="auto">
        <a:xfrm>
          <a:off x="0" y="42011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37" name="AutoShape 1165" descr="Arizona Coyotes">
          <a:extLst>
            <a:ext uri="{FF2B5EF4-FFF2-40B4-BE49-F238E27FC236}">
              <a16:creationId xmlns:a16="http://schemas.microsoft.com/office/drawing/2014/main" xmlns="" id="{00000000-0008-0000-0D00-00008D100000}"/>
            </a:ext>
          </a:extLst>
        </xdr:cNvPr>
        <xdr:cNvSpPr>
          <a:spLocks noChangeAspect="1" noChangeArrowheads="1"/>
        </xdr:cNvSpPr>
      </xdr:nvSpPr>
      <xdr:spPr bwMode="auto">
        <a:xfrm>
          <a:off x="0" y="42047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38" name="AutoShape 1166" descr="New York Rangers">
          <a:extLst>
            <a:ext uri="{FF2B5EF4-FFF2-40B4-BE49-F238E27FC236}">
              <a16:creationId xmlns:a16="http://schemas.microsoft.com/office/drawing/2014/main" xmlns="" id="{00000000-0008-0000-0D00-00008E100000}"/>
            </a:ext>
          </a:extLst>
        </xdr:cNvPr>
        <xdr:cNvSpPr>
          <a:spLocks noChangeAspect="1" noChangeArrowheads="1"/>
        </xdr:cNvSpPr>
      </xdr:nvSpPr>
      <xdr:spPr bwMode="auto">
        <a:xfrm>
          <a:off x="0" y="42084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39" name="AutoShape 1167" descr="Toronto Maple Leafs">
          <a:extLst>
            <a:ext uri="{FF2B5EF4-FFF2-40B4-BE49-F238E27FC236}">
              <a16:creationId xmlns:a16="http://schemas.microsoft.com/office/drawing/2014/main" xmlns="" id="{00000000-0008-0000-0D00-00008F100000}"/>
            </a:ext>
          </a:extLst>
        </xdr:cNvPr>
        <xdr:cNvSpPr>
          <a:spLocks noChangeAspect="1" noChangeArrowheads="1"/>
        </xdr:cNvSpPr>
      </xdr:nvSpPr>
      <xdr:spPr bwMode="auto">
        <a:xfrm>
          <a:off x="0" y="42102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40" name="AutoShape 1168" descr="Calgary Flames">
          <a:extLst>
            <a:ext uri="{FF2B5EF4-FFF2-40B4-BE49-F238E27FC236}">
              <a16:creationId xmlns:a16="http://schemas.microsoft.com/office/drawing/2014/main" xmlns="" id="{00000000-0008-0000-0D00-000090100000}"/>
            </a:ext>
          </a:extLst>
        </xdr:cNvPr>
        <xdr:cNvSpPr>
          <a:spLocks noChangeAspect="1" noChangeArrowheads="1"/>
        </xdr:cNvSpPr>
      </xdr:nvSpPr>
      <xdr:spPr bwMode="auto">
        <a:xfrm>
          <a:off x="0" y="42139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41" name="AutoShape 1169" descr="Toronto Maple Leafs">
          <a:extLst>
            <a:ext uri="{FF2B5EF4-FFF2-40B4-BE49-F238E27FC236}">
              <a16:creationId xmlns:a16="http://schemas.microsoft.com/office/drawing/2014/main" xmlns="" id="{00000000-0008-0000-0D00-000091100000}"/>
            </a:ext>
          </a:extLst>
        </xdr:cNvPr>
        <xdr:cNvSpPr>
          <a:spLocks noChangeAspect="1" noChangeArrowheads="1"/>
        </xdr:cNvSpPr>
      </xdr:nvSpPr>
      <xdr:spPr bwMode="auto">
        <a:xfrm>
          <a:off x="0" y="4215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42" name="AutoShape 1170" descr="Toronto Maple Leafs">
          <a:extLst>
            <a:ext uri="{FF2B5EF4-FFF2-40B4-BE49-F238E27FC236}">
              <a16:creationId xmlns:a16="http://schemas.microsoft.com/office/drawing/2014/main" xmlns="" id="{00000000-0008-0000-0D00-000092100000}"/>
            </a:ext>
          </a:extLst>
        </xdr:cNvPr>
        <xdr:cNvSpPr>
          <a:spLocks noChangeAspect="1" noChangeArrowheads="1"/>
        </xdr:cNvSpPr>
      </xdr:nvSpPr>
      <xdr:spPr bwMode="auto">
        <a:xfrm>
          <a:off x="0" y="42194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43" name="AutoShape 1171" descr="Florida Panthers">
          <a:extLst>
            <a:ext uri="{FF2B5EF4-FFF2-40B4-BE49-F238E27FC236}">
              <a16:creationId xmlns:a16="http://schemas.microsoft.com/office/drawing/2014/main" xmlns="" id="{00000000-0008-0000-0D00-000093100000}"/>
            </a:ext>
          </a:extLst>
        </xdr:cNvPr>
        <xdr:cNvSpPr>
          <a:spLocks noChangeAspect="1" noChangeArrowheads="1"/>
        </xdr:cNvSpPr>
      </xdr:nvSpPr>
      <xdr:spPr bwMode="auto">
        <a:xfrm>
          <a:off x="0" y="42212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44" name="AutoShape 1172" descr="Carolina Hurricanes">
          <a:extLst>
            <a:ext uri="{FF2B5EF4-FFF2-40B4-BE49-F238E27FC236}">
              <a16:creationId xmlns:a16="http://schemas.microsoft.com/office/drawing/2014/main" xmlns="" id="{00000000-0008-0000-0D00-000094100000}"/>
            </a:ext>
          </a:extLst>
        </xdr:cNvPr>
        <xdr:cNvSpPr>
          <a:spLocks noChangeAspect="1" noChangeArrowheads="1"/>
        </xdr:cNvSpPr>
      </xdr:nvSpPr>
      <xdr:spPr bwMode="auto">
        <a:xfrm>
          <a:off x="0" y="4224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45" name="AutoShape 1173" descr="Philadelphia Flyers">
          <a:extLst>
            <a:ext uri="{FF2B5EF4-FFF2-40B4-BE49-F238E27FC236}">
              <a16:creationId xmlns:a16="http://schemas.microsoft.com/office/drawing/2014/main" xmlns="" id="{00000000-0008-0000-0D00-000095100000}"/>
            </a:ext>
          </a:extLst>
        </xdr:cNvPr>
        <xdr:cNvSpPr>
          <a:spLocks noChangeAspect="1" noChangeArrowheads="1"/>
        </xdr:cNvSpPr>
      </xdr:nvSpPr>
      <xdr:spPr bwMode="auto">
        <a:xfrm>
          <a:off x="0" y="42285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46" name="AutoShape 1174" descr="Dallas Stars">
          <a:extLst>
            <a:ext uri="{FF2B5EF4-FFF2-40B4-BE49-F238E27FC236}">
              <a16:creationId xmlns:a16="http://schemas.microsoft.com/office/drawing/2014/main" xmlns="" id="{00000000-0008-0000-0D00-000096100000}"/>
            </a:ext>
          </a:extLst>
        </xdr:cNvPr>
        <xdr:cNvSpPr>
          <a:spLocks noChangeAspect="1" noChangeArrowheads="1"/>
        </xdr:cNvSpPr>
      </xdr:nvSpPr>
      <xdr:spPr bwMode="auto">
        <a:xfrm>
          <a:off x="0" y="42303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47" name="AutoShape 1175" descr="New Jersey Devils">
          <a:extLst>
            <a:ext uri="{FF2B5EF4-FFF2-40B4-BE49-F238E27FC236}">
              <a16:creationId xmlns:a16="http://schemas.microsoft.com/office/drawing/2014/main" xmlns="" id="{00000000-0008-0000-0D00-000097100000}"/>
            </a:ext>
          </a:extLst>
        </xdr:cNvPr>
        <xdr:cNvSpPr>
          <a:spLocks noChangeAspect="1" noChangeArrowheads="1"/>
        </xdr:cNvSpPr>
      </xdr:nvSpPr>
      <xdr:spPr bwMode="auto">
        <a:xfrm>
          <a:off x="0" y="42322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48" name="AutoShape 1176" descr="Philadelphia Flyers">
          <a:extLst>
            <a:ext uri="{FF2B5EF4-FFF2-40B4-BE49-F238E27FC236}">
              <a16:creationId xmlns:a16="http://schemas.microsoft.com/office/drawing/2014/main" xmlns="" id="{00000000-0008-0000-0D00-000098100000}"/>
            </a:ext>
          </a:extLst>
        </xdr:cNvPr>
        <xdr:cNvSpPr>
          <a:spLocks noChangeAspect="1" noChangeArrowheads="1"/>
        </xdr:cNvSpPr>
      </xdr:nvSpPr>
      <xdr:spPr bwMode="auto">
        <a:xfrm>
          <a:off x="0" y="42340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49" name="AutoShape 1177" descr="Toronto Maple Leafs">
          <a:extLst>
            <a:ext uri="{FF2B5EF4-FFF2-40B4-BE49-F238E27FC236}">
              <a16:creationId xmlns:a16="http://schemas.microsoft.com/office/drawing/2014/main" xmlns="" id="{00000000-0008-0000-0D00-000099100000}"/>
            </a:ext>
          </a:extLst>
        </xdr:cNvPr>
        <xdr:cNvSpPr>
          <a:spLocks noChangeAspect="1" noChangeArrowheads="1"/>
        </xdr:cNvSpPr>
      </xdr:nvSpPr>
      <xdr:spPr bwMode="auto">
        <a:xfrm>
          <a:off x="0" y="42377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0" name="AutoShape 1178" descr="Tampa Bay Lightning">
          <a:extLst>
            <a:ext uri="{FF2B5EF4-FFF2-40B4-BE49-F238E27FC236}">
              <a16:creationId xmlns:a16="http://schemas.microsoft.com/office/drawing/2014/main" xmlns="" id="{00000000-0008-0000-0D00-00009A100000}"/>
            </a:ext>
          </a:extLst>
        </xdr:cNvPr>
        <xdr:cNvSpPr>
          <a:spLocks noChangeAspect="1" noChangeArrowheads="1"/>
        </xdr:cNvSpPr>
      </xdr:nvSpPr>
      <xdr:spPr bwMode="auto">
        <a:xfrm>
          <a:off x="0" y="424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1" name="AutoShape 1179" descr="Buffalo Sabres">
          <a:extLst>
            <a:ext uri="{FF2B5EF4-FFF2-40B4-BE49-F238E27FC236}">
              <a16:creationId xmlns:a16="http://schemas.microsoft.com/office/drawing/2014/main" xmlns="" id="{00000000-0008-0000-0D00-00009B100000}"/>
            </a:ext>
          </a:extLst>
        </xdr:cNvPr>
        <xdr:cNvSpPr>
          <a:spLocks noChangeAspect="1" noChangeArrowheads="1"/>
        </xdr:cNvSpPr>
      </xdr:nvSpPr>
      <xdr:spPr bwMode="auto">
        <a:xfrm>
          <a:off x="0" y="42450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2" name="AutoShape 1180" descr="Detroit Red Wings">
          <a:extLst>
            <a:ext uri="{FF2B5EF4-FFF2-40B4-BE49-F238E27FC236}">
              <a16:creationId xmlns:a16="http://schemas.microsoft.com/office/drawing/2014/main" xmlns="" id="{00000000-0008-0000-0D00-00009C100000}"/>
            </a:ext>
          </a:extLst>
        </xdr:cNvPr>
        <xdr:cNvSpPr>
          <a:spLocks noChangeAspect="1" noChangeArrowheads="1"/>
        </xdr:cNvSpPr>
      </xdr:nvSpPr>
      <xdr:spPr bwMode="auto">
        <a:xfrm>
          <a:off x="0" y="42486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3" name="AutoShape 1181" descr="Carolina Hurricanes">
          <a:extLst>
            <a:ext uri="{FF2B5EF4-FFF2-40B4-BE49-F238E27FC236}">
              <a16:creationId xmlns:a16="http://schemas.microsoft.com/office/drawing/2014/main" xmlns="" id="{00000000-0008-0000-0D00-00009D100000}"/>
            </a:ext>
          </a:extLst>
        </xdr:cNvPr>
        <xdr:cNvSpPr>
          <a:spLocks noChangeAspect="1" noChangeArrowheads="1"/>
        </xdr:cNvSpPr>
      </xdr:nvSpPr>
      <xdr:spPr bwMode="auto">
        <a:xfrm>
          <a:off x="0" y="4252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54" name="AutoShape 1182" descr="Colorado Avalanche">
          <a:extLst>
            <a:ext uri="{FF2B5EF4-FFF2-40B4-BE49-F238E27FC236}">
              <a16:creationId xmlns:a16="http://schemas.microsoft.com/office/drawing/2014/main" xmlns="" id="{00000000-0008-0000-0D00-00009E100000}"/>
            </a:ext>
          </a:extLst>
        </xdr:cNvPr>
        <xdr:cNvSpPr>
          <a:spLocks noChangeAspect="1" noChangeArrowheads="1"/>
        </xdr:cNvSpPr>
      </xdr:nvSpPr>
      <xdr:spPr bwMode="auto">
        <a:xfrm>
          <a:off x="0" y="42559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5" name="AutoShape 1183" descr="Vegas Golden Knights">
          <a:extLst>
            <a:ext uri="{FF2B5EF4-FFF2-40B4-BE49-F238E27FC236}">
              <a16:creationId xmlns:a16="http://schemas.microsoft.com/office/drawing/2014/main" xmlns="" id="{00000000-0008-0000-0D00-00009F100000}"/>
            </a:ext>
          </a:extLst>
        </xdr:cNvPr>
        <xdr:cNvSpPr>
          <a:spLocks noChangeAspect="1" noChangeArrowheads="1"/>
        </xdr:cNvSpPr>
      </xdr:nvSpPr>
      <xdr:spPr bwMode="auto">
        <a:xfrm>
          <a:off x="0" y="42578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6" name="AutoShape 1184" descr="Dallas Stars">
          <a:extLst>
            <a:ext uri="{FF2B5EF4-FFF2-40B4-BE49-F238E27FC236}">
              <a16:creationId xmlns:a16="http://schemas.microsoft.com/office/drawing/2014/main" xmlns="" id="{00000000-0008-0000-0D00-0000A0100000}"/>
            </a:ext>
          </a:extLst>
        </xdr:cNvPr>
        <xdr:cNvSpPr>
          <a:spLocks noChangeAspect="1" noChangeArrowheads="1"/>
        </xdr:cNvSpPr>
      </xdr:nvSpPr>
      <xdr:spPr bwMode="auto">
        <a:xfrm>
          <a:off x="0" y="4261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7" name="AutoShape 1185" descr="Arizona Coyotes">
          <a:extLst>
            <a:ext uri="{FF2B5EF4-FFF2-40B4-BE49-F238E27FC236}">
              <a16:creationId xmlns:a16="http://schemas.microsoft.com/office/drawing/2014/main" xmlns="" id="{00000000-0008-0000-0D00-0000A1100000}"/>
            </a:ext>
          </a:extLst>
        </xdr:cNvPr>
        <xdr:cNvSpPr>
          <a:spLocks noChangeAspect="1" noChangeArrowheads="1"/>
        </xdr:cNvSpPr>
      </xdr:nvSpPr>
      <xdr:spPr bwMode="auto">
        <a:xfrm>
          <a:off x="0" y="42651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58" name="AutoShape 1186" descr="Los Angeles Kings">
          <a:extLst>
            <a:ext uri="{FF2B5EF4-FFF2-40B4-BE49-F238E27FC236}">
              <a16:creationId xmlns:a16="http://schemas.microsoft.com/office/drawing/2014/main" xmlns="" id="{00000000-0008-0000-0D00-0000A2100000}"/>
            </a:ext>
          </a:extLst>
        </xdr:cNvPr>
        <xdr:cNvSpPr>
          <a:spLocks noChangeAspect="1" noChangeArrowheads="1"/>
        </xdr:cNvSpPr>
      </xdr:nvSpPr>
      <xdr:spPr bwMode="auto">
        <a:xfrm>
          <a:off x="0" y="42688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59" name="AutoShape 1187" descr="San Jose Sharks">
          <a:extLst>
            <a:ext uri="{FF2B5EF4-FFF2-40B4-BE49-F238E27FC236}">
              <a16:creationId xmlns:a16="http://schemas.microsoft.com/office/drawing/2014/main" xmlns="" id="{00000000-0008-0000-0D00-0000A3100000}"/>
            </a:ext>
          </a:extLst>
        </xdr:cNvPr>
        <xdr:cNvSpPr>
          <a:spLocks noChangeAspect="1" noChangeArrowheads="1"/>
        </xdr:cNvSpPr>
      </xdr:nvSpPr>
      <xdr:spPr bwMode="auto">
        <a:xfrm>
          <a:off x="0" y="42724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0" name="AutoShape 1188" descr="Colorado Avalanche">
          <a:extLst>
            <a:ext uri="{FF2B5EF4-FFF2-40B4-BE49-F238E27FC236}">
              <a16:creationId xmlns:a16="http://schemas.microsoft.com/office/drawing/2014/main" xmlns="" id="{00000000-0008-0000-0D00-0000A4100000}"/>
            </a:ext>
          </a:extLst>
        </xdr:cNvPr>
        <xdr:cNvSpPr>
          <a:spLocks noChangeAspect="1" noChangeArrowheads="1"/>
        </xdr:cNvSpPr>
      </xdr:nvSpPr>
      <xdr:spPr bwMode="auto">
        <a:xfrm>
          <a:off x="0" y="42742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1" name="AutoShape 1189" descr="Ottawa Senators">
          <a:extLst>
            <a:ext uri="{FF2B5EF4-FFF2-40B4-BE49-F238E27FC236}">
              <a16:creationId xmlns:a16="http://schemas.microsoft.com/office/drawing/2014/main" xmlns="" id="{00000000-0008-0000-0D00-0000A5100000}"/>
            </a:ext>
          </a:extLst>
        </xdr:cNvPr>
        <xdr:cNvSpPr>
          <a:spLocks noChangeAspect="1" noChangeArrowheads="1"/>
        </xdr:cNvSpPr>
      </xdr:nvSpPr>
      <xdr:spPr bwMode="auto">
        <a:xfrm>
          <a:off x="0" y="42779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2" name="AutoShape 1190" descr="Arizona Coyotes">
          <a:extLst>
            <a:ext uri="{FF2B5EF4-FFF2-40B4-BE49-F238E27FC236}">
              <a16:creationId xmlns:a16="http://schemas.microsoft.com/office/drawing/2014/main" xmlns="" id="{00000000-0008-0000-0D00-0000A6100000}"/>
            </a:ext>
          </a:extLst>
        </xdr:cNvPr>
        <xdr:cNvSpPr>
          <a:spLocks noChangeAspect="1" noChangeArrowheads="1"/>
        </xdr:cNvSpPr>
      </xdr:nvSpPr>
      <xdr:spPr bwMode="auto">
        <a:xfrm>
          <a:off x="0" y="42816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3" name="AutoShape 1191" descr="New York Islanders">
          <a:extLst>
            <a:ext uri="{FF2B5EF4-FFF2-40B4-BE49-F238E27FC236}">
              <a16:creationId xmlns:a16="http://schemas.microsoft.com/office/drawing/2014/main" xmlns="" id="{00000000-0008-0000-0D00-0000A7100000}"/>
            </a:ext>
          </a:extLst>
        </xdr:cNvPr>
        <xdr:cNvSpPr>
          <a:spLocks noChangeAspect="1" noChangeArrowheads="1"/>
        </xdr:cNvSpPr>
      </xdr:nvSpPr>
      <xdr:spPr bwMode="auto">
        <a:xfrm>
          <a:off x="0" y="42852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64" name="AutoShape 1192" descr="Los Angeles Kings">
          <a:extLst>
            <a:ext uri="{FF2B5EF4-FFF2-40B4-BE49-F238E27FC236}">
              <a16:creationId xmlns:a16="http://schemas.microsoft.com/office/drawing/2014/main" xmlns="" id="{00000000-0008-0000-0D00-0000A8100000}"/>
            </a:ext>
          </a:extLst>
        </xdr:cNvPr>
        <xdr:cNvSpPr>
          <a:spLocks noChangeAspect="1" noChangeArrowheads="1"/>
        </xdr:cNvSpPr>
      </xdr:nvSpPr>
      <xdr:spPr bwMode="auto">
        <a:xfrm>
          <a:off x="0" y="42889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5" name="AutoShape 1193" descr="Buffalo Sabres">
          <a:extLst>
            <a:ext uri="{FF2B5EF4-FFF2-40B4-BE49-F238E27FC236}">
              <a16:creationId xmlns:a16="http://schemas.microsoft.com/office/drawing/2014/main" xmlns="" id="{00000000-0008-0000-0D00-0000A9100000}"/>
            </a:ext>
          </a:extLst>
        </xdr:cNvPr>
        <xdr:cNvSpPr>
          <a:spLocks noChangeAspect="1" noChangeArrowheads="1"/>
        </xdr:cNvSpPr>
      </xdr:nvSpPr>
      <xdr:spPr bwMode="auto">
        <a:xfrm>
          <a:off x="0" y="42907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6" name="AutoShape 1194" descr="Buffalo Sabres">
          <a:extLst>
            <a:ext uri="{FF2B5EF4-FFF2-40B4-BE49-F238E27FC236}">
              <a16:creationId xmlns:a16="http://schemas.microsoft.com/office/drawing/2014/main" xmlns="" id="{00000000-0008-0000-0D00-0000AA100000}"/>
            </a:ext>
          </a:extLst>
        </xdr:cNvPr>
        <xdr:cNvSpPr>
          <a:spLocks noChangeAspect="1" noChangeArrowheads="1"/>
        </xdr:cNvSpPr>
      </xdr:nvSpPr>
      <xdr:spPr bwMode="auto">
        <a:xfrm>
          <a:off x="0" y="42944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7" name="AutoShape 1195" descr="Chicago Blackhawks">
          <a:extLst>
            <a:ext uri="{FF2B5EF4-FFF2-40B4-BE49-F238E27FC236}">
              <a16:creationId xmlns:a16="http://schemas.microsoft.com/office/drawing/2014/main" xmlns="" id="{00000000-0008-0000-0D00-0000AB100000}"/>
            </a:ext>
          </a:extLst>
        </xdr:cNvPr>
        <xdr:cNvSpPr>
          <a:spLocks noChangeAspect="1" noChangeArrowheads="1"/>
        </xdr:cNvSpPr>
      </xdr:nvSpPr>
      <xdr:spPr bwMode="auto">
        <a:xfrm>
          <a:off x="0" y="42980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8" name="AutoShape 1196" descr="Washington Capitals">
          <a:extLst>
            <a:ext uri="{FF2B5EF4-FFF2-40B4-BE49-F238E27FC236}">
              <a16:creationId xmlns:a16="http://schemas.microsoft.com/office/drawing/2014/main" xmlns="" id="{00000000-0008-0000-0D00-0000AC100000}"/>
            </a:ext>
          </a:extLst>
        </xdr:cNvPr>
        <xdr:cNvSpPr>
          <a:spLocks noChangeAspect="1" noChangeArrowheads="1"/>
        </xdr:cNvSpPr>
      </xdr:nvSpPr>
      <xdr:spPr bwMode="auto">
        <a:xfrm>
          <a:off x="0" y="43017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69" name="AutoShape 1197" descr="Vancouver Canucks">
          <a:extLst>
            <a:ext uri="{FF2B5EF4-FFF2-40B4-BE49-F238E27FC236}">
              <a16:creationId xmlns:a16="http://schemas.microsoft.com/office/drawing/2014/main" xmlns="" id="{00000000-0008-0000-0D00-0000AD100000}"/>
            </a:ext>
          </a:extLst>
        </xdr:cNvPr>
        <xdr:cNvSpPr>
          <a:spLocks noChangeAspect="1" noChangeArrowheads="1"/>
        </xdr:cNvSpPr>
      </xdr:nvSpPr>
      <xdr:spPr bwMode="auto">
        <a:xfrm>
          <a:off x="0" y="43053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70" name="AutoShape 1198" descr="Vancouver Canucks">
          <a:extLst>
            <a:ext uri="{FF2B5EF4-FFF2-40B4-BE49-F238E27FC236}">
              <a16:creationId xmlns:a16="http://schemas.microsoft.com/office/drawing/2014/main" xmlns="" id="{00000000-0008-0000-0D00-0000AE100000}"/>
            </a:ext>
          </a:extLst>
        </xdr:cNvPr>
        <xdr:cNvSpPr>
          <a:spLocks noChangeAspect="1" noChangeArrowheads="1"/>
        </xdr:cNvSpPr>
      </xdr:nvSpPr>
      <xdr:spPr bwMode="auto">
        <a:xfrm>
          <a:off x="0" y="43090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71" name="AutoShape 1199" descr="Buffalo Sabres">
          <a:extLst>
            <a:ext uri="{FF2B5EF4-FFF2-40B4-BE49-F238E27FC236}">
              <a16:creationId xmlns:a16="http://schemas.microsoft.com/office/drawing/2014/main" xmlns="" id="{00000000-0008-0000-0D00-0000AF100000}"/>
            </a:ext>
          </a:extLst>
        </xdr:cNvPr>
        <xdr:cNvSpPr>
          <a:spLocks noChangeAspect="1" noChangeArrowheads="1"/>
        </xdr:cNvSpPr>
      </xdr:nvSpPr>
      <xdr:spPr bwMode="auto">
        <a:xfrm>
          <a:off x="0" y="43126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72" name="AutoShape 1200" descr="Vegas Golden Knights">
          <a:extLst>
            <a:ext uri="{FF2B5EF4-FFF2-40B4-BE49-F238E27FC236}">
              <a16:creationId xmlns:a16="http://schemas.microsoft.com/office/drawing/2014/main" xmlns="" id="{00000000-0008-0000-0D00-0000B0100000}"/>
            </a:ext>
          </a:extLst>
        </xdr:cNvPr>
        <xdr:cNvSpPr>
          <a:spLocks noChangeAspect="1" noChangeArrowheads="1"/>
        </xdr:cNvSpPr>
      </xdr:nvSpPr>
      <xdr:spPr bwMode="auto">
        <a:xfrm>
          <a:off x="0" y="4316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73" name="AutoShape 1201" descr="Minnesota Wild">
          <a:extLst>
            <a:ext uri="{FF2B5EF4-FFF2-40B4-BE49-F238E27FC236}">
              <a16:creationId xmlns:a16="http://schemas.microsoft.com/office/drawing/2014/main" xmlns="" id="{00000000-0008-0000-0D00-0000B1100000}"/>
            </a:ext>
          </a:extLst>
        </xdr:cNvPr>
        <xdr:cNvSpPr>
          <a:spLocks noChangeAspect="1" noChangeArrowheads="1"/>
        </xdr:cNvSpPr>
      </xdr:nvSpPr>
      <xdr:spPr bwMode="auto">
        <a:xfrm>
          <a:off x="0" y="432183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74" name="AutoShape 1202" descr="New Jersey Devils">
          <a:extLst>
            <a:ext uri="{FF2B5EF4-FFF2-40B4-BE49-F238E27FC236}">
              <a16:creationId xmlns:a16="http://schemas.microsoft.com/office/drawing/2014/main" xmlns="" id="{00000000-0008-0000-0D00-0000B2100000}"/>
            </a:ext>
          </a:extLst>
        </xdr:cNvPr>
        <xdr:cNvSpPr>
          <a:spLocks noChangeAspect="1" noChangeArrowheads="1"/>
        </xdr:cNvSpPr>
      </xdr:nvSpPr>
      <xdr:spPr bwMode="auto">
        <a:xfrm>
          <a:off x="0" y="43236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75" name="AutoShape 1203" descr="Winnipeg Jets">
          <a:extLst>
            <a:ext uri="{FF2B5EF4-FFF2-40B4-BE49-F238E27FC236}">
              <a16:creationId xmlns:a16="http://schemas.microsoft.com/office/drawing/2014/main" xmlns="" id="{00000000-0008-0000-0D00-0000B3100000}"/>
            </a:ext>
          </a:extLst>
        </xdr:cNvPr>
        <xdr:cNvSpPr>
          <a:spLocks noChangeAspect="1" noChangeArrowheads="1"/>
        </xdr:cNvSpPr>
      </xdr:nvSpPr>
      <xdr:spPr bwMode="auto">
        <a:xfrm>
          <a:off x="0" y="43273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76" name="AutoShape 1204" descr="Colorado Avalanche">
          <a:extLst>
            <a:ext uri="{FF2B5EF4-FFF2-40B4-BE49-F238E27FC236}">
              <a16:creationId xmlns:a16="http://schemas.microsoft.com/office/drawing/2014/main" xmlns="" id="{00000000-0008-0000-0D00-0000B4100000}"/>
            </a:ext>
          </a:extLst>
        </xdr:cNvPr>
        <xdr:cNvSpPr>
          <a:spLocks noChangeAspect="1" noChangeArrowheads="1"/>
        </xdr:cNvSpPr>
      </xdr:nvSpPr>
      <xdr:spPr bwMode="auto">
        <a:xfrm>
          <a:off x="0" y="43291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77" name="AutoShape 1205" descr="Carolina Hurricanes">
          <a:extLst>
            <a:ext uri="{FF2B5EF4-FFF2-40B4-BE49-F238E27FC236}">
              <a16:creationId xmlns:a16="http://schemas.microsoft.com/office/drawing/2014/main" xmlns="" id="{00000000-0008-0000-0D00-0000B5100000}"/>
            </a:ext>
          </a:extLst>
        </xdr:cNvPr>
        <xdr:cNvSpPr>
          <a:spLocks noChangeAspect="1" noChangeArrowheads="1"/>
        </xdr:cNvSpPr>
      </xdr:nvSpPr>
      <xdr:spPr bwMode="auto">
        <a:xfrm>
          <a:off x="0" y="43328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78" name="AutoShape 1206" descr="Vegas Golden Knights">
          <a:extLst>
            <a:ext uri="{FF2B5EF4-FFF2-40B4-BE49-F238E27FC236}">
              <a16:creationId xmlns:a16="http://schemas.microsoft.com/office/drawing/2014/main" xmlns="" id="{00000000-0008-0000-0D00-0000B6100000}"/>
            </a:ext>
          </a:extLst>
        </xdr:cNvPr>
        <xdr:cNvSpPr>
          <a:spLocks noChangeAspect="1" noChangeArrowheads="1"/>
        </xdr:cNvSpPr>
      </xdr:nvSpPr>
      <xdr:spPr bwMode="auto">
        <a:xfrm>
          <a:off x="0" y="4334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79" name="AutoShape 1207" descr="Vegas Golden Knights">
          <a:extLst>
            <a:ext uri="{FF2B5EF4-FFF2-40B4-BE49-F238E27FC236}">
              <a16:creationId xmlns:a16="http://schemas.microsoft.com/office/drawing/2014/main" xmlns="" id="{00000000-0008-0000-0D00-0000B7100000}"/>
            </a:ext>
          </a:extLst>
        </xdr:cNvPr>
        <xdr:cNvSpPr>
          <a:spLocks noChangeAspect="1" noChangeArrowheads="1"/>
        </xdr:cNvSpPr>
      </xdr:nvSpPr>
      <xdr:spPr bwMode="auto">
        <a:xfrm>
          <a:off x="0" y="43364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80" name="AutoShape 1208" descr="Florida Panthers">
          <a:extLst>
            <a:ext uri="{FF2B5EF4-FFF2-40B4-BE49-F238E27FC236}">
              <a16:creationId xmlns:a16="http://schemas.microsoft.com/office/drawing/2014/main" xmlns="" id="{00000000-0008-0000-0D00-0000B8100000}"/>
            </a:ext>
          </a:extLst>
        </xdr:cNvPr>
        <xdr:cNvSpPr>
          <a:spLocks noChangeAspect="1" noChangeArrowheads="1"/>
        </xdr:cNvSpPr>
      </xdr:nvSpPr>
      <xdr:spPr bwMode="auto">
        <a:xfrm>
          <a:off x="0" y="43401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81" name="AutoShape 1209" descr="Arizona Coyotes">
          <a:extLst>
            <a:ext uri="{FF2B5EF4-FFF2-40B4-BE49-F238E27FC236}">
              <a16:creationId xmlns:a16="http://schemas.microsoft.com/office/drawing/2014/main" xmlns="" id="{00000000-0008-0000-0D00-0000B9100000}"/>
            </a:ext>
          </a:extLst>
        </xdr:cNvPr>
        <xdr:cNvSpPr>
          <a:spLocks noChangeAspect="1" noChangeArrowheads="1"/>
        </xdr:cNvSpPr>
      </xdr:nvSpPr>
      <xdr:spPr bwMode="auto">
        <a:xfrm>
          <a:off x="0" y="4343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82" name="AutoShape 1210" descr="Nashville Predators">
          <a:extLst>
            <a:ext uri="{FF2B5EF4-FFF2-40B4-BE49-F238E27FC236}">
              <a16:creationId xmlns:a16="http://schemas.microsoft.com/office/drawing/2014/main" xmlns="" id="{00000000-0008-0000-0D00-0000BA100000}"/>
            </a:ext>
          </a:extLst>
        </xdr:cNvPr>
        <xdr:cNvSpPr>
          <a:spLocks noChangeAspect="1" noChangeArrowheads="1"/>
        </xdr:cNvSpPr>
      </xdr:nvSpPr>
      <xdr:spPr bwMode="auto">
        <a:xfrm>
          <a:off x="0" y="43474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83" name="AutoShape 1211" descr="Dallas Stars">
          <a:extLst>
            <a:ext uri="{FF2B5EF4-FFF2-40B4-BE49-F238E27FC236}">
              <a16:creationId xmlns:a16="http://schemas.microsoft.com/office/drawing/2014/main" xmlns="" id="{00000000-0008-0000-0D00-0000BB100000}"/>
            </a:ext>
          </a:extLst>
        </xdr:cNvPr>
        <xdr:cNvSpPr>
          <a:spLocks noChangeAspect="1" noChangeArrowheads="1"/>
        </xdr:cNvSpPr>
      </xdr:nvSpPr>
      <xdr:spPr bwMode="auto">
        <a:xfrm>
          <a:off x="0" y="43492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84" name="AutoShape 1212" descr="Washington Capitals">
          <a:extLst>
            <a:ext uri="{FF2B5EF4-FFF2-40B4-BE49-F238E27FC236}">
              <a16:creationId xmlns:a16="http://schemas.microsoft.com/office/drawing/2014/main" xmlns="" id="{00000000-0008-0000-0D00-0000BC100000}"/>
            </a:ext>
          </a:extLst>
        </xdr:cNvPr>
        <xdr:cNvSpPr>
          <a:spLocks noChangeAspect="1" noChangeArrowheads="1"/>
        </xdr:cNvSpPr>
      </xdr:nvSpPr>
      <xdr:spPr bwMode="auto">
        <a:xfrm>
          <a:off x="0" y="4351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85" name="AutoShape 1213" descr="Boston Bruins">
          <a:extLst>
            <a:ext uri="{FF2B5EF4-FFF2-40B4-BE49-F238E27FC236}">
              <a16:creationId xmlns:a16="http://schemas.microsoft.com/office/drawing/2014/main" xmlns="" id="{00000000-0008-0000-0D00-0000BD100000}"/>
            </a:ext>
          </a:extLst>
        </xdr:cNvPr>
        <xdr:cNvSpPr>
          <a:spLocks noChangeAspect="1" noChangeArrowheads="1"/>
        </xdr:cNvSpPr>
      </xdr:nvSpPr>
      <xdr:spPr bwMode="auto">
        <a:xfrm>
          <a:off x="0" y="4352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86" name="AutoShape 1214" descr="Vegas Golden Knights">
          <a:extLst>
            <a:ext uri="{FF2B5EF4-FFF2-40B4-BE49-F238E27FC236}">
              <a16:creationId xmlns:a16="http://schemas.microsoft.com/office/drawing/2014/main" xmlns="" id="{00000000-0008-0000-0D00-0000BE100000}"/>
            </a:ext>
          </a:extLst>
        </xdr:cNvPr>
        <xdr:cNvSpPr>
          <a:spLocks noChangeAspect="1" noChangeArrowheads="1"/>
        </xdr:cNvSpPr>
      </xdr:nvSpPr>
      <xdr:spPr bwMode="auto">
        <a:xfrm>
          <a:off x="0" y="43565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87" name="AutoShape 1215" descr="Florida Panthers">
          <a:extLst>
            <a:ext uri="{FF2B5EF4-FFF2-40B4-BE49-F238E27FC236}">
              <a16:creationId xmlns:a16="http://schemas.microsoft.com/office/drawing/2014/main" xmlns="" id="{00000000-0008-0000-0D00-0000BF100000}"/>
            </a:ext>
          </a:extLst>
        </xdr:cNvPr>
        <xdr:cNvSpPr>
          <a:spLocks noChangeAspect="1" noChangeArrowheads="1"/>
        </xdr:cNvSpPr>
      </xdr:nvSpPr>
      <xdr:spPr bwMode="auto">
        <a:xfrm>
          <a:off x="0" y="43584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88" name="AutoShape 1216" descr="Arizona Coyotes">
          <a:extLst>
            <a:ext uri="{FF2B5EF4-FFF2-40B4-BE49-F238E27FC236}">
              <a16:creationId xmlns:a16="http://schemas.microsoft.com/office/drawing/2014/main" xmlns="" id="{00000000-0008-0000-0D00-0000C0100000}"/>
            </a:ext>
          </a:extLst>
        </xdr:cNvPr>
        <xdr:cNvSpPr>
          <a:spLocks noChangeAspect="1" noChangeArrowheads="1"/>
        </xdr:cNvSpPr>
      </xdr:nvSpPr>
      <xdr:spPr bwMode="auto">
        <a:xfrm>
          <a:off x="0" y="4362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89" name="AutoShape 1217" descr="Calgary Flames">
          <a:extLst>
            <a:ext uri="{FF2B5EF4-FFF2-40B4-BE49-F238E27FC236}">
              <a16:creationId xmlns:a16="http://schemas.microsoft.com/office/drawing/2014/main" xmlns="" id="{00000000-0008-0000-0D00-0000C1100000}"/>
            </a:ext>
          </a:extLst>
        </xdr:cNvPr>
        <xdr:cNvSpPr>
          <a:spLocks noChangeAspect="1" noChangeArrowheads="1"/>
        </xdr:cNvSpPr>
      </xdr:nvSpPr>
      <xdr:spPr bwMode="auto">
        <a:xfrm>
          <a:off x="0" y="43657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0" name="AutoShape 1218" descr="Toronto Maple Leafs">
          <a:extLst>
            <a:ext uri="{FF2B5EF4-FFF2-40B4-BE49-F238E27FC236}">
              <a16:creationId xmlns:a16="http://schemas.microsoft.com/office/drawing/2014/main" xmlns="" id="{00000000-0008-0000-0D00-0000C2100000}"/>
            </a:ext>
          </a:extLst>
        </xdr:cNvPr>
        <xdr:cNvSpPr>
          <a:spLocks noChangeAspect="1" noChangeArrowheads="1"/>
        </xdr:cNvSpPr>
      </xdr:nvSpPr>
      <xdr:spPr bwMode="auto">
        <a:xfrm>
          <a:off x="0" y="43693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1" name="AutoShape 1219" descr="Philadelphia Flyers">
          <a:extLst>
            <a:ext uri="{FF2B5EF4-FFF2-40B4-BE49-F238E27FC236}">
              <a16:creationId xmlns:a16="http://schemas.microsoft.com/office/drawing/2014/main" xmlns="" id="{00000000-0008-0000-0D00-0000C3100000}"/>
            </a:ext>
          </a:extLst>
        </xdr:cNvPr>
        <xdr:cNvSpPr>
          <a:spLocks noChangeAspect="1" noChangeArrowheads="1"/>
        </xdr:cNvSpPr>
      </xdr:nvSpPr>
      <xdr:spPr bwMode="auto">
        <a:xfrm>
          <a:off x="0" y="43730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292" name="AutoShape 1220" descr="Boston Bruins">
          <a:extLst>
            <a:ext uri="{FF2B5EF4-FFF2-40B4-BE49-F238E27FC236}">
              <a16:creationId xmlns:a16="http://schemas.microsoft.com/office/drawing/2014/main" xmlns="" id="{00000000-0008-0000-0D00-0000C4100000}"/>
            </a:ext>
          </a:extLst>
        </xdr:cNvPr>
        <xdr:cNvSpPr>
          <a:spLocks noChangeAspect="1" noChangeArrowheads="1"/>
        </xdr:cNvSpPr>
      </xdr:nvSpPr>
      <xdr:spPr bwMode="auto">
        <a:xfrm>
          <a:off x="0" y="43766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3" name="AutoShape 1221" descr="Boston Bruins">
          <a:extLst>
            <a:ext uri="{FF2B5EF4-FFF2-40B4-BE49-F238E27FC236}">
              <a16:creationId xmlns:a16="http://schemas.microsoft.com/office/drawing/2014/main" xmlns="" id="{00000000-0008-0000-0D00-0000C5100000}"/>
            </a:ext>
          </a:extLst>
        </xdr:cNvPr>
        <xdr:cNvSpPr>
          <a:spLocks noChangeAspect="1" noChangeArrowheads="1"/>
        </xdr:cNvSpPr>
      </xdr:nvSpPr>
      <xdr:spPr bwMode="auto">
        <a:xfrm>
          <a:off x="0" y="43785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4" name="AutoShape 1222" descr="Boston Bruins">
          <a:extLst>
            <a:ext uri="{FF2B5EF4-FFF2-40B4-BE49-F238E27FC236}">
              <a16:creationId xmlns:a16="http://schemas.microsoft.com/office/drawing/2014/main" xmlns="" id="{00000000-0008-0000-0D00-0000C6100000}"/>
            </a:ext>
          </a:extLst>
        </xdr:cNvPr>
        <xdr:cNvSpPr>
          <a:spLocks noChangeAspect="1" noChangeArrowheads="1"/>
        </xdr:cNvSpPr>
      </xdr:nvSpPr>
      <xdr:spPr bwMode="auto">
        <a:xfrm>
          <a:off x="0" y="43821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5" name="AutoShape 1223" descr="Ottawa Senators">
          <a:extLst>
            <a:ext uri="{FF2B5EF4-FFF2-40B4-BE49-F238E27FC236}">
              <a16:creationId xmlns:a16="http://schemas.microsoft.com/office/drawing/2014/main" xmlns="" id="{00000000-0008-0000-0D00-0000C7100000}"/>
            </a:ext>
          </a:extLst>
        </xdr:cNvPr>
        <xdr:cNvSpPr>
          <a:spLocks noChangeAspect="1" noChangeArrowheads="1"/>
        </xdr:cNvSpPr>
      </xdr:nvSpPr>
      <xdr:spPr bwMode="auto">
        <a:xfrm>
          <a:off x="0" y="43858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296" name="AutoShape 1224" descr="New York Rangers">
          <a:extLst>
            <a:ext uri="{FF2B5EF4-FFF2-40B4-BE49-F238E27FC236}">
              <a16:creationId xmlns:a16="http://schemas.microsoft.com/office/drawing/2014/main" xmlns="" id="{00000000-0008-0000-0D00-0000C8100000}"/>
            </a:ext>
          </a:extLst>
        </xdr:cNvPr>
        <xdr:cNvSpPr>
          <a:spLocks noChangeAspect="1" noChangeArrowheads="1"/>
        </xdr:cNvSpPr>
      </xdr:nvSpPr>
      <xdr:spPr bwMode="auto">
        <a:xfrm>
          <a:off x="0" y="43895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7" name="AutoShape 1225" descr="New York Rangers">
          <a:extLst>
            <a:ext uri="{FF2B5EF4-FFF2-40B4-BE49-F238E27FC236}">
              <a16:creationId xmlns:a16="http://schemas.microsoft.com/office/drawing/2014/main" xmlns="" id="{00000000-0008-0000-0D00-0000C9100000}"/>
            </a:ext>
          </a:extLst>
        </xdr:cNvPr>
        <xdr:cNvSpPr>
          <a:spLocks noChangeAspect="1" noChangeArrowheads="1"/>
        </xdr:cNvSpPr>
      </xdr:nvSpPr>
      <xdr:spPr bwMode="auto">
        <a:xfrm>
          <a:off x="0" y="43913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8" name="AutoShape 1226" descr="Columbus Blue Jackets">
          <a:extLst>
            <a:ext uri="{FF2B5EF4-FFF2-40B4-BE49-F238E27FC236}">
              <a16:creationId xmlns:a16="http://schemas.microsoft.com/office/drawing/2014/main" xmlns="" id="{00000000-0008-0000-0D00-0000CA100000}"/>
            </a:ext>
          </a:extLst>
        </xdr:cNvPr>
        <xdr:cNvSpPr>
          <a:spLocks noChangeAspect="1" noChangeArrowheads="1"/>
        </xdr:cNvSpPr>
      </xdr:nvSpPr>
      <xdr:spPr bwMode="auto">
        <a:xfrm>
          <a:off x="0" y="43949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299" name="AutoShape 1227" descr="Boston Bruins">
          <a:extLst>
            <a:ext uri="{FF2B5EF4-FFF2-40B4-BE49-F238E27FC236}">
              <a16:creationId xmlns:a16="http://schemas.microsoft.com/office/drawing/2014/main" xmlns="" id="{00000000-0008-0000-0D00-0000CB100000}"/>
            </a:ext>
          </a:extLst>
        </xdr:cNvPr>
        <xdr:cNvSpPr>
          <a:spLocks noChangeAspect="1" noChangeArrowheads="1"/>
        </xdr:cNvSpPr>
      </xdr:nvSpPr>
      <xdr:spPr bwMode="auto">
        <a:xfrm>
          <a:off x="0" y="43986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0" name="AutoShape 1228" descr="New Jersey Devils">
          <a:extLst>
            <a:ext uri="{FF2B5EF4-FFF2-40B4-BE49-F238E27FC236}">
              <a16:creationId xmlns:a16="http://schemas.microsoft.com/office/drawing/2014/main" xmlns="" id="{00000000-0008-0000-0D00-0000CC100000}"/>
            </a:ext>
          </a:extLst>
        </xdr:cNvPr>
        <xdr:cNvSpPr>
          <a:spLocks noChangeAspect="1" noChangeArrowheads="1"/>
        </xdr:cNvSpPr>
      </xdr:nvSpPr>
      <xdr:spPr bwMode="auto">
        <a:xfrm>
          <a:off x="0" y="44023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1" name="AutoShape 1229" descr="Detroit Red Wings">
          <a:extLst>
            <a:ext uri="{FF2B5EF4-FFF2-40B4-BE49-F238E27FC236}">
              <a16:creationId xmlns:a16="http://schemas.microsoft.com/office/drawing/2014/main" xmlns="" id="{00000000-0008-0000-0D00-0000CD100000}"/>
            </a:ext>
          </a:extLst>
        </xdr:cNvPr>
        <xdr:cNvSpPr>
          <a:spLocks noChangeAspect="1" noChangeArrowheads="1"/>
        </xdr:cNvSpPr>
      </xdr:nvSpPr>
      <xdr:spPr bwMode="auto">
        <a:xfrm>
          <a:off x="0" y="44059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2" name="AutoShape 1230" descr="Ottawa Senators">
          <a:extLst>
            <a:ext uri="{FF2B5EF4-FFF2-40B4-BE49-F238E27FC236}">
              <a16:creationId xmlns:a16="http://schemas.microsoft.com/office/drawing/2014/main" xmlns="" id="{00000000-0008-0000-0D00-0000CE100000}"/>
            </a:ext>
          </a:extLst>
        </xdr:cNvPr>
        <xdr:cNvSpPr>
          <a:spLocks noChangeAspect="1" noChangeArrowheads="1"/>
        </xdr:cNvSpPr>
      </xdr:nvSpPr>
      <xdr:spPr bwMode="auto">
        <a:xfrm>
          <a:off x="0" y="44096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3" name="AutoShape 1231" descr="St Louis Blues">
          <a:extLst>
            <a:ext uri="{FF2B5EF4-FFF2-40B4-BE49-F238E27FC236}">
              <a16:creationId xmlns:a16="http://schemas.microsoft.com/office/drawing/2014/main" xmlns="" id="{00000000-0008-0000-0D00-0000CF100000}"/>
            </a:ext>
          </a:extLst>
        </xdr:cNvPr>
        <xdr:cNvSpPr>
          <a:spLocks noChangeAspect="1" noChangeArrowheads="1"/>
        </xdr:cNvSpPr>
      </xdr:nvSpPr>
      <xdr:spPr bwMode="auto">
        <a:xfrm>
          <a:off x="0" y="44132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4" name="AutoShape 1232" descr="Carolina Hurricanes">
          <a:extLst>
            <a:ext uri="{FF2B5EF4-FFF2-40B4-BE49-F238E27FC236}">
              <a16:creationId xmlns:a16="http://schemas.microsoft.com/office/drawing/2014/main" xmlns="" id="{00000000-0008-0000-0D00-0000D0100000}"/>
            </a:ext>
          </a:extLst>
        </xdr:cNvPr>
        <xdr:cNvSpPr>
          <a:spLocks noChangeAspect="1" noChangeArrowheads="1"/>
        </xdr:cNvSpPr>
      </xdr:nvSpPr>
      <xdr:spPr bwMode="auto">
        <a:xfrm>
          <a:off x="0" y="4416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05" name="AutoShape 1233" descr="Montreal Canadiens">
          <a:extLst>
            <a:ext uri="{FF2B5EF4-FFF2-40B4-BE49-F238E27FC236}">
              <a16:creationId xmlns:a16="http://schemas.microsoft.com/office/drawing/2014/main" xmlns="" id="{00000000-0008-0000-0D00-0000D1100000}"/>
            </a:ext>
          </a:extLst>
        </xdr:cNvPr>
        <xdr:cNvSpPr>
          <a:spLocks noChangeAspect="1" noChangeArrowheads="1"/>
        </xdr:cNvSpPr>
      </xdr:nvSpPr>
      <xdr:spPr bwMode="auto">
        <a:xfrm>
          <a:off x="0" y="44205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6" name="AutoShape 1234" descr="Edmonton Oilers">
          <a:extLst>
            <a:ext uri="{FF2B5EF4-FFF2-40B4-BE49-F238E27FC236}">
              <a16:creationId xmlns:a16="http://schemas.microsoft.com/office/drawing/2014/main" xmlns="" id="{00000000-0008-0000-0D00-0000D2100000}"/>
            </a:ext>
          </a:extLst>
        </xdr:cNvPr>
        <xdr:cNvSpPr>
          <a:spLocks noChangeAspect="1" noChangeArrowheads="1"/>
        </xdr:cNvSpPr>
      </xdr:nvSpPr>
      <xdr:spPr bwMode="auto">
        <a:xfrm>
          <a:off x="0" y="44224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7" name="AutoShape 1235" descr="St Louis Blues">
          <a:extLst>
            <a:ext uri="{FF2B5EF4-FFF2-40B4-BE49-F238E27FC236}">
              <a16:creationId xmlns:a16="http://schemas.microsoft.com/office/drawing/2014/main" xmlns="" id="{00000000-0008-0000-0D00-0000D3100000}"/>
            </a:ext>
          </a:extLst>
        </xdr:cNvPr>
        <xdr:cNvSpPr>
          <a:spLocks noChangeAspect="1" noChangeArrowheads="1"/>
        </xdr:cNvSpPr>
      </xdr:nvSpPr>
      <xdr:spPr bwMode="auto">
        <a:xfrm>
          <a:off x="0" y="44260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8" name="AutoShape 1236" descr="Philadelphia Flyers">
          <a:extLst>
            <a:ext uri="{FF2B5EF4-FFF2-40B4-BE49-F238E27FC236}">
              <a16:creationId xmlns:a16="http://schemas.microsoft.com/office/drawing/2014/main" xmlns="" id="{00000000-0008-0000-0D00-0000D4100000}"/>
            </a:ext>
          </a:extLst>
        </xdr:cNvPr>
        <xdr:cNvSpPr>
          <a:spLocks noChangeAspect="1" noChangeArrowheads="1"/>
        </xdr:cNvSpPr>
      </xdr:nvSpPr>
      <xdr:spPr bwMode="auto">
        <a:xfrm>
          <a:off x="0" y="44297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09" name="AutoShape 1237" descr="New York Islanders">
          <a:extLst>
            <a:ext uri="{FF2B5EF4-FFF2-40B4-BE49-F238E27FC236}">
              <a16:creationId xmlns:a16="http://schemas.microsoft.com/office/drawing/2014/main" xmlns="" id="{00000000-0008-0000-0D00-0000D5100000}"/>
            </a:ext>
          </a:extLst>
        </xdr:cNvPr>
        <xdr:cNvSpPr>
          <a:spLocks noChangeAspect="1" noChangeArrowheads="1"/>
        </xdr:cNvSpPr>
      </xdr:nvSpPr>
      <xdr:spPr bwMode="auto">
        <a:xfrm>
          <a:off x="0" y="44333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0" name="AutoShape 1238" descr="Colorado Avalanche">
          <a:extLst>
            <a:ext uri="{FF2B5EF4-FFF2-40B4-BE49-F238E27FC236}">
              <a16:creationId xmlns:a16="http://schemas.microsoft.com/office/drawing/2014/main" xmlns="" id="{00000000-0008-0000-0D00-0000D6100000}"/>
            </a:ext>
          </a:extLst>
        </xdr:cNvPr>
        <xdr:cNvSpPr>
          <a:spLocks noChangeAspect="1" noChangeArrowheads="1"/>
        </xdr:cNvSpPr>
      </xdr:nvSpPr>
      <xdr:spPr bwMode="auto">
        <a:xfrm>
          <a:off x="0" y="44370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11" name="AutoShape 1239" descr="St Louis Blues">
          <a:extLst>
            <a:ext uri="{FF2B5EF4-FFF2-40B4-BE49-F238E27FC236}">
              <a16:creationId xmlns:a16="http://schemas.microsoft.com/office/drawing/2014/main" xmlns="" id="{00000000-0008-0000-0D00-0000D7100000}"/>
            </a:ext>
          </a:extLst>
        </xdr:cNvPr>
        <xdr:cNvSpPr>
          <a:spLocks noChangeAspect="1" noChangeArrowheads="1"/>
        </xdr:cNvSpPr>
      </xdr:nvSpPr>
      <xdr:spPr bwMode="auto">
        <a:xfrm>
          <a:off x="0" y="44407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2" name="AutoShape 1240" descr="Philadelphia Flyers">
          <a:extLst>
            <a:ext uri="{FF2B5EF4-FFF2-40B4-BE49-F238E27FC236}">
              <a16:creationId xmlns:a16="http://schemas.microsoft.com/office/drawing/2014/main" xmlns="" id="{00000000-0008-0000-0D00-0000D8100000}"/>
            </a:ext>
          </a:extLst>
        </xdr:cNvPr>
        <xdr:cNvSpPr>
          <a:spLocks noChangeAspect="1" noChangeArrowheads="1"/>
        </xdr:cNvSpPr>
      </xdr:nvSpPr>
      <xdr:spPr bwMode="auto">
        <a:xfrm>
          <a:off x="0" y="44425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3" name="AutoShape 1241" descr="Buffalo Sabres">
          <a:extLst>
            <a:ext uri="{FF2B5EF4-FFF2-40B4-BE49-F238E27FC236}">
              <a16:creationId xmlns:a16="http://schemas.microsoft.com/office/drawing/2014/main" xmlns="" id="{00000000-0008-0000-0D00-0000D9100000}"/>
            </a:ext>
          </a:extLst>
        </xdr:cNvPr>
        <xdr:cNvSpPr>
          <a:spLocks noChangeAspect="1" noChangeArrowheads="1"/>
        </xdr:cNvSpPr>
      </xdr:nvSpPr>
      <xdr:spPr bwMode="auto">
        <a:xfrm>
          <a:off x="0" y="44461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4" name="AutoShape 1242" descr="Philadelphia Flyers">
          <a:extLst>
            <a:ext uri="{FF2B5EF4-FFF2-40B4-BE49-F238E27FC236}">
              <a16:creationId xmlns:a16="http://schemas.microsoft.com/office/drawing/2014/main" xmlns="" id="{00000000-0008-0000-0D00-0000DA100000}"/>
            </a:ext>
          </a:extLst>
        </xdr:cNvPr>
        <xdr:cNvSpPr>
          <a:spLocks noChangeAspect="1" noChangeArrowheads="1"/>
        </xdr:cNvSpPr>
      </xdr:nvSpPr>
      <xdr:spPr bwMode="auto">
        <a:xfrm>
          <a:off x="0" y="44498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5" name="AutoShape 1243" descr="Minnesota Wild">
          <a:extLst>
            <a:ext uri="{FF2B5EF4-FFF2-40B4-BE49-F238E27FC236}">
              <a16:creationId xmlns:a16="http://schemas.microsoft.com/office/drawing/2014/main" xmlns="" id="{00000000-0008-0000-0D00-0000DB100000}"/>
            </a:ext>
          </a:extLst>
        </xdr:cNvPr>
        <xdr:cNvSpPr>
          <a:spLocks noChangeAspect="1" noChangeArrowheads="1"/>
        </xdr:cNvSpPr>
      </xdr:nvSpPr>
      <xdr:spPr bwMode="auto">
        <a:xfrm>
          <a:off x="0" y="44535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6" name="AutoShape 1244" descr="Winnipeg Jets">
          <a:extLst>
            <a:ext uri="{FF2B5EF4-FFF2-40B4-BE49-F238E27FC236}">
              <a16:creationId xmlns:a16="http://schemas.microsoft.com/office/drawing/2014/main" xmlns="" id="{00000000-0008-0000-0D00-0000DC100000}"/>
            </a:ext>
          </a:extLst>
        </xdr:cNvPr>
        <xdr:cNvSpPr>
          <a:spLocks noChangeAspect="1" noChangeArrowheads="1"/>
        </xdr:cNvSpPr>
      </xdr:nvSpPr>
      <xdr:spPr bwMode="auto">
        <a:xfrm>
          <a:off x="0" y="44571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7" name="AutoShape 1245" descr="Winnipeg Jets">
          <a:extLst>
            <a:ext uri="{FF2B5EF4-FFF2-40B4-BE49-F238E27FC236}">
              <a16:creationId xmlns:a16="http://schemas.microsoft.com/office/drawing/2014/main" xmlns="" id="{00000000-0008-0000-0D00-0000DD100000}"/>
            </a:ext>
          </a:extLst>
        </xdr:cNvPr>
        <xdr:cNvSpPr>
          <a:spLocks noChangeAspect="1" noChangeArrowheads="1"/>
        </xdr:cNvSpPr>
      </xdr:nvSpPr>
      <xdr:spPr bwMode="auto">
        <a:xfrm>
          <a:off x="0" y="44608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8" name="AutoShape 1246" descr="New York Islanders">
          <a:extLst>
            <a:ext uri="{FF2B5EF4-FFF2-40B4-BE49-F238E27FC236}">
              <a16:creationId xmlns:a16="http://schemas.microsoft.com/office/drawing/2014/main" xmlns="" id="{00000000-0008-0000-0D00-0000DE100000}"/>
            </a:ext>
          </a:extLst>
        </xdr:cNvPr>
        <xdr:cNvSpPr>
          <a:spLocks noChangeAspect="1" noChangeArrowheads="1"/>
        </xdr:cNvSpPr>
      </xdr:nvSpPr>
      <xdr:spPr bwMode="auto">
        <a:xfrm>
          <a:off x="0" y="44644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19" name="AutoShape 1247" descr="Nashville Predators">
          <a:extLst>
            <a:ext uri="{FF2B5EF4-FFF2-40B4-BE49-F238E27FC236}">
              <a16:creationId xmlns:a16="http://schemas.microsoft.com/office/drawing/2014/main" xmlns="" id="{00000000-0008-0000-0D00-0000DF100000}"/>
            </a:ext>
          </a:extLst>
        </xdr:cNvPr>
        <xdr:cNvSpPr>
          <a:spLocks noChangeAspect="1" noChangeArrowheads="1"/>
        </xdr:cNvSpPr>
      </xdr:nvSpPr>
      <xdr:spPr bwMode="auto">
        <a:xfrm>
          <a:off x="0" y="44681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20" name="AutoShape 1248" descr="Montreal Canadiens">
          <a:extLst>
            <a:ext uri="{FF2B5EF4-FFF2-40B4-BE49-F238E27FC236}">
              <a16:creationId xmlns:a16="http://schemas.microsoft.com/office/drawing/2014/main" xmlns="" id="{00000000-0008-0000-0D00-0000E0100000}"/>
            </a:ext>
          </a:extLst>
        </xdr:cNvPr>
        <xdr:cNvSpPr>
          <a:spLocks noChangeAspect="1" noChangeArrowheads="1"/>
        </xdr:cNvSpPr>
      </xdr:nvSpPr>
      <xdr:spPr bwMode="auto">
        <a:xfrm>
          <a:off x="0" y="44717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21" name="AutoShape 1249" descr="Ottawa Senators">
          <a:extLst>
            <a:ext uri="{FF2B5EF4-FFF2-40B4-BE49-F238E27FC236}">
              <a16:creationId xmlns:a16="http://schemas.microsoft.com/office/drawing/2014/main" xmlns="" id="{00000000-0008-0000-0D00-0000E1100000}"/>
            </a:ext>
          </a:extLst>
        </xdr:cNvPr>
        <xdr:cNvSpPr>
          <a:spLocks noChangeAspect="1" noChangeArrowheads="1"/>
        </xdr:cNvSpPr>
      </xdr:nvSpPr>
      <xdr:spPr bwMode="auto">
        <a:xfrm>
          <a:off x="0" y="44736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2" name="AutoShape 1250" descr="Detroit Red Wings">
          <a:extLst>
            <a:ext uri="{FF2B5EF4-FFF2-40B4-BE49-F238E27FC236}">
              <a16:creationId xmlns:a16="http://schemas.microsoft.com/office/drawing/2014/main" xmlns="" id="{00000000-0008-0000-0D00-0000E2100000}"/>
            </a:ext>
          </a:extLst>
        </xdr:cNvPr>
        <xdr:cNvSpPr>
          <a:spLocks noChangeAspect="1" noChangeArrowheads="1"/>
        </xdr:cNvSpPr>
      </xdr:nvSpPr>
      <xdr:spPr bwMode="auto">
        <a:xfrm>
          <a:off x="0" y="44754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3" name="AutoShape 1251" descr="New York Islanders">
          <a:extLst>
            <a:ext uri="{FF2B5EF4-FFF2-40B4-BE49-F238E27FC236}">
              <a16:creationId xmlns:a16="http://schemas.microsoft.com/office/drawing/2014/main" xmlns="" id="{00000000-0008-0000-0D00-0000E3100000}"/>
            </a:ext>
          </a:extLst>
        </xdr:cNvPr>
        <xdr:cNvSpPr>
          <a:spLocks noChangeAspect="1" noChangeArrowheads="1"/>
        </xdr:cNvSpPr>
      </xdr:nvSpPr>
      <xdr:spPr bwMode="auto">
        <a:xfrm>
          <a:off x="0" y="44791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4" name="AutoShape 1252" descr="Arizona Coyotes">
          <a:extLst>
            <a:ext uri="{FF2B5EF4-FFF2-40B4-BE49-F238E27FC236}">
              <a16:creationId xmlns:a16="http://schemas.microsoft.com/office/drawing/2014/main" xmlns="" id="{00000000-0008-0000-0D00-0000E4100000}"/>
            </a:ext>
          </a:extLst>
        </xdr:cNvPr>
        <xdr:cNvSpPr>
          <a:spLocks noChangeAspect="1" noChangeArrowheads="1"/>
        </xdr:cNvSpPr>
      </xdr:nvSpPr>
      <xdr:spPr bwMode="auto">
        <a:xfrm>
          <a:off x="0" y="44827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5" name="AutoShape 1253" descr="Vancouver Canucks">
          <a:extLst>
            <a:ext uri="{FF2B5EF4-FFF2-40B4-BE49-F238E27FC236}">
              <a16:creationId xmlns:a16="http://schemas.microsoft.com/office/drawing/2014/main" xmlns="" id="{00000000-0008-0000-0D00-0000E5100000}"/>
            </a:ext>
          </a:extLst>
        </xdr:cNvPr>
        <xdr:cNvSpPr>
          <a:spLocks noChangeAspect="1" noChangeArrowheads="1"/>
        </xdr:cNvSpPr>
      </xdr:nvSpPr>
      <xdr:spPr bwMode="auto">
        <a:xfrm>
          <a:off x="0" y="44864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6" name="AutoShape 1254" descr="Arizona Coyotes">
          <a:extLst>
            <a:ext uri="{FF2B5EF4-FFF2-40B4-BE49-F238E27FC236}">
              <a16:creationId xmlns:a16="http://schemas.microsoft.com/office/drawing/2014/main" xmlns="" id="{00000000-0008-0000-0D00-0000E6100000}"/>
            </a:ext>
          </a:extLst>
        </xdr:cNvPr>
        <xdr:cNvSpPr>
          <a:spLocks noChangeAspect="1" noChangeArrowheads="1"/>
        </xdr:cNvSpPr>
      </xdr:nvSpPr>
      <xdr:spPr bwMode="auto">
        <a:xfrm>
          <a:off x="0" y="4490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7" name="AutoShape 1255" descr="Boston Bruins">
          <a:extLst>
            <a:ext uri="{FF2B5EF4-FFF2-40B4-BE49-F238E27FC236}">
              <a16:creationId xmlns:a16="http://schemas.microsoft.com/office/drawing/2014/main" xmlns="" id="{00000000-0008-0000-0D00-0000E7100000}"/>
            </a:ext>
          </a:extLst>
        </xdr:cNvPr>
        <xdr:cNvSpPr>
          <a:spLocks noChangeAspect="1" noChangeArrowheads="1"/>
        </xdr:cNvSpPr>
      </xdr:nvSpPr>
      <xdr:spPr bwMode="auto">
        <a:xfrm>
          <a:off x="0" y="44937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8" name="AutoShape 1256" descr="Columbus Blue Jackets">
          <a:extLst>
            <a:ext uri="{FF2B5EF4-FFF2-40B4-BE49-F238E27FC236}">
              <a16:creationId xmlns:a16="http://schemas.microsoft.com/office/drawing/2014/main" xmlns="" id="{00000000-0008-0000-0D00-0000E8100000}"/>
            </a:ext>
          </a:extLst>
        </xdr:cNvPr>
        <xdr:cNvSpPr>
          <a:spLocks noChangeAspect="1" noChangeArrowheads="1"/>
        </xdr:cNvSpPr>
      </xdr:nvSpPr>
      <xdr:spPr bwMode="auto">
        <a:xfrm>
          <a:off x="0" y="44974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29" name="AutoShape 1257" descr="Montreal Canadiens">
          <a:extLst>
            <a:ext uri="{FF2B5EF4-FFF2-40B4-BE49-F238E27FC236}">
              <a16:creationId xmlns:a16="http://schemas.microsoft.com/office/drawing/2014/main" xmlns="" id="{00000000-0008-0000-0D00-0000E9100000}"/>
            </a:ext>
          </a:extLst>
        </xdr:cNvPr>
        <xdr:cNvSpPr>
          <a:spLocks noChangeAspect="1" noChangeArrowheads="1"/>
        </xdr:cNvSpPr>
      </xdr:nvSpPr>
      <xdr:spPr bwMode="auto">
        <a:xfrm>
          <a:off x="0" y="45010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30" name="AutoShape 1258" descr="Montreal Canadiens">
          <a:extLst>
            <a:ext uri="{FF2B5EF4-FFF2-40B4-BE49-F238E27FC236}">
              <a16:creationId xmlns:a16="http://schemas.microsoft.com/office/drawing/2014/main" xmlns="" id="{00000000-0008-0000-0D00-0000EA100000}"/>
            </a:ext>
          </a:extLst>
        </xdr:cNvPr>
        <xdr:cNvSpPr>
          <a:spLocks noChangeAspect="1" noChangeArrowheads="1"/>
        </xdr:cNvSpPr>
      </xdr:nvSpPr>
      <xdr:spPr bwMode="auto">
        <a:xfrm>
          <a:off x="0" y="4504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31" name="AutoShape 1259" descr="Edmonton Oilers">
          <a:extLst>
            <a:ext uri="{FF2B5EF4-FFF2-40B4-BE49-F238E27FC236}">
              <a16:creationId xmlns:a16="http://schemas.microsoft.com/office/drawing/2014/main" xmlns="" id="{00000000-0008-0000-0D00-0000EB100000}"/>
            </a:ext>
          </a:extLst>
        </xdr:cNvPr>
        <xdr:cNvSpPr>
          <a:spLocks noChangeAspect="1" noChangeArrowheads="1"/>
        </xdr:cNvSpPr>
      </xdr:nvSpPr>
      <xdr:spPr bwMode="auto">
        <a:xfrm>
          <a:off x="0" y="45083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32" name="AutoShape 1260" descr="Arizona Coyotes">
          <a:extLst>
            <a:ext uri="{FF2B5EF4-FFF2-40B4-BE49-F238E27FC236}">
              <a16:creationId xmlns:a16="http://schemas.microsoft.com/office/drawing/2014/main" xmlns="" id="{00000000-0008-0000-0D00-0000EC100000}"/>
            </a:ext>
          </a:extLst>
        </xdr:cNvPr>
        <xdr:cNvSpPr>
          <a:spLocks noChangeAspect="1" noChangeArrowheads="1"/>
        </xdr:cNvSpPr>
      </xdr:nvSpPr>
      <xdr:spPr bwMode="auto">
        <a:xfrm>
          <a:off x="0" y="45102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33" name="AutoShape 1261" descr="Winnipeg Jets">
          <a:extLst>
            <a:ext uri="{FF2B5EF4-FFF2-40B4-BE49-F238E27FC236}">
              <a16:creationId xmlns:a16="http://schemas.microsoft.com/office/drawing/2014/main" xmlns="" id="{00000000-0008-0000-0D00-0000ED100000}"/>
            </a:ext>
          </a:extLst>
        </xdr:cNvPr>
        <xdr:cNvSpPr>
          <a:spLocks noChangeAspect="1" noChangeArrowheads="1"/>
        </xdr:cNvSpPr>
      </xdr:nvSpPr>
      <xdr:spPr bwMode="auto">
        <a:xfrm>
          <a:off x="0" y="45138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34" name="AutoShape 1262" descr="Florida Panthers">
          <a:extLst>
            <a:ext uri="{FF2B5EF4-FFF2-40B4-BE49-F238E27FC236}">
              <a16:creationId xmlns:a16="http://schemas.microsoft.com/office/drawing/2014/main" xmlns="" id="{00000000-0008-0000-0D00-0000EE100000}"/>
            </a:ext>
          </a:extLst>
        </xdr:cNvPr>
        <xdr:cNvSpPr>
          <a:spLocks noChangeAspect="1" noChangeArrowheads="1"/>
        </xdr:cNvSpPr>
      </xdr:nvSpPr>
      <xdr:spPr bwMode="auto">
        <a:xfrm>
          <a:off x="0" y="45175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35" name="AutoShape 1263" descr="Los Angeles Kings">
          <a:extLst>
            <a:ext uri="{FF2B5EF4-FFF2-40B4-BE49-F238E27FC236}">
              <a16:creationId xmlns:a16="http://schemas.microsoft.com/office/drawing/2014/main" xmlns="" id="{00000000-0008-0000-0D00-0000EF100000}"/>
            </a:ext>
          </a:extLst>
        </xdr:cNvPr>
        <xdr:cNvSpPr>
          <a:spLocks noChangeAspect="1" noChangeArrowheads="1"/>
        </xdr:cNvSpPr>
      </xdr:nvSpPr>
      <xdr:spPr bwMode="auto">
        <a:xfrm>
          <a:off x="0" y="45211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36" name="AutoShape 1264" descr="Colorado Avalanche">
          <a:extLst>
            <a:ext uri="{FF2B5EF4-FFF2-40B4-BE49-F238E27FC236}">
              <a16:creationId xmlns:a16="http://schemas.microsoft.com/office/drawing/2014/main" xmlns="" id="{00000000-0008-0000-0D00-0000F0100000}"/>
            </a:ext>
          </a:extLst>
        </xdr:cNvPr>
        <xdr:cNvSpPr>
          <a:spLocks noChangeAspect="1" noChangeArrowheads="1"/>
        </xdr:cNvSpPr>
      </xdr:nvSpPr>
      <xdr:spPr bwMode="auto">
        <a:xfrm>
          <a:off x="0" y="45230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37" name="AutoShape 1265" descr="Arizona Coyotes">
          <a:extLst>
            <a:ext uri="{FF2B5EF4-FFF2-40B4-BE49-F238E27FC236}">
              <a16:creationId xmlns:a16="http://schemas.microsoft.com/office/drawing/2014/main" xmlns="" id="{00000000-0008-0000-0D00-0000F1100000}"/>
            </a:ext>
          </a:extLst>
        </xdr:cNvPr>
        <xdr:cNvSpPr>
          <a:spLocks noChangeAspect="1" noChangeArrowheads="1"/>
        </xdr:cNvSpPr>
      </xdr:nvSpPr>
      <xdr:spPr bwMode="auto">
        <a:xfrm>
          <a:off x="0" y="45248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38" name="AutoShape 1266" descr="Dallas Stars">
          <a:extLst>
            <a:ext uri="{FF2B5EF4-FFF2-40B4-BE49-F238E27FC236}">
              <a16:creationId xmlns:a16="http://schemas.microsoft.com/office/drawing/2014/main" xmlns="" id="{00000000-0008-0000-0D00-0000F2100000}"/>
            </a:ext>
          </a:extLst>
        </xdr:cNvPr>
        <xdr:cNvSpPr>
          <a:spLocks noChangeAspect="1" noChangeArrowheads="1"/>
        </xdr:cNvSpPr>
      </xdr:nvSpPr>
      <xdr:spPr bwMode="auto">
        <a:xfrm>
          <a:off x="0" y="45284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39" name="AutoShape 1267" descr="Tampa Bay Lightning">
          <a:extLst>
            <a:ext uri="{FF2B5EF4-FFF2-40B4-BE49-F238E27FC236}">
              <a16:creationId xmlns:a16="http://schemas.microsoft.com/office/drawing/2014/main" xmlns="" id="{00000000-0008-0000-0D00-0000F3100000}"/>
            </a:ext>
          </a:extLst>
        </xdr:cNvPr>
        <xdr:cNvSpPr>
          <a:spLocks noChangeAspect="1" noChangeArrowheads="1"/>
        </xdr:cNvSpPr>
      </xdr:nvSpPr>
      <xdr:spPr bwMode="auto">
        <a:xfrm>
          <a:off x="0" y="45303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40" name="AutoShape 1268" descr="Winnipeg Jets">
          <a:extLst>
            <a:ext uri="{FF2B5EF4-FFF2-40B4-BE49-F238E27FC236}">
              <a16:creationId xmlns:a16="http://schemas.microsoft.com/office/drawing/2014/main" xmlns="" id="{00000000-0008-0000-0D00-0000F4100000}"/>
            </a:ext>
          </a:extLst>
        </xdr:cNvPr>
        <xdr:cNvSpPr>
          <a:spLocks noChangeAspect="1" noChangeArrowheads="1"/>
        </xdr:cNvSpPr>
      </xdr:nvSpPr>
      <xdr:spPr bwMode="auto">
        <a:xfrm>
          <a:off x="0" y="45339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41" name="AutoShape 1269" descr="Vancouver Canucks">
          <a:extLst>
            <a:ext uri="{FF2B5EF4-FFF2-40B4-BE49-F238E27FC236}">
              <a16:creationId xmlns:a16="http://schemas.microsoft.com/office/drawing/2014/main" xmlns="" id="{00000000-0008-0000-0D00-0000F5100000}"/>
            </a:ext>
          </a:extLst>
        </xdr:cNvPr>
        <xdr:cNvSpPr>
          <a:spLocks noChangeAspect="1" noChangeArrowheads="1"/>
        </xdr:cNvSpPr>
      </xdr:nvSpPr>
      <xdr:spPr bwMode="auto">
        <a:xfrm>
          <a:off x="0" y="45376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42" name="AutoShape 1270" descr="Boston Bruins">
          <a:extLst>
            <a:ext uri="{FF2B5EF4-FFF2-40B4-BE49-F238E27FC236}">
              <a16:creationId xmlns:a16="http://schemas.microsoft.com/office/drawing/2014/main" xmlns="" id="{00000000-0008-0000-0D00-0000F6100000}"/>
            </a:ext>
          </a:extLst>
        </xdr:cNvPr>
        <xdr:cNvSpPr>
          <a:spLocks noChangeAspect="1" noChangeArrowheads="1"/>
        </xdr:cNvSpPr>
      </xdr:nvSpPr>
      <xdr:spPr bwMode="auto">
        <a:xfrm>
          <a:off x="0" y="45412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43" name="AutoShape 1271" descr="Philadelphia Flyers">
          <a:extLst>
            <a:ext uri="{FF2B5EF4-FFF2-40B4-BE49-F238E27FC236}">
              <a16:creationId xmlns:a16="http://schemas.microsoft.com/office/drawing/2014/main" xmlns="" id="{00000000-0008-0000-0D00-0000F7100000}"/>
            </a:ext>
          </a:extLst>
        </xdr:cNvPr>
        <xdr:cNvSpPr>
          <a:spLocks noChangeAspect="1" noChangeArrowheads="1"/>
        </xdr:cNvSpPr>
      </xdr:nvSpPr>
      <xdr:spPr bwMode="auto">
        <a:xfrm>
          <a:off x="0" y="45449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44" name="AutoShape 1272" descr="New York Islanders">
          <a:extLst>
            <a:ext uri="{FF2B5EF4-FFF2-40B4-BE49-F238E27FC236}">
              <a16:creationId xmlns:a16="http://schemas.microsoft.com/office/drawing/2014/main" xmlns="" id="{00000000-0008-0000-0D00-0000F8100000}"/>
            </a:ext>
          </a:extLst>
        </xdr:cNvPr>
        <xdr:cNvSpPr>
          <a:spLocks noChangeAspect="1" noChangeArrowheads="1"/>
        </xdr:cNvSpPr>
      </xdr:nvSpPr>
      <xdr:spPr bwMode="auto">
        <a:xfrm>
          <a:off x="0" y="45486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45" name="AutoShape 1273" descr="Calgary Flames">
          <a:extLst>
            <a:ext uri="{FF2B5EF4-FFF2-40B4-BE49-F238E27FC236}">
              <a16:creationId xmlns:a16="http://schemas.microsoft.com/office/drawing/2014/main" xmlns="" id="{00000000-0008-0000-0D00-0000F9100000}"/>
            </a:ext>
          </a:extLst>
        </xdr:cNvPr>
        <xdr:cNvSpPr>
          <a:spLocks noChangeAspect="1" noChangeArrowheads="1"/>
        </xdr:cNvSpPr>
      </xdr:nvSpPr>
      <xdr:spPr bwMode="auto">
        <a:xfrm>
          <a:off x="0" y="4552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46" name="AutoShape 1274" descr="Anaheim Ducks">
          <a:extLst>
            <a:ext uri="{FF2B5EF4-FFF2-40B4-BE49-F238E27FC236}">
              <a16:creationId xmlns:a16="http://schemas.microsoft.com/office/drawing/2014/main" xmlns="" id="{00000000-0008-0000-0D00-0000FA100000}"/>
            </a:ext>
          </a:extLst>
        </xdr:cNvPr>
        <xdr:cNvSpPr>
          <a:spLocks noChangeAspect="1" noChangeArrowheads="1"/>
        </xdr:cNvSpPr>
      </xdr:nvSpPr>
      <xdr:spPr bwMode="auto">
        <a:xfrm>
          <a:off x="0" y="4554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47" name="AutoShape 1275" descr="Detroit Red Wings">
          <a:extLst>
            <a:ext uri="{FF2B5EF4-FFF2-40B4-BE49-F238E27FC236}">
              <a16:creationId xmlns:a16="http://schemas.microsoft.com/office/drawing/2014/main" xmlns="" id="{00000000-0008-0000-0D00-0000FB100000}"/>
            </a:ext>
          </a:extLst>
        </xdr:cNvPr>
        <xdr:cNvSpPr>
          <a:spLocks noChangeAspect="1" noChangeArrowheads="1"/>
        </xdr:cNvSpPr>
      </xdr:nvSpPr>
      <xdr:spPr bwMode="auto">
        <a:xfrm>
          <a:off x="0" y="45559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48" name="AutoShape 1276" descr="San Jose Sharks">
          <a:extLst>
            <a:ext uri="{FF2B5EF4-FFF2-40B4-BE49-F238E27FC236}">
              <a16:creationId xmlns:a16="http://schemas.microsoft.com/office/drawing/2014/main" xmlns="" id="{00000000-0008-0000-0D00-0000FC100000}"/>
            </a:ext>
          </a:extLst>
        </xdr:cNvPr>
        <xdr:cNvSpPr>
          <a:spLocks noChangeAspect="1" noChangeArrowheads="1"/>
        </xdr:cNvSpPr>
      </xdr:nvSpPr>
      <xdr:spPr bwMode="auto">
        <a:xfrm>
          <a:off x="0" y="45595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49" name="AutoShape 1277" descr="Chicago Blackhawks">
          <a:extLst>
            <a:ext uri="{FF2B5EF4-FFF2-40B4-BE49-F238E27FC236}">
              <a16:creationId xmlns:a16="http://schemas.microsoft.com/office/drawing/2014/main" xmlns="" id="{00000000-0008-0000-0D00-0000FD100000}"/>
            </a:ext>
          </a:extLst>
        </xdr:cNvPr>
        <xdr:cNvSpPr>
          <a:spLocks noChangeAspect="1" noChangeArrowheads="1"/>
        </xdr:cNvSpPr>
      </xdr:nvSpPr>
      <xdr:spPr bwMode="auto">
        <a:xfrm>
          <a:off x="0" y="4563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0" name="AutoShape 1278" descr="Colorado Avalanche">
          <a:extLst>
            <a:ext uri="{FF2B5EF4-FFF2-40B4-BE49-F238E27FC236}">
              <a16:creationId xmlns:a16="http://schemas.microsoft.com/office/drawing/2014/main" xmlns="" id="{00000000-0008-0000-0D00-0000FE100000}"/>
            </a:ext>
          </a:extLst>
        </xdr:cNvPr>
        <xdr:cNvSpPr>
          <a:spLocks noChangeAspect="1" noChangeArrowheads="1"/>
        </xdr:cNvSpPr>
      </xdr:nvSpPr>
      <xdr:spPr bwMode="auto">
        <a:xfrm>
          <a:off x="0" y="45650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1" name="AutoShape 1279" descr="Philadelphia Flyers">
          <a:extLst>
            <a:ext uri="{FF2B5EF4-FFF2-40B4-BE49-F238E27FC236}">
              <a16:creationId xmlns:a16="http://schemas.microsoft.com/office/drawing/2014/main" xmlns="" id="{00000000-0008-0000-0D00-0000FF100000}"/>
            </a:ext>
          </a:extLst>
        </xdr:cNvPr>
        <xdr:cNvSpPr>
          <a:spLocks noChangeAspect="1" noChangeArrowheads="1"/>
        </xdr:cNvSpPr>
      </xdr:nvSpPr>
      <xdr:spPr bwMode="auto">
        <a:xfrm>
          <a:off x="0" y="45687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52" name="AutoShape 1280" descr="Columbus Blue Jackets">
          <a:extLst>
            <a:ext uri="{FF2B5EF4-FFF2-40B4-BE49-F238E27FC236}">
              <a16:creationId xmlns:a16="http://schemas.microsoft.com/office/drawing/2014/main" xmlns="" id="{00000000-0008-0000-0D00-000000110000}"/>
            </a:ext>
          </a:extLst>
        </xdr:cNvPr>
        <xdr:cNvSpPr>
          <a:spLocks noChangeAspect="1" noChangeArrowheads="1"/>
        </xdr:cNvSpPr>
      </xdr:nvSpPr>
      <xdr:spPr bwMode="auto">
        <a:xfrm>
          <a:off x="0" y="45723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3" name="AutoShape 1281" descr="Philadelphia Flyers">
          <a:extLst>
            <a:ext uri="{FF2B5EF4-FFF2-40B4-BE49-F238E27FC236}">
              <a16:creationId xmlns:a16="http://schemas.microsoft.com/office/drawing/2014/main" xmlns="" id="{00000000-0008-0000-0D00-000001110000}"/>
            </a:ext>
          </a:extLst>
        </xdr:cNvPr>
        <xdr:cNvSpPr>
          <a:spLocks noChangeAspect="1" noChangeArrowheads="1"/>
        </xdr:cNvSpPr>
      </xdr:nvSpPr>
      <xdr:spPr bwMode="auto">
        <a:xfrm>
          <a:off x="0" y="45742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4" name="AutoShape 1282" descr="Tampa Bay Lightning">
          <a:extLst>
            <a:ext uri="{FF2B5EF4-FFF2-40B4-BE49-F238E27FC236}">
              <a16:creationId xmlns:a16="http://schemas.microsoft.com/office/drawing/2014/main" xmlns="" id="{00000000-0008-0000-0D00-000002110000}"/>
            </a:ext>
          </a:extLst>
        </xdr:cNvPr>
        <xdr:cNvSpPr>
          <a:spLocks noChangeAspect="1" noChangeArrowheads="1"/>
        </xdr:cNvSpPr>
      </xdr:nvSpPr>
      <xdr:spPr bwMode="auto">
        <a:xfrm>
          <a:off x="0" y="45778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5" name="AutoShape 1283" descr="Boston Bruins">
          <a:extLst>
            <a:ext uri="{FF2B5EF4-FFF2-40B4-BE49-F238E27FC236}">
              <a16:creationId xmlns:a16="http://schemas.microsoft.com/office/drawing/2014/main" xmlns="" id="{00000000-0008-0000-0D00-000003110000}"/>
            </a:ext>
          </a:extLst>
        </xdr:cNvPr>
        <xdr:cNvSpPr>
          <a:spLocks noChangeAspect="1" noChangeArrowheads="1"/>
        </xdr:cNvSpPr>
      </xdr:nvSpPr>
      <xdr:spPr bwMode="auto">
        <a:xfrm>
          <a:off x="0" y="4581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6" name="AutoShape 1284" descr="Edmonton Oilers">
          <a:extLst>
            <a:ext uri="{FF2B5EF4-FFF2-40B4-BE49-F238E27FC236}">
              <a16:creationId xmlns:a16="http://schemas.microsoft.com/office/drawing/2014/main" xmlns="" id="{00000000-0008-0000-0D00-000004110000}"/>
            </a:ext>
          </a:extLst>
        </xdr:cNvPr>
        <xdr:cNvSpPr>
          <a:spLocks noChangeAspect="1" noChangeArrowheads="1"/>
        </xdr:cNvSpPr>
      </xdr:nvSpPr>
      <xdr:spPr bwMode="auto">
        <a:xfrm>
          <a:off x="0" y="4587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7" name="AutoShape 1285" descr="Los Angeles Kings">
          <a:extLst>
            <a:ext uri="{FF2B5EF4-FFF2-40B4-BE49-F238E27FC236}">
              <a16:creationId xmlns:a16="http://schemas.microsoft.com/office/drawing/2014/main" xmlns="" id="{00000000-0008-0000-0D00-000005110000}"/>
            </a:ext>
          </a:extLst>
        </xdr:cNvPr>
        <xdr:cNvSpPr>
          <a:spLocks noChangeAspect="1" noChangeArrowheads="1"/>
        </xdr:cNvSpPr>
      </xdr:nvSpPr>
      <xdr:spPr bwMode="auto">
        <a:xfrm>
          <a:off x="0" y="45906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8" name="AutoShape 1286" descr="Boston Bruins">
          <a:extLst>
            <a:ext uri="{FF2B5EF4-FFF2-40B4-BE49-F238E27FC236}">
              <a16:creationId xmlns:a16="http://schemas.microsoft.com/office/drawing/2014/main" xmlns="" id="{00000000-0008-0000-0D00-000006110000}"/>
            </a:ext>
          </a:extLst>
        </xdr:cNvPr>
        <xdr:cNvSpPr>
          <a:spLocks noChangeAspect="1" noChangeArrowheads="1"/>
        </xdr:cNvSpPr>
      </xdr:nvSpPr>
      <xdr:spPr bwMode="auto">
        <a:xfrm>
          <a:off x="0" y="459615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59" name="AutoShape 1287" descr="San Jose Sharks">
          <a:extLst>
            <a:ext uri="{FF2B5EF4-FFF2-40B4-BE49-F238E27FC236}">
              <a16:creationId xmlns:a16="http://schemas.microsoft.com/office/drawing/2014/main" xmlns="" id="{00000000-0008-0000-0D00-000007110000}"/>
            </a:ext>
          </a:extLst>
        </xdr:cNvPr>
        <xdr:cNvSpPr>
          <a:spLocks noChangeAspect="1" noChangeArrowheads="1"/>
        </xdr:cNvSpPr>
      </xdr:nvSpPr>
      <xdr:spPr bwMode="auto">
        <a:xfrm>
          <a:off x="0" y="45998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0" name="AutoShape 1288" descr="Anaheim Ducks">
          <a:extLst>
            <a:ext uri="{FF2B5EF4-FFF2-40B4-BE49-F238E27FC236}">
              <a16:creationId xmlns:a16="http://schemas.microsoft.com/office/drawing/2014/main" xmlns="" id="{00000000-0008-0000-0D00-000008110000}"/>
            </a:ext>
          </a:extLst>
        </xdr:cNvPr>
        <xdr:cNvSpPr>
          <a:spLocks noChangeAspect="1" noChangeArrowheads="1"/>
        </xdr:cNvSpPr>
      </xdr:nvSpPr>
      <xdr:spPr bwMode="auto">
        <a:xfrm>
          <a:off x="0" y="46034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1" name="AutoShape 1289" descr="Tampa Bay Lightning">
          <a:extLst>
            <a:ext uri="{FF2B5EF4-FFF2-40B4-BE49-F238E27FC236}">
              <a16:creationId xmlns:a16="http://schemas.microsoft.com/office/drawing/2014/main" xmlns="" id="{00000000-0008-0000-0D00-000009110000}"/>
            </a:ext>
          </a:extLst>
        </xdr:cNvPr>
        <xdr:cNvSpPr>
          <a:spLocks noChangeAspect="1" noChangeArrowheads="1"/>
        </xdr:cNvSpPr>
      </xdr:nvSpPr>
      <xdr:spPr bwMode="auto">
        <a:xfrm>
          <a:off x="0" y="46071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2" name="AutoShape 1290" descr="Vegas Golden Knights">
          <a:extLst>
            <a:ext uri="{FF2B5EF4-FFF2-40B4-BE49-F238E27FC236}">
              <a16:creationId xmlns:a16="http://schemas.microsoft.com/office/drawing/2014/main" xmlns="" id="{00000000-0008-0000-0D00-00000A110000}"/>
            </a:ext>
          </a:extLst>
        </xdr:cNvPr>
        <xdr:cNvSpPr>
          <a:spLocks noChangeAspect="1" noChangeArrowheads="1"/>
        </xdr:cNvSpPr>
      </xdr:nvSpPr>
      <xdr:spPr bwMode="auto">
        <a:xfrm>
          <a:off x="0" y="46107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3" name="AutoShape 1291" descr="Washington Capitals">
          <a:extLst>
            <a:ext uri="{FF2B5EF4-FFF2-40B4-BE49-F238E27FC236}">
              <a16:creationId xmlns:a16="http://schemas.microsoft.com/office/drawing/2014/main" xmlns="" id="{00000000-0008-0000-0D00-00000B110000}"/>
            </a:ext>
          </a:extLst>
        </xdr:cNvPr>
        <xdr:cNvSpPr>
          <a:spLocks noChangeAspect="1" noChangeArrowheads="1"/>
        </xdr:cNvSpPr>
      </xdr:nvSpPr>
      <xdr:spPr bwMode="auto">
        <a:xfrm>
          <a:off x="0" y="46144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4" name="AutoShape 1292" descr="Ottawa Senators">
          <a:extLst>
            <a:ext uri="{FF2B5EF4-FFF2-40B4-BE49-F238E27FC236}">
              <a16:creationId xmlns:a16="http://schemas.microsoft.com/office/drawing/2014/main" xmlns="" id="{00000000-0008-0000-0D00-00000C110000}"/>
            </a:ext>
          </a:extLst>
        </xdr:cNvPr>
        <xdr:cNvSpPr>
          <a:spLocks noChangeAspect="1" noChangeArrowheads="1"/>
        </xdr:cNvSpPr>
      </xdr:nvSpPr>
      <xdr:spPr bwMode="auto">
        <a:xfrm>
          <a:off x="0" y="4618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5" name="AutoShape 1293" descr="Vancouver Canucks">
          <a:extLst>
            <a:ext uri="{FF2B5EF4-FFF2-40B4-BE49-F238E27FC236}">
              <a16:creationId xmlns:a16="http://schemas.microsoft.com/office/drawing/2014/main" xmlns="" id="{00000000-0008-0000-0D00-00000D110000}"/>
            </a:ext>
          </a:extLst>
        </xdr:cNvPr>
        <xdr:cNvSpPr>
          <a:spLocks noChangeAspect="1" noChangeArrowheads="1"/>
        </xdr:cNvSpPr>
      </xdr:nvSpPr>
      <xdr:spPr bwMode="auto">
        <a:xfrm>
          <a:off x="0" y="46217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6" name="AutoShape 1294" descr="Florida Panthers">
          <a:extLst>
            <a:ext uri="{FF2B5EF4-FFF2-40B4-BE49-F238E27FC236}">
              <a16:creationId xmlns:a16="http://schemas.microsoft.com/office/drawing/2014/main" xmlns="" id="{00000000-0008-0000-0D00-00000E110000}"/>
            </a:ext>
          </a:extLst>
        </xdr:cNvPr>
        <xdr:cNvSpPr>
          <a:spLocks noChangeAspect="1" noChangeArrowheads="1"/>
        </xdr:cNvSpPr>
      </xdr:nvSpPr>
      <xdr:spPr bwMode="auto">
        <a:xfrm>
          <a:off x="0" y="46254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7" name="AutoShape 1295" descr="Vancouver Canucks">
          <a:extLst>
            <a:ext uri="{FF2B5EF4-FFF2-40B4-BE49-F238E27FC236}">
              <a16:creationId xmlns:a16="http://schemas.microsoft.com/office/drawing/2014/main" xmlns="" id="{00000000-0008-0000-0D00-00000F110000}"/>
            </a:ext>
          </a:extLst>
        </xdr:cNvPr>
        <xdr:cNvSpPr>
          <a:spLocks noChangeAspect="1" noChangeArrowheads="1"/>
        </xdr:cNvSpPr>
      </xdr:nvSpPr>
      <xdr:spPr bwMode="auto">
        <a:xfrm>
          <a:off x="0" y="46290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8" name="AutoShape 1296" descr="Columbus Blue Jackets">
          <a:extLst>
            <a:ext uri="{FF2B5EF4-FFF2-40B4-BE49-F238E27FC236}">
              <a16:creationId xmlns:a16="http://schemas.microsoft.com/office/drawing/2014/main" xmlns="" id="{00000000-0008-0000-0D00-000010110000}"/>
            </a:ext>
          </a:extLst>
        </xdr:cNvPr>
        <xdr:cNvSpPr>
          <a:spLocks noChangeAspect="1" noChangeArrowheads="1"/>
        </xdr:cNvSpPr>
      </xdr:nvSpPr>
      <xdr:spPr bwMode="auto">
        <a:xfrm>
          <a:off x="0" y="46327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69" name="AutoShape 1297" descr="St Louis Blues">
          <a:extLst>
            <a:ext uri="{FF2B5EF4-FFF2-40B4-BE49-F238E27FC236}">
              <a16:creationId xmlns:a16="http://schemas.microsoft.com/office/drawing/2014/main" xmlns="" id="{00000000-0008-0000-0D00-000011110000}"/>
            </a:ext>
          </a:extLst>
        </xdr:cNvPr>
        <xdr:cNvSpPr>
          <a:spLocks noChangeAspect="1" noChangeArrowheads="1"/>
        </xdr:cNvSpPr>
      </xdr:nvSpPr>
      <xdr:spPr bwMode="auto">
        <a:xfrm>
          <a:off x="0" y="4636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70" name="AutoShape 1298" descr="Calgary Flames">
          <a:extLst>
            <a:ext uri="{FF2B5EF4-FFF2-40B4-BE49-F238E27FC236}">
              <a16:creationId xmlns:a16="http://schemas.microsoft.com/office/drawing/2014/main" xmlns="" id="{00000000-0008-0000-0D00-000012110000}"/>
            </a:ext>
          </a:extLst>
        </xdr:cNvPr>
        <xdr:cNvSpPr>
          <a:spLocks noChangeAspect="1" noChangeArrowheads="1"/>
        </xdr:cNvSpPr>
      </xdr:nvSpPr>
      <xdr:spPr bwMode="auto">
        <a:xfrm>
          <a:off x="0" y="46400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71" name="AutoShape 1299" descr="New Jersey Devils">
          <a:extLst>
            <a:ext uri="{FF2B5EF4-FFF2-40B4-BE49-F238E27FC236}">
              <a16:creationId xmlns:a16="http://schemas.microsoft.com/office/drawing/2014/main" xmlns="" id="{00000000-0008-0000-0D00-000013110000}"/>
            </a:ext>
          </a:extLst>
        </xdr:cNvPr>
        <xdr:cNvSpPr>
          <a:spLocks noChangeAspect="1" noChangeArrowheads="1"/>
        </xdr:cNvSpPr>
      </xdr:nvSpPr>
      <xdr:spPr bwMode="auto">
        <a:xfrm>
          <a:off x="0" y="46437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72" name="AutoShape 1300" descr="Los Angeles Kings">
          <a:extLst>
            <a:ext uri="{FF2B5EF4-FFF2-40B4-BE49-F238E27FC236}">
              <a16:creationId xmlns:a16="http://schemas.microsoft.com/office/drawing/2014/main" xmlns="" id="{00000000-0008-0000-0D00-000014110000}"/>
            </a:ext>
          </a:extLst>
        </xdr:cNvPr>
        <xdr:cNvSpPr>
          <a:spLocks noChangeAspect="1" noChangeArrowheads="1"/>
        </xdr:cNvSpPr>
      </xdr:nvSpPr>
      <xdr:spPr bwMode="auto">
        <a:xfrm>
          <a:off x="0" y="46473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73" name="AutoShape 1301" descr="Vegas Golden Knights">
          <a:extLst>
            <a:ext uri="{FF2B5EF4-FFF2-40B4-BE49-F238E27FC236}">
              <a16:creationId xmlns:a16="http://schemas.microsoft.com/office/drawing/2014/main" xmlns="" id="{00000000-0008-0000-0D00-000015110000}"/>
            </a:ext>
          </a:extLst>
        </xdr:cNvPr>
        <xdr:cNvSpPr>
          <a:spLocks noChangeAspect="1" noChangeArrowheads="1"/>
        </xdr:cNvSpPr>
      </xdr:nvSpPr>
      <xdr:spPr bwMode="auto">
        <a:xfrm>
          <a:off x="0" y="46510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74" name="AutoShape 1302" descr="Chicago Blackhawks">
          <a:extLst>
            <a:ext uri="{FF2B5EF4-FFF2-40B4-BE49-F238E27FC236}">
              <a16:creationId xmlns:a16="http://schemas.microsoft.com/office/drawing/2014/main" xmlns="" id="{00000000-0008-0000-0D00-000016110000}"/>
            </a:ext>
          </a:extLst>
        </xdr:cNvPr>
        <xdr:cNvSpPr>
          <a:spLocks noChangeAspect="1" noChangeArrowheads="1"/>
        </xdr:cNvSpPr>
      </xdr:nvSpPr>
      <xdr:spPr bwMode="auto">
        <a:xfrm>
          <a:off x="0" y="4654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75" name="AutoShape 1303" descr="New York Rangers">
          <a:extLst>
            <a:ext uri="{FF2B5EF4-FFF2-40B4-BE49-F238E27FC236}">
              <a16:creationId xmlns:a16="http://schemas.microsoft.com/office/drawing/2014/main" xmlns="" id="{00000000-0008-0000-0D00-000017110000}"/>
            </a:ext>
          </a:extLst>
        </xdr:cNvPr>
        <xdr:cNvSpPr>
          <a:spLocks noChangeAspect="1" noChangeArrowheads="1"/>
        </xdr:cNvSpPr>
      </xdr:nvSpPr>
      <xdr:spPr bwMode="auto">
        <a:xfrm>
          <a:off x="0" y="46583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76" name="AutoShape 1304" descr="New York Rangers">
          <a:extLst>
            <a:ext uri="{FF2B5EF4-FFF2-40B4-BE49-F238E27FC236}">
              <a16:creationId xmlns:a16="http://schemas.microsoft.com/office/drawing/2014/main" xmlns="" id="{00000000-0008-0000-0D00-000018110000}"/>
            </a:ext>
          </a:extLst>
        </xdr:cNvPr>
        <xdr:cNvSpPr>
          <a:spLocks noChangeAspect="1" noChangeArrowheads="1"/>
        </xdr:cNvSpPr>
      </xdr:nvSpPr>
      <xdr:spPr bwMode="auto">
        <a:xfrm>
          <a:off x="0" y="46601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77" name="AutoShape 1305" descr="New York Rangers">
          <a:extLst>
            <a:ext uri="{FF2B5EF4-FFF2-40B4-BE49-F238E27FC236}">
              <a16:creationId xmlns:a16="http://schemas.microsoft.com/office/drawing/2014/main" xmlns="" id="{00000000-0008-0000-0D00-000019110000}"/>
            </a:ext>
          </a:extLst>
        </xdr:cNvPr>
        <xdr:cNvSpPr>
          <a:spLocks noChangeAspect="1" noChangeArrowheads="1"/>
        </xdr:cNvSpPr>
      </xdr:nvSpPr>
      <xdr:spPr bwMode="auto">
        <a:xfrm>
          <a:off x="0" y="4663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78" name="AutoShape 1306" descr="Pittsburgh Penguins">
          <a:extLst>
            <a:ext uri="{FF2B5EF4-FFF2-40B4-BE49-F238E27FC236}">
              <a16:creationId xmlns:a16="http://schemas.microsoft.com/office/drawing/2014/main" xmlns="" id="{00000000-0008-0000-0D00-00001A110000}"/>
            </a:ext>
          </a:extLst>
        </xdr:cNvPr>
        <xdr:cNvSpPr>
          <a:spLocks noChangeAspect="1" noChangeArrowheads="1"/>
        </xdr:cNvSpPr>
      </xdr:nvSpPr>
      <xdr:spPr bwMode="auto">
        <a:xfrm>
          <a:off x="0" y="46674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79" name="AutoShape 1307" descr="Los Angeles Kings">
          <a:extLst>
            <a:ext uri="{FF2B5EF4-FFF2-40B4-BE49-F238E27FC236}">
              <a16:creationId xmlns:a16="http://schemas.microsoft.com/office/drawing/2014/main" xmlns="" id="{00000000-0008-0000-0D00-00001B110000}"/>
            </a:ext>
          </a:extLst>
        </xdr:cNvPr>
        <xdr:cNvSpPr>
          <a:spLocks noChangeAspect="1" noChangeArrowheads="1"/>
        </xdr:cNvSpPr>
      </xdr:nvSpPr>
      <xdr:spPr bwMode="auto">
        <a:xfrm>
          <a:off x="0" y="46693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80" name="AutoShape 1308" descr="Carolina Hurricanes">
          <a:extLst>
            <a:ext uri="{FF2B5EF4-FFF2-40B4-BE49-F238E27FC236}">
              <a16:creationId xmlns:a16="http://schemas.microsoft.com/office/drawing/2014/main" xmlns="" id="{00000000-0008-0000-0D00-00001C110000}"/>
            </a:ext>
          </a:extLst>
        </xdr:cNvPr>
        <xdr:cNvSpPr>
          <a:spLocks noChangeAspect="1" noChangeArrowheads="1"/>
        </xdr:cNvSpPr>
      </xdr:nvSpPr>
      <xdr:spPr bwMode="auto">
        <a:xfrm>
          <a:off x="0" y="46711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81" name="AutoShape 1309" descr="St Louis Blues">
          <a:extLst>
            <a:ext uri="{FF2B5EF4-FFF2-40B4-BE49-F238E27FC236}">
              <a16:creationId xmlns:a16="http://schemas.microsoft.com/office/drawing/2014/main" xmlns="" id="{00000000-0008-0000-0D00-00001D110000}"/>
            </a:ext>
          </a:extLst>
        </xdr:cNvPr>
        <xdr:cNvSpPr>
          <a:spLocks noChangeAspect="1" noChangeArrowheads="1"/>
        </xdr:cNvSpPr>
      </xdr:nvSpPr>
      <xdr:spPr bwMode="auto">
        <a:xfrm>
          <a:off x="0" y="4672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82" name="AutoShape 1310" descr="San Jose Sharks">
          <a:extLst>
            <a:ext uri="{FF2B5EF4-FFF2-40B4-BE49-F238E27FC236}">
              <a16:creationId xmlns:a16="http://schemas.microsoft.com/office/drawing/2014/main" xmlns="" id="{00000000-0008-0000-0D00-00001E110000}"/>
            </a:ext>
          </a:extLst>
        </xdr:cNvPr>
        <xdr:cNvSpPr>
          <a:spLocks noChangeAspect="1" noChangeArrowheads="1"/>
        </xdr:cNvSpPr>
      </xdr:nvSpPr>
      <xdr:spPr bwMode="auto">
        <a:xfrm>
          <a:off x="0" y="4676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83" name="AutoShape 1311" descr="Calgary Flames">
          <a:extLst>
            <a:ext uri="{FF2B5EF4-FFF2-40B4-BE49-F238E27FC236}">
              <a16:creationId xmlns:a16="http://schemas.microsoft.com/office/drawing/2014/main" xmlns="" id="{00000000-0008-0000-0D00-00001F110000}"/>
            </a:ext>
          </a:extLst>
        </xdr:cNvPr>
        <xdr:cNvSpPr>
          <a:spLocks noChangeAspect="1" noChangeArrowheads="1"/>
        </xdr:cNvSpPr>
      </xdr:nvSpPr>
      <xdr:spPr bwMode="auto">
        <a:xfrm>
          <a:off x="0" y="46802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84" name="AutoShape 1312" descr="Calgary Flames">
          <a:extLst>
            <a:ext uri="{FF2B5EF4-FFF2-40B4-BE49-F238E27FC236}">
              <a16:creationId xmlns:a16="http://schemas.microsoft.com/office/drawing/2014/main" xmlns="" id="{00000000-0008-0000-0D00-000020110000}"/>
            </a:ext>
          </a:extLst>
        </xdr:cNvPr>
        <xdr:cNvSpPr>
          <a:spLocks noChangeAspect="1" noChangeArrowheads="1"/>
        </xdr:cNvSpPr>
      </xdr:nvSpPr>
      <xdr:spPr bwMode="auto">
        <a:xfrm>
          <a:off x="0" y="46821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85" name="AutoShape 1313" descr="San Jose Sharks">
          <a:extLst>
            <a:ext uri="{FF2B5EF4-FFF2-40B4-BE49-F238E27FC236}">
              <a16:creationId xmlns:a16="http://schemas.microsoft.com/office/drawing/2014/main" xmlns="" id="{00000000-0008-0000-0D00-000021110000}"/>
            </a:ext>
          </a:extLst>
        </xdr:cNvPr>
        <xdr:cNvSpPr>
          <a:spLocks noChangeAspect="1" noChangeArrowheads="1"/>
        </xdr:cNvSpPr>
      </xdr:nvSpPr>
      <xdr:spPr bwMode="auto">
        <a:xfrm>
          <a:off x="0" y="46839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86" name="AutoShape 1314" descr="Los Angeles Kings">
          <a:extLst>
            <a:ext uri="{FF2B5EF4-FFF2-40B4-BE49-F238E27FC236}">
              <a16:creationId xmlns:a16="http://schemas.microsoft.com/office/drawing/2014/main" xmlns="" id="{00000000-0008-0000-0D00-000022110000}"/>
            </a:ext>
          </a:extLst>
        </xdr:cNvPr>
        <xdr:cNvSpPr>
          <a:spLocks noChangeAspect="1" noChangeArrowheads="1"/>
        </xdr:cNvSpPr>
      </xdr:nvSpPr>
      <xdr:spPr bwMode="auto">
        <a:xfrm>
          <a:off x="0" y="46875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87" name="AutoShape 1315" descr="Ottawa Senators">
          <a:extLst>
            <a:ext uri="{FF2B5EF4-FFF2-40B4-BE49-F238E27FC236}">
              <a16:creationId xmlns:a16="http://schemas.microsoft.com/office/drawing/2014/main" xmlns="" id="{00000000-0008-0000-0D00-000023110000}"/>
            </a:ext>
          </a:extLst>
        </xdr:cNvPr>
        <xdr:cNvSpPr>
          <a:spLocks noChangeAspect="1" noChangeArrowheads="1"/>
        </xdr:cNvSpPr>
      </xdr:nvSpPr>
      <xdr:spPr bwMode="auto">
        <a:xfrm>
          <a:off x="0" y="4691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88" name="AutoShape 1316" descr="Boston Bruins">
          <a:extLst>
            <a:ext uri="{FF2B5EF4-FFF2-40B4-BE49-F238E27FC236}">
              <a16:creationId xmlns:a16="http://schemas.microsoft.com/office/drawing/2014/main" xmlns="" id="{00000000-0008-0000-0D00-000024110000}"/>
            </a:ext>
          </a:extLst>
        </xdr:cNvPr>
        <xdr:cNvSpPr>
          <a:spLocks noChangeAspect="1" noChangeArrowheads="1"/>
        </xdr:cNvSpPr>
      </xdr:nvSpPr>
      <xdr:spPr bwMode="auto">
        <a:xfrm>
          <a:off x="0" y="46949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89" name="AutoShape 1317" descr="Dallas Stars">
          <a:extLst>
            <a:ext uri="{FF2B5EF4-FFF2-40B4-BE49-F238E27FC236}">
              <a16:creationId xmlns:a16="http://schemas.microsoft.com/office/drawing/2014/main" xmlns="" id="{00000000-0008-0000-0D00-000025110000}"/>
            </a:ext>
          </a:extLst>
        </xdr:cNvPr>
        <xdr:cNvSpPr>
          <a:spLocks noChangeAspect="1" noChangeArrowheads="1"/>
        </xdr:cNvSpPr>
      </xdr:nvSpPr>
      <xdr:spPr bwMode="auto">
        <a:xfrm>
          <a:off x="0" y="46985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90" name="AutoShape 1318" descr="Buffalo Sabres">
          <a:extLst>
            <a:ext uri="{FF2B5EF4-FFF2-40B4-BE49-F238E27FC236}">
              <a16:creationId xmlns:a16="http://schemas.microsoft.com/office/drawing/2014/main" xmlns="" id="{00000000-0008-0000-0D00-000026110000}"/>
            </a:ext>
          </a:extLst>
        </xdr:cNvPr>
        <xdr:cNvSpPr>
          <a:spLocks noChangeAspect="1" noChangeArrowheads="1"/>
        </xdr:cNvSpPr>
      </xdr:nvSpPr>
      <xdr:spPr bwMode="auto">
        <a:xfrm>
          <a:off x="0" y="47022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91" name="AutoShape 1319" descr="San Jose Sharks">
          <a:extLst>
            <a:ext uri="{FF2B5EF4-FFF2-40B4-BE49-F238E27FC236}">
              <a16:creationId xmlns:a16="http://schemas.microsoft.com/office/drawing/2014/main" xmlns="" id="{00000000-0008-0000-0D00-000027110000}"/>
            </a:ext>
          </a:extLst>
        </xdr:cNvPr>
        <xdr:cNvSpPr>
          <a:spLocks noChangeAspect="1" noChangeArrowheads="1"/>
        </xdr:cNvSpPr>
      </xdr:nvSpPr>
      <xdr:spPr bwMode="auto">
        <a:xfrm>
          <a:off x="0" y="47040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92" name="AutoShape 1320" descr="Arizona Coyotes">
          <a:extLst>
            <a:ext uri="{FF2B5EF4-FFF2-40B4-BE49-F238E27FC236}">
              <a16:creationId xmlns:a16="http://schemas.microsoft.com/office/drawing/2014/main" xmlns="" id="{00000000-0008-0000-0D00-000028110000}"/>
            </a:ext>
          </a:extLst>
        </xdr:cNvPr>
        <xdr:cNvSpPr>
          <a:spLocks noChangeAspect="1" noChangeArrowheads="1"/>
        </xdr:cNvSpPr>
      </xdr:nvSpPr>
      <xdr:spPr bwMode="auto">
        <a:xfrm>
          <a:off x="0" y="4707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93" name="AutoShape 1321" descr="Florida Panthers">
          <a:extLst>
            <a:ext uri="{FF2B5EF4-FFF2-40B4-BE49-F238E27FC236}">
              <a16:creationId xmlns:a16="http://schemas.microsoft.com/office/drawing/2014/main" xmlns="" id="{00000000-0008-0000-0D00-000029110000}"/>
            </a:ext>
          </a:extLst>
        </xdr:cNvPr>
        <xdr:cNvSpPr>
          <a:spLocks noChangeAspect="1" noChangeArrowheads="1"/>
        </xdr:cNvSpPr>
      </xdr:nvSpPr>
      <xdr:spPr bwMode="auto">
        <a:xfrm>
          <a:off x="0" y="4709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94" name="AutoShape 1322" descr="Florida Panthers">
          <a:extLst>
            <a:ext uri="{FF2B5EF4-FFF2-40B4-BE49-F238E27FC236}">
              <a16:creationId xmlns:a16="http://schemas.microsoft.com/office/drawing/2014/main" xmlns="" id="{00000000-0008-0000-0D00-00002A110000}"/>
            </a:ext>
          </a:extLst>
        </xdr:cNvPr>
        <xdr:cNvSpPr>
          <a:spLocks noChangeAspect="1" noChangeArrowheads="1"/>
        </xdr:cNvSpPr>
      </xdr:nvSpPr>
      <xdr:spPr bwMode="auto">
        <a:xfrm>
          <a:off x="0" y="47131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95" name="AutoShape 1323" descr="Boston Bruins">
          <a:extLst>
            <a:ext uri="{FF2B5EF4-FFF2-40B4-BE49-F238E27FC236}">
              <a16:creationId xmlns:a16="http://schemas.microsoft.com/office/drawing/2014/main" xmlns="" id="{00000000-0008-0000-0D00-00002B110000}"/>
            </a:ext>
          </a:extLst>
        </xdr:cNvPr>
        <xdr:cNvSpPr>
          <a:spLocks noChangeAspect="1" noChangeArrowheads="1"/>
        </xdr:cNvSpPr>
      </xdr:nvSpPr>
      <xdr:spPr bwMode="auto">
        <a:xfrm>
          <a:off x="0" y="47168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396" name="AutoShape 1324" descr="Chicago Blackhawks">
          <a:extLst>
            <a:ext uri="{FF2B5EF4-FFF2-40B4-BE49-F238E27FC236}">
              <a16:creationId xmlns:a16="http://schemas.microsoft.com/office/drawing/2014/main" xmlns="" id="{00000000-0008-0000-0D00-00002C110000}"/>
            </a:ext>
          </a:extLst>
        </xdr:cNvPr>
        <xdr:cNvSpPr>
          <a:spLocks noChangeAspect="1" noChangeArrowheads="1"/>
        </xdr:cNvSpPr>
      </xdr:nvSpPr>
      <xdr:spPr bwMode="auto">
        <a:xfrm>
          <a:off x="0" y="47205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397" name="AutoShape 1325" descr="New York Rangers">
          <a:extLst>
            <a:ext uri="{FF2B5EF4-FFF2-40B4-BE49-F238E27FC236}">
              <a16:creationId xmlns:a16="http://schemas.microsoft.com/office/drawing/2014/main" xmlns="" id="{00000000-0008-0000-0D00-00002D110000}"/>
            </a:ext>
          </a:extLst>
        </xdr:cNvPr>
        <xdr:cNvSpPr>
          <a:spLocks noChangeAspect="1" noChangeArrowheads="1"/>
        </xdr:cNvSpPr>
      </xdr:nvSpPr>
      <xdr:spPr bwMode="auto">
        <a:xfrm>
          <a:off x="0" y="47223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98" name="AutoShape 1326" descr="New York Islanders">
          <a:extLst>
            <a:ext uri="{FF2B5EF4-FFF2-40B4-BE49-F238E27FC236}">
              <a16:creationId xmlns:a16="http://schemas.microsoft.com/office/drawing/2014/main" xmlns="" id="{00000000-0008-0000-0D00-00002E110000}"/>
            </a:ext>
          </a:extLst>
        </xdr:cNvPr>
        <xdr:cNvSpPr>
          <a:spLocks noChangeAspect="1" noChangeArrowheads="1"/>
        </xdr:cNvSpPr>
      </xdr:nvSpPr>
      <xdr:spPr bwMode="auto">
        <a:xfrm>
          <a:off x="0" y="472417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399" name="AutoShape 1327" descr="Columbus Blue Jackets">
          <a:extLst>
            <a:ext uri="{FF2B5EF4-FFF2-40B4-BE49-F238E27FC236}">
              <a16:creationId xmlns:a16="http://schemas.microsoft.com/office/drawing/2014/main" xmlns="" id="{00000000-0008-0000-0D00-00002F110000}"/>
            </a:ext>
          </a:extLst>
        </xdr:cNvPr>
        <xdr:cNvSpPr>
          <a:spLocks noChangeAspect="1" noChangeArrowheads="1"/>
        </xdr:cNvSpPr>
      </xdr:nvSpPr>
      <xdr:spPr bwMode="auto">
        <a:xfrm>
          <a:off x="0" y="47296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00" name="AutoShape 1328" descr="Detroit Red Wings">
          <a:extLst>
            <a:ext uri="{FF2B5EF4-FFF2-40B4-BE49-F238E27FC236}">
              <a16:creationId xmlns:a16="http://schemas.microsoft.com/office/drawing/2014/main" xmlns="" id="{00000000-0008-0000-0D00-000030110000}"/>
            </a:ext>
          </a:extLst>
        </xdr:cNvPr>
        <xdr:cNvSpPr>
          <a:spLocks noChangeAspect="1" noChangeArrowheads="1"/>
        </xdr:cNvSpPr>
      </xdr:nvSpPr>
      <xdr:spPr bwMode="auto">
        <a:xfrm>
          <a:off x="0" y="47333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1" name="AutoShape 1329" descr="Chicago Blackhawks">
          <a:extLst>
            <a:ext uri="{FF2B5EF4-FFF2-40B4-BE49-F238E27FC236}">
              <a16:creationId xmlns:a16="http://schemas.microsoft.com/office/drawing/2014/main" xmlns="" id="{00000000-0008-0000-0D00-000031110000}"/>
            </a:ext>
          </a:extLst>
        </xdr:cNvPr>
        <xdr:cNvSpPr>
          <a:spLocks noChangeAspect="1" noChangeArrowheads="1"/>
        </xdr:cNvSpPr>
      </xdr:nvSpPr>
      <xdr:spPr bwMode="auto">
        <a:xfrm>
          <a:off x="0" y="47351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2" name="AutoShape 1330" descr="Nashville Predators">
          <a:extLst>
            <a:ext uri="{FF2B5EF4-FFF2-40B4-BE49-F238E27FC236}">
              <a16:creationId xmlns:a16="http://schemas.microsoft.com/office/drawing/2014/main" xmlns="" id="{00000000-0008-0000-0D00-000032110000}"/>
            </a:ext>
          </a:extLst>
        </xdr:cNvPr>
        <xdr:cNvSpPr>
          <a:spLocks noChangeAspect="1" noChangeArrowheads="1"/>
        </xdr:cNvSpPr>
      </xdr:nvSpPr>
      <xdr:spPr bwMode="auto">
        <a:xfrm>
          <a:off x="0" y="47388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3" name="AutoShape 1331" descr="Tampa Bay Lightning">
          <a:extLst>
            <a:ext uri="{FF2B5EF4-FFF2-40B4-BE49-F238E27FC236}">
              <a16:creationId xmlns:a16="http://schemas.microsoft.com/office/drawing/2014/main" xmlns="" id="{00000000-0008-0000-0D00-000033110000}"/>
            </a:ext>
          </a:extLst>
        </xdr:cNvPr>
        <xdr:cNvSpPr>
          <a:spLocks noChangeAspect="1" noChangeArrowheads="1"/>
        </xdr:cNvSpPr>
      </xdr:nvSpPr>
      <xdr:spPr bwMode="auto">
        <a:xfrm>
          <a:off x="0" y="47424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4" name="AutoShape 1332" descr="Chicago Blackhawks">
          <a:extLst>
            <a:ext uri="{FF2B5EF4-FFF2-40B4-BE49-F238E27FC236}">
              <a16:creationId xmlns:a16="http://schemas.microsoft.com/office/drawing/2014/main" xmlns="" id="{00000000-0008-0000-0D00-000034110000}"/>
            </a:ext>
          </a:extLst>
        </xdr:cNvPr>
        <xdr:cNvSpPr>
          <a:spLocks noChangeAspect="1" noChangeArrowheads="1"/>
        </xdr:cNvSpPr>
      </xdr:nvSpPr>
      <xdr:spPr bwMode="auto">
        <a:xfrm>
          <a:off x="0" y="47461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05" name="AutoShape 1333" descr="Edmonton Oilers">
          <a:extLst>
            <a:ext uri="{FF2B5EF4-FFF2-40B4-BE49-F238E27FC236}">
              <a16:creationId xmlns:a16="http://schemas.microsoft.com/office/drawing/2014/main" xmlns="" id="{00000000-0008-0000-0D00-000035110000}"/>
            </a:ext>
          </a:extLst>
        </xdr:cNvPr>
        <xdr:cNvSpPr>
          <a:spLocks noChangeAspect="1" noChangeArrowheads="1"/>
        </xdr:cNvSpPr>
      </xdr:nvSpPr>
      <xdr:spPr bwMode="auto">
        <a:xfrm>
          <a:off x="0" y="47497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6" name="AutoShape 1334" descr="Anaheim Ducks">
          <a:extLst>
            <a:ext uri="{FF2B5EF4-FFF2-40B4-BE49-F238E27FC236}">
              <a16:creationId xmlns:a16="http://schemas.microsoft.com/office/drawing/2014/main" xmlns="" id="{00000000-0008-0000-0D00-000036110000}"/>
            </a:ext>
          </a:extLst>
        </xdr:cNvPr>
        <xdr:cNvSpPr>
          <a:spLocks noChangeAspect="1" noChangeArrowheads="1"/>
        </xdr:cNvSpPr>
      </xdr:nvSpPr>
      <xdr:spPr bwMode="auto">
        <a:xfrm>
          <a:off x="0" y="47516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7" name="AutoShape 1335" descr="San Jose Sharks">
          <a:extLst>
            <a:ext uri="{FF2B5EF4-FFF2-40B4-BE49-F238E27FC236}">
              <a16:creationId xmlns:a16="http://schemas.microsoft.com/office/drawing/2014/main" xmlns="" id="{00000000-0008-0000-0D00-000037110000}"/>
            </a:ext>
          </a:extLst>
        </xdr:cNvPr>
        <xdr:cNvSpPr>
          <a:spLocks noChangeAspect="1" noChangeArrowheads="1"/>
        </xdr:cNvSpPr>
      </xdr:nvSpPr>
      <xdr:spPr bwMode="auto">
        <a:xfrm>
          <a:off x="0" y="47552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8" name="AutoShape 1336" descr="Tampa Bay Lightning">
          <a:extLst>
            <a:ext uri="{FF2B5EF4-FFF2-40B4-BE49-F238E27FC236}">
              <a16:creationId xmlns:a16="http://schemas.microsoft.com/office/drawing/2014/main" xmlns="" id="{00000000-0008-0000-0D00-000038110000}"/>
            </a:ext>
          </a:extLst>
        </xdr:cNvPr>
        <xdr:cNvSpPr>
          <a:spLocks noChangeAspect="1" noChangeArrowheads="1"/>
        </xdr:cNvSpPr>
      </xdr:nvSpPr>
      <xdr:spPr bwMode="auto">
        <a:xfrm>
          <a:off x="0" y="47589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09" name="AutoShape 1337" descr="Columbus Blue Jackets">
          <a:extLst>
            <a:ext uri="{FF2B5EF4-FFF2-40B4-BE49-F238E27FC236}">
              <a16:creationId xmlns:a16="http://schemas.microsoft.com/office/drawing/2014/main" xmlns="" id="{00000000-0008-0000-0D00-000039110000}"/>
            </a:ext>
          </a:extLst>
        </xdr:cNvPr>
        <xdr:cNvSpPr>
          <a:spLocks noChangeAspect="1" noChangeArrowheads="1"/>
        </xdr:cNvSpPr>
      </xdr:nvSpPr>
      <xdr:spPr bwMode="auto">
        <a:xfrm>
          <a:off x="0" y="4762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10" name="AutoShape 1338" descr="Dallas Stars">
          <a:extLst>
            <a:ext uri="{FF2B5EF4-FFF2-40B4-BE49-F238E27FC236}">
              <a16:creationId xmlns:a16="http://schemas.microsoft.com/office/drawing/2014/main" xmlns="" id="{00000000-0008-0000-0D00-00003A110000}"/>
            </a:ext>
          </a:extLst>
        </xdr:cNvPr>
        <xdr:cNvSpPr>
          <a:spLocks noChangeAspect="1" noChangeArrowheads="1"/>
        </xdr:cNvSpPr>
      </xdr:nvSpPr>
      <xdr:spPr bwMode="auto">
        <a:xfrm>
          <a:off x="0" y="4766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11" name="AutoShape 1339" descr="Arizona Coyotes">
          <a:extLst>
            <a:ext uri="{FF2B5EF4-FFF2-40B4-BE49-F238E27FC236}">
              <a16:creationId xmlns:a16="http://schemas.microsoft.com/office/drawing/2014/main" xmlns="" id="{00000000-0008-0000-0D00-00003B110000}"/>
            </a:ext>
          </a:extLst>
        </xdr:cNvPr>
        <xdr:cNvSpPr>
          <a:spLocks noChangeAspect="1" noChangeArrowheads="1"/>
        </xdr:cNvSpPr>
      </xdr:nvSpPr>
      <xdr:spPr bwMode="auto">
        <a:xfrm>
          <a:off x="0" y="476806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2" name="AutoShape 1340" descr="Chicago Blackhawks">
          <a:extLst>
            <a:ext uri="{FF2B5EF4-FFF2-40B4-BE49-F238E27FC236}">
              <a16:creationId xmlns:a16="http://schemas.microsoft.com/office/drawing/2014/main" xmlns="" id="{00000000-0008-0000-0D00-00003C110000}"/>
            </a:ext>
          </a:extLst>
        </xdr:cNvPr>
        <xdr:cNvSpPr>
          <a:spLocks noChangeAspect="1" noChangeArrowheads="1"/>
        </xdr:cNvSpPr>
      </xdr:nvSpPr>
      <xdr:spPr bwMode="auto">
        <a:xfrm>
          <a:off x="0" y="47698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3" name="AutoShape 1341" descr="Nashville Predators">
          <a:extLst>
            <a:ext uri="{FF2B5EF4-FFF2-40B4-BE49-F238E27FC236}">
              <a16:creationId xmlns:a16="http://schemas.microsoft.com/office/drawing/2014/main" xmlns="" id="{00000000-0008-0000-0D00-00003D110000}"/>
            </a:ext>
          </a:extLst>
        </xdr:cNvPr>
        <xdr:cNvSpPr>
          <a:spLocks noChangeAspect="1" noChangeArrowheads="1"/>
        </xdr:cNvSpPr>
      </xdr:nvSpPr>
      <xdr:spPr bwMode="auto">
        <a:xfrm>
          <a:off x="0" y="47735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4" name="AutoShape 1342" descr="Philadelphia Flyers">
          <a:extLst>
            <a:ext uri="{FF2B5EF4-FFF2-40B4-BE49-F238E27FC236}">
              <a16:creationId xmlns:a16="http://schemas.microsoft.com/office/drawing/2014/main" xmlns="" id="{00000000-0008-0000-0D00-00003E110000}"/>
            </a:ext>
          </a:extLst>
        </xdr:cNvPr>
        <xdr:cNvSpPr>
          <a:spLocks noChangeAspect="1" noChangeArrowheads="1"/>
        </xdr:cNvSpPr>
      </xdr:nvSpPr>
      <xdr:spPr bwMode="auto">
        <a:xfrm>
          <a:off x="0" y="47772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5" name="AutoShape 1343" descr="Chicago Blackhawks">
          <a:extLst>
            <a:ext uri="{FF2B5EF4-FFF2-40B4-BE49-F238E27FC236}">
              <a16:creationId xmlns:a16="http://schemas.microsoft.com/office/drawing/2014/main" xmlns="" id="{00000000-0008-0000-0D00-00003F110000}"/>
            </a:ext>
          </a:extLst>
        </xdr:cNvPr>
        <xdr:cNvSpPr>
          <a:spLocks noChangeAspect="1" noChangeArrowheads="1"/>
        </xdr:cNvSpPr>
      </xdr:nvSpPr>
      <xdr:spPr bwMode="auto">
        <a:xfrm>
          <a:off x="0" y="47808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6" name="AutoShape 1344" descr="Tampa Bay Lightning">
          <a:extLst>
            <a:ext uri="{FF2B5EF4-FFF2-40B4-BE49-F238E27FC236}">
              <a16:creationId xmlns:a16="http://schemas.microsoft.com/office/drawing/2014/main" xmlns="" id="{00000000-0008-0000-0D00-000040110000}"/>
            </a:ext>
          </a:extLst>
        </xdr:cNvPr>
        <xdr:cNvSpPr>
          <a:spLocks noChangeAspect="1" noChangeArrowheads="1"/>
        </xdr:cNvSpPr>
      </xdr:nvSpPr>
      <xdr:spPr bwMode="auto">
        <a:xfrm>
          <a:off x="0" y="47845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7" name="AutoShape 1345" descr="Detroit Red Wings">
          <a:extLst>
            <a:ext uri="{FF2B5EF4-FFF2-40B4-BE49-F238E27FC236}">
              <a16:creationId xmlns:a16="http://schemas.microsoft.com/office/drawing/2014/main" xmlns="" id="{00000000-0008-0000-0D00-000041110000}"/>
            </a:ext>
          </a:extLst>
        </xdr:cNvPr>
        <xdr:cNvSpPr>
          <a:spLocks noChangeAspect="1" noChangeArrowheads="1"/>
        </xdr:cNvSpPr>
      </xdr:nvSpPr>
      <xdr:spPr bwMode="auto">
        <a:xfrm>
          <a:off x="0" y="47881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8" name="AutoShape 1346" descr="Buffalo Sabres">
          <a:extLst>
            <a:ext uri="{FF2B5EF4-FFF2-40B4-BE49-F238E27FC236}">
              <a16:creationId xmlns:a16="http://schemas.microsoft.com/office/drawing/2014/main" xmlns="" id="{00000000-0008-0000-0D00-000042110000}"/>
            </a:ext>
          </a:extLst>
        </xdr:cNvPr>
        <xdr:cNvSpPr>
          <a:spLocks noChangeAspect="1" noChangeArrowheads="1"/>
        </xdr:cNvSpPr>
      </xdr:nvSpPr>
      <xdr:spPr bwMode="auto">
        <a:xfrm>
          <a:off x="0" y="47918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19" name="AutoShape 1347" descr="Vancouver Canucks">
          <a:extLst>
            <a:ext uri="{FF2B5EF4-FFF2-40B4-BE49-F238E27FC236}">
              <a16:creationId xmlns:a16="http://schemas.microsoft.com/office/drawing/2014/main" xmlns="" id="{00000000-0008-0000-0D00-000043110000}"/>
            </a:ext>
          </a:extLst>
        </xdr:cNvPr>
        <xdr:cNvSpPr>
          <a:spLocks noChangeAspect="1" noChangeArrowheads="1"/>
        </xdr:cNvSpPr>
      </xdr:nvSpPr>
      <xdr:spPr bwMode="auto">
        <a:xfrm>
          <a:off x="0" y="479549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0" name="AutoShape 1348" descr="New Jersey Devils">
          <a:extLst>
            <a:ext uri="{FF2B5EF4-FFF2-40B4-BE49-F238E27FC236}">
              <a16:creationId xmlns:a16="http://schemas.microsoft.com/office/drawing/2014/main" xmlns="" id="{00000000-0008-0000-0D00-000044110000}"/>
            </a:ext>
          </a:extLst>
        </xdr:cNvPr>
        <xdr:cNvSpPr>
          <a:spLocks noChangeAspect="1" noChangeArrowheads="1"/>
        </xdr:cNvSpPr>
      </xdr:nvSpPr>
      <xdr:spPr bwMode="auto">
        <a:xfrm>
          <a:off x="0" y="47991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1" name="AutoShape 1349" descr="Florida Panthers">
          <a:extLst>
            <a:ext uri="{FF2B5EF4-FFF2-40B4-BE49-F238E27FC236}">
              <a16:creationId xmlns:a16="http://schemas.microsoft.com/office/drawing/2014/main" xmlns="" id="{00000000-0008-0000-0D00-000045110000}"/>
            </a:ext>
          </a:extLst>
        </xdr:cNvPr>
        <xdr:cNvSpPr>
          <a:spLocks noChangeAspect="1" noChangeArrowheads="1"/>
        </xdr:cNvSpPr>
      </xdr:nvSpPr>
      <xdr:spPr bwMode="auto">
        <a:xfrm>
          <a:off x="0" y="48028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2" name="AutoShape 1350" descr="Ottawa Senators">
          <a:extLst>
            <a:ext uri="{FF2B5EF4-FFF2-40B4-BE49-F238E27FC236}">
              <a16:creationId xmlns:a16="http://schemas.microsoft.com/office/drawing/2014/main" xmlns="" id="{00000000-0008-0000-0D00-000046110000}"/>
            </a:ext>
          </a:extLst>
        </xdr:cNvPr>
        <xdr:cNvSpPr>
          <a:spLocks noChangeAspect="1" noChangeArrowheads="1"/>
        </xdr:cNvSpPr>
      </xdr:nvSpPr>
      <xdr:spPr bwMode="auto">
        <a:xfrm>
          <a:off x="0" y="48064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23" name="AutoShape 1351" descr="Los Angeles Kings">
          <a:extLst>
            <a:ext uri="{FF2B5EF4-FFF2-40B4-BE49-F238E27FC236}">
              <a16:creationId xmlns:a16="http://schemas.microsoft.com/office/drawing/2014/main" xmlns="" id="{00000000-0008-0000-0D00-000047110000}"/>
            </a:ext>
          </a:extLst>
        </xdr:cNvPr>
        <xdr:cNvSpPr>
          <a:spLocks noChangeAspect="1" noChangeArrowheads="1"/>
        </xdr:cNvSpPr>
      </xdr:nvSpPr>
      <xdr:spPr bwMode="auto">
        <a:xfrm>
          <a:off x="0" y="4810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4" name="AutoShape 1352" descr="Pittsburgh Penguins">
          <a:extLst>
            <a:ext uri="{FF2B5EF4-FFF2-40B4-BE49-F238E27FC236}">
              <a16:creationId xmlns:a16="http://schemas.microsoft.com/office/drawing/2014/main" xmlns="" id="{00000000-0008-0000-0D00-000048110000}"/>
            </a:ext>
          </a:extLst>
        </xdr:cNvPr>
        <xdr:cNvSpPr>
          <a:spLocks noChangeAspect="1" noChangeArrowheads="1"/>
        </xdr:cNvSpPr>
      </xdr:nvSpPr>
      <xdr:spPr bwMode="auto">
        <a:xfrm>
          <a:off x="0" y="481195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25" name="AutoShape 1353" descr="Arizona Coyotes">
          <a:extLst>
            <a:ext uri="{FF2B5EF4-FFF2-40B4-BE49-F238E27FC236}">
              <a16:creationId xmlns:a16="http://schemas.microsoft.com/office/drawing/2014/main" xmlns="" id="{00000000-0008-0000-0D00-000049110000}"/>
            </a:ext>
          </a:extLst>
        </xdr:cNvPr>
        <xdr:cNvSpPr>
          <a:spLocks noChangeAspect="1" noChangeArrowheads="1"/>
        </xdr:cNvSpPr>
      </xdr:nvSpPr>
      <xdr:spPr bwMode="auto">
        <a:xfrm>
          <a:off x="0" y="48156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6" name="AutoShape 1354" descr="Edmonton Oilers">
          <a:extLst>
            <a:ext uri="{FF2B5EF4-FFF2-40B4-BE49-F238E27FC236}">
              <a16:creationId xmlns:a16="http://schemas.microsoft.com/office/drawing/2014/main" xmlns="" id="{00000000-0008-0000-0D00-00004A110000}"/>
            </a:ext>
          </a:extLst>
        </xdr:cNvPr>
        <xdr:cNvSpPr>
          <a:spLocks noChangeAspect="1" noChangeArrowheads="1"/>
        </xdr:cNvSpPr>
      </xdr:nvSpPr>
      <xdr:spPr bwMode="auto">
        <a:xfrm>
          <a:off x="0" y="48174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7" name="AutoShape 1355" descr="Chicago Blackhawks">
          <a:extLst>
            <a:ext uri="{FF2B5EF4-FFF2-40B4-BE49-F238E27FC236}">
              <a16:creationId xmlns:a16="http://schemas.microsoft.com/office/drawing/2014/main" xmlns="" id="{00000000-0008-0000-0D00-00004B110000}"/>
            </a:ext>
          </a:extLst>
        </xdr:cNvPr>
        <xdr:cNvSpPr>
          <a:spLocks noChangeAspect="1" noChangeArrowheads="1"/>
        </xdr:cNvSpPr>
      </xdr:nvSpPr>
      <xdr:spPr bwMode="auto">
        <a:xfrm>
          <a:off x="0" y="48210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8" name="AutoShape 1356" descr="Minnesota Wild">
          <a:extLst>
            <a:ext uri="{FF2B5EF4-FFF2-40B4-BE49-F238E27FC236}">
              <a16:creationId xmlns:a16="http://schemas.microsoft.com/office/drawing/2014/main" xmlns="" id="{00000000-0008-0000-0D00-00004C110000}"/>
            </a:ext>
          </a:extLst>
        </xdr:cNvPr>
        <xdr:cNvSpPr>
          <a:spLocks noChangeAspect="1" noChangeArrowheads="1"/>
        </xdr:cNvSpPr>
      </xdr:nvSpPr>
      <xdr:spPr bwMode="auto">
        <a:xfrm>
          <a:off x="0" y="482475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29" name="AutoShape 1357" descr="Tampa Bay Lightning">
          <a:extLst>
            <a:ext uri="{FF2B5EF4-FFF2-40B4-BE49-F238E27FC236}">
              <a16:creationId xmlns:a16="http://schemas.microsoft.com/office/drawing/2014/main" xmlns="" id="{00000000-0008-0000-0D00-00004D110000}"/>
            </a:ext>
          </a:extLst>
        </xdr:cNvPr>
        <xdr:cNvSpPr>
          <a:spLocks noChangeAspect="1" noChangeArrowheads="1"/>
        </xdr:cNvSpPr>
      </xdr:nvSpPr>
      <xdr:spPr bwMode="auto">
        <a:xfrm>
          <a:off x="0" y="4828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0" name="AutoShape 1358" descr="Toronto Maple Leafs">
          <a:extLst>
            <a:ext uri="{FF2B5EF4-FFF2-40B4-BE49-F238E27FC236}">
              <a16:creationId xmlns:a16="http://schemas.microsoft.com/office/drawing/2014/main" xmlns="" id="{00000000-0008-0000-0D00-00004E110000}"/>
            </a:ext>
          </a:extLst>
        </xdr:cNvPr>
        <xdr:cNvSpPr>
          <a:spLocks noChangeAspect="1" noChangeArrowheads="1"/>
        </xdr:cNvSpPr>
      </xdr:nvSpPr>
      <xdr:spPr bwMode="auto">
        <a:xfrm>
          <a:off x="0" y="48320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1" name="AutoShape 1359" descr="Winnipeg Jets">
          <a:extLst>
            <a:ext uri="{FF2B5EF4-FFF2-40B4-BE49-F238E27FC236}">
              <a16:creationId xmlns:a16="http://schemas.microsoft.com/office/drawing/2014/main" xmlns="" id="{00000000-0008-0000-0D00-00004F110000}"/>
            </a:ext>
          </a:extLst>
        </xdr:cNvPr>
        <xdr:cNvSpPr>
          <a:spLocks noChangeAspect="1" noChangeArrowheads="1"/>
        </xdr:cNvSpPr>
      </xdr:nvSpPr>
      <xdr:spPr bwMode="auto">
        <a:xfrm>
          <a:off x="0" y="48357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32" name="AutoShape 1360" descr="Los Angeles Kings">
          <a:extLst>
            <a:ext uri="{FF2B5EF4-FFF2-40B4-BE49-F238E27FC236}">
              <a16:creationId xmlns:a16="http://schemas.microsoft.com/office/drawing/2014/main" xmlns="" id="{00000000-0008-0000-0D00-000050110000}"/>
            </a:ext>
          </a:extLst>
        </xdr:cNvPr>
        <xdr:cNvSpPr>
          <a:spLocks noChangeAspect="1" noChangeArrowheads="1"/>
        </xdr:cNvSpPr>
      </xdr:nvSpPr>
      <xdr:spPr bwMode="auto">
        <a:xfrm>
          <a:off x="0" y="48393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3" name="AutoShape 1361" descr="Anaheim Ducks">
          <a:extLst>
            <a:ext uri="{FF2B5EF4-FFF2-40B4-BE49-F238E27FC236}">
              <a16:creationId xmlns:a16="http://schemas.microsoft.com/office/drawing/2014/main" xmlns="" id="{00000000-0008-0000-0D00-000051110000}"/>
            </a:ext>
          </a:extLst>
        </xdr:cNvPr>
        <xdr:cNvSpPr>
          <a:spLocks noChangeAspect="1" noChangeArrowheads="1"/>
        </xdr:cNvSpPr>
      </xdr:nvSpPr>
      <xdr:spPr bwMode="auto">
        <a:xfrm>
          <a:off x="0" y="48412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4" name="AutoShape 1362" descr="New York Islanders">
          <a:extLst>
            <a:ext uri="{FF2B5EF4-FFF2-40B4-BE49-F238E27FC236}">
              <a16:creationId xmlns:a16="http://schemas.microsoft.com/office/drawing/2014/main" xmlns="" id="{00000000-0008-0000-0D00-000052110000}"/>
            </a:ext>
          </a:extLst>
        </xdr:cNvPr>
        <xdr:cNvSpPr>
          <a:spLocks noChangeAspect="1" noChangeArrowheads="1"/>
        </xdr:cNvSpPr>
      </xdr:nvSpPr>
      <xdr:spPr bwMode="auto">
        <a:xfrm>
          <a:off x="0" y="4844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5" name="AutoShape 1363" descr="Pittsburgh Penguins">
          <a:extLst>
            <a:ext uri="{FF2B5EF4-FFF2-40B4-BE49-F238E27FC236}">
              <a16:creationId xmlns:a16="http://schemas.microsoft.com/office/drawing/2014/main" xmlns="" id="{00000000-0008-0000-0D00-000053110000}"/>
            </a:ext>
          </a:extLst>
        </xdr:cNvPr>
        <xdr:cNvSpPr>
          <a:spLocks noChangeAspect="1" noChangeArrowheads="1"/>
        </xdr:cNvSpPr>
      </xdr:nvSpPr>
      <xdr:spPr bwMode="auto">
        <a:xfrm>
          <a:off x="0" y="48485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6" name="AutoShape 1364" descr="Columbus Blue Jackets">
          <a:extLst>
            <a:ext uri="{FF2B5EF4-FFF2-40B4-BE49-F238E27FC236}">
              <a16:creationId xmlns:a16="http://schemas.microsoft.com/office/drawing/2014/main" xmlns="" id="{00000000-0008-0000-0D00-000054110000}"/>
            </a:ext>
          </a:extLst>
        </xdr:cNvPr>
        <xdr:cNvSpPr>
          <a:spLocks noChangeAspect="1" noChangeArrowheads="1"/>
        </xdr:cNvSpPr>
      </xdr:nvSpPr>
      <xdr:spPr bwMode="auto">
        <a:xfrm>
          <a:off x="0" y="48521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7" name="AutoShape 1365" descr="Tampa Bay Lightning">
          <a:extLst>
            <a:ext uri="{FF2B5EF4-FFF2-40B4-BE49-F238E27FC236}">
              <a16:creationId xmlns:a16="http://schemas.microsoft.com/office/drawing/2014/main" xmlns="" id="{00000000-0008-0000-0D00-000055110000}"/>
            </a:ext>
          </a:extLst>
        </xdr:cNvPr>
        <xdr:cNvSpPr>
          <a:spLocks noChangeAspect="1" noChangeArrowheads="1"/>
        </xdr:cNvSpPr>
      </xdr:nvSpPr>
      <xdr:spPr bwMode="auto">
        <a:xfrm>
          <a:off x="0" y="4855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8" name="AutoShape 1366" descr="Edmonton Oilers">
          <a:extLst>
            <a:ext uri="{FF2B5EF4-FFF2-40B4-BE49-F238E27FC236}">
              <a16:creationId xmlns:a16="http://schemas.microsoft.com/office/drawing/2014/main" xmlns="" id="{00000000-0008-0000-0D00-000056110000}"/>
            </a:ext>
          </a:extLst>
        </xdr:cNvPr>
        <xdr:cNvSpPr>
          <a:spLocks noChangeAspect="1" noChangeArrowheads="1"/>
        </xdr:cNvSpPr>
      </xdr:nvSpPr>
      <xdr:spPr bwMode="auto">
        <a:xfrm>
          <a:off x="0" y="48595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39" name="AutoShape 1367" descr="Washington Capitals">
          <a:extLst>
            <a:ext uri="{FF2B5EF4-FFF2-40B4-BE49-F238E27FC236}">
              <a16:creationId xmlns:a16="http://schemas.microsoft.com/office/drawing/2014/main" xmlns="" id="{00000000-0008-0000-0D00-000057110000}"/>
            </a:ext>
          </a:extLst>
        </xdr:cNvPr>
        <xdr:cNvSpPr>
          <a:spLocks noChangeAspect="1" noChangeArrowheads="1"/>
        </xdr:cNvSpPr>
      </xdr:nvSpPr>
      <xdr:spPr bwMode="auto">
        <a:xfrm>
          <a:off x="0" y="4863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0" name="AutoShape 1368" descr="Washington Capitals">
          <a:extLst>
            <a:ext uri="{FF2B5EF4-FFF2-40B4-BE49-F238E27FC236}">
              <a16:creationId xmlns:a16="http://schemas.microsoft.com/office/drawing/2014/main" xmlns="" id="{00000000-0008-0000-0D00-000058110000}"/>
            </a:ext>
          </a:extLst>
        </xdr:cNvPr>
        <xdr:cNvSpPr>
          <a:spLocks noChangeAspect="1" noChangeArrowheads="1"/>
        </xdr:cNvSpPr>
      </xdr:nvSpPr>
      <xdr:spPr bwMode="auto">
        <a:xfrm>
          <a:off x="0" y="48668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41" name="AutoShape 1369" descr="Detroit Red Wings">
          <a:extLst>
            <a:ext uri="{FF2B5EF4-FFF2-40B4-BE49-F238E27FC236}">
              <a16:creationId xmlns:a16="http://schemas.microsoft.com/office/drawing/2014/main" xmlns="" id="{00000000-0008-0000-0D00-000059110000}"/>
            </a:ext>
          </a:extLst>
        </xdr:cNvPr>
        <xdr:cNvSpPr>
          <a:spLocks noChangeAspect="1" noChangeArrowheads="1"/>
        </xdr:cNvSpPr>
      </xdr:nvSpPr>
      <xdr:spPr bwMode="auto">
        <a:xfrm>
          <a:off x="0" y="48704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2" name="AutoShape 1370" descr="Philadelphia Flyers">
          <a:extLst>
            <a:ext uri="{FF2B5EF4-FFF2-40B4-BE49-F238E27FC236}">
              <a16:creationId xmlns:a16="http://schemas.microsoft.com/office/drawing/2014/main" xmlns="" id="{00000000-0008-0000-0D00-00005A110000}"/>
            </a:ext>
          </a:extLst>
        </xdr:cNvPr>
        <xdr:cNvSpPr>
          <a:spLocks noChangeAspect="1" noChangeArrowheads="1"/>
        </xdr:cNvSpPr>
      </xdr:nvSpPr>
      <xdr:spPr bwMode="auto">
        <a:xfrm>
          <a:off x="0" y="48723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3" name="AutoShape 1371" descr="Chicago Blackhawks">
          <a:extLst>
            <a:ext uri="{FF2B5EF4-FFF2-40B4-BE49-F238E27FC236}">
              <a16:creationId xmlns:a16="http://schemas.microsoft.com/office/drawing/2014/main" xmlns="" id="{00000000-0008-0000-0D00-00005B110000}"/>
            </a:ext>
          </a:extLst>
        </xdr:cNvPr>
        <xdr:cNvSpPr>
          <a:spLocks noChangeAspect="1" noChangeArrowheads="1"/>
        </xdr:cNvSpPr>
      </xdr:nvSpPr>
      <xdr:spPr bwMode="auto">
        <a:xfrm>
          <a:off x="0" y="48759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4" name="AutoShape 1372" descr="St Louis Blues">
          <a:extLst>
            <a:ext uri="{FF2B5EF4-FFF2-40B4-BE49-F238E27FC236}">
              <a16:creationId xmlns:a16="http://schemas.microsoft.com/office/drawing/2014/main" xmlns="" id="{00000000-0008-0000-0D00-00005C110000}"/>
            </a:ext>
          </a:extLst>
        </xdr:cNvPr>
        <xdr:cNvSpPr>
          <a:spLocks noChangeAspect="1" noChangeArrowheads="1"/>
        </xdr:cNvSpPr>
      </xdr:nvSpPr>
      <xdr:spPr bwMode="auto">
        <a:xfrm>
          <a:off x="0" y="48796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5" name="AutoShape 1373" descr="Chicago Blackhawks">
          <a:extLst>
            <a:ext uri="{FF2B5EF4-FFF2-40B4-BE49-F238E27FC236}">
              <a16:creationId xmlns:a16="http://schemas.microsoft.com/office/drawing/2014/main" xmlns="" id="{00000000-0008-0000-0D00-00005D110000}"/>
            </a:ext>
          </a:extLst>
        </xdr:cNvPr>
        <xdr:cNvSpPr>
          <a:spLocks noChangeAspect="1" noChangeArrowheads="1"/>
        </xdr:cNvSpPr>
      </xdr:nvSpPr>
      <xdr:spPr bwMode="auto">
        <a:xfrm>
          <a:off x="0" y="48832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6" name="AutoShape 1374" descr="Carolina Hurricanes">
          <a:extLst>
            <a:ext uri="{FF2B5EF4-FFF2-40B4-BE49-F238E27FC236}">
              <a16:creationId xmlns:a16="http://schemas.microsoft.com/office/drawing/2014/main" xmlns="" id="{00000000-0008-0000-0D00-00005E110000}"/>
            </a:ext>
          </a:extLst>
        </xdr:cNvPr>
        <xdr:cNvSpPr>
          <a:spLocks noChangeAspect="1" noChangeArrowheads="1"/>
        </xdr:cNvSpPr>
      </xdr:nvSpPr>
      <xdr:spPr bwMode="auto">
        <a:xfrm>
          <a:off x="0" y="48869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7" name="AutoShape 1375" descr="New Jersey Devils">
          <a:extLst>
            <a:ext uri="{FF2B5EF4-FFF2-40B4-BE49-F238E27FC236}">
              <a16:creationId xmlns:a16="http://schemas.microsoft.com/office/drawing/2014/main" xmlns="" id="{00000000-0008-0000-0D00-00005F110000}"/>
            </a:ext>
          </a:extLst>
        </xdr:cNvPr>
        <xdr:cNvSpPr>
          <a:spLocks noChangeAspect="1" noChangeArrowheads="1"/>
        </xdr:cNvSpPr>
      </xdr:nvSpPr>
      <xdr:spPr bwMode="auto">
        <a:xfrm>
          <a:off x="0" y="48905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48" name="AutoShape 1376" descr="Vancouver Canucks">
          <a:extLst>
            <a:ext uri="{FF2B5EF4-FFF2-40B4-BE49-F238E27FC236}">
              <a16:creationId xmlns:a16="http://schemas.microsoft.com/office/drawing/2014/main" xmlns="" id="{00000000-0008-0000-0D00-000060110000}"/>
            </a:ext>
          </a:extLst>
        </xdr:cNvPr>
        <xdr:cNvSpPr>
          <a:spLocks noChangeAspect="1" noChangeArrowheads="1"/>
        </xdr:cNvSpPr>
      </xdr:nvSpPr>
      <xdr:spPr bwMode="auto">
        <a:xfrm>
          <a:off x="0" y="48942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49" name="AutoShape 1377" descr="Ottawa Senators">
          <a:extLst>
            <a:ext uri="{FF2B5EF4-FFF2-40B4-BE49-F238E27FC236}">
              <a16:creationId xmlns:a16="http://schemas.microsoft.com/office/drawing/2014/main" xmlns="" id="{00000000-0008-0000-0D00-000061110000}"/>
            </a:ext>
          </a:extLst>
        </xdr:cNvPr>
        <xdr:cNvSpPr>
          <a:spLocks noChangeAspect="1" noChangeArrowheads="1"/>
        </xdr:cNvSpPr>
      </xdr:nvSpPr>
      <xdr:spPr bwMode="auto">
        <a:xfrm>
          <a:off x="0" y="48960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50" name="AutoShape 1378" descr="Arizona Coyotes">
          <a:extLst>
            <a:ext uri="{FF2B5EF4-FFF2-40B4-BE49-F238E27FC236}">
              <a16:creationId xmlns:a16="http://schemas.microsoft.com/office/drawing/2014/main" xmlns="" id="{00000000-0008-0000-0D00-000062110000}"/>
            </a:ext>
          </a:extLst>
        </xdr:cNvPr>
        <xdr:cNvSpPr>
          <a:spLocks noChangeAspect="1" noChangeArrowheads="1"/>
        </xdr:cNvSpPr>
      </xdr:nvSpPr>
      <xdr:spPr bwMode="auto">
        <a:xfrm>
          <a:off x="0" y="48997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51" name="AutoShape 1379" descr="Tampa Bay Lightning">
          <a:extLst>
            <a:ext uri="{FF2B5EF4-FFF2-40B4-BE49-F238E27FC236}">
              <a16:creationId xmlns:a16="http://schemas.microsoft.com/office/drawing/2014/main" xmlns="" id="{00000000-0008-0000-0D00-000063110000}"/>
            </a:ext>
          </a:extLst>
        </xdr:cNvPr>
        <xdr:cNvSpPr>
          <a:spLocks noChangeAspect="1" noChangeArrowheads="1"/>
        </xdr:cNvSpPr>
      </xdr:nvSpPr>
      <xdr:spPr bwMode="auto">
        <a:xfrm>
          <a:off x="0" y="4901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52" name="AutoShape 1380" descr="New York Rangers">
          <a:extLst>
            <a:ext uri="{FF2B5EF4-FFF2-40B4-BE49-F238E27FC236}">
              <a16:creationId xmlns:a16="http://schemas.microsoft.com/office/drawing/2014/main" xmlns="" id="{00000000-0008-0000-0D00-000064110000}"/>
            </a:ext>
          </a:extLst>
        </xdr:cNvPr>
        <xdr:cNvSpPr>
          <a:spLocks noChangeAspect="1" noChangeArrowheads="1"/>
        </xdr:cNvSpPr>
      </xdr:nvSpPr>
      <xdr:spPr bwMode="auto">
        <a:xfrm>
          <a:off x="0" y="49052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53" name="AutoShape 1381" descr="New Jersey Devils">
          <a:extLst>
            <a:ext uri="{FF2B5EF4-FFF2-40B4-BE49-F238E27FC236}">
              <a16:creationId xmlns:a16="http://schemas.microsoft.com/office/drawing/2014/main" xmlns="" id="{00000000-0008-0000-0D00-000065110000}"/>
            </a:ext>
          </a:extLst>
        </xdr:cNvPr>
        <xdr:cNvSpPr>
          <a:spLocks noChangeAspect="1" noChangeArrowheads="1"/>
        </xdr:cNvSpPr>
      </xdr:nvSpPr>
      <xdr:spPr bwMode="auto">
        <a:xfrm>
          <a:off x="0" y="49070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54" name="AutoShape 1382" descr="San Jose Sharks">
          <a:extLst>
            <a:ext uri="{FF2B5EF4-FFF2-40B4-BE49-F238E27FC236}">
              <a16:creationId xmlns:a16="http://schemas.microsoft.com/office/drawing/2014/main" xmlns="" id="{00000000-0008-0000-0D00-000066110000}"/>
            </a:ext>
          </a:extLst>
        </xdr:cNvPr>
        <xdr:cNvSpPr>
          <a:spLocks noChangeAspect="1" noChangeArrowheads="1"/>
        </xdr:cNvSpPr>
      </xdr:nvSpPr>
      <xdr:spPr bwMode="auto">
        <a:xfrm>
          <a:off x="0" y="49107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55" name="AutoShape 1383" descr="Anaheim Ducks">
          <a:extLst>
            <a:ext uri="{FF2B5EF4-FFF2-40B4-BE49-F238E27FC236}">
              <a16:creationId xmlns:a16="http://schemas.microsoft.com/office/drawing/2014/main" xmlns="" id="{00000000-0008-0000-0D00-000067110000}"/>
            </a:ext>
          </a:extLst>
        </xdr:cNvPr>
        <xdr:cNvSpPr>
          <a:spLocks noChangeAspect="1" noChangeArrowheads="1"/>
        </xdr:cNvSpPr>
      </xdr:nvSpPr>
      <xdr:spPr bwMode="auto">
        <a:xfrm>
          <a:off x="0" y="49143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56" name="AutoShape 1384" descr="Calgary Flames">
          <a:extLst>
            <a:ext uri="{FF2B5EF4-FFF2-40B4-BE49-F238E27FC236}">
              <a16:creationId xmlns:a16="http://schemas.microsoft.com/office/drawing/2014/main" xmlns="" id="{00000000-0008-0000-0D00-000068110000}"/>
            </a:ext>
          </a:extLst>
        </xdr:cNvPr>
        <xdr:cNvSpPr>
          <a:spLocks noChangeAspect="1" noChangeArrowheads="1"/>
        </xdr:cNvSpPr>
      </xdr:nvSpPr>
      <xdr:spPr bwMode="auto">
        <a:xfrm>
          <a:off x="0" y="49161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57" name="AutoShape 1385" descr="New Jersey Devils">
          <a:extLst>
            <a:ext uri="{FF2B5EF4-FFF2-40B4-BE49-F238E27FC236}">
              <a16:creationId xmlns:a16="http://schemas.microsoft.com/office/drawing/2014/main" xmlns="" id="{00000000-0008-0000-0D00-000069110000}"/>
            </a:ext>
          </a:extLst>
        </xdr:cNvPr>
        <xdr:cNvSpPr>
          <a:spLocks noChangeAspect="1" noChangeArrowheads="1"/>
        </xdr:cNvSpPr>
      </xdr:nvSpPr>
      <xdr:spPr bwMode="auto">
        <a:xfrm>
          <a:off x="0" y="4919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58" name="AutoShape 1386" descr="New Jersey Devils">
          <a:extLst>
            <a:ext uri="{FF2B5EF4-FFF2-40B4-BE49-F238E27FC236}">
              <a16:creationId xmlns:a16="http://schemas.microsoft.com/office/drawing/2014/main" xmlns="" id="{00000000-0008-0000-0D00-00006A110000}"/>
            </a:ext>
          </a:extLst>
        </xdr:cNvPr>
        <xdr:cNvSpPr>
          <a:spLocks noChangeAspect="1" noChangeArrowheads="1"/>
        </xdr:cNvSpPr>
      </xdr:nvSpPr>
      <xdr:spPr bwMode="auto">
        <a:xfrm>
          <a:off x="0" y="49216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59" name="AutoShape 1387" descr="Columbus Blue Jackets">
          <a:extLst>
            <a:ext uri="{FF2B5EF4-FFF2-40B4-BE49-F238E27FC236}">
              <a16:creationId xmlns:a16="http://schemas.microsoft.com/office/drawing/2014/main" xmlns="" id="{00000000-0008-0000-0D00-00006B110000}"/>
            </a:ext>
          </a:extLst>
        </xdr:cNvPr>
        <xdr:cNvSpPr>
          <a:spLocks noChangeAspect="1" noChangeArrowheads="1"/>
        </xdr:cNvSpPr>
      </xdr:nvSpPr>
      <xdr:spPr bwMode="auto">
        <a:xfrm>
          <a:off x="0" y="49235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0" name="AutoShape 1388" descr="Florida Panthers">
          <a:extLst>
            <a:ext uri="{FF2B5EF4-FFF2-40B4-BE49-F238E27FC236}">
              <a16:creationId xmlns:a16="http://schemas.microsoft.com/office/drawing/2014/main" xmlns="" id="{00000000-0008-0000-0D00-00006C110000}"/>
            </a:ext>
          </a:extLst>
        </xdr:cNvPr>
        <xdr:cNvSpPr>
          <a:spLocks noChangeAspect="1" noChangeArrowheads="1"/>
        </xdr:cNvSpPr>
      </xdr:nvSpPr>
      <xdr:spPr bwMode="auto">
        <a:xfrm>
          <a:off x="0" y="49253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1" name="AutoShape 1389" descr="Anaheim Ducks">
          <a:extLst>
            <a:ext uri="{FF2B5EF4-FFF2-40B4-BE49-F238E27FC236}">
              <a16:creationId xmlns:a16="http://schemas.microsoft.com/office/drawing/2014/main" xmlns="" id="{00000000-0008-0000-0D00-00006D110000}"/>
            </a:ext>
          </a:extLst>
        </xdr:cNvPr>
        <xdr:cNvSpPr>
          <a:spLocks noChangeAspect="1" noChangeArrowheads="1"/>
        </xdr:cNvSpPr>
      </xdr:nvSpPr>
      <xdr:spPr bwMode="auto">
        <a:xfrm>
          <a:off x="0" y="49289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2" name="AutoShape 1390" descr="New Jersey Devils">
          <a:extLst>
            <a:ext uri="{FF2B5EF4-FFF2-40B4-BE49-F238E27FC236}">
              <a16:creationId xmlns:a16="http://schemas.microsoft.com/office/drawing/2014/main" xmlns="" id="{00000000-0008-0000-0D00-00006E110000}"/>
            </a:ext>
          </a:extLst>
        </xdr:cNvPr>
        <xdr:cNvSpPr>
          <a:spLocks noChangeAspect="1" noChangeArrowheads="1"/>
        </xdr:cNvSpPr>
      </xdr:nvSpPr>
      <xdr:spPr bwMode="auto">
        <a:xfrm>
          <a:off x="0" y="49326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3" name="AutoShape 1391" descr="Chicago Blackhawks">
          <a:extLst>
            <a:ext uri="{FF2B5EF4-FFF2-40B4-BE49-F238E27FC236}">
              <a16:creationId xmlns:a16="http://schemas.microsoft.com/office/drawing/2014/main" xmlns="" id="{00000000-0008-0000-0D00-00006F110000}"/>
            </a:ext>
          </a:extLst>
        </xdr:cNvPr>
        <xdr:cNvSpPr>
          <a:spLocks noChangeAspect="1" noChangeArrowheads="1"/>
        </xdr:cNvSpPr>
      </xdr:nvSpPr>
      <xdr:spPr bwMode="auto">
        <a:xfrm>
          <a:off x="0" y="49363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4" name="AutoShape 1392" descr="Toronto Maple Leafs">
          <a:extLst>
            <a:ext uri="{FF2B5EF4-FFF2-40B4-BE49-F238E27FC236}">
              <a16:creationId xmlns:a16="http://schemas.microsoft.com/office/drawing/2014/main" xmlns="" id="{00000000-0008-0000-0D00-000070110000}"/>
            </a:ext>
          </a:extLst>
        </xdr:cNvPr>
        <xdr:cNvSpPr>
          <a:spLocks noChangeAspect="1" noChangeArrowheads="1"/>
        </xdr:cNvSpPr>
      </xdr:nvSpPr>
      <xdr:spPr bwMode="auto">
        <a:xfrm>
          <a:off x="0" y="49399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5" name="AutoShape 1393" descr="Montreal Canadiens">
          <a:extLst>
            <a:ext uri="{FF2B5EF4-FFF2-40B4-BE49-F238E27FC236}">
              <a16:creationId xmlns:a16="http://schemas.microsoft.com/office/drawing/2014/main" xmlns="" id="{00000000-0008-0000-0D00-000071110000}"/>
            </a:ext>
          </a:extLst>
        </xdr:cNvPr>
        <xdr:cNvSpPr>
          <a:spLocks noChangeAspect="1" noChangeArrowheads="1"/>
        </xdr:cNvSpPr>
      </xdr:nvSpPr>
      <xdr:spPr bwMode="auto">
        <a:xfrm>
          <a:off x="0" y="49436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6" name="AutoShape 1394" descr="Florida Panthers">
          <a:extLst>
            <a:ext uri="{FF2B5EF4-FFF2-40B4-BE49-F238E27FC236}">
              <a16:creationId xmlns:a16="http://schemas.microsoft.com/office/drawing/2014/main" xmlns="" id="{00000000-0008-0000-0D00-000072110000}"/>
            </a:ext>
          </a:extLst>
        </xdr:cNvPr>
        <xdr:cNvSpPr>
          <a:spLocks noChangeAspect="1" noChangeArrowheads="1"/>
        </xdr:cNvSpPr>
      </xdr:nvSpPr>
      <xdr:spPr bwMode="auto">
        <a:xfrm>
          <a:off x="0" y="4947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67" name="AutoShape 1395" descr="St Louis Blues">
          <a:extLst>
            <a:ext uri="{FF2B5EF4-FFF2-40B4-BE49-F238E27FC236}">
              <a16:creationId xmlns:a16="http://schemas.microsoft.com/office/drawing/2014/main" xmlns="" id="{00000000-0008-0000-0D00-000073110000}"/>
            </a:ext>
          </a:extLst>
        </xdr:cNvPr>
        <xdr:cNvSpPr>
          <a:spLocks noChangeAspect="1" noChangeArrowheads="1"/>
        </xdr:cNvSpPr>
      </xdr:nvSpPr>
      <xdr:spPr bwMode="auto">
        <a:xfrm>
          <a:off x="0" y="495277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8" name="AutoShape 1396" descr="Chicago Blackhawks">
          <a:extLst>
            <a:ext uri="{FF2B5EF4-FFF2-40B4-BE49-F238E27FC236}">
              <a16:creationId xmlns:a16="http://schemas.microsoft.com/office/drawing/2014/main" xmlns="" id="{00000000-0008-0000-0D00-000074110000}"/>
            </a:ext>
          </a:extLst>
        </xdr:cNvPr>
        <xdr:cNvSpPr>
          <a:spLocks noChangeAspect="1" noChangeArrowheads="1"/>
        </xdr:cNvSpPr>
      </xdr:nvSpPr>
      <xdr:spPr bwMode="auto">
        <a:xfrm>
          <a:off x="0" y="49546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69" name="AutoShape 1397" descr="New York Rangers">
          <a:extLst>
            <a:ext uri="{FF2B5EF4-FFF2-40B4-BE49-F238E27FC236}">
              <a16:creationId xmlns:a16="http://schemas.microsoft.com/office/drawing/2014/main" xmlns="" id="{00000000-0008-0000-0D00-000075110000}"/>
            </a:ext>
          </a:extLst>
        </xdr:cNvPr>
        <xdr:cNvSpPr>
          <a:spLocks noChangeAspect="1" noChangeArrowheads="1"/>
        </xdr:cNvSpPr>
      </xdr:nvSpPr>
      <xdr:spPr bwMode="auto">
        <a:xfrm>
          <a:off x="0" y="49582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0" name="AutoShape 1398" descr="New York Rangers">
          <a:extLst>
            <a:ext uri="{FF2B5EF4-FFF2-40B4-BE49-F238E27FC236}">
              <a16:creationId xmlns:a16="http://schemas.microsoft.com/office/drawing/2014/main" xmlns="" id="{00000000-0008-0000-0D00-000076110000}"/>
            </a:ext>
          </a:extLst>
        </xdr:cNvPr>
        <xdr:cNvSpPr>
          <a:spLocks noChangeAspect="1" noChangeArrowheads="1"/>
        </xdr:cNvSpPr>
      </xdr:nvSpPr>
      <xdr:spPr bwMode="auto">
        <a:xfrm>
          <a:off x="0" y="49619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1" name="AutoShape 1399" descr="Vancouver Canucks">
          <a:extLst>
            <a:ext uri="{FF2B5EF4-FFF2-40B4-BE49-F238E27FC236}">
              <a16:creationId xmlns:a16="http://schemas.microsoft.com/office/drawing/2014/main" xmlns="" id="{00000000-0008-0000-0D00-000077110000}"/>
            </a:ext>
          </a:extLst>
        </xdr:cNvPr>
        <xdr:cNvSpPr>
          <a:spLocks noChangeAspect="1" noChangeArrowheads="1"/>
        </xdr:cNvSpPr>
      </xdr:nvSpPr>
      <xdr:spPr bwMode="auto">
        <a:xfrm>
          <a:off x="0" y="49655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2" name="AutoShape 1400" descr="Nashville Predators">
          <a:extLst>
            <a:ext uri="{FF2B5EF4-FFF2-40B4-BE49-F238E27FC236}">
              <a16:creationId xmlns:a16="http://schemas.microsoft.com/office/drawing/2014/main" xmlns="" id="{00000000-0008-0000-0D00-000078110000}"/>
            </a:ext>
          </a:extLst>
        </xdr:cNvPr>
        <xdr:cNvSpPr>
          <a:spLocks noChangeAspect="1" noChangeArrowheads="1"/>
        </xdr:cNvSpPr>
      </xdr:nvSpPr>
      <xdr:spPr bwMode="auto">
        <a:xfrm>
          <a:off x="0" y="49692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3" name="AutoShape 1401" descr="Columbus Blue Jackets">
          <a:extLst>
            <a:ext uri="{FF2B5EF4-FFF2-40B4-BE49-F238E27FC236}">
              <a16:creationId xmlns:a16="http://schemas.microsoft.com/office/drawing/2014/main" xmlns="" id="{00000000-0008-0000-0D00-000079110000}"/>
            </a:ext>
          </a:extLst>
        </xdr:cNvPr>
        <xdr:cNvSpPr>
          <a:spLocks noChangeAspect="1" noChangeArrowheads="1"/>
        </xdr:cNvSpPr>
      </xdr:nvSpPr>
      <xdr:spPr bwMode="auto">
        <a:xfrm>
          <a:off x="0" y="4972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4" name="AutoShape 1402" descr="Tampa Bay Lightning">
          <a:extLst>
            <a:ext uri="{FF2B5EF4-FFF2-40B4-BE49-F238E27FC236}">
              <a16:creationId xmlns:a16="http://schemas.microsoft.com/office/drawing/2014/main" xmlns="" id="{00000000-0008-0000-0D00-00007A110000}"/>
            </a:ext>
          </a:extLst>
        </xdr:cNvPr>
        <xdr:cNvSpPr>
          <a:spLocks noChangeAspect="1" noChangeArrowheads="1"/>
        </xdr:cNvSpPr>
      </xdr:nvSpPr>
      <xdr:spPr bwMode="auto">
        <a:xfrm>
          <a:off x="0" y="49765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5" name="AutoShape 1403" descr="Anaheim Ducks">
          <a:extLst>
            <a:ext uri="{FF2B5EF4-FFF2-40B4-BE49-F238E27FC236}">
              <a16:creationId xmlns:a16="http://schemas.microsoft.com/office/drawing/2014/main" xmlns="" id="{00000000-0008-0000-0D00-00007B110000}"/>
            </a:ext>
          </a:extLst>
        </xdr:cNvPr>
        <xdr:cNvSpPr>
          <a:spLocks noChangeAspect="1" noChangeArrowheads="1"/>
        </xdr:cNvSpPr>
      </xdr:nvSpPr>
      <xdr:spPr bwMode="auto">
        <a:xfrm>
          <a:off x="0" y="49802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6" name="AutoShape 1404" descr="Dallas Stars">
          <a:extLst>
            <a:ext uri="{FF2B5EF4-FFF2-40B4-BE49-F238E27FC236}">
              <a16:creationId xmlns:a16="http://schemas.microsoft.com/office/drawing/2014/main" xmlns="" id="{00000000-0008-0000-0D00-00007C110000}"/>
            </a:ext>
          </a:extLst>
        </xdr:cNvPr>
        <xdr:cNvSpPr>
          <a:spLocks noChangeAspect="1" noChangeArrowheads="1"/>
        </xdr:cNvSpPr>
      </xdr:nvSpPr>
      <xdr:spPr bwMode="auto">
        <a:xfrm>
          <a:off x="0" y="4983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7" name="AutoShape 1405" descr="Pittsburgh Penguins">
          <a:extLst>
            <a:ext uri="{FF2B5EF4-FFF2-40B4-BE49-F238E27FC236}">
              <a16:creationId xmlns:a16="http://schemas.microsoft.com/office/drawing/2014/main" xmlns="" id="{00000000-0008-0000-0D00-00007D110000}"/>
            </a:ext>
          </a:extLst>
        </xdr:cNvPr>
        <xdr:cNvSpPr>
          <a:spLocks noChangeAspect="1" noChangeArrowheads="1"/>
        </xdr:cNvSpPr>
      </xdr:nvSpPr>
      <xdr:spPr bwMode="auto">
        <a:xfrm>
          <a:off x="0" y="49875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8" name="AutoShape 1406" descr="Chicago Blackhawks">
          <a:extLst>
            <a:ext uri="{FF2B5EF4-FFF2-40B4-BE49-F238E27FC236}">
              <a16:creationId xmlns:a16="http://schemas.microsoft.com/office/drawing/2014/main" xmlns="" id="{00000000-0008-0000-0D00-00007E110000}"/>
            </a:ext>
          </a:extLst>
        </xdr:cNvPr>
        <xdr:cNvSpPr>
          <a:spLocks noChangeAspect="1" noChangeArrowheads="1"/>
        </xdr:cNvSpPr>
      </xdr:nvSpPr>
      <xdr:spPr bwMode="auto">
        <a:xfrm>
          <a:off x="0" y="49911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79" name="AutoShape 1407" descr="Chicago Blackhawks">
          <a:extLst>
            <a:ext uri="{FF2B5EF4-FFF2-40B4-BE49-F238E27FC236}">
              <a16:creationId xmlns:a16="http://schemas.microsoft.com/office/drawing/2014/main" xmlns="" id="{00000000-0008-0000-0D00-00007F110000}"/>
            </a:ext>
          </a:extLst>
        </xdr:cNvPr>
        <xdr:cNvSpPr>
          <a:spLocks noChangeAspect="1" noChangeArrowheads="1"/>
        </xdr:cNvSpPr>
      </xdr:nvSpPr>
      <xdr:spPr bwMode="auto">
        <a:xfrm>
          <a:off x="0" y="49948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0" name="AutoShape 1408" descr="Pittsburgh Penguins">
          <a:extLst>
            <a:ext uri="{FF2B5EF4-FFF2-40B4-BE49-F238E27FC236}">
              <a16:creationId xmlns:a16="http://schemas.microsoft.com/office/drawing/2014/main" xmlns="" id="{00000000-0008-0000-0D00-000080110000}"/>
            </a:ext>
          </a:extLst>
        </xdr:cNvPr>
        <xdr:cNvSpPr>
          <a:spLocks noChangeAspect="1" noChangeArrowheads="1"/>
        </xdr:cNvSpPr>
      </xdr:nvSpPr>
      <xdr:spPr bwMode="auto">
        <a:xfrm>
          <a:off x="0" y="49984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1" name="AutoShape 1409" descr="Colorado Avalanche">
          <a:extLst>
            <a:ext uri="{FF2B5EF4-FFF2-40B4-BE49-F238E27FC236}">
              <a16:creationId xmlns:a16="http://schemas.microsoft.com/office/drawing/2014/main" xmlns="" id="{00000000-0008-0000-0D00-000081110000}"/>
            </a:ext>
          </a:extLst>
        </xdr:cNvPr>
        <xdr:cNvSpPr>
          <a:spLocks noChangeAspect="1" noChangeArrowheads="1"/>
        </xdr:cNvSpPr>
      </xdr:nvSpPr>
      <xdr:spPr bwMode="auto">
        <a:xfrm>
          <a:off x="0" y="5002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2" name="AutoShape 1410" descr="Detroit Red Wings">
          <a:extLst>
            <a:ext uri="{FF2B5EF4-FFF2-40B4-BE49-F238E27FC236}">
              <a16:creationId xmlns:a16="http://schemas.microsoft.com/office/drawing/2014/main" xmlns="" id="{00000000-0008-0000-0D00-000082110000}"/>
            </a:ext>
          </a:extLst>
        </xdr:cNvPr>
        <xdr:cNvSpPr>
          <a:spLocks noChangeAspect="1" noChangeArrowheads="1"/>
        </xdr:cNvSpPr>
      </xdr:nvSpPr>
      <xdr:spPr bwMode="auto">
        <a:xfrm>
          <a:off x="0" y="50058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3" name="AutoShape 1411" descr="Colorado Avalanche">
          <a:extLst>
            <a:ext uri="{FF2B5EF4-FFF2-40B4-BE49-F238E27FC236}">
              <a16:creationId xmlns:a16="http://schemas.microsoft.com/office/drawing/2014/main" xmlns="" id="{00000000-0008-0000-0D00-000083110000}"/>
            </a:ext>
          </a:extLst>
        </xdr:cNvPr>
        <xdr:cNvSpPr>
          <a:spLocks noChangeAspect="1" noChangeArrowheads="1"/>
        </xdr:cNvSpPr>
      </xdr:nvSpPr>
      <xdr:spPr bwMode="auto">
        <a:xfrm>
          <a:off x="0" y="50094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4" name="AutoShape 1412" descr="Washington Capitals">
          <a:extLst>
            <a:ext uri="{FF2B5EF4-FFF2-40B4-BE49-F238E27FC236}">
              <a16:creationId xmlns:a16="http://schemas.microsoft.com/office/drawing/2014/main" xmlns="" id="{00000000-0008-0000-0D00-000084110000}"/>
            </a:ext>
          </a:extLst>
        </xdr:cNvPr>
        <xdr:cNvSpPr>
          <a:spLocks noChangeAspect="1" noChangeArrowheads="1"/>
        </xdr:cNvSpPr>
      </xdr:nvSpPr>
      <xdr:spPr bwMode="auto">
        <a:xfrm>
          <a:off x="0" y="50131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85" name="AutoShape 1413" descr="Washington Capitals">
          <a:extLst>
            <a:ext uri="{FF2B5EF4-FFF2-40B4-BE49-F238E27FC236}">
              <a16:creationId xmlns:a16="http://schemas.microsoft.com/office/drawing/2014/main" xmlns="" id="{00000000-0008-0000-0D00-000085110000}"/>
            </a:ext>
          </a:extLst>
        </xdr:cNvPr>
        <xdr:cNvSpPr>
          <a:spLocks noChangeAspect="1" noChangeArrowheads="1"/>
        </xdr:cNvSpPr>
      </xdr:nvSpPr>
      <xdr:spPr bwMode="auto">
        <a:xfrm>
          <a:off x="0" y="50167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6" name="AutoShape 1414" descr="Ottawa Senators">
          <a:extLst>
            <a:ext uri="{FF2B5EF4-FFF2-40B4-BE49-F238E27FC236}">
              <a16:creationId xmlns:a16="http://schemas.microsoft.com/office/drawing/2014/main" xmlns="" id="{00000000-0008-0000-0D00-000086110000}"/>
            </a:ext>
          </a:extLst>
        </xdr:cNvPr>
        <xdr:cNvSpPr>
          <a:spLocks noChangeAspect="1" noChangeArrowheads="1"/>
        </xdr:cNvSpPr>
      </xdr:nvSpPr>
      <xdr:spPr bwMode="auto">
        <a:xfrm>
          <a:off x="0" y="50186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7" name="AutoShape 1415" descr="New Jersey Devils">
          <a:extLst>
            <a:ext uri="{FF2B5EF4-FFF2-40B4-BE49-F238E27FC236}">
              <a16:creationId xmlns:a16="http://schemas.microsoft.com/office/drawing/2014/main" xmlns="" id="{00000000-0008-0000-0D00-000087110000}"/>
            </a:ext>
          </a:extLst>
        </xdr:cNvPr>
        <xdr:cNvSpPr>
          <a:spLocks noChangeAspect="1" noChangeArrowheads="1"/>
        </xdr:cNvSpPr>
      </xdr:nvSpPr>
      <xdr:spPr bwMode="auto">
        <a:xfrm>
          <a:off x="0" y="50222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8" name="AutoShape 1416" descr="Boston Bruins">
          <a:extLst>
            <a:ext uri="{FF2B5EF4-FFF2-40B4-BE49-F238E27FC236}">
              <a16:creationId xmlns:a16="http://schemas.microsoft.com/office/drawing/2014/main" xmlns="" id="{00000000-0008-0000-0D00-000088110000}"/>
            </a:ext>
          </a:extLst>
        </xdr:cNvPr>
        <xdr:cNvSpPr>
          <a:spLocks noChangeAspect="1" noChangeArrowheads="1"/>
        </xdr:cNvSpPr>
      </xdr:nvSpPr>
      <xdr:spPr bwMode="auto">
        <a:xfrm>
          <a:off x="0" y="50259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89" name="AutoShape 1417" descr="New Jersey Devils">
          <a:extLst>
            <a:ext uri="{FF2B5EF4-FFF2-40B4-BE49-F238E27FC236}">
              <a16:creationId xmlns:a16="http://schemas.microsoft.com/office/drawing/2014/main" xmlns="" id="{00000000-0008-0000-0D00-000089110000}"/>
            </a:ext>
          </a:extLst>
        </xdr:cNvPr>
        <xdr:cNvSpPr>
          <a:spLocks noChangeAspect="1" noChangeArrowheads="1"/>
        </xdr:cNvSpPr>
      </xdr:nvSpPr>
      <xdr:spPr bwMode="auto">
        <a:xfrm>
          <a:off x="0" y="5029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90" name="AutoShape 1418" descr="Colorado Avalanche">
          <a:extLst>
            <a:ext uri="{FF2B5EF4-FFF2-40B4-BE49-F238E27FC236}">
              <a16:creationId xmlns:a16="http://schemas.microsoft.com/office/drawing/2014/main" xmlns="" id="{00000000-0008-0000-0D00-00008A110000}"/>
            </a:ext>
          </a:extLst>
        </xdr:cNvPr>
        <xdr:cNvSpPr>
          <a:spLocks noChangeAspect="1" noChangeArrowheads="1"/>
        </xdr:cNvSpPr>
      </xdr:nvSpPr>
      <xdr:spPr bwMode="auto">
        <a:xfrm>
          <a:off x="0" y="503323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91" name="AutoShape 1419" descr="Philadelphia Flyers">
          <a:extLst>
            <a:ext uri="{FF2B5EF4-FFF2-40B4-BE49-F238E27FC236}">
              <a16:creationId xmlns:a16="http://schemas.microsoft.com/office/drawing/2014/main" xmlns="" id="{00000000-0008-0000-0D00-00008B110000}"/>
            </a:ext>
          </a:extLst>
        </xdr:cNvPr>
        <xdr:cNvSpPr>
          <a:spLocks noChangeAspect="1" noChangeArrowheads="1"/>
        </xdr:cNvSpPr>
      </xdr:nvSpPr>
      <xdr:spPr bwMode="auto">
        <a:xfrm>
          <a:off x="0" y="50368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92" name="AutoShape 1420" descr="New York Rangers">
          <a:extLst>
            <a:ext uri="{FF2B5EF4-FFF2-40B4-BE49-F238E27FC236}">
              <a16:creationId xmlns:a16="http://schemas.microsoft.com/office/drawing/2014/main" xmlns="" id="{00000000-0008-0000-0D00-00008C110000}"/>
            </a:ext>
          </a:extLst>
        </xdr:cNvPr>
        <xdr:cNvSpPr>
          <a:spLocks noChangeAspect="1" noChangeArrowheads="1"/>
        </xdr:cNvSpPr>
      </xdr:nvSpPr>
      <xdr:spPr bwMode="auto">
        <a:xfrm>
          <a:off x="0" y="5038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493" name="AutoShape 1421" descr="Los Angeles Kings">
          <a:extLst>
            <a:ext uri="{FF2B5EF4-FFF2-40B4-BE49-F238E27FC236}">
              <a16:creationId xmlns:a16="http://schemas.microsoft.com/office/drawing/2014/main" xmlns="" id="{00000000-0008-0000-0D00-00008D110000}"/>
            </a:ext>
          </a:extLst>
        </xdr:cNvPr>
        <xdr:cNvSpPr>
          <a:spLocks noChangeAspect="1" noChangeArrowheads="1"/>
        </xdr:cNvSpPr>
      </xdr:nvSpPr>
      <xdr:spPr bwMode="auto">
        <a:xfrm>
          <a:off x="0" y="504055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94" name="AutoShape 1422" descr="Los Angeles Kings">
          <a:extLst>
            <a:ext uri="{FF2B5EF4-FFF2-40B4-BE49-F238E27FC236}">
              <a16:creationId xmlns:a16="http://schemas.microsoft.com/office/drawing/2014/main" xmlns="" id="{00000000-0008-0000-0D00-00008E110000}"/>
            </a:ext>
          </a:extLst>
        </xdr:cNvPr>
        <xdr:cNvSpPr>
          <a:spLocks noChangeAspect="1" noChangeArrowheads="1"/>
        </xdr:cNvSpPr>
      </xdr:nvSpPr>
      <xdr:spPr bwMode="auto">
        <a:xfrm>
          <a:off x="0" y="50423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95" name="AutoShape 1423" descr="Vegas Golden Knights">
          <a:extLst>
            <a:ext uri="{FF2B5EF4-FFF2-40B4-BE49-F238E27FC236}">
              <a16:creationId xmlns:a16="http://schemas.microsoft.com/office/drawing/2014/main" xmlns="" id="{00000000-0008-0000-0D00-00008F110000}"/>
            </a:ext>
          </a:extLst>
        </xdr:cNvPr>
        <xdr:cNvSpPr>
          <a:spLocks noChangeAspect="1" noChangeArrowheads="1"/>
        </xdr:cNvSpPr>
      </xdr:nvSpPr>
      <xdr:spPr bwMode="auto">
        <a:xfrm>
          <a:off x="0" y="50460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96" name="AutoShape 1424" descr="Tampa Bay Lightning">
          <a:extLst>
            <a:ext uri="{FF2B5EF4-FFF2-40B4-BE49-F238E27FC236}">
              <a16:creationId xmlns:a16="http://schemas.microsoft.com/office/drawing/2014/main" xmlns="" id="{00000000-0008-0000-0D00-000090110000}"/>
            </a:ext>
          </a:extLst>
        </xdr:cNvPr>
        <xdr:cNvSpPr>
          <a:spLocks noChangeAspect="1" noChangeArrowheads="1"/>
        </xdr:cNvSpPr>
      </xdr:nvSpPr>
      <xdr:spPr bwMode="auto">
        <a:xfrm>
          <a:off x="0" y="5047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97" name="AutoShape 1425" descr="Columbus Blue Jackets">
          <a:extLst>
            <a:ext uri="{FF2B5EF4-FFF2-40B4-BE49-F238E27FC236}">
              <a16:creationId xmlns:a16="http://schemas.microsoft.com/office/drawing/2014/main" xmlns="" id="{00000000-0008-0000-0D00-000091110000}"/>
            </a:ext>
          </a:extLst>
        </xdr:cNvPr>
        <xdr:cNvSpPr>
          <a:spLocks noChangeAspect="1" noChangeArrowheads="1"/>
        </xdr:cNvSpPr>
      </xdr:nvSpPr>
      <xdr:spPr bwMode="auto">
        <a:xfrm>
          <a:off x="0" y="50496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498" name="AutoShape 1426" descr="Toronto Maple Leafs">
          <a:extLst>
            <a:ext uri="{FF2B5EF4-FFF2-40B4-BE49-F238E27FC236}">
              <a16:creationId xmlns:a16="http://schemas.microsoft.com/office/drawing/2014/main" xmlns="" id="{00000000-0008-0000-0D00-000092110000}"/>
            </a:ext>
          </a:extLst>
        </xdr:cNvPr>
        <xdr:cNvSpPr>
          <a:spLocks noChangeAspect="1" noChangeArrowheads="1"/>
        </xdr:cNvSpPr>
      </xdr:nvSpPr>
      <xdr:spPr bwMode="auto">
        <a:xfrm>
          <a:off x="0" y="505335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499" name="AutoShape 1427" descr="Winnipeg Jets">
          <a:extLst>
            <a:ext uri="{FF2B5EF4-FFF2-40B4-BE49-F238E27FC236}">
              <a16:creationId xmlns:a16="http://schemas.microsoft.com/office/drawing/2014/main" xmlns="" id="{00000000-0008-0000-0D00-000093110000}"/>
            </a:ext>
          </a:extLst>
        </xdr:cNvPr>
        <xdr:cNvSpPr>
          <a:spLocks noChangeAspect="1" noChangeArrowheads="1"/>
        </xdr:cNvSpPr>
      </xdr:nvSpPr>
      <xdr:spPr bwMode="auto">
        <a:xfrm>
          <a:off x="0" y="50570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0" name="AutoShape 1428" descr="Anaheim Ducks">
          <a:extLst>
            <a:ext uri="{FF2B5EF4-FFF2-40B4-BE49-F238E27FC236}">
              <a16:creationId xmlns:a16="http://schemas.microsoft.com/office/drawing/2014/main" xmlns="" id="{00000000-0008-0000-0D00-000094110000}"/>
            </a:ext>
          </a:extLst>
        </xdr:cNvPr>
        <xdr:cNvSpPr>
          <a:spLocks noChangeAspect="1" noChangeArrowheads="1"/>
        </xdr:cNvSpPr>
      </xdr:nvSpPr>
      <xdr:spPr bwMode="auto">
        <a:xfrm>
          <a:off x="0" y="50588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501" name="AutoShape 1429" descr="Edmonton Oilers">
          <a:extLst>
            <a:ext uri="{FF2B5EF4-FFF2-40B4-BE49-F238E27FC236}">
              <a16:creationId xmlns:a16="http://schemas.microsoft.com/office/drawing/2014/main" xmlns="" id="{00000000-0008-0000-0D00-000095110000}"/>
            </a:ext>
          </a:extLst>
        </xdr:cNvPr>
        <xdr:cNvSpPr>
          <a:spLocks noChangeAspect="1" noChangeArrowheads="1"/>
        </xdr:cNvSpPr>
      </xdr:nvSpPr>
      <xdr:spPr bwMode="auto">
        <a:xfrm>
          <a:off x="0" y="50624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2" name="AutoShape 1430" descr="Philadelphia Flyers">
          <a:extLst>
            <a:ext uri="{FF2B5EF4-FFF2-40B4-BE49-F238E27FC236}">
              <a16:creationId xmlns:a16="http://schemas.microsoft.com/office/drawing/2014/main" xmlns="" id="{00000000-0008-0000-0D00-000096110000}"/>
            </a:ext>
          </a:extLst>
        </xdr:cNvPr>
        <xdr:cNvSpPr>
          <a:spLocks noChangeAspect="1" noChangeArrowheads="1"/>
        </xdr:cNvSpPr>
      </xdr:nvSpPr>
      <xdr:spPr bwMode="auto">
        <a:xfrm>
          <a:off x="0" y="50643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3" name="AutoShape 1431" descr="St Louis Blues">
          <a:extLst>
            <a:ext uri="{FF2B5EF4-FFF2-40B4-BE49-F238E27FC236}">
              <a16:creationId xmlns:a16="http://schemas.microsoft.com/office/drawing/2014/main" xmlns="" id="{00000000-0008-0000-0D00-000097110000}"/>
            </a:ext>
          </a:extLst>
        </xdr:cNvPr>
        <xdr:cNvSpPr>
          <a:spLocks noChangeAspect="1" noChangeArrowheads="1"/>
        </xdr:cNvSpPr>
      </xdr:nvSpPr>
      <xdr:spPr bwMode="auto">
        <a:xfrm>
          <a:off x="0" y="50679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4" name="AutoShape 1432" descr="Columbus Blue Jackets">
          <a:extLst>
            <a:ext uri="{FF2B5EF4-FFF2-40B4-BE49-F238E27FC236}">
              <a16:creationId xmlns:a16="http://schemas.microsoft.com/office/drawing/2014/main" xmlns="" id="{00000000-0008-0000-0D00-000098110000}"/>
            </a:ext>
          </a:extLst>
        </xdr:cNvPr>
        <xdr:cNvSpPr>
          <a:spLocks noChangeAspect="1" noChangeArrowheads="1"/>
        </xdr:cNvSpPr>
      </xdr:nvSpPr>
      <xdr:spPr bwMode="auto">
        <a:xfrm>
          <a:off x="0" y="50716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5" name="AutoShape 1433" descr="Nashville Predators">
          <a:extLst>
            <a:ext uri="{FF2B5EF4-FFF2-40B4-BE49-F238E27FC236}">
              <a16:creationId xmlns:a16="http://schemas.microsoft.com/office/drawing/2014/main" xmlns="" id="{00000000-0008-0000-0D00-000099110000}"/>
            </a:ext>
          </a:extLst>
        </xdr:cNvPr>
        <xdr:cNvSpPr>
          <a:spLocks noChangeAspect="1" noChangeArrowheads="1"/>
        </xdr:cNvSpPr>
      </xdr:nvSpPr>
      <xdr:spPr bwMode="auto">
        <a:xfrm>
          <a:off x="0" y="50753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6" name="AutoShape 1434" descr="Anaheim Ducks">
          <a:extLst>
            <a:ext uri="{FF2B5EF4-FFF2-40B4-BE49-F238E27FC236}">
              <a16:creationId xmlns:a16="http://schemas.microsoft.com/office/drawing/2014/main" xmlns="" id="{00000000-0008-0000-0D00-00009A110000}"/>
            </a:ext>
          </a:extLst>
        </xdr:cNvPr>
        <xdr:cNvSpPr>
          <a:spLocks noChangeAspect="1" noChangeArrowheads="1"/>
        </xdr:cNvSpPr>
      </xdr:nvSpPr>
      <xdr:spPr bwMode="auto">
        <a:xfrm>
          <a:off x="0" y="50789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07" name="AutoShape 1435" descr="Ottawa Senators">
          <a:extLst>
            <a:ext uri="{FF2B5EF4-FFF2-40B4-BE49-F238E27FC236}">
              <a16:creationId xmlns:a16="http://schemas.microsoft.com/office/drawing/2014/main" xmlns="" id="{00000000-0008-0000-0D00-00009B110000}"/>
            </a:ext>
          </a:extLst>
        </xdr:cNvPr>
        <xdr:cNvSpPr>
          <a:spLocks noChangeAspect="1" noChangeArrowheads="1"/>
        </xdr:cNvSpPr>
      </xdr:nvSpPr>
      <xdr:spPr bwMode="auto">
        <a:xfrm>
          <a:off x="0" y="50826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8" name="AutoShape 1436" descr="Carolina Hurricanes">
          <a:extLst>
            <a:ext uri="{FF2B5EF4-FFF2-40B4-BE49-F238E27FC236}">
              <a16:creationId xmlns:a16="http://schemas.microsoft.com/office/drawing/2014/main" xmlns="" id="{00000000-0008-0000-0D00-00009C110000}"/>
            </a:ext>
          </a:extLst>
        </xdr:cNvPr>
        <xdr:cNvSpPr>
          <a:spLocks noChangeAspect="1" noChangeArrowheads="1"/>
        </xdr:cNvSpPr>
      </xdr:nvSpPr>
      <xdr:spPr bwMode="auto">
        <a:xfrm>
          <a:off x="0" y="5084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09" name="AutoShape 1437" descr="Carolina Hurricanes">
          <a:extLst>
            <a:ext uri="{FF2B5EF4-FFF2-40B4-BE49-F238E27FC236}">
              <a16:creationId xmlns:a16="http://schemas.microsoft.com/office/drawing/2014/main" xmlns="" id="{00000000-0008-0000-0D00-00009D110000}"/>
            </a:ext>
          </a:extLst>
        </xdr:cNvPr>
        <xdr:cNvSpPr>
          <a:spLocks noChangeAspect="1" noChangeArrowheads="1"/>
        </xdr:cNvSpPr>
      </xdr:nvSpPr>
      <xdr:spPr bwMode="auto">
        <a:xfrm>
          <a:off x="0" y="50881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0" name="AutoShape 1438" descr="Anaheim Ducks">
          <a:extLst>
            <a:ext uri="{FF2B5EF4-FFF2-40B4-BE49-F238E27FC236}">
              <a16:creationId xmlns:a16="http://schemas.microsoft.com/office/drawing/2014/main" xmlns="" id="{00000000-0008-0000-0D00-00009E110000}"/>
            </a:ext>
          </a:extLst>
        </xdr:cNvPr>
        <xdr:cNvSpPr>
          <a:spLocks noChangeAspect="1" noChangeArrowheads="1"/>
        </xdr:cNvSpPr>
      </xdr:nvSpPr>
      <xdr:spPr bwMode="auto">
        <a:xfrm>
          <a:off x="0" y="50917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1" name="AutoShape 1439" descr="Arizona Coyotes">
          <a:extLst>
            <a:ext uri="{FF2B5EF4-FFF2-40B4-BE49-F238E27FC236}">
              <a16:creationId xmlns:a16="http://schemas.microsoft.com/office/drawing/2014/main" xmlns="" id="{00000000-0008-0000-0D00-00009F110000}"/>
            </a:ext>
          </a:extLst>
        </xdr:cNvPr>
        <xdr:cNvSpPr>
          <a:spLocks noChangeAspect="1" noChangeArrowheads="1"/>
        </xdr:cNvSpPr>
      </xdr:nvSpPr>
      <xdr:spPr bwMode="auto">
        <a:xfrm>
          <a:off x="0" y="509541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2" name="AutoShape 1440" descr="Columbus Blue Jackets">
          <a:extLst>
            <a:ext uri="{FF2B5EF4-FFF2-40B4-BE49-F238E27FC236}">
              <a16:creationId xmlns:a16="http://schemas.microsoft.com/office/drawing/2014/main" xmlns="" id="{00000000-0008-0000-0D00-0000A0110000}"/>
            </a:ext>
          </a:extLst>
        </xdr:cNvPr>
        <xdr:cNvSpPr>
          <a:spLocks noChangeAspect="1" noChangeArrowheads="1"/>
        </xdr:cNvSpPr>
      </xdr:nvSpPr>
      <xdr:spPr bwMode="auto">
        <a:xfrm>
          <a:off x="0" y="50990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3" name="AutoShape 1441" descr="Detroit Red Wings">
          <a:extLst>
            <a:ext uri="{FF2B5EF4-FFF2-40B4-BE49-F238E27FC236}">
              <a16:creationId xmlns:a16="http://schemas.microsoft.com/office/drawing/2014/main" xmlns="" id="{00000000-0008-0000-0D00-0000A1110000}"/>
            </a:ext>
          </a:extLst>
        </xdr:cNvPr>
        <xdr:cNvSpPr>
          <a:spLocks noChangeAspect="1" noChangeArrowheads="1"/>
        </xdr:cNvSpPr>
      </xdr:nvSpPr>
      <xdr:spPr bwMode="auto">
        <a:xfrm>
          <a:off x="0" y="5102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4" name="AutoShape 1442" descr="Los Angeles Kings">
          <a:extLst>
            <a:ext uri="{FF2B5EF4-FFF2-40B4-BE49-F238E27FC236}">
              <a16:creationId xmlns:a16="http://schemas.microsoft.com/office/drawing/2014/main" xmlns="" id="{00000000-0008-0000-0D00-0000A2110000}"/>
            </a:ext>
          </a:extLst>
        </xdr:cNvPr>
        <xdr:cNvSpPr>
          <a:spLocks noChangeAspect="1" noChangeArrowheads="1"/>
        </xdr:cNvSpPr>
      </xdr:nvSpPr>
      <xdr:spPr bwMode="auto">
        <a:xfrm>
          <a:off x="0" y="51063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5" name="AutoShape 1443" descr="Tampa Bay Lightning">
          <a:extLst>
            <a:ext uri="{FF2B5EF4-FFF2-40B4-BE49-F238E27FC236}">
              <a16:creationId xmlns:a16="http://schemas.microsoft.com/office/drawing/2014/main" xmlns="" id="{00000000-0008-0000-0D00-0000A3110000}"/>
            </a:ext>
          </a:extLst>
        </xdr:cNvPr>
        <xdr:cNvSpPr>
          <a:spLocks noChangeAspect="1" noChangeArrowheads="1"/>
        </xdr:cNvSpPr>
      </xdr:nvSpPr>
      <xdr:spPr bwMode="auto">
        <a:xfrm>
          <a:off x="0" y="51100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6" name="AutoShape 1444" descr="Calgary Flames">
          <a:extLst>
            <a:ext uri="{FF2B5EF4-FFF2-40B4-BE49-F238E27FC236}">
              <a16:creationId xmlns:a16="http://schemas.microsoft.com/office/drawing/2014/main" xmlns="" id="{00000000-0008-0000-0D00-0000A4110000}"/>
            </a:ext>
          </a:extLst>
        </xdr:cNvPr>
        <xdr:cNvSpPr>
          <a:spLocks noChangeAspect="1" noChangeArrowheads="1"/>
        </xdr:cNvSpPr>
      </xdr:nvSpPr>
      <xdr:spPr bwMode="auto">
        <a:xfrm>
          <a:off x="0" y="5113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517" name="AutoShape 1445" descr="Tampa Bay Lightning">
          <a:extLst>
            <a:ext uri="{FF2B5EF4-FFF2-40B4-BE49-F238E27FC236}">
              <a16:creationId xmlns:a16="http://schemas.microsoft.com/office/drawing/2014/main" xmlns="" id="{00000000-0008-0000-0D00-0000A5110000}"/>
            </a:ext>
          </a:extLst>
        </xdr:cNvPr>
        <xdr:cNvSpPr>
          <a:spLocks noChangeAspect="1" noChangeArrowheads="1"/>
        </xdr:cNvSpPr>
      </xdr:nvSpPr>
      <xdr:spPr bwMode="auto">
        <a:xfrm>
          <a:off x="0" y="5117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8" name="AutoShape 1446" descr="Detroit Red Wings">
          <a:extLst>
            <a:ext uri="{FF2B5EF4-FFF2-40B4-BE49-F238E27FC236}">
              <a16:creationId xmlns:a16="http://schemas.microsoft.com/office/drawing/2014/main" xmlns="" id="{00000000-0008-0000-0D00-0000A6110000}"/>
            </a:ext>
          </a:extLst>
        </xdr:cNvPr>
        <xdr:cNvSpPr>
          <a:spLocks noChangeAspect="1" noChangeArrowheads="1"/>
        </xdr:cNvSpPr>
      </xdr:nvSpPr>
      <xdr:spPr bwMode="auto">
        <a:xfrm>
          <a:off x="0" y="51191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19" name="AutoShape 1447" descr="Detroit Red Wings">
          <a:extLst>
            <a:ext uri="{FF2B5EF4-FFF2-40B4-BE49-F238E27FC236}">
              <a16:creationId xmlns:a16="http://schemas.microsoft.com/office/drawing/2014/main" xmlns="" id="{00000000-0008-0000-0D00-0000A7110000}"/>
            </a:ext>
          </a:extLst>
        </xdr:cNvPr>
        <xdr:cNvSpPr>
          <a:spLocks noChangeAspect="1" noChangeArrowheads="1"/>
        </xdr:cNvSpPr>
      </xdr:nvSpPr>
      <xdr:spPr bwMode="auto">
        <a:xfrm>
          <a:off x="0" y="51228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0" name="AutoShape 1448" descr="Nashville Predators">
          <a:extLst>
            <a:ext uri="{FF2B5EF4-FFF2-40B4-BE49-F238E27FC236}">
              <a16:creationId xmlns:a16="http://schemas.microsoft.com/office/drawing/2014/main" xmlns="" id="{00000000-0008-0000-0D00-0000A8110000}"/>
            </a:ext>
          </a:extLst>
        </xdr:cNvPr>
        <xdr:cNvSpPr>
          <a:spLocks noChangeAspect="1" noChangeArrowheads="1"/>
        </xdr:cNvSpPr>
      </xdr:nvSpPr>
      <xdr:spPr bwMode="auto">
        <a:xfrm>
          <a:off x="0" y="51265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1" name="AutoShape 1449" descr="Colorado Avalanche">
          <a:extLst>
            <a:ext uri="{FF2B5EF4-FFF2-40B4-BE49-F238E27FC236}">
              <a16:creationId xmlns:a16="http://schemas.microsoft.com/office/drawing/2014/main" xmlns="" id="{00000000-0008-0000-0D00-0000A9110000}"/>
            </a:ext>
          </a:extLst>
        </xdr:cNvPr>
        <xdr:cNvSpPr>
          <a:spLocks noChangeAspect="1" noChangeArrowheads="1"/>
        </xdr:cNvSpPr>
      </xdr:nvSpPr>
      <xdr:spPr bwMode="auto">
        <a:xfrm>
          <a:off x="0" y="5130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2" name="AutoShape 1450" descr="New Jersey Devils">
          <a:extLst>
            <a:ext uri="{FF2B5EF4-FFF2-40B4-BE49-F238E27FC236}">
              <a16:creationId xmlns:a16="http://schemas.microsoft.com/office/drawing/2014/main" xmlns="" id="{00000000-0008-0000-0D00-0000AA110000}"/>
            </a:ext>
          </a:extLst>
        </xdr:cNvPr>
        <xdr:cNvSpPr>
          <a:spLocks noChangeAspect="1" noChangeArrowheads="1"/>
        </xdr:cNvSpPr>
      </xdr:nvSpPr>
      <xdr:spPr bwMode="auto">
        <a:xfrm>
          <a:off x="0" y="51338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3" name="AutoShape 1451" descr="New York Rangers">
          <a:extLst>
            <a:ext uri="{FF2B5EF4-FFF2-40B4-BE49-F238E27FC236}">
              <a16:creationId xmlns:a16="http://schemas.microsoft.com/office/drawing/2014/main" xmlns="" id="{00000000-0008-0000-0D00-0000AB110000}"/>
            </a:ext>
          </a:extLst>
        </xdr:cNvPr>
        <xdr:cNvSpPr>
          <a:spLocks noChangeAspect="1" noChangeArrowheads="1"/>
        </xdr:cNvSpPr>
      </xdr:nvSpPr>
      <xdr:spPr bwMode="auto">
        <a:xfrm>
          <a:off x="0" y="51374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24" name="AutoShape 1452" descr="St Louis Blues">
          <a:extLst>
            <a:ext uri="{FF2B5EF4-FFF2-40B4-BE49-F238E27FC236}">
              <a16:creationId xmlns:a16="http://schemas.microsoft.com/office/drawing/2014/main" xmlns="" id="{00000000-0008-0000-0D00-0000AC110000}"/>
            </a:ext>
          </a:extLst>
        </xdr:cNvPr>
        <xdr:cNvSpPr>
          <a:spLocks noChangeAspect="1" noChangeArrowheads="1"/>
        </xdr:cNvSpPr>
      </xdr:nvSpPr>
      <xdr:spPr bwMode="auto">
        <a:xfrm>
          <a:off x="0" y="51411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5" name="AutoShape 1453" descr="Tampa Bay Lightning">
          <a:extLst>
            <a:ext uri="{FF2B5EF4-FFF2-40B4-BE49-F238E27FC236}">
              <a16:creationId xmlns:a16="http://schemas.microsoft.com/office/drawing/2014/main" xmlns="" id="{00000000-0008-0000-0D00-0000AD110000}"/>
            </a:ext>
          </a:extLst>
        </xdr:cNvPr>
        <xdr:cNvSpPr>
          <a:spLocks noChangeAspect="1" noChangeArrowheads="1"/>
        </xdr:cNvSpPr>
      </xdr:nvSpPr>
      <xdr:spPr bwMode="auto">
        <a:xfrm>
          <a:off x="0" y="51429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6" name="AutoShape 1454" descr="Calgary Flames">
          <a:extLst>
            <a:ext uri="{FF2B5EF4-FFF2-40B4-BE49-F238E27FC236}">
              <a16:creationId xmlns:a16="http://schemas.microsoft.com/office/drawing/2014/main" xmlns="" id="{00000000-0008-0000-0D00-0000AE110000}"/>
            </a:ext>
          </a:extLst>
        </xdr:cNvPr>
        <xdr:cNvSpPr>
          <a:spLocks noChangeAspect="1" noChangeArrowheads="1"/>
        </xdr:cNvSpPr>
      </xdr:nvSpPr>
      <xdr:spPr bwMode="auto">
        <a:xfrm>
          <a:off x="0" y="51466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7" name="AutoShape 1455" descr="Vegas Golden Knights">
          <a:extLst>
            <a:ext uri="{FF2B5EF4-FFF2-40B4-BE49-F238E27FC236}">
              <a16:creationId xmlns:a16="http://schemas.microsoft.com/office/drawing/2014/main" xmlns="" id="{00000000-0008-0000-0D00-0000AF110000}"/>
            </a:ext>
          </a:extLst>
        </xdr:cNvPr>
        <xdr:cNvSpPr>
          <a:spLocks noChangeAspect="1" noChangeArrowheads="1"/>
        </xdr:cNvSpPr>
      </xdr:nvSpPr>
      <xdr:spPr bwMode="auto">
        <a:xfrm>
          <a:off x="0" y="51502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28" name="AutoShape 1456" descr="New Jersey Devils">
          <a:extLst>
            <a:ext uri="{FF2B5EF4-FFF2-40B4-BE49-F238E27FC236}">
              <a16:creationId xmlns:a16="http://schemas.microsoft.com/office/drawing/2014/main" xmlns="" id="{00000000-0008-0000-0D00-0000B0110000}"/>
            </a:ext>
          </a:extLst>
        </xdr:cNvPr>
        <xdr:cNvSpPr>
          <a:spLocks noChangeAspect="1" noChangeArrowheads="1"/>
        </xdr:cNvSpPr>
      </xdr:nvSpPr>
      <xdr:spPr bwMode="auto">
        <a:xfrm>
          <a:off x="0" y="51539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29" name="AutoShape 1457" descr="New York Rangers">
          <a:extLst>
            <a:ext uri="{FF2B5EF4-FFF2-40B4-BE49-F238E27FC236}">
              <a16:creationId xmlns:a16="http://schemas.microsoft.com/office/drawing/2014/main" xmlns="" id="{00000000-0008-0000-0D00-0000B1110000}"/>
            </a:ext>
          </a:extLst>
        </xdr:cNvPr>
        <xdr:cNvSpPr>
          <a:spLocks noChangeAspect="1" noChangeArrowheads="1"/>
        </xdr:cNvSpPr>
      </xdr:nvSpPr>
      <xdr:spPr bwMode="auto">
        <a:xfrm>
          <a:off x="0" y="51575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30" name="AutoShape 1458" descr="Boston Bruins">
          <a:extLst>
            <a:ext uri="{FF2B5EF4-FFF2-40B4-BE49-F238E27FC236}">
              <a16:creationId xmlns:a16="http://schemas.microsoft.com/office/drawing/2014/main" xmlns="" id="{00000000-0008-0000-0D00-0000B2110000}"/>
            </a:ext>
          </a:extLst>
        </xdr:cNvPr>
        <xdr:cNvSpPr>
          <a:spLocks noChangeAspect="1" noChangeArrowheads="1"/>
        </xdr:cNvSpPr>
      </xdr:nvSpPr>
      <xdr:spPr bwMode="auto">
        <a:xfrm>
          <a:off x="0" y="51594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31" name="AutoShape 1459" descr="Boston Bruins">
          <a:extLst>
            <a:ext uri="{FF2B5EF4-FFF2-40B4-BE49-F238E27FC236}">
              <a16:creationId xmlns:a16="http://schemas.microsoft.com/office/drawing/2014/main" xmlns="" id="{00000000-0008-0000-0D00-0000B3110000}"/>
            </a:ext>
          </a:extLst>
        </xdr:cNvPr>
        <xdr:cNvSpPr>
          <a:spLocks noChangeAspect="1" noChangeArrowheads="1"/>
        </xdr:cNvSpPr>
      </xdr:nvSpPr>
      <xdr:spPr bwMode="auto">
        <a:xfrm>
          <a:off x="0" y="51630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32" name="AutoShape 1460" descr="Carolina Hurricanes">
          <a:extLst>
            <a:ext uri="{FF2B5EF4-FFF2-40B4-BE49-F238E27FC236}">
              <a16:creationId xmlns:a16="http://schemas.microsoft.com/office/drawing/2014/main" xmlns="" id="{00000000-0008-0000-0D00-0000B4110000}"/>
            </a:ext>
          </a:extLst>
        </xdr:cNvPr>
        <xdr:cNvSpPr>
          <a:spLocks noChangeAspect="1" noChangeArrowheads="1"/>
        </xdr:cNvSpPr>
      </xdr:nvSpPr>
      <xdr:spPr bwMode="auto">
        <a:xfrm>
          <a:off x="0" y="51667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533" name="AutoShape 1461" descr="Anaheim Ducks">
          <a:extLst>
            <a:ext uri="{FF2B5EF4-FFF2-40B4-BE49-F238E27FC236}">
              <a16:creationId xmlns:a16="http://schemas.microsoft.com/office/drawing/2014/main" xmlns="" id="{00000000-0008-0000-0D00-0000B5110000}"/>
            </a:ext>
          </a:extLst>
        </xdr:cNvPr>
        <xdr:cNvSpPr>
          <a:spLocks noChangeAspect="1" noChangeArrowheads="1"/>
        </xdr:cNvSpPr>
      </xdr:nvSpPr>
      <xdr:spPr bwMode="auto">
        <a:xfrm>
          <a:off x="0" y="51703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34" name="AutoShape 1462" descr="St Louis Blues">
          <a:extLst>
            <a:ext uri="{FF2B5EF4-FFF2-40B4-BE49-F238E27FC236}">
              <a16:creationId xmlns:a16="http://schemas.microsoft.com/office/drawing/2014/main" xmlns="" id="{00000000-0008-0000-0D00-0000B6110000}"/>
            </a:ext>
          </a:extLst>
        </xdr:cNvPr>
        <xdr:cNvSpPr>
          <a:spLocks noChangeAspect="1" noChangeArrowheads="1"/>
        </xdr:cNvSpPr>
      </xdr:nvSpPr>
      <xdr:spPr bwMode="auto">
        <a:xfrm>
          <a:off x="0" y="51722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35" name="AutoShape 1463" descr="Arizona Coyotes">
          <a:extLst>
            <a:ext uri="{FF2B5EF4-FFF2-40B4-BE49-F238E27FC236}">
              <a16:creationId xmlns:a16="http://schemas.microsoft.com/office/drawing/2014/main" xmlns="" id="{00000000-0008-0000-0D00-0000B7110000}"/>
            </a:ext>
          </a:extLst>
        </xdr:cNvPr>
        <xdr:cNvSpPr>
          <a:spLocks noChangeAspect="1" noChangeArrowheads="1"/>
        </xdr:cNvSpPr>
      </xdr:nvSpPr>
      <xdr:spPr bwMode="auto">
        <a:xfrm>
          <a:off x="0" y="5174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36" name="AutoShape 1464" descr="Chicago Blackhawks">
          <a:extLst>
            <a:ext uri="{FF2B5EF4-FFF2-40B4-BE49-F238E27FC236}">
              <a16:creationId xmlns:a16="http://schemas.microsoft.com/office/drawing/2014/main" xmlns="" id="{00000000-0008-0000-0D00-0000B8110000}"/>
            </a:ext>
          </a:extLst>
        </xdr:cNvPr>
        <xdr:cNvSpPr>
          <a:spLocks noChangeAspect="1" noChangeArrowheads="1"/>
        </xdr:cNvSpPr>
      </xdr:nvSpPr>
      <xdr:spPr bwMode="auto">
        <a:xfrm>
          <a:off x="0" y="51777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37" name="AutoShape 1465" descr="Boston Bruins">
          <a:extLst>
            <a:ext uri="{FF2B5EF4-FFF2-40B4-BE49-F238E27FC236}">
              <a16:creationId xmlns:a16="http://schemas.microsoft.com/office/drawing/2014/main" xmlns="" id="{00000000-0008-0000-0D00-0000B9110000}"/>
            </a:ext>
          </a:extLst>
        </xdr:cNvPr>
        <xdr:cNvSpPr>
          <a:spLocks noChangeAspect="1" noChangeArrowheads="1"/>
        </xdr:cNvSpPr>
      </xdr:nvSpPr>
      <xdr:spPr bwMode="auto">
        <a:xfrm>
          <a:off x="0" y="518137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538" name="AutoShape 1466" descr="Anaheim Ducks">
          <a:extLst>
            <a:ext uri="{FF2B5EF4-FFF2-40B4-BE49-F238E27FC236}">
              <a16:creationId xmlns:a16="http://schemas.microsoft.com/office/drawing/2014/main" xmlns="" id="{00000000-0008-0000-0D00-0000BA110000}"/>
            </a:ext>
          </a:extLst>
        </xdr:cNvPr>
        <xdr:cNvSpPr>
          <a:spLocks noChangeAspect="1" noChangeArrowheads="1"/>
        </xdr:cNvSpPr>
      </xdr:nvSpPr>
      <xdr:spPr bwMode="auto">
        <a:xfrm>
          <a:off x="0" y="5185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39" name="AutoShape 1467" descr="Edmonton Oilers">
          <a:extLst>
            <a:ext uri="{FF2B5EF4-FFF2-40B4-BE49-F238E27FC236}">
              <a16:creationId xmlns:a16="http://schemas.microsoft.com/office/drawing/2014/main" xmlns="" id="{00000000-0008-0000-0D00-0000BB110000}"/>
            </a:ext>
          </a:extLst>
        </xdr:cNvPr>
        <xdr:cNvSpPr>
          <a:spLocks noChangeAspect="1" noChangeArrowheads="1"/>
        </xdr:cNvSpPr>
      </xdr:nvSpPr>
      <xdr:spPr bwMode="auto">
        <a:xfrm>
          <a:off x="0" y="51868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0" name="AutoShape 1468" descr="Carolina Hurricanes">
          <a:extLst>
            <a:ext uri="{FF2B5EF4-FFF2-40B4-BE49-F238E27FC236}">
              <a16:creationId xmlns:a16="http://schemas.microsoft.com/office/drawing/2014/main" xmlns="" id="{00000000-0008-0000-0D00-0000BC110000}"/>
            </a:ext>
          </a:extLst>
        </xdr:cNvPr>
        <xdr:cNvSpPr>
          <a:spLocks noChangeAspect="1" noChangeArrowheads="1"/>
        </xdr:cNvSpPr>
      </xdr:nvSpPr>
      <xdr:spPr bwMode="auto">
        <a:xfrm>
          <a:off x="0" y="51905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1" name="AutoShape 1469" descr="Philadelphia Flyers">
          <a:extLst>
            <a:ext uri="{FF2B5EF4-FFF2-40B4-BE49-F238E27FC236}">
              <a16:creationId xmlns:a16="http://schemas.microsoft.com/office/drawing/2014/main" xmlns="" id="{00000000-0008-0000-0D00-0000BD110000}"/>
            </a:ext>
          </a:extLst>
        </xdr:cNvPr>
        <xdr:cNvSpPr>
          <a:spLocks noChangeAspect="1" noChangeArrowheads="1"/>
        </xdr:cNvSpPr>
      </xdr:nvSpPr>
      <xdr:spPr bwMode="auto">
        <a:xfrm>
          <a:off x="0" y="51941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42" name="AutoShape 1470" descr="Montreal Canadiens">
          <a:extLst>
            <a:ext uri="{FF2B5EF4-FFF2-40B4-BE49-F238E27FC236}">
              <a16:creationId xmlns:a16="http://schemas.microsoft.com/office/drawing/2014/main" xmlns="" id="{00000000-0008-0000-0D00-0000BE110000}"/>
            </a:ext>
          </a:extLst>
        </xdr:cNvPr>
        <xdr:cNvSpPr>
          <a:spLocks noChangeAspect="1" noChangeArrowheads="1"/>
        </xdr:cNvSpPr>
      </xdr:nvSpPr>
      <xdr:spPr bwMode="auto">
        <a:xfrm>
          <a:off x="0" y="51978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3" name="AutoShape 1471" descr="Washington Capitals">
          <a:extLst>
            <a:ext uri="{FF2B5EF4-FFF2-40B4-BE49-F238E27FC236}">
              <a16:creationId xmlns:a16="http://schemas.microsoft.com/office/drawing/2014/main" xmlns="" id="{00000000-0008-0000-0D00-0000BF110000}"/>
            </a:ext>
          </a:extLst>
        </xdr:cNvPr>
        <xdr:cNvSpPr>
          <a:spLocks noChangeAspect="1" noChangeArrowheads="1"/>
        </xdr:cNvSpPr>
      </xdr:nvSpPr>
      <xdr:spPr bwMode="auto">
        <a:xfrm>
          <a:off x="0" y="51996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44" name="AutoShape 1472" descr="Columbus Blue Jackets">
          <a:extLst>
            <a:ext uri="{FF2B5EF4-FFF2-40B4-BE49-F238E27FC236}">
              <a16:creationId xmlns:a16="http://schemas.microsoft.com/office/drawing/2014/main" xmlns="" id="{00000000-0008-0000-0D00-0000C0110000}"/>
            </a:ext>
          </a:extLst>
        </xdr:cNvPr>
        <xdr:cNvSpPr>
          <a:spLocks noChangeAspect="1" noChangeArrowheads="1"/>
        </xdr:cNvSpPr>
      </xdr:nvSpPr>
      <xdr:spPr bwMode="auto">
        <a:xfrm>
          <a:off x="0" y="52033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5" name="AutoShape 1473" descr="Ottawa Senators">
          <a:extLst>
            <a:ext uri="{FF2B5EF4-FFF2-40B4-BE49-F238E27FC236}">
              <a16:creationId xmlns:a16="http://schemas.microsoft.com/office/drawing/2014/main" xmlns="" id="{00000000-0008-0000-0D00-0000C1110000}"/>
            </a:ext>
          </a:extLst>
        </xdr:cNvPr>
        <xdr:cNvSpPr>
          <a:spLocks noChangeAspect="1" noChangeArrowheads="1"/>
        </xdr:cNvSpPr>
      </xdr:nvSpPr>
      <xdr:spPr bwMode="auto">
        <a:xfrm>
          <a:off x="0" y="52051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6" name="AutoShape 1474" descr="Vancouver Canucks">
          <a:extLst>
            <a:ext uri="{FF2B5EF4-FFF2-40B4-BE49-F238E27FC236}">
              <a16:creationId xmlns:a16="http://schemas.microsoft.com/office/drawing/2014/main" xmlns="" id="{00000000-0008-0000-0D00-0000C2110000}"/>
            </a:ext>
          </a:extLst>
        </xdr:cNvPr>
        <xdr:cNvSpPr>
          <a:spLocks noChangeAspect="1" noChangeArrowheads="1"/>
        </xdr:cNvSpPr>
      </xdr:nvSpPr>
      <xdr:spPr bwMode="auto">
        <a:xfrm>
          <a:off x="0" y="52088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7" name="AutoShape 1475" descr="Toronto Maple Leafs">
          <a:extLst>
            <a:ext uri="{FF2B5EF4-FFF2-40B4-BE49-F238E27FC236}">
              <a16:creationId xmlns:a16="http://schemas.microsoft.com/office/drawing/2014/main" xmlns="" id="{00000000-0008-0000-0D00-0000C3110000}"/>
            </a:ext>
          </a:extLst>
        </xdr:cNvPr>
        <xdr:cNvSpPr>
          <a:spLocks noChangeAspect="1" noChangeArrowheads="1"/>
        </xdr:cNvSpPr>
      </xdr:nvSpPr>
      <xdr:spPr bwMode="auto">
        <a:xfrm>
          <a:off x="0" y="5212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8" name="AutoShape 1476" descr="Toronto Maple Leafs">
          <a:extLst>
            <a:ext uri="{FF2B5EF4-FFF2-40B4-BE49-F238E27FC236}">
              <a16:creationId xmlns:a16="http://schemas.microsoft.com/office/drawing/2014/main" xmlns="" id="{00000000-0008-0000-0D00-0000C4110000}"/>
            </a:ext>
          </a:extLst>
        </xdr:cNvPr>
        <xdr:cNvSpPr>
          <a:spLocks noChangeAspect="1" noChangeArrowheads="1"/>
        </xdr:cNvSpPr>
      </xdr:nvSpPr>
      <xdr:spPr bwMode="auto">
        <a:xfrm>
          <a:off x="0" y="52161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49" name="AutoShape 1477" descr="Washington Capitals">
          <a:extLst>
            <a:ext uri="{FF2B5EF4-FFF2-40B4-BE49-F238E27FC236}">
              <a16:creationId xmlns:a16="http://schemas.microsoft.com/office/drawing/2014/main" xmlns="" id="{00000000-0008-0000-0D00-0000C5110000}"/>
            </a:ext>
          </a:extLst>
        </xdr:cNvPr>
        <xdr:cNvSpPr>
          <a:spLocks noChangeAspect="1" noChangeArrowheads="1"/>
        </xdr:cNvSpPr>
      </xdr:nvSpPr>
      <xdr:spPr bwMode="auto">
        <a:xfrm>
          <a:off x="0" y="52197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0" name="AutoShape 1478" descr="Boston Bruins">
          <a:extLst>
            <a:ext uri="{FF2B5EF4-FFF2-40B4-BE49-F238E27FC236}">
              <a16:creationId xmlns:a16="http://schemas.microsoft.com/office/drawing/2014/main" xmlns="" id="{00000000-0008-0000-0D00-0000C6110000}"/>
            </a:ext>
          </a:extLst>
        </xdr:cNvPr>
        <xdr:cNvSpPr>
          <a:spLocks noChangeAspect="1" noChangeArrowheads="1"/>
        </xdr:cNvSpPr>
      </xdr:nvSpPr>
      <xdr:spPr bwMode="auto">
        <a:xfrm>
          <a:off x="0" y="52234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1" name="AutoShape 1479" descr="St Louis Blues">
          <a:extLst>
            <a:ext uri="{FF2B5EF4-FFF2-40B4-BE49-F238E27FC236}">
              <a16:creationId xmlns:a16="http://schemas.microsoft.com/office/drawing/2014/main" xmlns="" id="{00000000-0008-0000-0D00-0000C7110000}"/>
            </a:ext>
          </a:extLst>
        </xdr:cNvPr>
        <xdr:cNvSpPr>
          <a:spLocks noChangeAspect="1" noChangeArrowheads="1"/>
        </xdr:cNvSpPr>
      </xdr:nvSpPr>
      <xdr:spPr bwMode="auto">
        <a:xfrm>
          <a:off x="0" y="52270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2" name="AutoShape 1480" descr="Calgary Flames">
          <a:extLst>
            <a:ext uri="{FF2B5EF4-FFF2-40B4-BE49-F238E27FC236}">
              <a16:creationId xmlns:a16="http://schemas.microsoft.com/office/drawing/2014/main" xmlns="" id="{00000000-0008-0000-0D00-0000C8110000}"/>
            </a:ext>
          </a:extLst>
        </xdr:cNvPr>
        <xdr:cNvSpPr>
          <a:spLocks noChangeAspect="1" noChangeArrowheads="1"/>
        </xdr:cNvSpPr>
      </xdr:nvSpPr>
      <xdr:spPr bwMode="auto">
        <a:xfrm>
          <a:off x="0" y="52307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3" name="AutoShape 1481" descr="Calgary Flames">
          <a:extLst>
            <a:ext uri="{FF2B5EF4-FFF2-40B4-BE49-F238E27FC236}">
              <a16:creationId xmlns:a16="http://schemas.microsoft.com/office/drawing/2014/main" xmlns="" id="{00000000-0008-0000-0D00-0000C9110000}"/>
            </a:ext>
          </a:extLst>
        </xdr:cNvPr>
        <xdr:cNvSpPr>
          <a:spLocks noChangeAspect="1" noChangeArrowheads="1"/>
        </xdr:cNvSpPr>
      </xdr:nvSpPr>
      <xdr:spPr bwMode="auto">
        <a:xfrm>
          <a:off x="0" y="52344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4" name="AutoShape 1482" descr="Buffalo Sabres">
          <a:extLst>
            <a:ext uri="{FF2B5EF4-FFF2-40B4-BE49-F238E27FC236}">
              <a16:creationId xmlns:a16="http://schemas.microsoft.com/office/drawing/2014/main" xmlns="" id="{00000000-0008-0000-0D00-0000CA110000}"/>
            </a:ext>
          </a:extLst>
        </xdr:cNvPr>
        <xdr:cNvSpPr>
          <a:spLocks noChangeAspect="1" noChangeArrowheads="1"/>
        </xdr:cNvSpPr>
      </xdr:nvSpPr>
      <xdr:spPr bwMode="auto">
        <a:xfrm>
          <a:off x="0" y="52380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5" name="AutoShape 1483" descr="Anaheim Ducks">
          <a:extLst>
            <a:ext uri="{FF2B5EF4-FFF2-40B4-BE49-F238E27FC236}">
              <a16:creationId xmlns:a16="http://schemas.microsoft.com/office/drawing/2014/main" xmlns="" id="{00000000-0008-0000-0D00-0000CB110000}"/>
            </a:ext>
          </a:extLst>
        </xdr:cNvPr>
        <xdr:cNvSpPr>
          <a:spLocks noChangeAspect="1" noChangeArrowheads="1"/>
        </xdr:cNvSpPr>
      </xdr:nvSpPr>
      <xdr:spPr bwMode="auto">
        <a:xfrm>
          <a:off x="0" y="52417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6" name="AutoShape 1484" descr="San Jose Sharks">
          <a:extLst>
            <a:ext uri="{FF2B5EF4-FFF2-40B4-BE49-F238E27FC236}">
              <a16:creationId xmlns:a16="http://schemas.microsoft.com/office/drawing/2014/main" xmlns="" id="{00000000-0008-0000-0D00-0000CC110000}"/>
            </a:ext>
          </a:extLst>
        </xdr:cNvPr>
        <xdr:cNvSpPr>
          <a:spLocks noChangeAspect="1" noChangeArrowheads="1"/>
        </xdr:cNvSpPr>
      </xdr:nvSpPr>
      <xdr:spPr bwMode="auto">
        <a:xfrm>
          <a:off x="0" y="52453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57" name="AutoShape 1485" descr="St Louis Blues">
          <a:extLst>
            <a:ext uri="{FF2B5EF4-FFF2-40B4-BE49-F238E27FC236}">
              <a16:creationId xmlns:a16="http://schemas.microsoft.com/office/drawing/2014/main" xmlns="" id="{00000000-0008-0000-0D00-0000CD110000}"/>
            </a:ext>
          </a:extLst>
        </xdr:cNvPr>
        <xdr:cNvSpPr>
          <a:spLocks noChangeAspect="1" noChangeArrowheads="1"/>
        </xdr:cNvSpPr>
      </xdr:nvSpPr>
      <xdr:spPr bwMode="auto">
        <a:xfrm>
          <a:off x="0" y="52490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8" name="AutoShape 1486" descr="New York Islanders">
          <a:extLst>
            <a:ext uri="{FF2B5EF4-FFF2-40B4-BE49-F238E27FC236}">
              <a16:creationId xmlns:a16="http://schemas.microsoft.com/office/drawing/2014/main" xmlns="" id="{00000000-0008-0000-0D00-0000CE110000}"/>
            </a:ext>
          </a:extLst>
        </xdr:cNvPr>
        <xdr:cNvSpPr>
          <a:spLocks noChangeAspect="1" noChangeArrowheads="1"/>
        </xdr:cNvSpPr>
      </xdr:nvSpPr>
      <xdr:spPr bwMode="auto">
        <a:xfrm>
          <a:off x="0" y="52508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59" name="AutoShape 1487" descr="Toronto Maple Leafs">
          <a:extLst>
            <a:ext uri="{FF2B5EF4-FFF2-40B4-BE49-F238E27FC236}">
              <a16:creationId xmlns:a16="http://schemas.microsoft.com/office/drawing/2014/main" xmlns="" id="{00000000-0008-0000-0D00-0000CF110000}"/>
            </a:ext>
          </a:extLst>
        </xdr:cNvPr>
        <xdr:cNvSpPr>
          <a:spLocks noChangeAspect="1" noChangeArrowheads="1"/>
        </xdr:cNvSpPr>
      </xdr:nvSpPr>
      <xdr:spPr bwMode="auto">
        <a:xfrm>
          <a:off x="0" y="52563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60" name="AutoShape 1488" descr="Winnipeg Jets">
          <a:extLst>
            <a:ext uri="{FF2B5EF4-FFF2-40B4-BE49-F238E27FC236}">
              <a16:creationId xmlns:a16="http://schemas.microsoft.com/office/drawing/2014/main" xmlns="" id="{00000000-0008-0000-0D00-0000D0110000}"/>
            </a:ext>
          </a:extLst>
        </xdr:cNvPr>
        <xdr:cNvSpPr>
          <a:spLocks noChangeAspect="1" noChangeArrowheads="1"/>
        </xdr:cNvSpPr>
      </xdr:nvSpPr>
      <xdr:spPr bwMode="auto">
        <a:xfrm>
          <a:off x="0" y="52600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61" name="AutoShape 1489" descr="New Jersey Devils">
          <a:extLst>
            <a:ext uri="{FF2B5EF4-FFF2-40B4-BE49-F238E27FC236}">
              <a16:creationId xmlns:a16="http://schemas.microsoft.com/office/drawing/2014/main" xmlns="" id="{00000000-0008-0000-0D00-0000D1110000}"/>
            </a:ext>
          </a:extLst>
        </xdr:cNvPr>
        <xdr:cNvSpPr>
          <a:spLocks noChangeAspect="1" noChangeArrowheads="1"/>
        </xdr:cNvSpPr>
      </xdr:nvSpPr>
      <xdr:spPr bwMode="auto">
        <a:xfrm>
          <a:off x="0" y="52636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62" name="AutoShape 1490" descr="Ottawa Senators">
          <a:extLst>
            <a:ext uri="{FF2B5EF4-FFF2-40B4-BE49-F238E27FC236}">
              <a16:creationId xmlns:a16="http://schemas.microsoft.com/office/drawing/2014/main" xmlns="" id="{00000000-0008-0000-0D00-0000D2110000}"/>
            </a:ext>
          </a:extLst>
        </xdr:cNvPr>
        <xdr:cNvSpPr>
          <a:spLocks noChangeAspect="1" noChangeArrowheads="1"/>
        </xdr:cNvSpPr>
      </xdr:nvSpPr>
      <xdr:spPr bwMode="auto">
        <a:xfrm>
          <a:off x="0" y="5267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563" name="AutoShape 1491" descr="Winnipeg Jets">
          <a:extLst>
            <a:ext uri="{FF2B5EF4-FFF2-40B4-BE49-F238E27FC236}">
              <a16:creationId xmlns:a16="http://schemas.microsoft.com/office/drawing/2014/main" xmlns="" id="{00000000-0008-0000-0D00-0000D3110000}"/>
            </a:ext>
          </a:extLst>
        </xdr:cNvPr>
        <xdr:cNvSpPr>
          <a:spLocks noChangeAspect="1" noChangeArrowheads="1"/>
        </xdr:cNvSpPr>
      </xdr:nvSpPr>
      <xdr:spPr bwMode="auto">
        <a:xfrm>
          <a:off x="0" y="52709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64" name="AutoShape 1492" descr="Toronto Maple Leafs">
          <a:extLst>
            <a:ext uri="{FF2B5EF4-FFF2-40B4-BE49-F238E27FC236}">
              <a16:creationId xmlns:a16="http://schemas.microsoft.com/office/drawing/2014/main" xmlns="" id="{00000000-0008-0000-0D00-0000D4110000}"/>
            </a:ext>
          </a:extLst>
        </xdr:cNvPr>
        <xdr:cNvSpPr>
          <a:spLocks noChangeAspect="1" noChangeArrowheads="1"/>
        </xdr:cNvSpPr>
      </xdr:nvSpPr>
      <xdr:spPr bwMode="auto">
        <a:xfrm>
          <a:off x="0" y="52728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65" name="AutoShape 1493" descr="Columbus Blue Jackets">
          <a:extLst>
            <a:ext uri="{FF2B5EF4-FFF2-40B4-BE49-F238E27FC236}">
              <a16:creationId xmlns:a16="http://schemas.microsoft.com/office/drawing/2014/main" xmlns="" id="{00000000-0008-0000-0D00-0000D5110000}"/>
            </a:ext>
          </a:extLst>
        </xdr:cNvPr>
        <xdr:cNvSpPr>
          <a:spLocks noChangeAspect="1" noChangeArrowheads="1"/>
        </xdr:cNvSpPr>
      </xdr:nvSpPr>
      <xdr:spPr bwMode="auto">
        <a:xfrm>
          <a:off x="0" y="52764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66" name="AutoShape 1494" descr="Philadelphia Flyers">
          <a:extLst>
            <a:ext uri="{FF2B5EF4-FFF2-40B4-BE49-F238E27FC236}">
              <a16:creationId xmlns:a16="http://schemas.microsoft.com/office/drawing/2014/main" xmlns="" id="{00000000-0008-0000-0D00-0000D6110000}"/>
            </a:ext>
          </a:extLst>
        </xdr:cNvPr>
        <xdr:cNvSpPr>
          <a:spLocks noChangeAspect="1" noChangeArrowheads="1"/>
        </xdr:cNvSpPr>
      </xdr:nvSpPr>
      <xdr:spPr bwMode="auto">
        <a:xfrm>
          <a:off x="0" y="52801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67" name="AutoShape 1495" descr="Florida Panthers">
          <a:extLst>
            <a:ext uri="{FF2B5EF4-FFF2-40B4-BE49-F238E27FC236}">
              <a16:creationId xmlns:a16="http://schemas.microsoft.com/office/drawing/2014/main" xmlns="" id="{00000000-0008-0000-0D00-0000D7110000}"/>
            </a:ext>
          </a:extLst>
        </xdr:cNvPr>
        <xdr:cNvSpPr>
          <a:spLocks noChangeAspect="1" noChangeArrowheads="1"/>
        </xdr:cNvSpPr>
      </xdr:nvSpPr>
      <xdr:spPr bwMode="auto">
        <a:xfrm>
          <a:off x="0" y="5283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568" name="AutoShape 1496" descr="Vancouver Canucks">
          <a:extLst>
            <a:ext uri="{FF2B5EF4-FFF2-40B4-BE49-F238E27FC236}">
              <a16:creationId xmlns:a16="http://schemas.microsoft.com/office/drawing/2014/main" xmlns="" id="{00000000-0008-0000-0D00-0000D8110000}"/>
            </a:ext>
          </a:extLst>
        </xdr:cNvPr>
        <xdr:cNvSpPr>
          <a:spLocks noChangeAspect="1" noChangeArrowheads="1"/>
        </xdr:cNvSpPr>
      </xdr:nvSpPr>
      <xdr:spPr bwMode="auto">
        <a:xfrm>
          <a:off x="0" y="52874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69" name="AutoShape 1497" descr="New Jersey Devils">
          <a:extLst>
            <a:ext uri="{FF2B5EF4-FFF2-40B4-BE49-F238E27FC236}">
              <a16:creationId xmlns:a16="http://schemas.microsoft.com/office/drawing/2014/main" xmlns="" id="{00000000-0008-0000-0D00-0000D9110000}"/>
            </a:ext>
          </a:extLst>
        </xdr:cNvPr>
        <xdr:cNvSpPr>
          <a:spLocks noChangeAspect="1" noChangeArrowheads="1"/>
        </xdr:cNvSpPr>
      </xdr:nvSpPr>
      <xdr:spPr bwMode="auto">
        <a:xfrm>
          <a:off x="0" y="52892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70" name="AutoShape 1498" descr="Montreal Canadiens">
          <a:extLst>
            <a:ext uri="{FF2B5EF4-FFF2-40B4-BE49-F238E27FC236}">
              <a16:creationId xmlns:a16="http://schemas.microsoft.com/office/drawing/2014/main" xmlns="" id="{00000000-0008-0000-0D00-0000DA110000}"/>
            </a:ext>
          </a:extLst>
        </xdr:cNvPr>
        <xdr:cNvSpPr>
          <a:spLocks noChangeAspect="1" noChangeArrowheads="1"/>
        </xdr:cNvSpPr>
      </xdr:nvSpPr>
      <xdr:spPr bwMode="auto">
        <a:xfrm>
          <a:off x="0" y="52910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71" name="AutoShape 1499" descr="New York Rangers">
          <a:extLst>
            <a:ext uri="{FF2B5EF4-FFF2-40B4-BE49-F238E27FC236}">
              <a16:creationId xmlns:a16="http://schemas.microsoft.com/office/drawing/2014/main" xmlns="" id="{00000000-0008-0000-0D00-0000DB110000}"/>
            </a:ext>
          </a:extLst>
        </xdr:cNvPr>
        <xdr:cNvSpPr>
          <a:spLocks noChangeAspect="1" noChangeArrowheads="1"/>
        </xdr:cNvSpPr>
      </xdr:nvSpPr>
      <xdr:spPr bwMode="auto">
        <a:xfrm>
          <a:off x="0" y="52947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72" name="AutoShape 1500" descr="Arizona Coyotes">
          <a:extLst>
            <a:ext uri="{FF2B5EF4-FFF2-40B4-BE49-F238E27FC236}">
              <a16:creationId xmlns:a16="http://schemas.microsoft.com/office/drawing/2014/main" xmlns="" id="{00000000-0008-0000-0D00-0000DC110000}"/>
            </a:ext>
          </a:extLst>
        </xdr:cNvPr>
        <xdr:cNvSpPr>
          <a:spLocks noChangeAspect="1" noChangeArrowheads="1"/>
        </xdr:cNvSpPr>
      </xdr:nvSpPr>
      <xdr:spPr bwMode="auto">
        <a:xfrm>
          <a:off x="0" y="52984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73" name="AutoShape 1501" descr="Colorado Avalanche">
          <a:extLst>
            <a:ext uri="{FF2B5EF4-FFF2-40B4-BE49-F238E27FC236}">
              <a16:creationId xmlns:a16="http://schemas.microsoft.com/office/drawing/2014/main" xmlns="" id="{00000000-0008-0000-0D00-0000DD110000}"/>
            </a:ext>
          </a:extLst>
        </xdr:cNvPr>
        <xdr:cNvSpPr>
          <a:spLocks noChangeAspect="1" noChangeArrowheads="1"/>
        </xdr:cNvSpPr>
      </xdr:nvSpPr>
      <xdr:spPr bwMode="auto">
        <a:xfrm>
          <a:off x="0" y="53020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74" name="AutoShape 1502" descr="Detroit Red Wings">
          <a:extLst>
            <a:ext uri="{FF2B5EF4-FFF2-40B4-BE49-F238E27FC236}">
              <a16:creationId xmlns:a16="http://schemas.microsoft.com/office/drawing/2014/main" xmlns="" id="{00000000-0008-0000-0D00-0000DE110000}"/>
            </a:ext>
          </a:extLst>
        </xdr:cNvPr>
        <xdr:cNvSpPr>
          <a:spLocks noChangeAspect="1" noChangeArrowheads="1"/>
        </xdr:cNvSpPr>
      </xdr:nvSpPr>
      <xdr:spPr bwMode="auto">
        <a:xfrm>
          <a:off x="0" y="53039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75" name="AutoShape 1503" descr="Tampa Bay Lightning">
          <a:extLst>
            <a:ext uri="{FF2B5EF4-FFF2-40B4-BE49-F238E27FC236}">
              <a16:creationId xmlns:a16="http://schemas.microsoft.com/office/drawing/2014/main" xmlns="" id="{00000000-0008-0000-0D00-0000DF110000}"/>
            </a:ext>
          </a:extLst>
        </xdr:cNvPr>
        <xdr:cNvSpPr>
          <a:spLocks noChangeAspect="1" noChangeArrowheads="1"/>
        </xdr:cNvSpPr>
      </xdr:nvSpPr>
      <xdr:spPr bwMode="auto">
        <a:xfrm>
          <a:off x="0" y="53057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76" name="AutoShape 1504" descr="Florida Panthers">
          <a:extLst>
            <a:ext uri="{FF2B5EF4-FFF2-40B4-BE49-F238E27FC236}">
              <a16:creationId xmlns:a16="http://schemas.microsoft.com/office/drawing/2014/main" xmlns="" id="{00000000-0008-0000-0D00-0000E0110000}"/>
            </a:ext>
          </a:extLst>
        </xdr:cNvPr>
        <xdr:cNvSpPr>
          <a:spLocks noChangeAspect="1" noChangeArrowheads="1"/>
        </xdr:cNvSpPr>
      </xdr:nvSpPr>
      <xdr:spPr bwMode="auto">
        <a:xfrm>
          <a:off x="0" y="53093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77" name="AutoShape 1505" descr="Los Angeles Kings">
          <a:extLst>
            <a:ext uri="{FF2B5EF4-FFF2-40B4-BE49-F238E27FC236}">
              <a16:creationId xmlns:a16="http://schemas.microsoft.com/office/drawing/2014/main" xmlns="" id="{00000000-0008-0000-0D00-0000E1110000}"/>
            </a:ext>
          </a:extLst>
        </xdr:cNvPr>
        <xdr:cNvSpPr>
          <a:spLocks noChangeAspect="1" noChangeArrowheads="1"/>
        </xdr:cNvSpPr>
      </xdr:nvSpPr>
      <xdr:spPr bwMode="auto">
        <a:xfrm>
          <a:off x="0" y="53112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78" name="AutoShape 1506" descr="Columbus Blue Jackets">
          <a:extLst>
            <a:ext uri="{FF2B5EF4-FFF2-40B4-BE49-F238E27FC236}">
              <a16:creationId xmlns:a16="http://schemas.microsoft.com/office/drawing/2014/main" xmlns="" id="{00000000-0008-0000-0D00-0000E2110000}"/>
            </a:ext>
          </a:extLst>
        </xdr:cNvPr>
        <xdr:cNvSpPr>
          <a:spLocks noChangeAspect="1" noChangeArrowheads="1"/>
        </xdr:cNvSpPr>
      </xdr:nvSpPr>
      <xdr:spPr bwMode="auto">
        <a:xfrm>
          <a:off x="0" y="53148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79" name="AutoShape 1507" descr="Ottawa Senators">
          <a:extLst>
            <a:ext uri="{FF2B5EF4-FFF2-40B4-BE49-F238E27FC236}">
              <a16:creationId xmlns:a16="http://schemas.microsoft.com/office/drawing/2014/main" xmlns="" id="{00000000-0008-0000-0D00-0000E3110000}"/>
            </a:ext>
          </a:extLst>
        </xdr:cNvPr>
        <xdr:cNvSpPr>
          <a:spLocks noChangeAspect="1" noChangeArrowheads="1"/>
        </xdr:cNvSpPr>
      </xdr:nvSpPr>
      <xdr:spPr bwMode="auto">
        <a:xfrm>
          <a:off x="0" y="53185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0" name="AutoShape 1508" descr="San Jose Sharks">
          <a:extLst>
            <a:ext uri="{FF2B5EF4-FFF2-40B4-BE49-F238E27FC236}">
              <a16:creationId xmlns:a16="http://schemas.microsoft.com/office/drawing/2014/main" xmlns="" id="{00000000-0008-0000-0D00-0000E4110000}"/>
            </a:ext>
          </a:extLst>
        </xdr:cNvPr>
        <xdr:cNvSpPr>
          <a:spLocks noChangeAspect="1" noChangeArrowheads="1"/>
        </xdr:cNvSpPr>
      </xdr:nvSpPr>
      <xdr:spPr bwMode="auto">
        <a:xfrm>
          <a:off x="0" y="53221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1" name="AutoShape 1509" descr="Minnesota Wild">
          <a:extLst>
            <a:ext uri="{FF2B5EF4-FFF2-40B4-BE49-F238E27FC236}">
              <a16:creationId xmlns:a16="http://schemas.microsoft.com/office/drawing/2014/main" xmlns="" id="{00000000-0008-0000-0D00-0000E5110000}"/>
            </a:ext>
          </a:extLst>
        </xdr:cNvPr>
        <xdr:cNvSpPr>
          <a:spLocks noChangeAspect="1" noChangeArrowheads="1"/>
        </xdr:cNvSpPr>
      </xdr:nvSpPr>
      <xdr:spPr bwMode="auto">
        <a:xfrm>
          <a:off x="0" y="53258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2" name="AutoShape 1510" descr="Vegas Golden Knights">
          <a:extLst>
            <a:ext uri="{FF2B5EF4-FFF2-40B4-BE49-F238E27FC236}">
              <a16:creationId xmlns:a16="http://schemas.microsoft.com/office/drawing/2014/main" xmlns="" id="{00000000-0008-0000-0D00-0000E6110000}"/>
            </a:ext>
          </a:extLst>
        </xdr:cNvPr>
        <xdr:cNvSpPr>
          <a:spLocks noChangeAspect="1" noChangeArrowheads="1"/>
        </xdr:cNvSpPr>
      </xdr:nvSpPr>
      <xdr:spPr bwMode="auto">
        <a:xfrm>
          <a:off x="0" y="53295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3" name="AutoShape 1511" descr="Philadelphia Flyers">
          <a:extLst>
            <a:ext uri="{FF2B5EF4-FFF2-40B4-BE49-F238E27FC236}">
              <a16:creationId xmlns:a16="http://schemas.microsoft.com/office/drawing/2014/main" xmlns="" id="{00000000-0008-0000-0D00-0000E7110000}"/>
            </a:ext>
          </a:extLst>
        </xdr:cNvPr>
        <xdr:cNvSpPr>
          <a:spLocks noChangeAspect="1" noChangeArrowheads="1"/>
        </xdr:cNvSpPr>
      </xdr:nvSpPr>
      <xdr:spPr bwMode="auto">
        <a:xfrm>
          <a:off x="0" y="53331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4" name="AutoShape 1512" descr="Washington Capitals">
          <a:extLst>
            <a:ext uri="{FF2B5EF4-FFF2-40B4-BE49-F238E27FC236}">
              <a16:creationId xmlns:a16="http://schemas.microsoft.com/office/drawing/2014/main" xmlns="" id="{00000000-0008-0000-0D00-0000E8110000}"/>
            </a:ext>
          </a:extLst>
        </xdr:cNvPr>
        <xdr:cNvSpPr>
          <a:spLocks noChangeAspect="1" noChangeArrowheads="1"/>
        </xdr:cNvSpPr>
      </xdr:nvSpPr>
      <xdr:spPr bwMode="auto">
        <a:xfrm>
          <a:off x="0" y="53368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5" name="AutoShape 1513" descr="Carolina Hurricanes">
          <a:extLst>
            <a:ext uri="{FF2B5EF4-FFF2-40B4-BE49-F238E27FC236}">
              <a16:creationId xmlns:a16="http://schemas.microsoft.com/office/drawing/2014/main" xmlns="" id="{00000000-0008-0000-0D00-0000E9110000}"/>
            </a:ext>
          </a:extLst>
        </xdr:cNvPr>
        <xdr:cNvSpPr>
          <a:spLocks noChangeAspect="1" noChangeArrowheads="1"/>
        </xdr:cNvSpPr>
      </xdr:nvSpPr>
      <xdr:spPr bwMode="auto">
        <a:xfrm>
          <a:off x="0" y="5340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6" name="AutoShape 1514" descr="Calgary Flames">
          <a:extLst>
            <a:ext uri="{FF2B5EF4-FFF2-40B4-BE49-F238E27FC236}">
              <a16:creationId xmlns:a16="http://schemas.microsoft.com/office/drawing/2014/main" xmlns="" id="{00000000-0008-0000-0D00-0000EA110000}"/>
            </a:ext>
          </a:extLst>
        </xdr:cNvPr>
        <xdr:cNvSpPr>
          <a:spLocks noChangeAspect="1" noChangeArrowheads="1"/>
        </xdr:cNvSpPr>
      </xdr:nvSpPr>
      <xdr:spPr bwMode="auto">
        <a:xfrm>
          <a:off x="0" y="53441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87" name="AutoShape 1515" descr="Arizona Coyotes">
          <a:extLst>
            <a:ext uri="{FF2B5EF4-FFF2-40B4-BE49-F238E27FC236}">
              <a16:creationId xmlns:a16="http://schemas.microsoft.com/office/drawing/2014/main" xmlns="" id="{00000000-0008-0000-0D00-0000EB110000}"/>
            </a:ext>
          </a:extLst>
        </xdr:cNvPr>
        <xdr:cNvSpPr>
          <a:spLocks noChangeAspect="1" noChangeArrowheads="1"/>
        </xdr:cNvSpPr>
      </xdr:nvSpPr>
      <xdr:spPr bwMode="auto">
        <a:xfrm>
          <a:off x="0" y="53477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88" name="AutoShape 1516" descr="Carolina Hurricanes">
          <a:extLst>
            <a:ext uri="{FF2B5EF4-FFF2-40B4-BE49-F238E27FC236}">
              <a16:creationId xmlns:a16="http://schemas.microsoft.com/office/drawing/2014/main" xmlns="" id="{00000000-0008-0000-0D00-0000EC110000}"/>
            </a:ext>
          </a:extLst>
        </xdr:cNvPr>
        <xdr:cNvSpPr>
          <a:spLocks noChangeAspect="1" noChangeArrowheads="1"/>
        </xdr:cNvSpPr>
      </xdr:nvSpPr>
      <xdr:spPr bwMode="auto">
        <a:xfrm>
          <a:off x="0" y="53496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89" name="AutoShape 1517" descr="Ottawa Senators">
          <a:extLst>
            <a:ext uri="{FF2B5EF4-FFF2-40B4-BE49-F238E27FC236}">
              <a16:creationId xmlns:a16="http://schemas.microsoft.com/office/drawing/2014/main" xmlns="" id="{00000000-0008-0000-0D00-0000ED110000}"/>
            </a:ext>
          </a:extLst>
        </xdr:cNvPr>
        <xdr:cNvSpPr>
          <a:spLocks noChangeAspect="1" noChangeArrowheads="1"/>
        </xdr:cNvSpPr>
      </xdr:nvSpPr>
      <xdr:spPr bwMode="auto">
        <a:xfrm>
          <a:off x="0" y="53514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90" name="AutoShape 1518" descr="Edmonton Oilers">
          <a:extLst>
            <a:ext uri="{FF2B5EF4-FFF2-40B4-BE49-F238E27FC236}">
              <a16:creationId xmlns:a16="http://schemas.microsoft.com/office/drawing/2014/main" xmlns="" id="{00000000-0008-0000-0D00-0000EE110000}"/>
            </a:ext>
          </a:extLst>
        </xdr:cNvPr>
        <xdr:cNvSpPr>
          <a:spLocks noChangeAspect="1" noChangeArrowheads="1"/>
        </xdr:cNvSpPr>
      </xdr:nvSpPr>
      <xdr:spPr bwMode="auto">
        <a:xfrm>
          <a:off x="0" y="53551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591" name="AutoShape 1519" descr="Minnesota Wild">
          <a:extLst>
            <a:ext uri="{FF2B5EF4-FFF2-40B4-BE49-F238E27FC236}">
              <a16:creationId xmlns:a16="http://schemas.microsoft.com/office/drawing/2014/main" xmlns="" id="{00000000-0008-0000-0D00-0000EF110000}"/>
            </a:ext>
          </a:extLst>
        </xdr:cNvPr>
        <xdr:cNvSpPr>
          <a:spLocks noChangeAspect="1" noChangeArrowheads="1"/>
        </xdr:cNvSpPr>
      </xdr:nvSpPr>
      <xdr:spPr bwMode="auto">
        <a:xfrm>
          <a:off x="0" y="53569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592" name="AutoShape 1520" descr="Edmonton Oilers">
          <a:extLst>
            <a:ext uri="{FF2B5EF4-FFF2-40B4-BE49-F238E27FC236}">
              <a16:creationId xmlns:a16="http://schemas.microsoft.com/office/drawing/2014/main" xmlns="" id="{00000000-0008-0000-0D00-0000F0110000}"/>
            </a:ext>
          </a:extLst>
        </xdr:cNvPr>
        <xdr:cNvSpPr>
          <a:spLocks noChangeAspect="1" noChangeArrowheads="1"/>
        </xdr:cNvSpPr>
      </xdr:nvSpPr>
      <xdr:spPr bwMode="auto">
        <a:xfrm>
          <a:off x="0" y="5358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93" name="AutoShape 1521" descr="Washington Capitals">
          <a:extLst>
            <a:ext uri="{FF2B5EF4-FFF2-40B4-BE49-F238E27FC236}">
              <a16:creationId xmlns:a16="http://schemas.microsoft.com/office/drawing/2014/main" xmlns="" id="{00000000-0008-0000-0D00-0000F1110000}"/>
            </a:ext>
          </a:extLst>
        </xdr:cNvPr>
        <xdr:cNvSpPr>
          <a:spLocks noChangeAspect="1" noChangeArrowheads="1"/>
        </xdr:cNvSpPr>
      </xdr:nvSpPr>
      <xdr:spPr bwMode="auto">
        <a:xfrm>
          <a:off x="0" y="53605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94" name="AutoShape 1522" descr="Winnipeg Jets">
          <a:extLst>
            <a:ext uri="{FF2B5EF4-FFF2-40B4-BE49-F238E27FC236}">
              <a16:creationId xmlns:a16="http://schemas.microsoft.com/office/drawing/2014/main" xmlns="" id="{00000000-0008-0000-0D00-0000F2110000}"/>
            </a:ext>
          </a:extLst>
        </xdr:cNvPr>
        <xdr:cNvSpPr>
          <a:spLocks noChangeAspect="1" noChangeArrowheads="1"/>
        </xdr:cNvSpPr>
      </xdr:nvSpPr>
      <xdr:spPr bwMode="auto">
        <a:xfrm>
          <a:off x="0" y="536425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95" name="AutoShape 1523" descr="Buffalo Sabres">
          <a:extLst>
            <a:ext uri="{FF2B5EF4-FFF2-40B4-BE49-F238E27FC236}">
              <a16:creationId xmlns:a16="http://schemas.microsoft.com/office/drawing/2014/main" xmlns="" id="{00000000-0008-0000-0D00-0000F3110000}"/>
            </a:ext>
          </a:extLst>
        </xdr:cNvPr>
        <xdr:cNvSpPr>
          <a:spLocks noChangeAspect="1" noChangeArrowheads="1"/>
        </xdr:cNvSpPr>
      </xdr:nvSpPr>
      <xdr:spPr bwMode="auto">
        <a:xfrm>
          <a:off x="0" y="5367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96" name="AutoShape 1524" descr="Minnesota Wild">
          <a:extLst>
            <a:ext uri="{FF2B5EF4-FFF2-40B4-BE49-F238E27FC236}">
              <a16:creationId xmlns:a16="http://schemas.microsoft.com/office/drawing/2014/main" xmlns="" id="{00000000-0008-0000-0D00-0000F4110000}"/>
            </a:ext>
          </a:extLst>
        </xdr:cNvPr>
        <xdr:cNvSpPr>
          <a:spLocks noChangeAspect="1" noChangeArrowheads="1"/>
        </xdr:cNvSpPr>
      </xdr:nvSpPr>
      <xdr:spPr bwMode="auto">
        <a:xfrm>
          <a:off x="0" y="53715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97" name="AutoShape 1525" descr="Vancouver Canucks">
          <a:extLst>
            <a:ext uri="{FF2B5EF4-FFF2-40B4-BE49-F238E27FC236}">
              <a16:creationId xmlns:a16="http://schemas.microsoft.com/office/drawing/2014/main" xmlns="" id="{00000000-0008-0000-0D00-0000F5110000}"/>
            </a:ext>
          </a:extLst>
        </xdr:cNvPr>
        <xdr:cNvSpPr>
          <a:spLocks noChangeAspect="1" noChangeArrowheads="1"/>
        </xdr:cNvSpPr>
      </xdr:nvSpPr>
      <xdr:spPr bwMode="auto">
        <a:xfrm>
          <a:off x="0" y="53752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98" name="AutoShape 1526" descr="Washington Capitals">
          <a:extLst>
            <a:ext uri="{FF2B5EF4-FFF2-40B4-BE49-F238E27FC236}">
              <a16:creationId xmlns:a16="http://schemas.microsoft.com/office/drawing/2014/main" xmlns="" id="{00000000-0008-0000-0D00-0000F6110000}"/>
            </a:ext>
          </a:extLst>
        </xdr:cNvPr>
        <xdr:cNvSpPr>
          <a:spLocks noChangeAspect="1" noChangeArrowheads="1"/>
        </xdr:cNvSpPr>
      </xdr:nvSpPr>
      <xdr:spPr bwMode="auto">
        <a:xfrm>
          <a:off x="0" y="5378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599" name="AutoShape 1527" descr="Winnipeg Jets">
          <a:extLst>
            <a:ext uri="{FF2B5EF4-FFF2-40B4-BE49-F238E27FC236}">
              <a16:creationId xmlns:a16="http://schemas.microsoft.com/office/drawing/2014/main" xmlns="" id="{00000000-0008-0000-0D00-0000F7110000}"/>
            </a:ext>
          </a:extLst>
        </xdr:cNvPr>
        <xdr:cNvSpPr>
          <a:spLocks noChangeAspect="1" noChangeArrowheads="1"/>
        </xdr:cNvSpPr>
      </xdr:nvSpPr>
      <xdr:spPr bwMode="auto">
        <a:xfrm>
          <a:off x="0" y="53825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0" name="AutoShape 1528" descr="Carolina Hurricanes">
          <a:extLst>
            <a:ext uri="{FF2B5EF4-FFF2-40B4-BE49-F238E27FC236}">
              <a16:creationId xmlns:a16="http://schemas.microsoft.com/office/drawing/2014/main" xmlns="" id="{00000000-0008-0000-0D00-0000F8110000}"/>
            </a:ext>
          </a:extLst>
        </xdr:cNvPr>
        <xdr:cNvSpPr>
          <a:spLocks noChangeAspect="1" noChangeArrowheads="1"/>
        </xdr:cNvSpPr>
      </xdr:nvSpPr>
      <xdr:spPr bwMode="auto">
        <a:xfrm>
          <a:off x="0" y="5386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1" name="AutoShape 1529" descr="Carolina Hurricanes">
          <a:extLst>
            <a:ext uri="{FF2B5EF4-FFF2-40B4-BE49-F238E27FC236}">
              <a16:creationId xmlns:a16="http://schemas.microsoft.com/office/drawing/2014/main" xmlns="" id="{00000000-0008-0000-0D00-0000F9110000}"/>
            </a:ext>
          </a:extLst>
        </xdr:cNvPr>
        <xdr:cNvSpPr>
          <a:spLocks noChangeAspect="1" noChangeArrowheads="1"/>
        </xdr:cNvSpPr>
      </xdr:nvSpPr>
      <xdr:spPr bwMode="auto">
        <a:xfrm>
          <a:off x="0" y="53898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2" name="AutoShape 1530" descr="Detroit Red Wings">
          <a:extLst>
            <a:ext uri="{FF2B5EF4-FFF2-40B4-BE49-F238E27FC236}">
              <a16:creationId xmlns:a16="http://schemas.microsoft.com/office/drawing/2014/main" xmlns="" id="{00000000-0008-0000-0D00-0000FA110000}"/>
            </a:ext>
          </a:extLst>
        </xdr:cNvPr>
        <xdr:cNvSpPr>
          <a:spLocks noChangeAspect="1" noChangeArrowheads="1"/>
        </xdr:cNvSpPr>
      </xdr:nvSpPr>
      <xdr:spPr bwMode="auto">
        <a:xfrm>
          <a:off x="0" y="5393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3" name="AutoShape 1531" descr="Columbus Blue Jackets">
          <a:extLst>
            <a:ext uri="{FF2B5EF4-FFF2-40B4-BE49-F238E27FC236}">
              <a16:creationId xmlns:a16="http://schemas.microsoft.com/office/drawing/2014/main" xmlns="" id="{00000000-0008-0000-0D00-0000FB110000}"/>
            </a:ext>
          </a:extLst>
        </xdr:cNvPr>
        <xdr:cNvSpPr>
          <a:spLocks noChangeAspect="1" noChangeArrowheads="1"/>
        </xdr:cNvSpPr>
      </xdr:nvSpPr>
      <xdr:spPr bwMode="auto">
        <a:xfrm>
          <a:off x="0" y="53971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4" name="AutoShape 1532" descr="Chicago Blackhawks">
          <a:extLst>
            <a:ext uri="{FF2B5EF4-FFF2-40B4-BE49-F238E27FC236}">
              <a16:creationId xmlns:a16="http://schemas.microsoft.com/office/drawing/2014/main" xmlns="" id="{00000000-0008-0000-0D00-0000FC110000}"/>
            </a:ext>
          </a:extLst>
        </xdr:cNvPr>
        <xdr:cNvSpPr>
          <a:spLocks noChangeAspect="1" noChangeArrowheads="1"/>
        </xdr:cNvSpPr>
      </xdr:nvSpPr>
      <xdr:spPr bwMode="auto">
        <a:xfrm>
          <a:off x="0" y="54008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5" name="AutoShape 1533" descr="Buffalo Sabres">
          <a:extLst>
            <a:ext uri="{FF2B5EF4-FFF2-40B4-BE49-F238E27FC236}">
              <a16:creationId xmlns:a16="http://schemas.microsoft.com/office/drawing/2014/main" xmlns="" id="{00000000-0008-0000-0D00-0000FD110000}"/>
            </a:ext>
          </a:extLst>
        </xdr:cNvPr>
        <xdr:cNvSpPr>
          <a:spLocks noChangeAspect="1" noChangeArrowheads="1"/>
        </xdr:cNvSpPr>
      </xdr:nvSpPr>
      <xdr:spPr bwMode="auto">
        <a:xfrm>
          <a:off x="0" y="5404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6" name="AutoShape 1534" descr="Vancouver Canucks">
          <a:extLst>
            <a:ext uri="{FF2B5EF4-FFF2-40B4-BE49-F238E27FC236}">
              <a16:creationId xmlns:a16="http://schemas.microsoft.com/office/drawing/2014/main" xmlns="" id="{00000000-0008-0000-0D00-0000FE110000}"/>
            </a:ext>
          </a:extLst>
        </xdr:cNvPr>
        <xdr:cNvSpPr>
          <a:spLocks noChangeAspect="1" noChangeArrowheads="1"/>
        </xdr:cNvSpPr>
      </xdr:nvSpPr>
      <xdr:spPr bwMode="auto">
        <a:xfrm>
          <a:off x="0" y="54081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07" name="AutoShape 1535" descr="Chicago Blackhawks">
          <a:extLst>
            <a:ext uri="{FF2B5EF4-FFF2-40B4-BE49-F238E27FC236}">
              <a16:creationId xmlns:a16="http://schemas.microsoft.com/office/drawing/2014/main" xmlns="" id="{00000000-0008-0000-0D00-0000FF110000}"/>
            </a:ext>
          </a:extLst>
        </xdr:cNvPr>
        <xdr:cNvSpPr>
          <a:spLocks noChangeAspect="1" noChangeArrowheads="1"/>
        </xdr:cNvSpPr>
      </xdr:nvSpPr>
      <xdr:spPr bwMode="auto">
        <a:xfrm>
          <a:off x="0" y="54118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08" name="AutoShape 1536" descr="St Louis Blues">
          <a:extLst>
            <a:ext uri="{FF2B5EF4-FFF2-40B4-BE49-F238E27FC236}">
              <a16:creationId xmlns:a16="http://schemas.microsoft.com/office/drawing/2014/main" xmlns="" id="{00000000-0008-0000-0D00-000000120000}"/>
            </a:ext>
          </a:extLst>
        </xdr:cNvPr>
        <xdr:cNvSpPr>
          <a:spLocks noChangeAspect="1" noChangeArrowheads="1"/>
        </xdr:cNvSpPr>
      </xdr:nvSpPr>
      <xdr:spPr bwMode="auto">
        <a:xfrm>
          <a:off x="0" y="5413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609" name="AutoShape 1537" descr="Colorado Avalanche">
          <a:extLst>
            <a:ext uri="{FF2B5EF4-FFF2-40B4-BE49-F238E27FC236}">
              <a16:creationId xmlns:a16="http://schemas.microsoft.com/office/drawing/2014/main" xmlns="" id="{00000000-0008-0000-0D00-000001120000}"/>
            </a:ext>
          </a:extLst>
        </xdr:cNvPr>
        <xdr:cNvSpPr>
          <a:spLocks noChangeAspect="1" noChangeArrowheads="1"/>
        </xdr:cNvSpPr>
      </xdr:nvSpPr>
      <xdr:spPr bwMode="auto">
        <a:xfrm>
          <a:off x="0" y="54172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0" name="AutoShape 1538" descr="Philadelphia Flyers">
          <a:extLst>
            <a:ext uri="{FF2B5EF4-FFF2-40B4-BE49-F238E27FC236}">
              <a16:creationId xmlns:a16="http://schemas.microsoft.com/office/drawing/2014/main" xmlns="" id="{00000000-0008-0000-0D00-000002120000}"/>
            </a:ext>
          </a:extLst>
        </xdr:cNvPr>
        <xdr:cNvSpPr>
          <a:spLocks noChangeAspect="1" noChangeArrowheads="1"/>
        </xdr:cNvSpPr>
      </xdr:nvSpPr>
      <xdr:spPr bwMode="auto">
        <a:xfrm>
          <a:off x="0" y="54191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11" name="AutoShape 1539" descr="Ottawa Senators">
          <a:extLst>
            <a:ext uri="{FF2B5EF4-FFF2-40B4-BE49-F238E27FC236}">
              <a16:creationId xmlns:a16="http://schemas.microsoft.com/office/drawing/2014/main" xmlns="" id="{00000000-0008-0000-0D00-000003120000}"/>
            </a:ext>
          </a:extLst>
        </xdr:cNvPr>
        <xdr:cNvSpPr>
          <a:spLocks noChangeAspect="1" noChangeArrowheads="1"/>
        </xdr:cNvSpPr>
      </xdr:nvSpPr>
      <xdr:spPr bwMode="auto">
        <a:xfrm>
          <a:off x="0" y="5422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12" name="AutoShape 1540" descr="Dallas Stars">
          <a:extLst>
            <a:ext uri="{FF2B5EF4-FFF2-40B4-BE49-F238E27FC236}">
              <a16:creationId xmlns:a16="http://schemas.microsoft.com/office/drawing/2014/main" xmlns="" id="{00000000-0008-0000-0D00-000004120000}"/>
            </a:ext>
          </a:extLst>
        </xdr:cNvPr>
        <xdr:cNvSpPr>
          <a:spLocks noChangeAspect="1" noChangeArrowheads="1"/>
        </xdr:cNvSpPr>
      </xdr:nvSpPr>
      <xdr:spPr bwMode="auto">
        <a:xfrm>
          <a:off x="0" y="542460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3" name="AutoShape 1541" descr="Dallas Stars">
          <a:extLst>
            <a:ext uri="{FF2B5EF4-FFF2-40B4-BE49-F238E27FC236}">
              <a16:creationId xmlns:a16="http://schemas.microsoft.com/office/drawing/2014/main" xmlns="" id="{00000000-0008-0000-0D00-000005120000}"/>
            </a:ext>
          </a:extLst>
        </xdr:cNvPr>
        <xdr:cNvSpPr>
          <a:spLocks noChangeAspect="1" noChangeArrowheads="1"/>
        </xdr:cNvSpPr>
      </xdr:nvSpPr>
      <xdr:spPr bwMode="auto">
        <a:xfrm>
          <a:off x="0" y="54264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4" name="AutoShape 1542" descr="Columbus Blue Jackets">
          <a:extLst>
            <a:ext uri="{FF2B5EF4-FFF2-40B4-BE49-F238E27FC236}">
              <a16:creationId xmlns:a16="http://schemas.microsoft.com/office/drawing/2014/main" xmlns="" id="{00000000-0008-0000-0D00-000006120000}"/>
            </a:ext>
          </a:extLst>
        </xdr:cNvPr>
        <xdr:cNvSpPr>
          <a:spLocks noChangeAspect="1" noChangeArrowheads="1"/>
        </xdr:cNvSpPr>
      </xdr:nvSpPr>
      <xdr:spPr bwMode="auto">
        <a:xfrm>
          <a:off x="0" y="54300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5" name="AutoShape 1543" descr="New York Rangers">
          <a:extLst>
            <a:ext uri="{FF2B5EF4-FFF2-40B4-BE49-F238E27FC236}">
              <a16:creationId xmlns:a16="http://schemas.microsoft.com/office/drawing/2014/main" xmlns="" id="{00000000-0008-0000-0D00-000007120000}"/>
            </a:ext>
          </a:extLst>
        </xdr:cNvPr>
        <xdr:cNvSpPr>
          <a:spLocks noChangeAspect="1" noChangeArrowheads="1"/>
        </xdr:cNvSpPr>
      </xdr:nvSpPr>
      <xdr:spPr bwMode="auto">
        <a:xfrm>
          <a:off x="0" y="54337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6" name="AutoShape 1544" descr="San Jose Sharks">
          <a:extLst>
            <a:ext uri="{FF2B5EF4-FFF2-40B4-BE49-F238E27FC236}">
              <a16:creationId xmlns:a16="http://schemas.microsoft.com/office/drawing/2014/main" xmlns="" id="{00000000-0008-0000-0D00-000008120000}"/>
            </a:ext>
          </a:extLst>
        </xdr:cNvPr>
        <xdr:cNvSpPr>
          <a:spLocks noChangeAspect="1" noChangeArrowheads="1"/>
        </xdr:cNvSpPr>
      </xdr:nvSpPr>
      <xdr:spPr bwMode="auto">
        <a:xfrm>
          <a:off x="0" y="54374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7" name="AutoShape 1545" descr="New York Rangers">
          <a:extLst>
            <a:ext uri="{FF2B5EF4-FFF2-40B4-BE49-F238E27FC236}">
              <a16:creationId xmlns:a16="http://schemas.microsoft.com/office/drawing/2014/main" xmlns="" id="{00000000-0008-0000-0D00-000009120000}"/>
            </a:ext>
          </a:extLst>
        </xdr:cNvPr>
        <xdr:cNvSpPr>
          <a:spLocks noChangeAspect="1" noChangeArrowheads="1"/>
        </xdr:cNvSpPr>
      </xdr:nvSpPr>
      <xdr:spPr bwMode="auto">
        <a:xfrm>
          <a:off x="0" y="54410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8" name="AutoShape 1546" descr="San Jose Sharks">
          <a:extLst>
            <a:ext uri="{FF2B5EF4-FFF2-40B4-BE49-F238E27FC236}">
              <a16:creationId xmlns:a16="http://schemas.microsoft.com/office/drawing/2014/main" xmlns="" id="{00000000-0008-0000-0D00-00000A120000}"/>
            </a:ext>
          </a:extLst>
        </xdr:cNvPr>
        <xdr:cNvSpPr>
          <a:spLocks noChangeAspect="1" noChangeArrowheads="1"/>
        </xdr:cNvSpPr>
      </xdr:nvSpPr>
      <xdr:spPr bwMode="auto">
        <a:xfrm>
          <a:off x="0" y="544471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19" name="AutoShape 1547" descr="Minnesota Wild">
          <a:extLst>
            <a:ext uri="{FF2B5EF4-FFF2-40B4-BE49-F238E27FC236}">
              <a16:creationId xmlns:a16="http://schemas.microsoft.com/office/drawing/2014/main" xmlns="" id="{00000000-0008-0000-0D00-00000B120000}"/>
            </a:ext>
          </a:extLst>
        </xdr:cNvPr>
        <xdr:cNvSpPr>
          <a:spLocks noChangeAspect="1" noChangeArrowheads="1"/>
        </xdr:cNvSpPr>
      </xdr:nvSpPr>
      <xdr:spPr bwMode="auto">
        <a:xfrm>
          <a:off x="0" y="54483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20" name="AutoShape 1548" descr="Los Angeles Kings">
          <a:extLst>
            <a:ext uri="{FF2B5EF4-FFF2-40B4-BE49-F238E27FC236}">
              <a16:creationId xmlns:a16="http://schemas.microsoft.com/office/drawing/2014/main" xmlns="" id="{00000000-0008-0000-0D00-00000C120000}"/>
            </a:ext>
          </a:extLst>
        </xdr:cNvPr>
        <xdr:cNvSpPr>
          <a:spLocks noChangeAspect="1" noChangeArrowheads="1"/>
        </xdr:cNvSpPr>
      </xdr:nvSpPr>
      <xdr:spPr bwMode="auto">
        <a:xfrm>
          <a:off x="0" y="54520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21" name="AutoShape 1549" descr="Vegas Golden Knights">
          <a:extLst>
            <a:ext uri="{FF2B5EF4-FFF2-40B4-BE49-F238E27FC236}">
              <a16:creationId xmlns:a16="http://schemas.microsoft.com/office/drawing/2014/main" xmlns="" id="{00000000-0008-0000-0D00-00000D120000}"/>
            </a:ext>
          </a:extLst>
        </xdr:cNvPr>
        <xdr:cNvSpPr>
          <a:spLocks noChangeAspect="1" noChangeArrowheads="1"/>
        </xdr:cNvSpPr>
      </xdr:nvSpPr>
      <xdr:spPr bwMode="auto">
        <a:xfrm>
          <a:off x="0" y="54556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22" name="AutoShape 1550" descr="Carolina Hurricanes">
          <a:extLst>
            <a:ext uri="{FF2B5EF4-FFF2-40B4-BE49-F238E27FC236}">
              <a16:creationId xmlns:a16="http://schemas.microsoft.com/office/drawing/2014/main" xmlns="" id="{00000000-0008-0000-0D00-00000E120000}"/>
            </a:ext>
          </a:extLst>
        </xdr:cNvPr>
        <xdr:cNvSpPr>
          <a:spLocks noChangeAspect="1" noChangeArrowheads="1"/>
        </xdr:cNvSpPr>
      </xdr:nvSpPr>
      <xdr:spPr bwMode="auto">
        <a:xfrm>
          <a:off x="0" y="5459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23" name="AutoShape 1551" descr="Montreal Canadiens">
          <a:extLst>
            <a:ext uri="{FF2B5EF4-FFF2-40B4-BE49-F238E27FC236}">
              <a16:creationId xmlns:a16="http://schemas.microsoft.com/office/drawing/2014/main" xmlns="" id="{00000000-0008-0000-0D00-00000F120000}"/>
            </a:ext>
          </a:extLst>
        </xdr:cNvPr>
        <xdr:cNvSpPr>
          <a:spLocks noChangeAspect="1" noChangeArrowheads="1"/>
        </xdr:cNvSpPr>
      </xdr:nvSpPr>
      <xdr:spPr bwMode="auto">
        <a:xfrm>
          <a:off x="0" y="546300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24" name="AutoShape 1552" descr="Toronto Maple Leafs">
          <a:extLst>
            <a:ext uri="{FF2B5EF4-FFF2-40B4-BE49-F238E27FC236}">
              <a16:creationId xmlns:a16="http://schemas.microsoft.com/office/drawing/2014/main" xmlns="" id="{00000000-0008-0000-0D00-000010120000}"/>
            </a:ext>
          </a:extLst>
        </xdr:cNvPr>
        <xdr:cNvSpPr>
          <a:spLocks noChangeAspect="1" noChangeArrowheads="1"/>
        </xdr:cNvSpPr>
      </xdr:nvSpPr>
      <xdr:spPr bwMode="auto">
        <a:xfrm>
          <a:off x="0" y="54666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625" name="AutoShape 1553" descr="Montreal Canadiens">
          <a:extLst>
            <a:ext uri="{FF2B5EF4-FFF2-40B4-BE49-F238E27FC236}">
              <a16:creationId xmlns:a16="http://schemas.microsoft.com/office/drawing/2014/main" xmlns="" id="{00000000-0008-0000-0D00-000011120000}"/>
            </a:ext>
          </a:extLst>
        </xdr:cNvPr>
        <xdr:cNvSpPr>
          <a:spLocks noChangeAspect="1" noChangeArrowheads="1"/>
        </xdr:cNvSpPr>
      </xdr:nvSpPr>
      <xdr:spPr bwMode="auto">
        <a:xfrm>
          <a:off x="0" y="547032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26" name="AutoShape 1554" descr="Boston Bruins">
          <a:extLst>
            <a:ext uri="{FF2B5EF4-FFF2-40B4-BE49-F238E27FC236}">
              <a16:creationId xmlns:a16="http://schemas.microsoft.com/office/drawing/2014/main" xmlns="" id="{00000000-0008-0000-0D00-000012120000}"/>
            </a:ext>
          </a:extLst>
        </xdr:cNvPr>
        <xdr:cNvSpPr>
          <a:spLocks noChangeAspect="1" noChangeArrowheads="1"/>
        </xdr:cNvSpPr>
      </xdr:nvSpPr>
      <xdr:spPr bwMode="auto">
        <a:xfrm>
          <a:off x="0" y="54721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627" name="AutoShape 1555" descr="Ottawa Senators">
          <a:extLst>
            <a:ext uri="{FF2B5EF4-FFF2-40B4-BE49-F238E27FC236}">
              <a16:creationId xmlns:a16="http://schemas.microsoft.com/office/drawing/2014/main" xmlns="" id="{00000000-0008-0000-0D00-000013120000}"/>
            </a:ext>
          </a:extLst>
        </xdr:cNvPr>
        <xdr:cNvSpPr>
          <a:spLocks noChangeAspect="1" noChangeArrowheads="1"/>
        </xdr:cNvSpPr>
      </xdr:nvSpPr>
      <xdr:spPr bwMode="auto">
        <a:xfrm>
          <a:off x="0" y="547397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28" name="AutoShape 1556" descr="Edmonton Oilers">
          <a:extLst>
            <a:ext uri="{FF2B5EF4-FFF2-40B4-BE49-F238E27FC236}">
              <a16:creationId xmlns:a16="http://schemas.microsoft.com/office/drawing/2014/main" xmlns="" id="{00000000-0008-0000-0D00-000014120000}"/>
            </a:ext>
          </a:extLst>
        </xdr:cNvPr>
        <xdr:cNvSpPr>
          <a:spLocks noChangeAspect="1" noChangeArrowheads="1"/>
        </xdr:cNvSpPr>
      </xdr:nvSpPr>
      <xdr:spPr bwMode="auto">
        <a:xfrm>
          <a:off x="0" y="54758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629" name="AutoShape 1557" descr="Columbus Blue Jackets">
          <a:extLst>
            <a:ext uri="{FF2B5EF4-FFF2-40B4-BE49-F238E27FC236}">
              <a16:creationId xmlns:a16="http://schemas.microsoft.com/office/drawing/2014/main" xmlns="" id="{00000000-0008-0000-0D00-000015120000}"/>
            </a:ext>
          </a:extLst>
        </xdr:cNvPr>
        <xdr:cNvSpPr>
          <a:spLocks noChangeAspect="1" noChangeArrowheads="1"/>
        </xdr:cNvSpPr>
      </xdr:nvSpPr>
      <xdr:spPr bwMode="auto">
        <a:xfrm>
          <a:off x="0" y="54794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0" name="AutoShape 1558" descr="Minnesota Wild">
          <a:extLst>
            <a:ext uri="{FF2B5EF4-FFF2-40B4-BE49-F238E27FC236}">
              <a16:creationId xmlns:a16="http://schemas.microsoft.com/office/drawing/2014/main" xmlns="" id="{00000000-0008-0000-0D00-000016120000}"/>
            </a:ext>
          </a:extLst>
        </xdr:cNvPr>
        <xdr:cNvSpPr>
          <a:spLocks noChangeAspect="1" noChangeArrowheads="1"/>
        </xdr:cNvSpPr>
      </xdr:nvSpPr>
      <xdr:spPr bwMode="auto">
        <a:xfrm>
          <a:off x="0" y="548129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1" name="AutoShape 1559" descr="Tampa Bay Lightning">
          <a:extLst>
            <a:ext uri="{FF2B5EF4-FFF2-40B4-BE49-F238E27FC236}">
              <a16:creationId xmlns:a16="http://schemas.microsoft.com/office/drawing/2014/main" xmlns="" id="{00000000-0008-0000-0D00-000017120000}"/>
            </a:ext>
          </a:extLst>
        </xdr:cNvPr>
        <xdr:cNvSpPr>
          <a:spLocks noChangeAspect="1" noChangeArrowheads="1"/>
        </xdr:cNvSpPr>
      </xdr:nvSpPr>
      <xdr:spPr bwMode="auto">
        <a:xfrm>
          <a:off x="0" y="54849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2" name="AutoShape 1560" descr="Dallas Stars">
          <a:extLst>
            <a:ext uri="{FF2B5EF4-FFF2-40B4-BE49-F238E27FC236}">
              <a16:creationId xmlns:a16="http://schemas.microsoft.com/office/drawing/2014/main" xmlns="" id="{00000000-0008-0000-0D00-000018120000}"/>
            </a:ext>
          </a:extLst>
        </xdr:cNvPr>
        <xdr:cNvSpPr>
          <a:spLocks noChangeAspect="1" noChangeArrowheads="1"/>
        </xdr:cNvSpPr>
      </xdr:nvSpPr>
      <xdr:spPr bwMode="auto">
        <a:xfrm>
          <a:off x="0" y="54886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3" name="AutoShape 1561" descr="Montreal Canadiens">
          <a:extLst>
            <a:ext uri="{FF2B5EF4-FFF2-40B4-BE49-F238E27FC236}">
              <a16:creationId xmlns:a16="http://schemas.microsoft.com/office/drawing/2014/main" xmlns="" id="{00000000-0008-0000-0D00-000019120000}"/>
            </a:ext>
          </a:extLst>
        </xdr:cNvPr>
        <xdr:cNvSpPr>
          <a:spLocks noChangeAspect="1" noChangeArrowheads="1"/>
        </xdr:cNvSpPr>
      </xdr:nvSpPr>
      <xdr:spPr bwMode="auto">
        <a:xfrm>
          <a:off x="0" y="54922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4" name="AutoShape 1562" descr="Winnipeg Jets">
          <a:extLst>
            <a:ext uri="{FF2B5EF4-FFF2-40B4-BE49-F238E27FC236}">
              <a16:creationId xmlns:a16="http://schemas.microsoft.com/office/drawing/2014/main" xmlns="" id="{00000000-0008-0000-0D00-00001A120000}"/>
            </a:ext>
          </a:extLst>
        </xdr:cNvPr>
        <xdr:cNvSpPr>
          <a:spLocks noChangeAspect="1" noChangeArrowheads="1"/>
        </xdr:cNvSpPr>
      </xdr:nvSpPr>
      <xdr:spPr bwMode="auto">
        <a:xfrm>
          <a:off x="0" y="5495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5" name="AutoShape 1563" descr="Pittsburgh Penguins">
          <a:extLst>
            <a:ext uri="{FF2B5EF4-FFF2-40B4-BE49-F238E27FC236}">
              <a16:creationId xmlns:a16="http://schemas.microsoft.com/office/drawing/2014/main" xmlns="" id="{00000000-0008-0000-0D00-00001B120000}"/>
            </a:ext>
          </a:extLst>
        </xdr:cNvPr>
        <xdr:cNvSpPr>
          <a:spLocks noChangeAspect="1" noChangeArrowheads="1"/>
        </xdr:cNvSpPr>
      </xdr:nvSpPr>
      <xdr:spPr bwMode="auto">
        <a:xfrm>
          <a:off x="0" y="54995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636" name="AutoShape 1564" descr="Pittsburgh Penguins">
          <a:extLst>
            <a:ext uri="{FF2B5EF4-FFF2-40B4-BE49-F238E27FC236}">
              <a16:creationId xmlns:a16="http://schemas.microsoft.com/office/drawing/2014/main" xmlns="" id="{00000000-0008-0000-0D00-00001C120000}"/>
            </a:ext>
          </a:extLst>
        </xdr:cNvPr>
        <xdr:cNvSpPr>
          <a:spLocks noChangeAspect="1" noChangeArrowheads="1"/>
        </xdr:cNvSpPr>
      </xdr:nvSpPr>
      <xdr:spPr bwMode="auto">
        <a:xfrm>
          <a:off x="0" y="55032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7" name="AutoShape 1565" descr="Vegas Golden Knights">
          <a:extLst>
            <a:ext uri="{FF2B5EF4-FFF2-40B4-BE49-F238E27FC236}">
              <a16:creationId xmlns:a16="http://schemas.microsoft.com/office/drawing/2014/main" xmlns="" id="{00000000-0008-0000-0D00-00001D120000}"/>
            </a:ext>
          </a:extLst>
        </xdr:cNvPr>
        <xdr:cNvSpPr>
          <a:spLocks noChangeAspect="1" noChangeArrowheads="1"/>
        </xdr:cNvSpPr>
      </xdr:nvSpPr>
      <xdr:spPr bwMode="auto">
        <a:xfrm>
          <a:off x="0" y="5505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38" name="AutoShape 1566" descr="Minnesota Wild">
          <a:extLst>
            <a:ext uri="{FF2B5EF4-FFF2-40B4-BE49-F238E27FC236}">
              <a16:creationId xmlns:a16="http://schemas.microsoft.com/office/drawing/2014/main" xmlns="" id="{00000000-0008-0000-0D00-00001E120000}"/>
            </a:ext>
          </a:extLst>
        </xdr:cNvPr>
        <xdr:cNvSpPr>
          <a:spLocks noChangeAspect="1" noChangeArrowheads="1"/>
        </xdr:cNvSpPr>
      </xdr:nvSpPr>
      <xdr:spPr bwMode="auto">
        <a:xfrm>
          <a:off x="0" y="550872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39" name="AutoShape 1567" descr="Carolina Hurricanes">
          <a:extLst>
            <a:ext uri="{FF2B5EF4-FFF2-40B4-BE49-F238E27FC236}">
              <a16:creationId xmlns:a16="http://schemas.microsoft.com/office/drawing/2014/main" xmlns="" id="{00000000-0008-0000-0D00-00001F120000}"/>
            </a:ext>
          </a:extLst>
        </xdr:cNvPr>
        <xdr:cNvSpPr>
          <a:spLocks noChangeAspect="1" noChangeArrowheads="1"/>
        </xdr:cNvSpPr>
      </xdr:nvSpPr>
      <xdr:spPr bwMode="auto">
        <a:xfrm>
          <a:off x="0" y="55123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0" name="AutoShape 1568" descr="Calgary Flames">
          <a:extLst>
            <a:ext uri="{FF2B5EF4-FFF2-40B4-BE49-F238E27FC236}">
              <a16:creationId xmlns:a16="http://schemas.microsoft.com/office/drawing/2014/main" xmlns="" id="{00000000-0008-0000-0D00-000020120000}"/>
            </a:ext>
          </a:extLst>
        </xdr:cNvPr>
        <xdr:cNvSpPr>
          <a:spLocks noChangeAspect="1" noChangeArrowheads="1"/>
        </xdr:cNvSpPr>
      </xdr:nvSpPr>
      <xdr:spPr bwMode="auto">
        <a:xfrm>
          <a:off x="0" y="55142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41" name="AutoShape 1569" descr="Pittsburgh Penguins">
          <a:extLst>
            <a:ext uri="{FF2B5EF4-FFF2-40B4-BE49-F238E27FC236}">
              <a16:creationId xmlns:a16="http://schemas.microsoft.com/office/drawing/2014/main" xmlns="" id="{00000000-0008-0000-0D00-000021120000}"/>
            </a:ext>
          </a:extLst>
        </xdr:cNvPr>
        <xdr:cNvSpPr>
          <a:spLocks noChangeAspect="1" noChangeArrowheads="1"/>
        </xdr:cNvSpPr>
      </xdr:nvSpPr>
      <xdr:spPr bwMode="auto">
        <a:xfrm>
          <a:off x="0" y="55178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2" name="AutoShape 1570" descr="Ottawa Senators">
          <a:extLst>
            <a:ext uri="{FF2B5EF4-FFF2-40B4-BE49-F238E27FC236}">
              <a16:creationId xmlns:a16="http://schemas.microsoft.com/office/drawing/2014/main" xmlns="" id="{00000000-0008-0000-0D00-000022120000}"/>
            </a:ext>
          </a:extLst>
        </xdr:cNvPr>
        <xdr:cNvSpPr>
          <a:spLocks noChangeAspect="1" noChangeArrowheads="1"/>
        </xdr:cNvSpPr>
      </xdr:nvSpPr>
      <xdr:spPr bwMode="auto">
        <a:xfrm>
          <a:off x="0" y="55196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3" name="AutoShape 1571" descr="Los Angeles Kings">
          <a:extLst>
            <a:ext uri="{FF2B5EF4-FFF2-40B4-BE49-F238E27FC236}">
              <a16:creationId xmlns:a16="http://schemas.microsoft.com/office/drawing/2014/main" xmlns="" id="{00000000-0008-0000-0D00-000023120000}"/>
            </a:ext>
          </a:extLst>
        </xdr:cNvPr>
        <xdr:cNvSpPr>
          <a:spLocks noChangeAspect="1" noChangeArrowheads="1"/>
        </xdr:cNvSpPr>
      </xdr:nvSpPr>
      <xdr:spPr bwMode="auto">
        <a:xfrm>
          <a:off x="0" y="55233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4" name="AutoShape 1572" descr="Montreal Canadiens">
          <a:extLst>
            <a:ext uri="{FF2B5EF4-FFF2-40B4-BE49-F238E27FC236}">
              <a16:creationId xmlns:a16="http://schemas.microsoft.com/office/drawing/2014/main" xmlns="" id="{00000000-0008-0000-0D00-000024120000}"/>
            </a:ext>
          </a:extLst>
        </xdr:cNvPr>
        <xdr:cNvSpPr>
          <a:spLocks noChangeAspect="1" noChangeArrowheads="1"/>
        </xdr:cNvSpPr>
      </xdr:nvSpPr>
      <xdr:spPr bwMode="auto">
        <a:xfrm>
          <a:off x="0" y="552701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5" name="AutoShape 1573" descr="Anaheim Ducks">
          <a:extLst>
            <a:ext uri="{FF2B5EF4-FFF2-40B4-BE49-F238E27FC236}">
              <a16:creationId xmlns:a16="http://schemas.microsoft.com/office/drawing/2014/main" xmlns="" id="{00000000-0008-0000-0D00-000025120000}"/>
            </a:ext>
          </a:extLst>
        </xdr:cNvPr>
        <xdr:cNvSpPr>
          <a:spLocks noChangeAspect="1" noChangeArrowheads="1"/>
        </xdr:cNvSpPr>
      </xdr:nvSpPr>
      <xdr:spPr bwMode="auto">
        <a:xfrm>
          <a:off x="0" y="55306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46" name="AutoShape 1574" descr="St Louis Blues">
          <a:extLst>
            <a:ext uri="{FF2B5EF4-FFF2-40B4-BE49-F238E27FC236}">
              <a16:creationId xmlns:a16="http://schemas.microsoft.com/office/drawing/2014/main" xmlns="" id="{00000000-0008-0000-0D00-000026120000}"/>
            </a:ext>
          </a:extLst>
        </xdr:cNvPr>
        <xdr:cNvSpPr>
          <a:spLocks noChangeAspect="1" noChangeArrowheads="1"/>
        </xdr:cNvSpPr>
      </xdr:nvSpPr>
      <xdr:spPr bwMode="auto">
        <a:xfrm>
          <a:off x="0" y="55343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7" name="AutoShape 1575" descr="Buffalo Sabres">
          <a:extLst>
            <a:ext uri="{FF2B5EF4-FFF2-40B4-BE49-F238E27FC236}">
              <a16:creationId xmlns:a16="http://schemas.microsoft.com/office/drawing/2014/main" xmlns="" id="{00000000-0008-0000-0D00-000027120000}"/>
            </a:ext>
          </a:extLst>
        </xdr:cNvPr>
        <xdr:cNvSpPr>
          <a:spLocks noChangeAspect="1" noChangeArrowheads="1"/>
        </xdr:cNvSpPr>
      </xdr:nvSpPr>
      <xdr:spPr bwMode="auto">
        <a:xfrm>
          <a:off x="0" y="55361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8" name="AutoShape 1576" descr="Edmonton Oilers">
          <a:extLst>
            <a:ext uri="{FF2B5EF4-FFF2-40B4-BE49-F238E27FC236}">
              <a16:creationId xmlns:a16="http://schemas.microsoft.com/office/drawing/2014/main" xmlns="" id="{00000000-0008-0000-0D00-000028120000}"/>
            </a:ext>
          </a:extLst>
        </xdr:cNvPr>
        <xdr:cNvSpPr>
          <a:spLocks noChangeAspect="1" noChangeArrowheads="1"/>
        </xdr:cNvSpPr>
      </xdr:nvSpPr>
      <xdr:spPr bwMode="auto">
        <a:xfrm>
          <a:off x="0" y="55398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49" name="AutoShape 1577" descr="Edmonton Oilers">
          <a:extLst>
            <a:ext uri="{FF2B5EF4-FFF2-40B4-BE49-F238E27FC236}">
              <a16:creationId xmlns:a16="http://schemas.microsoft.com/office/drawing/2014/main" xmlns="" id="{00000000-0008-0000-0D00-000029120000}"/>
            </a:ext>
          </a:extLst>
        </xdr:cNvPr>
        <xdr:cNvSpPr>
          <a:spLocks noChangeAspect="1" noChangeArrowheads="1"/>
        </xdr:cNvSpPr>
      </xdr:nvSpPr>
      <xdr:spPr bwMode="auto">
        <a:xfrm>
          <a:off x="0" y="55434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650" name="AutoShape 1578" descr="Minnesota Wild">
          <a:extLst>
            <a:ext uri="{FF2B5EF4-FFF2-40B4-BE49-F238E27FC236}">
              <a16:creationId xmlns:a16="http://schemas.microsoft.com/office/drawing/2014/main" xmlns="" id="{00000000-0008-0000-0D00-00002A120000}"/>
            </a:ext>
          </a:extLst>
        </xdr:cNvPr>
        <xdr:cNvSpPr>
          <a:spLocks noChangeAspect="1" noChangeArrowheads="1"/>
        </xdr:cNvSpPr>
      </xdr:nvSpPr>
      <xdr:spPr bwMode="auto">
        <a:xfrm>
          <a:off x="0" y="55471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51" name="AutoShape 1579" descr="Chicago Blackhawks">
          <a:extLst>
            <a:ext uri="{FF2B5EF4-FFF2-40B4-BE49-F238E27FC236}">
              <a16:creationId xmlns:a16="http://schemas.microsoft.com/office/drawing/2014/main" xmlns="" id="{00000000-0008-0000-0D00-00002B120000}"/>
            </a:ext>
          </a:extLst>
        </xdr:cNvPr>
        <xdr:cNvSpPr>
          <a:spLocks noChangeAspect="1" noChangeArrowheads="1"/>
        </xdr:cNvSpPr>
      </xdr:nvSpPr>
      <xdr:spPr bwMode="auto">
        <a:xfrm>
          <a:off x="0" y="55489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52" name="AutoShape 1580" descr="Columbus Blue Jackets">
          <a:extLst>
            <a:ext uri="{FF2B5EF4-FFF2-40B4-BE49-F238E27FC236}">
              <a16:creationId xmlns:a16="http://schemas.microsoft.com/office/drawing/2014/main" xmlns="" id="{00000000-0008-0000-0D00-00002C120000}"/>
            </a:ext>
          </a:extLst>
        </xdr:cNvPr>
        <xdr:cNvSpPr>
          <a:spLocks noChangeAspect="1" noChangeArrowheads="1"/>
        </xdr:cNvSpPr>
      </xdr:nvSpPr>
      <xdr:spPr bwMode="auto">
        <a:xfrm>
          <a:off x="0" y="55544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53" name="AutoShape 1581" descr="San Jose Sharks">
          <a:extLst>
            <a:ext uri="{FF2B5EF4-FFF2-40B4-BE49-F238E27FC236}">
              <a16:creationId xmlns:a16="http://schemas.microsoft.com/office/drawing/2014/main" xmlns="" id="{00000000-0008-0000-0D00-00002D120000}"/>
            </a:ext>
          </a:extLst>
        </xdr:cNvPr>
        <xdr:cNvSpPr>
          <a:spLocks noChangeAspect="1" noChangeArrowheads="1"/>
        </xdr:cNvSpPr>
      </xdr:nvSpPr>
      <xdr:spPr bwMode="auto">
        <a:xfrm>
          <a:off x="0" y="5558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54" name="AutoShape 1582" descr="Minnesota Wild">
          <a:extLst>
            <a:ext uri="{FF2B5EF4-FFF2-40B4-BE49-F238E27FC236}">
              <a16:creationId xmlns:a16="http://schemas.microsoft.com/office/drawing/2014/main" xmlns="" id="{00000000-0008-0000-0D00-00002E120000}"/>
            </a:ext>
          </a:extLst>
        </xdr:cNvPr>
        <xdr:cNvSpPr>
          <a:spLocks noChangeAspect="1" noChangeArrowheads="1"/>
        </xdr:cNvSpPr>
      </xdr:nvSpPr>
      <xdr:spPr bwMode="auto">
        <a:xfrm>
          <a:off x="0" y="55617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55" name="AutoShape 1583" descr="Los Angeles Kings">
          <a:extLst>
            <a:ext uri="{FF2B5EF4-FFF2-40B4-BE49-F238E27FC236}">
              <a16:creationId xmlns:a16="http://schemas.microsoft.com/office/drawing/2014/main" xmlns="" id="{00000000-0008-0000-0D00-00002F120000}"/>
            </a:ext>
          </a:extLst>
        </xdr:cNvPr>
        <xdr:cNvSpPr>
          <a:spLocks noChangeAspect="1" noChangeArrowheads="1"/>
        </xdr:cNvSpPr>
      </xdr:nvSpPr>
      <xdr:spPr bwMode="auto">
        <a:xfrm>
          <a:off x="0" y="55654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56" name="AutoShape 1584" descr="Dallas Stars">
          <a:extLst>
            <a:ext uri="{FF2B5EF4-FFF2-40B4-BE49-F238E27FC236}">
              <a16:creationId xmlns:a16="http://schemas.microsoft.com/office/drawing/2014/main" xmlns="" id="{00000000-0008-0000-0D00-000030120000}"/>
            </a:ext>
          </a:extLst>
        </xdr:cNvPr>
        <xdr:cNvSpPr>
          <a:spLocks noChangeAspect="1" noChangeArrowheads="1"/>
        </xdr:cNvSpPr>
      </xdr:nvSpPr>
      <xdr:spPr bwMode="auto">
        <a:xfrm>
          <a:off x="0" y="55690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57" name="AutoShape 1585" descr="New York Islanders">
          <a:extLst>
            <a:ext uri="{FF2B5EF4-FFF2-40B4-BE49-F238E27FC236}">
              <a16:creationId xmlns:a16="http://schemas.microsoft.com/office/drawing/2014/main" xmlns="" id="{00000000-0008-0000-0D00-000031120000}"/>
            </a:ext>
          </a:extLst>
        </xdr:cNvPr>
        <xdr:cNvSpPr>
          <a:spLocks noChangeAspect="1" noChangeArrowheads="1"/>
        </xdr:cNvSpPr>
      </xdr:nvSpPr>
      <xdr:spPr bwMode="auto">
        <a:xfrm>
          <a:off x="0" y="55709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58" name="AutoShape 1586" descr="Carolina Hurricanes">
          <a:extLst>
            <a:ext uri="{FF2B5EF4-FFF2-40B4-BE49-F238E27FC236}">
              <a16:creationId xmlns:a16="http://schemas.microsoft.com/office/drawing/2014/main" xmlns="" id="{00000000-0008-0000-0D00-000032120000}"/>
            </a:ext>
          </a:extLst>
        </xdr:cNvPr>
        <xdr:cNvSpPr>
          <a:spLocks noChangeAspect="1" noChangeArrowheads="1"/>
        </xdr:cNvSpPr>
      </xdr:nvSpPr>
      <xdr:spPr bwMode="auto">
        <a:xfrm>
          <a:off x="0" y="55745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59" name="AutoShape 1587" descr="Florida Panthers">
          <a:extLst>
            <a:ext uri="{FF2B5EF4-FFF2-40B4-BE49-F238E27FC236}">
              <a16:creationId xmlns:a16="http://schemas.microsoft.com/office/drawing/2014/main" xmlns="" id="{00000000-0008-0000-0D00-000033120000}"/>
            </a:ext>
          </a:extLst>
        </xdr:cNvPr>
        <xdr:cNvSpPr>
          <a:spLocks noChangeAspect="1" noChangeArrowheads="1"/>
        </xdr:cNvSpPr>
      </xdr:nvSpPr>
      <xdr:spPr bwMode="auto">
        <a:xfrm>
          <a:off x="0" y="55763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60" name="AutoShape 1588" descr="Los Angeles Kings">
          <a:extLst>
            <a:ext uri="{FF2B5EF4-FFF2-40B4-BE49-F238E27FC236}">
              <a16:creationId xmlns:a16="http://schemas.microsoft.com/office/drawing/2014/main" xmlns="" id="{00000000-0008-0000-0D00-000034120000}"/>
            </a:ext>
          </a:extLst>
        </xdr:cNvPr>
        <xdr:cNvSpPr>
          <a:spLocks noChangeAspect="1" noChangeArrowheads="1"/>
        </xdr:cNvSpPr>
      </xdr:nvSpPr>
      <xdr:spPr bwMode="auto">
        <a:xfrm>
          <a:off x="0" y="55800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61" name="AutoShape 1589" descr="Tampa Bay Lightning">
          <a:extLst>
            <a:ext uri="{FF2B5EF4-FFF2-40B4-BE49-F238E27FC236}">
              <a16:creationId xmlns:a16="http://schemas.microsoft.com/office/drawing/2014/main" xmlns="" id="{00000000-0008-0000-0D00-000035120000}"/>
            </a:ext>
          </a:extLst>
        </xdr:cNvPr>
        <xdr:cNvSpPr>
          <a:spLocks noChangeAspect="1" noChangeArrowheads="1"/>
        </xdr:cNvSpPr>
      </xdr:nvSpPr>
      <xdr:spPr bwMode="auto">
        <a:xfrm>
          <a:off x="0" y="55837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62" name="AutoShape 1590" descr="Tampa Bay Lightning">
          <a:extLst>
            <a:ext uri="{FF2B5EF4-FFF2-40B4-BE49-F238E27FC236}">
              <a16:creationId xmlns:a16="http://schemas.microsoft.com/office/drawing/2014/main" xmlns="" id="{00000000-0008-0000-0D00-000036120000}"/>
            </a:ext>
          </a:extLst>
        </xdr:cNvPr>
        <xdr:cNvSpPr>
          <a:spLocks noChangeAspect="1" noChangeArrowheads="1"/>
        </xdr:cNvSpPr>
      </xdr:nvSpPr>
      <xdr:spPr bwMode="auto">
        <a:xfrm>
          <a:off x="0" y="55855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663" name="AutoShape 1591" descr="Minnesota Wild">
          <a:extLst>
            <a:ext uri="{FF2B5EF4-FFF2-40B4-BE49-F238E27FC236}">
              <a16:creationId xmlns:a16="http://schemas.microsoft.com/office/drawing/2014/main" xmlns="" id="{00000000-0008-0000-0D00-000037120000}"/>
            </a:ext>
          </a:extLst>
        </xdr:cNvPr>
        <xdr:cNvSpPr>
          <a:spLocks noChangeAspect="1" noChangeArrowheads="1"/>
        </xdr:cNvSpPr>
      </xdr:nvSpPr>
      <xdr:spPr bwMode="auto">
        <a:xfrm>
          <a:off x="0" y="55891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64" name="AutoShape 1592" descr="Chicago Blackhawks">
          <a:extLst>
            <a:ext uri="{FF2B5EF4-FFF2-40B4-BE49-F238E27FC236}">
              <a16:creationId xmlns:a16="http://schemas.microsoft.com/office/drawing/2014/main" xmlns="" id="{00000000-0008-0000-0D00-000038120000}"/>
            </a:ext>
          </a:extLst>
        </xdr:cNvPr>
        <xdr:cNvSpPr>
          <a:spLocks noChangeAspect="1" noChangeArrowheads="1"/>
        </xdr:cNvSpPr>
      </xdr:nvSpPr>
      <xdr:spPr bwMode="auto">
        <a:xfrm>
          <a:off x="0" y="55910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65" name="AutoShape 1593" descr="Buffalo Sabres">
          <a:extLst>
            <a:ext uri="{FF2B5EF4-FFF2-40B4-BE49-F238E27FC236}">
              <a16:creationId xmlns:a16="http://schemas.microsoft.com/office/drawing/2014/main" xmlns="" id="{00000000-0008-0000-0D00-000039120000}"/>
            </a:ext>
          </a:extLst>
        </xdr:cNvPr>
        <xdr:cNvSpPr>
          <a:spLocks noChangeAspect="1" noChangeArrowheads="1"/>
        </xdr:cNvSpPr>
      </xdr:nvSpPr>
      <xdr:spPr bwMode="auto">
        <a:xfrm>
          <a:off x="0" y="5594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66" name="AutoShape 1594" descr="Colorado Avalanche">
          <a:extLst>
            <a:ext uri="{FF2B5EF4-FFF2-40B4-BE49-F238E27FC236}">
              <a16:creationId xmlns:a16="http://schemas.microsoft.com/office/drawing/2014/main" xmlns="" id="{00000000-0008-0000-0D00-00003A120000}"/>
            </a:ext>
          </a:extLst>
        </xdr:cNvPr>
        <xdr:cNvSpPr>
          <a:spLocks noChangeAspect="1" noChangeArrowheads="1"/>
        </xdr:cNvSpPr>
      </xdr:nvSpPr>
      <xdr:spPr bwMode="auto">
        <a:xfrm>
          <a:off x="0" y="55983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67" name="AutoShape 1595" descr="Dallas Stars">
          <a:extLst>
            <a:ext uri="{FF2B5EF4-FFF2-40B4-BE49-F238E27FC236}">
              <a16:creationId xmlns:a16="http://schemas.microsoft.com/office/drawing/2014/main" xmlns="" id="{00000000-0008-0000-0D00-00003B120000}"/>
            </a:ext>
          </a:extLst>
        </xdr:cNvPr>
        <xdr:cNvSpPr>
          <a:spLocks noChangeAspect="1" noChangeArrowheads="1"/>
        </xdr:cNvSpPr>
      </xdr:nvSpPr>
      <xdr:spPr bwMode="auto">
        <a:xfrm>
          <a:off x="0" y="56019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68" name="AutoShape 1596" descr="Colorado Avalanche">
          <a:extLst>
            <a:ext uri="{FF2B5EF4-FFF2-40B4-BE49-F238E27FC236}">
              <a16:creationId xmlns:a16="http://schemas.microsoft.com/office/drawing/2014/main" xmlns="" id="{00000000-0008-0000-0D00-00003C120000}"/>
            </a:ext>
          </a:extLst>
        </xdr:cNvPr>
        <xdr:cNvSpPr>
          <a:spLocks noChangeAspect="1" noChangeArrowheads="1"/>
        </xdr:cNvSpPr>
      </xdr:nvSpPr>
      <xdr:spPr bwMode="auto">
        <a:xfrm>
          <a:off x="0" y="56038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69" name="AutoShape 1597" descr="Anaheim Ducks">
          <a:extLst>
            <a:ext uri="{FF2B5EF4-FFF2-40B4-BE49-F238E27FC236}">
              <a16:creationId xmlns:a16="http://schemas.microsoft.com/office/drawing/2014/main" xmlns="" id="{00000000-0008-0000-0D00-00003D120000}"/>
            </a:ext>
          </a:extLst>
        </xdr:cNvPr>
        <xdr:cNvSpPr>
          <a:spLocks noChangeAspect="1" noChangeArrowheads="1"/>
        </xdr:cNvSpPr>
      </xdr:nvSpPr>
      <xdr:spPr bwMode="auto">
        <a:xfrm>
          <a:off x="0" y="56074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0" name="AutoShape 1598" descr="Arizona Coyotes">
          <a:extLst>
            <a:ext uri="{FF2B5EF4-FFF2-40B4-BE49-F238E27FC236}">
              <a16:creationId xmlns:a16="http://schemas.microsoft.com/office/drawing/2014/main" xmlns="" id="{00000000-0008-0000-0D00-00003E120000}"/>
            </a:ext>
          </a:extLst>
        </xdr:cNvPr>
        <xdr:cNvSpPr>
          <a:spLocks noChangeAspect="1" noChangeArrowheads="1"/>
        </xdr:cNvSpPr>
      </xdr:nvSpPr>
      <xdr:spPr bwMode="auto">
        <a:xfrm>
          <a:off x="0" y="56111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1" name="AutoShape 1599" descr="Tampa Bay Lightning">
          <a:extLst>
            <a:ext uri="{FF2B5EF4-FFF2-40B4-BE49-F238E27FC236}">
              <a16:creationId xmlns:a16="http://schemas.microsoft.com/office/drawing/2014/main" xmlns="" id="{00000000-0008-0000-0D00-00003F120000}"/>
            </a:ext>
          </a:extLst>
        </xdr:cNvPr>
        <xdr:cNvSpPr>
          <a:spLocks noChangeAspect="1" noChangeArrowheads="1"/>
        </xdr:cNvSpPr>
      </xdr:nvSpPr>
      <xdr:spPr bwMode="auto">
        <a:xfrm>
          <a:off x="0" y="56147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2" name="AutoShape 1600" descr="Arizona Coyotes">
          <a:extLst>
            <a:ext uri="{FF2B5EF4-FFF2-40B4-BE49-F238E27FC236}">
              <a16:creationId xmlns:a16="http://schemas.microsoft.com/office/drawing/2014/main" xmlns="" id="{00000000-0008-0000-0D00-000040120000}"/>
            </a:ext>
          </a:extLst>
        </xdr:cNvPr>
        <xdr:cNvSpPr>
          <a:spLocks noChangeAspect="1" noChangeArrowheads="1"/>
        </xdr:cNvSpPr>
      </xdr:nvSpPr>
      <xdr:spPr bwMode="auto">
        <a:xfrm>
          <a:off x="0" y="56184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3" name="AutoShape 1601" descr="New York Rangers">
          <a:extLst>
            <a:ext uri="{FF2B5EF4-FFF2-40B4-BE49-F238E27FC236}">
              <a16:creationId xmlns:a16="http://schemas.microsoft.com/office/drawing/2014/main" xmlns="" id="{00000000-0008-0000-0D00-000041120000}"/>
            </a:ext>
          </a:extLst>
        </xdr:cNvPr>
        <xdr:cNvSpPr>
          <a:spLocks noChangeAspect="1" noChangeArrowheads="1"/>
        </xdr:cNvSpPr>
      </xdr:nvSpPr>
      <xdr:spPr bwMode="auto">
        <a:xfrm>
          <a:off x="0" y="56221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4" name="AutoShape 1602" descr="Edmonton Oilers">
          <a:extLst>
            <a:ext uri="{FF2B5EF4-FFF2-40B4-BE49-F238E27FC236}">
              <a16:creationId xmlns:a16="http://schemas.microsoft.com/office/drawing/2014/main" xmlns="" id="{00000000-0008-0000-0D00-000042120000}"/>
            </a:ext>
          </a:extLst>
        </xdr:cNvPr>
        <xdr:cNvSpPr>
          <a:spLocks noChangeAspect="1" noChangeArrowheads="1"/>
        </xdr:cNvSpPr>
      </xdr:nvSpPr>
      <xdr:spPr bwMode="auto">
        <a:xfrm>
          <a:off x="0" y="56257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5" name="AutoShape 1603" descr="Arizona Coyotes">
          <a:extLst>
            <a:ext uri="{FF2B5EF4-FFF2-40B4-BE49-F238E27FC236}">
              <a16:creationId xmlns:a16="http://schemas.microsoft.com/office/drawing/2014/main" xmlns="" id="{00000000-0008-0000-0D00-000043120000}"/>
            </a:ext>
          </a:extLst>
        </xdr:cNvPr>
        <xdr:cNvSpPr>
          <a:spLocks noChangeAspect="1" noChangeArrowheads="1"/>
        </xdr:cNvSpPr>
      </xdr:nvSpPr>
      <xdr:spPr bwMode="auto">
        <a:xfrm>
          <a:off x="0" y="562942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6" name="AutoShape 1604" descr="Toronto Maple Leafs">
          <a:extLst>
            <a:ext uri="{FF2B5EF4-FFF2-40B4-BE49-F238E27FC236}">
              <a16:creationId xmlns:a16="http://schemas.microsoft.com/office/drawing/2014/main" xmlns="" id="{00000000-0008-0000-0D00-000044120000}"/>
            </a:ext>
          </a:extLst>
        </xdr:cNvPr>
        <xdr:cNvSpPr>
          <a:spLocks noChangeAspect="1" noChangeArrowheads="1"/>
        </xdr:cNvSpPr>
      </xdr:nvSpPr>
      <xdr:spPr bwMode="auto">
        <a:xfrm>
          <a:off x="0" y="5633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7" name="AutoShape 1605" descr="Columbus Blue Jackets">
          <a:extLst>
            <a:ext uri="{FF2B5EF4-FFF2-40B4-BE49-F238E27FC236}">
              <a16:creationId xmlns:a16="http://schemas.microsoft.com/office/drawing/2014/main" xmlns="" id="{00000000-0008-0000-0D00-000045120000}"/>
            </a:ext>
          </a:extLst>
        </xdr:cNvPr>
        <xdr:cNvSpPr>
          <a:spLocks noChangeAspect="1" noChangeArrowheads="1"/>
        </xdr:cNvSpPr>
      </xdr:nvSpPr>
      <xdr:spPr bwMode="auto">
        <a:xfrm>
          <a:off x="0" y="56367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8" name="AutoShape 1606" descr="Calgary Flames">
          <a:extLst>
            <a:ext uri="{FF2B5EF4-FFF2-40B4-BE49-F238E27FC236}">
              <a16:creationId xmlns:a16="http://schemas.microsoft.com/office/drawing/2014/main" xmlns="" id="{00000000-0008-0000-0D00-000046120000}"/>
            </a:ext>
          </a:extLst>
        </xdr:cNvPr>
        <xdr:cNvSpPr>
          <a:spLocks noChangeAspect="1" noChangeArrowheads="1"/>
        </xdr:cNvSpPr>
      </xdr:nvSpPr>
      <xdr:spPr bwMode="auto">
        <a:xfrm>
          <a:off x="0" y="56404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79" name="AutoShape 1607" descr="Vancouver Canucks">
          <a:extLst>
            <a:ext uri="{FF2B5EF4-FFF2-40B4-BE49-F238E27FC236}">
              <a16:creationId xmlns:a16="http://schemas.microsoft.com/office/drawing/2014/main" xmlns="" id="{00000000-0008-0000-0D00-000047120000}"/>
            </a:ext>
          </a:extLst>
        </xdr:cNvPr>
        <xdr:cNvSpPr>
          <a:spLocks noChangeAspect="1" noChangeArrowheads="1"/>
        </xdr:cNvSpPr>
      </xdr:nvSpPr>
      <xdr:spPr bwMode="auto">
        <a:xfrm>
          <a:off x="0" y="56440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0" name="AutoShape 1608" descr="Colorado Avalanche">
          <a:extLst>
            <a:ext uri="{FF2B5EF4-FFF2-40B4-BE49-F238E27FC236}">
              <a16:creationId xmlns:a16="http://schemas.microsoft.com/office/drawing/2014/main" xmlns="" id="{00000000-0008-0000-0D00-000048120000}"/>
            </a:ext>
          </a:extLst>
        </xdr:cNvPr>
        <xdr:cNvSpPr>
          <a:spLocks noChangeAspect="1" noChangeArrowheads="1"/>
        </xdr:cNvSpPr>
      </xdr:nvSpPr>
      <xdr:spPr bwMode="auto">
        <a:xfrm>
          <a:off x="0" y="5647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1" name="AutoShape 1609" descr="Pittsburgh Penguins">
          <a:extLst>
            <a:ext uri="{FF2B5EF4-FFF2-40B4-BE49-F238E27FC236}">
              <a16:creationId xmlns:a16="http://schemas.microsoft.com/office/drawing/2014/main" xmlns="" id="{00000000-0008-0000-0D00-000049120000}"/>
            </a:ext>
          </a:extLst>
        </xdr:cNvPr>
        <xdr:cNvSpPr>
          <a:spLocks noChangeAspect="1" noChangeArrowheads="1"/>
        </xdr:cNvSpPr>
      </xdr:nvSpPr>
      <xdr:spPr bwMode="auto">
        <a:xfrm>
          <a:off x="0" y="56513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2" name="AutoShape 1610" descr="New Jersey Devils">
          <a:extLst>
            <a:ext uri="{FF2B5EF4-FFF2-40B4-BE49-F238E27FC236}">
              <a16:creationId xmlns:a16="http://schemas.microsoft.com/office/drawing/2014/main" xmlns="" id="{00000000-0008-0000-0D00-00004A120000}"/>
            </a:ext>
          </a:extLst>
        </xdr:cNvPr>
        <xdr:cNvSpPr>
          <a:spLocks noChangeAspect="1" noChangeArrowheads="1"/>
        </xdr:cNvSpPr>
      </xdr:nvSpPr>
      <xdr:spPr bwMode="auto">
        <a:xfrm>
          <a:off x="0" y="56550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3" name="AutoShape 1611" descr="Nashville Predators">
          <a:extLst>
            <a:ext uri="{FF2B5EF4-FFF2-40B4-BE49-F238E27FC236}">
              <a16:creationId xmlns:a16="http://schemas.microsoft.com/office/drawing/2014/main" xmlns="" id="{00000000-0008-0000-0D00-00004B120000}"/>
            </a:ext>
          </a:extLst>
        </xdr:cNvPr>
        <xdr:cNvSpPr>
          <a:spLocks noChangeAspect="1" noChangeArrowheads="1"/>
        </xdr:cNvSpPr>
      </xdr:nvSpPr>
      <xdr:spPr bwMode="auto">
        <a:xfrm>
          <a:off x="0" y="56586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4" name="AutoShape 1612" descr="Nashville Predators">
          <a:extLst>
            <a:ext uri="{FF2B5EF4-FFF2-40B4-BE49-F238E27FC236}">
              <a16:creationId xmlns:a16="http://schemas.microsoft.com/office/drawing/2014/main" xmlns="" id="{00000000-0008-0000-0D00-00004C120000}"/>
            </a:ext>
          </a:extLst>
        </xdr:cNvPr>
        <xdr:cNvSpPr>
          <a:spLocks noChangeAspect="1" noChangeArrowheads="1"/>
        </xdr:cNvSpPr>
      </xdr:nvSpPr>
      <xdr:spPr bwMode="auto">
        <a:xfrm>
          <a:off x="0" y="56623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85" name="AutoShape 1613" descr="New Jersey Devils">
          <a:extLst>
            <a:ext uri="{FF2B5EF4-FFF2-40B4-BE49-F238E27FC236}">
              <a16:creationId xmlns:a16="http://schemas.microsoft.com/office/drawing/2014/main" xmlns="" id="{00000000-0008-0000-0D00-00004D120000}"/>
            </a:ext>
          </a:extLst>
        </xdr:cNvPr>
        <xdr:cNvSpPr>
          <a:spLocks noChangeAspect="1" noChangeArrowheads="1"/>
        </xdr:cNvSpPr>
      </xdr:nvSpPr>
      <xdr:spPr bwMode="auto">
        <a:xfrm>
          <a:off x="0" y="56660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6" name="AutoShape 1614" descr="Nashville Predators">
          <a:extLst>
            <a:ext uri="{FF2B5EF4-FFF2-40B4-BE49-F238E27FC236}">
              <a16:creationId xmlns:a16="http://schemas.microsoft.com/office/drawing/2014/main" xmlns="" id="{00000000-0008-0000-0D00-00004E120000}"/>
            </a:ext>
          </a:extLst>
        </xdr:cNvPr>
        <xdr:cNvSpPr>
          <a:spLocks noChangeAspect="1" noChangeArrowheads="1"/>
        </xdr:cNvSpPr>
      </xdr:nvSpPr>
      <xdr:spPr bwMode="auto">
        <a:xfrm>
          <a:off x="0" y="56678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7" name="AutoShape 1615" descr="New Jersey Devils">
          <a:extLst>
            <a:ext uri="{FF2B5EF4-FFF2-40B4-BE49-F238E27FC236}">
              <a16:creationId xmlns:a16="http://schemas.microsoft.com/office/drawing/2014/main" xmlns="" id="{00000000-0008-0000-0D00-00004F120000}"/>
            </a:ext>
          </a:extLst>
        </xdr:cNvPr>
        <xdr:cNvSpPr>
          <a:spLocks noChangeAspect="1" noChangeArrowheads="1"/>
        </xdr:cNvSpPr>
      </xdr:nvSpPr>
      <xdr:spPr bwMode="auto">
        <a:xfrm>
          <a:off x="0" y="56714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8" name="AutoShape 1616" descr="Vancouver Canucks">
          <a:extLst>
            <a:ext uri="{FF2B5EF4-FFF2-40B4-BE49-F238E27FC236}">
              <a16:creationId xmlns:a16="http://schemas.microsoft.com/office/drawing/2014/main" xmlns="" id="{00000000-0008-0000-0D00-000050120000}"/>
            </a:ext>
          </a:extLst>
        </xdr:cNvPr>
        <xdr:cNvSpPr>
          <a:spLocks noChangeAspect="1" noChangeArrowheads="1"/>
        </xdr:cNvSpPr>
      </xdr:nvSpPr>
      <xdr:spPr bwMode="auto">
        <a:xfrm>
          <a:off x="0" y="567514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89" name="AutoShape 1617" descr="San Jose Sharks">
          <a:extLst>
            <a:ext uri="{FF2B5EF4-FFF2-40B4-BE49-F238E27FC236}">
              <a16:creationId xmlns:a16="http://schemas.microsoft.com/office/drawing/2014/main" xmlns="" id="{00000000-0008-0000-0D00-000051120000}"/>
            </a:ext>
          </a:extLst>
        </xdr:cNvPr>
        <xdr:cNvSpPr>
          <a:spLocks noChangeAspect="1" noChangeArrowheads="1"/>
        </xdr:cNvSpPr>
      </xdr:nvSpPr>
      <xdr:spPr bwMode="auto">
        <a:xfrm>
          <a:off x="0" y="5678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0" name="AutoShape 1618" descr="Ottawa Senators">
          <a:extLst>
            <a:ext uri="{FF2B5EF4-FFF2-40B4-BE49-F238E27FC236}">
              <a16:creationId xmlns:a16="http://schemas.microsoft.com/office/drawing/2014/main" xmlns="" id="{00000000-0008-0000-0D00-000052120000}"/>
            </a:ext>
          </a:extLst>
        </xdr:cNvPr>
        <xdr:cNvSpPr>
          <a:spLocks noChangeAspect="1" noChangeArrowheads="1"/>
        </xdr:cNvSpPr>
      </xdr:nvSpPr>
      <xdr:spPr bwMode="auto">
        <a:xfrm>
          <a:off x="0" y="568246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1" name="AutoShape 1619" descr="Edmonton Oilers">
          <a:extLst>
            <a:ext uri="{FF2B5EF4-FFF2-40B4-BE49-F238E27FC236}">
              <a16:creationId xmlns:a16="http://schemas.microsoft.com/office/drawing/2014/main" xmlns="" id="{00000000-0008-0000-0D00-000053120000}"/>
            </a:ext>
          </a:extLst>
        </xdr:cNvPr>
        <xdr:cNvSpPr>
          <a:spLocks noChangeAspect="1" noChangeArrowheads="1"/>
        </xdr:cNvSpPr>
      </xdr:nvSpPr>
      <xdr:spPr bwMode="auto">
        <a:xfrm>
          <a:off x="0" y="56861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2" name="AutoShape 1620" descr="Tampa Bay Lightning">
          <a:extLst>
            <a:ext uri="{FF2B5EF4-FFF2-40B4-BE49-F238E27FC236}">
              <a16:creationId xmlns:a16="http://schemas.microsoft.com/office/drawing/2014/main" xmlns="" id="{00000000-0008-0000-0D00-000054120000}"/>
            </a:ext>
          </a:extLst>
        </xdr:cNvPr>
        <xdr:cNvSpPr>
          <a:spLocks noChangeAspect="1" noChangeArrowheads="1"/>
        </xdr:cNvSpPr>
      </xdr:nvSpPr>
      <xdr:spPr bwMode="auto">
        <a:xfrm>
          <a:off x="0" y="568977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3" name="AutoShape 1621" descr="Buffalo Sabres">
          <a:extLst>
            <a:ext uri="{FF2B5EF4-FFF2-40B4-BE49-F238E27FC236}">
              <a16:creationId xmlns:a16="http://schemas.microsoft.com/office/drawing/2014/main" xmlns="" id="{00000000-0008-0000-0D00-000055120000}"/>
            </a:ext>
          </a:extLst>
        </xdr:cNvPr>
        <xdr:cNvSpPr>
          <a:spLocks noChangeAspect="1" noChangeArrowheads="1"/>
        </xdr:cNvSpPr>
      </xdr:nvSpPr>
      <xdr:spPr bwMode="auto">
        <a:xfrm>
          <a:off x="0" y="569343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4" name="AutoShape 1622" descr="Detroit Red Wings">
          <a:extLst>
            <a:ext uri="{FF2B5EF4-FFF2-40B4-BE49-F238E27FC236}">
              <a16:creationId xmlns:a16="http://schemas.microsoft.com/office/drawing/2014/main" xmlns="" id="{00000000-0008-0000-0D00-000056120000}"/>
            </a:ext>
          </a:extLst>
        </xdr:cNvPr>
        <xdr:cNvSpPr>
          <a:spLocks noChangeAspect="1" noChangeArrowheads="1"/>
        </xdr:cNvSpPr>
      </xdr:nvSpPr>
      <xdr:spPr bwMode="auto">
        <a:xfrm>
          <a:off x="0" y="5697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5" name="AutoShape 1623" descr="Pittsburgh Penguins">
          <a:extLst>
            <a:ext uri="{FF2B5EF4-FFF2-40B4-BE49-F238E27FC236}">
              <a16:creationId xmlns:a16="http://schemas.microsoft.com/office/drawing/2014/main" xmlns="" id="{00000000-0008-0000-0D00-000057120000}"/>
            </a:ext>
          </a:extLst>
        </xdr:cNvPr>
        <xdr:cNvSpPr>
          <a:spLocks noChangeAspect="1" noChangeArrowheads="1"/>
        </xdr:cNvSpPr>
      </xdr:nvSpPr>
      <xdr:spPr bwMode="auto">
        <a:xfrm>
          <a:off x="0" y="57007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6" name="AutoShape 1624" descr="Los Angeles Kings">
          <a:extLst>
            <a:ext uri="{FF2B5EF4-FFF2-40B4-BE49-F238E27FC236}">
              <a16:creationId xmlns:a16="http://schemas.microsoft.com/office/drawing/2014/main" xmlns="" id="{00000000-0008-0000-0D00-000058120000}"/>
            </a:ext>
          </a:extLst>
        </xdr:cNvPr>
        <xdr:cNvSpPr>
          <a:spLocks noChangeAspect="1" noChangeArrowheads="1"/>
        </xdr:cNvSpPr>
      </xdr:nvSpPr>
      <xdr:spPr bwMode="auto">
        <a:xfrm>
          <a:off x="0" y="57044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7" name="AutoShape 1625" descr="Philadelphia Flyers">
          <a:extLst>
            <a:ext uri="{FF2B5EF4-FFF2-40B4-BE49-F238E27FC236}">
              <a16:creationId xmlns:a16="http://schemas.microsoft.com/office/drawing/2014/main" xmlns="" id="{00000000-0008-0000-0D00-000059120000}"/>
            </a:ext>
          </a:extLst>
        </xdr:cNvPr>
        <xdr:cNvSpPr>
          <a:spLocks noChangeAspect="1" noChangeArrowheads="1"/>
        </xdr:cNvSpPr>
      </xdr:nvSpPr>
      <xdr:spPr bwMode="auto">
        <a:xfrm>
          <a:off x="0" y="570806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698" name="AutoShape 1626" descr="San Jose Sharks">
          <a:extLst>
            <a:ext uri="{FF2B5EF4-FFF2-40B4-BE49-F238E27FC236}">
              <a16:creationId xmlns:a16="http://schemas.microsoft.com/office/drawing/2014/main" xmlns="" id="{00000000-0008-0000-0D00-00005A120000}"/>
            </a:ext>
          </a:extLst>
        </xdr:cNvPr>
        <xdr:cNvSpPr>
          <a:spLocks noChangeAspect="1" noChangeArrowheads="1"/>
        </xdr:cNvSpPr>
      </xdr:nvSpPr>
      <xdr:spPr bwMode="auto">
        <a:xfrm>
          <a:off x="0" y="571172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699" name="AutoShape 1627" descr="Boston Bruins">
          <a:extLst>
            <a:ext uri="{FF2B5EF4-FFF2-40B4-BE49-F238E27FC236}">
              <a16:creationId xmlns:a16="http://schemas.microsoft.com/office/drawing/2014/main" xmlns="" id="{00000000-0008-0000-0D00-00005B120000}"/>
            </a:ext>
          </a:extLst>
        </xdr:cNvPr>
        <xdr:cNvSpPr>
          <a:spLocks noChangeAspect="1" noChangeArrowheads="1"/>
        </xdr:cNvSpPr>
      </xdr:nvSpPr>
      <xdr:spPr bwMode="auto">
        <a:xfrm>
          <a:off x="0" y="57135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00" name="AutoShape 1628" descr="Montreal Canadiens">
          <a:extLst>
            <a:ext uri="{FF2B5EF4-FFF2-40B4-BE49-F238E27FC236}">
              <a16:creationId xmlns:a16="http://schemas.microsoft.com/office/drawing/2014/main" xmlns="" id="{00000000-0008-0000-0D00-00005C120000}"/>
            </a:ext>
          </a:extLst>
        </xdr:cNvPr>
        <xdr:cNvSpPr>
          <a:spLocks noChangeAspect="1" noChangeArrowheads="1"/>
        </xdr:cNvSpPr>
      </xdr:nvSpPr>
      <xdr:spPr bwMode="auto">
        <a:xfrm>
          <a:off x="0" y="57172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01" name="AutoShape 1629" descr="Detroit Red Wings">
          <a:extLst>
            <a:ext uri="{FF2B5EF4-FFF2-40B4-BE49-F238E27FC236}">
              <a16:creationId xmlns:a16="http://schemas.microsoft.com/office/drawing/2014/main" xmlns="" id="{00000000-0008-0000-0D00-00005D120000}"/>
            </a:ext>
          </a:extLst>
        </xdr:cNvPr>
        <xdr:cNvSpPr>
          <a:spLocks noChangeAspect="1" noChangeArrowheads="1"/>
        </xdr:cNvSpPr>
      </xdr:nvSpPr>
      <xdr:spPr bwMode="auto">
        <a:xfrm>
          <a:off x="0" y="57208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02" name="AutoShape 1630" descr="San Jose Sharks">
          <a:extLst>
            <a:ext uri="{FF2B5EF4-FFF2-40B4-BE49-F238E27FC236}">
              <a16:creationId xmlns:a16="http://schemas.microsoft.com/office/drawing/2014/main" xmlns="" id="{00000000-0008-0000-0D00-00005E120000}"/>
            </a:ext>
          </a:extLst>
        </xdr:cNvPr>
        <xdr:cNvSpPr>
          <a:spLocks noChangeAspect="1" noChangeArrowheads="1"/>
        </xdr:cNvSpPr>
      </xdr:nvSpPr>
      <xdr:spPr bwMode="auto">
        <a:xfrm>
          <a:off x="0" y="5724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03" name="AutoShape 1631" descr="Detroit Red Wings">
          <a:extLst>
            <a:ext uri="{FF2B5EF4-FFF2-40B4-BE49-F238E27FC236}">
              <a16:creationId xmlns:a16="http://schemas.microsoft.com/office/drawing/2014/main" xmlns="" id="{00000000-0008-0000-0D00-00005F120000}"/>
            </a:ext>
          </a:extLst>
        </xdr:cNvPr>
        <xdr:cNvSpPr>
          <a:spLocks noChangeAspect="1" noChangeArrowheads="1"/>
        </xdr:cNvSpPr>
      </xdr:nvSpPr>
      <xdr:spPr bwMode="auto">
        <a:xfrm>
          <a:off x="0" y="572635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04" name="AutoShape 1632" descr="Chicago Blackhawks">
          <a:extLst>
            <a:ext uri="{FF2B5EF4-FFF2-40B4-BE49-F238E27FC236}">
              <a16:creationId xmlns:a16="http://schemas.microsoft.com/office/drawing/2014/main" xmlns="" id="{00000000-0008-0000-0D00-000060120000}"/>
            </a:ext>
          </a:extLst>
        </xdr:cNvPr>
        <xdr:cNvSpPr>
          <a:spLocks noChangeAspect="1" noChangeArrowheads="1"/>
        </xdr:cNvSpPr>
      </xdr:nvSpPr>
      <xdr:spPr bwMode="auto">
        <a:xfrm>
          <a:off x="0" y="5730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05" name="AutoShape 1633" descr="San Jose Sharks">
          <a:extLst>
            <a:ext uri="{FF2B5EF4-FFF2-40B4-BE49-F238E27FC236}">
              <a16:creationId xmlns:a16="http://schemas.microsoft.com/office/drawing/2014/main" xmlns="" id="{00000000-0008-0000-0D00-000061120000}"/>
            </a:ext>
          </a:extLst>
        </xdr:cNvPr>
        <xdr:cNvSpPr>
          <a:spLocks noChangeAspect="1" noChangeArrowheads="1"/>
        </xdr:cNvSpPr>
      </xdr:nvSpPr>
      <xdr:spPr bwMode="auto">
        <a:xfrm>
          <a:off x="0" y="57336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06" name="AutoShape 1634" descr="Montreal Canadiens">
          <a:extLst>
            <a:ext uri="{FF2B5EF4-FFF2-40B4-BE49-F238E27FC236}">
              <a16:creationId xmlns:a16="http://schemas.microsoft.com/office/drawing/2014/main" xmlns="" id="{00000000-0008-0000-0D00-000062120000}"/>
            </a:ext>
          </a:extLst>
        </xdr:cNvPr>
        <xdr:cNvSpPr>
          <a:spLocks noChangeAspect="1" noChangeArrowheads="1"/>
        </xdr:cNvSpPr>
      </xdr:nvSpPr>
      <xdr:spPr bwMode="auto">
        <a:xfrm>
          <a:off x="0" y="57354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707" name="AutoShape 1635" descr="Philadelphia Flyers">
          <a:extLst>
            <a:ext uri="{FF2B5EF4-FFF2-40B4-BE49-F238E27FC236}">
              <a16:creationId xmlns:a16="http://schemas.microsoft.com/office/drawing/2014/main" xmlns="" id="{00000000-0008-0000-0D00-000063120000}"/>
            </a:ext>
          </a:extLst>
        </xdr:cNvPr>
        <xdr:cNvSpPr>
          <a:spLocks noChangeAspect="1" noChangeArrowheads="1"/>
        </xdr:cNvSpPr>
      </xdr:nvSpPr>
      <xdr:spPr bwMode="auto">
        <a:xfrm>
          <a:off x="0" y="573915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08" name="AutoShape 1636" descr="New York Rangers">
          <a:extLst>
            <a:ext uri="{FF2B5EF4-FFF2-40B4-BE49-F238E27FC236}">
              <a16:creationId xmlns:a16="http://schemas.microsoft.com/office/drawing/2014/main" xmlns="" id="{00000000-0008-0000-0D00-000064120000}"/>
            </a:ext>
          </a:extLst>
        </xdr:cNvPr>
        <xdr:cNvSpPr>
          <a:spLocks noChangeAspect="1" noChangeArrowheads="1"/>
        </xdr:cNvSpPr>
      </xdr:nvSpPr>
      <xdr:spPr bwMode="auto">
        <a:xfrm>
          <a:off x="0" y="57409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709" name="AutoShape 1637" descr="Anaheim Ducks">
          <a:extLst>
            <a:ext uri="{FF2B5EF4-FFF2-40B4-BE49-F238E27FC236}">
              <a16:creationId xmlns:a16="http://schemas.microsoft.com/office/drawing/2014/main" xmlns="" id="{00000000-0008-0000-0D00-000065120000}"/>
            </a:ext>
          </a:extLst>
        </xdr:cNvPr>
        <xdr:cNvSpPr>
          <a:spLocks noChangeAspect="1" noChangeArrowheads="1"/>
        </xdr:cNvSpPr>
      </xdr:nvSpPr>
      <xdr:spPr bwMode="auto">
        <a:xfrm>
          <a:off x="0" y="57446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710" name="AutoShape 1638" descr="Vegas Golden Knights">
          <a:extLst>
            <a:ext uri="{FF2B5EF4-FFF2-40B4-BE49-F238E27FC236}">
              <a16:creationId xmlns:a16="http://schemas.microsoft.com/office/drawing/2014/main" xmlns="" id="{00000000-0008-0000-0D00-000066120000}"/>
            </a:ext>
          </a:extLst>
        </xdr:cNvPr>
        <xdr:cNvSpPr>
          <a:spLocks noChangeAspect="1" noChangeArrowheads="1"/>
        </xdr:cNvSpPr>
      </xdr:nvSpPr>
      <xdr:spPr bwMode="auto">
        <a:xfrm>
          <a:off x="0" y="574647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11" name="AutoShape 1639" descr="Vegas Golden Knights">
          <a:extLst>
            <a:ext uri="{FF2B5EF4-FFF2-40B4-BE49-F238E27FC236}">
              <a16:creationId xmlns:a16="http://schemas.microsoft.com/office/drawing/2014/main" xmlns="" id="{00000000-0008-0000-0D00-000067120000}"/>
            </a:ext>
          </a:extLst>
        </xdr:cNvPr>
        <xdr:cNvSpPr>
          <a:spLocks noChangeAspect="1" noChangeArrowheads="1"/>
        </xdr:cNvSpPr>
      </xdr:nvSpPr>
      <xdr:spPr bwMode="auto">
        <a:xfrm>
          <a:off x="0" y="574829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12" name="AutoShape 1640" descr="Vegas Golden Knights">
          <a:extLst>
            <a:ext uri="{FF2B5EF4-FFF2-40B4-BE49-F238E27FC236}">
              <a16:creationId xmlns:a16="http://schemas.microsoft.com/office/drawing/2014/main" xmlns="" id="{00000000-0008-0000-0D00-000068120000}"/>
            </a:ext>
          </a:extLst>
        </xdr:cNvPr>
        <xdr:cNvSpPr>
          <a:spLocks noChangeAspect="1" noChangeArrowheads="1"/>
        </xdr:cNvSpPr>
      </xdr:nvSpPr>
      <xdr:spPr bwMode="auto">
        <a:xfrm>
          <a:off x="0" y="57519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13" name="AutoShape 1641" descr="Anaheim Ducks">
          <a:extLst>
            <a:ext uri="{FF2B5EF4-FFF2-40B4-BE49-F238E27FC236}">
              <a16:creationId xmlns:a16="http://schemas.microsoft.com/office/drawing/2014/main" xmlns="" id="{00000000-0008-0000-0D00-000069120000}"/>
            </a:ext>
          </a:extLst>
        </xdr:cNvPr>
        <xdr:cNvSpPr>
          <a:spLocks noChangeAspect="1" noChangeArrowheads="1"/>
        </xdr:cNvSpPr>
      </xdr:nvSpPr>
      <xdr:spPr bwMode="auto">
        <a:xfrm>
          <a:off x="0" y="57537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14" name="AutoShape 1642" descr="Philadelphia Flyers">
          <a:extLst>
            <a:ext uri="{FF2B5EF4-FFF2-40B4-BE49-F238E27FC236}">
              <a16:creationId xmlns:a16="http://schemas.microsoft.com/office/drawing/2014/main" xmlns="" id="{00000000-0008-0000-0D00-00006A120000}"/>
            </a:ext>
          </a:extLst>
        </xdr:cNvPr>
        <xdr:cNvSpPr>
          <a:spLocks noChangeAspect="1" noChangeArrowheads="1"/>
        </xdr:cNvSpPr>
      </xdr:nvSpPr>
      <xdr:spPr bwMode="auto">
        <a:xfrm>
          <a:off x="0" y="57574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15" name="AutoShape 1643" descr="Buffalo Sabres">
          <a:extLst>
            <a:ext uri="{FF2B5EF4-FFF2-40B4-BE49-F238E27FC236}">
              <a16:creationId xmlns:a16="http://schemas.microsoft.com/office/drawing/2014/main" xmlns="" id="{00000000-0008-0000-0D00-00006B120000}"/>
            </a:ext>
          </a:extLst>
        </xdr:cNvPr>
        <xdr:cNvSpPr>
          <a:spLocks noChangeAspect="1" noChangeArrowheads="1"/>
        </xdr:cNvSpPr>
      </xdr:nvSpPr>
      <xdr:spPr bwMode="auto">
        <a:xfrm>
          <a:off x="0" y="57592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16" name="AutoShape 1644" descr="San Jose Sharks">
          <a:extLst>
            <a:ext uri="{FF2B5EF4-FFF2-40B4-BE49-F238E27FC236}">
              <a16:creationId xmlns:a16="http://schemas.microsoft.com/office/drawing/2014/main" xmlns="" id="{00000000-0008-0000-0D00-00006C120000}"/>
            </a:ext>
          </a:extLst>
        </xdr:cNvPr>
        <xdr:cNvSpPr>
          <a:spLocks noChangeAspect="1" noChangeArrowheads="1"/>
        </xdr:cNvSpPr>
      </xdr:nvSpPr>
      <xdr:spPr bwMode="auto">
        <a:xfrm>
          <a:off x="0" y="57629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17" name="AutoShape 1645" descr="Ottawa Senators">
          <a:extLst>
            <a:ext uri="{FF2B5EF4-FFF2-40B4-BE49-F238E27FC236}">
              <a16:creationId xmlns:a16="http://schemas.microsoft.com/office/drawing/2014/main" xmlns="" id="{00000000-0008-0000-0D00-00006D120000}"/>
            </a:ext>
          </a:extLst>
        </xdr:cNvPr>
        <xdr:cNvSpPr>
          <a:spLocks noChangeAspect="1" noChangeArrowheads="1"/>
        </xdr:cNvSpPr>
      </xdr:nvSpPr>
      <xdr:spPr bwMode="auto">
        <a:xfrm>
          <a:off x="0" y="57665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18" name="AutoShape 1646" descr="Washington Capitals">
          <a:extLst>
            <a:ext uri="{FF2B5EF4-FFF2-40B4-BE49-F238E27FC236}">
              <a16:creationId xmlns:a16="http://schemas.microsoft.com/office/drawing/2014/main" xmlns="" id="{00000000-0008-0000-0D00-00006E120000}"/>
            </a:ext>
          </a:extLst>
        </xdr:cNvPr>
        <xdr:cNvSpPr>
          <a:spLocks noChangeAspect="1" noChangeArrowheads="1"/>
        </xdr:cNvSpPr>
      </xdr:nvSpPr>
      <xdr:spPr bwMode="auto">
        <a:xfrm>
          <a:off x="0" y="57702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19" name="AutoShape 1647" descr="Vegas Golden Knights">
          <a:extLst>
            <a:ext uri="{FF2B5EF4-FFF2-40B4-BE49-F238E27FC236}">
              <a16:creationId xmlns:a16="http://schemas.microsoft.com/office/drawing/2014/main" xmlns="" id="{00000000-0008-0000-0D00-00006F120000}"/>
            </a:ext>
          </a:extLst>
        </xdr:cNvPr>
        <xdr:cNvSpPr>
          <a:spLocks noChangeAspect="1" noChangeArrowheads="1"/>
        </xdr:cNvSpPr>
      </xdr:nvSpPr>
      <xdr:spPr bwMode="auto">
        <a:xfrm>
          <a:off x="0" y="577390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0" name="AutoShape 1648" descr="Philadelphia Flyers">
          <a:extLst>
            <a:ext uri="{FF2B5EF4-FFF2-40B4-BE49-F238E27FC236}">
              <a16:creationId xmlns:a16="http://schemas.microsoft.com/office/drawing/2014/main" xmlns="" id="{00000000-0008-0000-0D00-000070120000}"/>
            </a:ext>
          </a:extLst>
        </xdr:cNvPr>
        <xdr:cNvSpPr>
          <a:spLocks noChangeAspect="1" noChangeArrowheads="1"/>
        </xdr:cNvSpPr>
      </xdr:nvSpPr>
      <xdr:spPr bwMode="auto">
        <a:xfrm>
          <a:off x="0" y="577573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1" name="AutoShape 1649" descr="Washington Capitals">
          <a:extLst>
            <a:ext uri="{FF2B5EF4-FFF2-40B4-BE49-F238E27FC236}">
              <a16:creationId xmlns:a16="http://schemas.microsoft.com/office/drawing/2014/main" xmlns="" id="{00000000-0008-0000-0D00-000071120000}"/>
            </a:ext>
          </a:extLst>
        </xdr:cNvPr>
        <xdr:cNvSpPr>
          <a:spLocks noChangeAspect="1" noChangeArrowheads="1"/>
        </xdr:cNvSpPr>
      </xdr:nvSpPr>
      <xdr:spPr bwMode="auto">
        <a:xfrm>
          <a:off x="0" y="5779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2" name="AutoShape 1650" descr="Washington Capitals">
          <a:extLst>
            <a:ext uri="{FF2B5EF4-FFF2-40B4-BE49-F238E27FC236}">
              <a16:creationId xmlns:a16="http://schemas.microsoft.com/office/drawing/2014/main" xmlns="" id="{00000000-0008-0000-0D00-000072120000}"/>
            </a:ext>
          </a:extLst>
        </xdr:cNvPr>
        <xdr:cNvSpPr>
          <a:spLocks noChangeAspect="1" noChangeArrowheads="1"/>
        </xdr:cNvSpPr>
      </xdr:nvSpPr>
      <xdr:spPr bwMode="auto">
        <a:xfrm>
          <a:off x="0" y="57830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3" name="AutoShape 1651" descr="Montreal Canadiens">
          <a:extLst>
            <a:ext uri="{FF2B5EF4-FFF2-40B4-BE49-F238E27FC236}">
              <a16:creationId xmlns:a16="http://schemas.microsoft.com/office/drawing/2014/main" xmlns="" id="{00000000-0008-0000-0D00-000073120000}"/>
            </a:ext>
          </a:extLst>
        </xdr:cNvPr>
        <xdr:cNvSpPr>
          <a:spLocks noChangeAspect="1" noChangeArrowheads="1"/>
        </xdr:cNvSpPr>
      </xdr:nvSpPr>
      <xdr:spPr bwMode="auto">
        <a:xfrm>
          <a:off x="0" y="57867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4" name="AutoShape 1652" descr="Washington Capitals">
          <a:extLst>
            <a:ext uri="{FF2B5EF4-FFF2-40B4-BE49-F238E27FC236}">
              <a16:creationId xmlns:a16="http://schemas.microsoft.com/office/drawing/2014/main" xmlns="" id="{00000000-0008-0000-0D00-000074120000}"/>
            </a:ext>
          </a:extLst>
        </xdr:cNvPr>
        <xdr:cNvSpPr>
          <a:spLocks noChangeAspect="1" noChangeArrowheads="1"/>
        </xdr:cNvSpPr>
      </xdr:nvSpPr>
      <xdr:spPr bwMode="auto">
        <a:xfrm>
          <a:off x="0" y="57903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5" name="AutoShape 1653" descr="Colorado Avalanche">
          <a:extLst>
            <a:ext uri="{FF2B5EF4-FFF2-40B4-BE49-F238E27FC236}">
              <a16:creationId xmlns:a16="http://schemas.microsoft.com/office/drawing/2014/main" xmlns="" id="{00000000-0008-0000-0D00-000075120000}"/>
            </a:ext>
          </a:extLst>
        </xdr:cNvPr>
        <xdr:cNvSpPr>
          <a:spLocks noChangeAspect="1" noChangeArrowheads="1"/>
        </xdr:cNvSpPr>
      </xdr:nvSpPr>
      <xdr:spPr bwMode="auto">
        <a:xfrm>
          <a:off x="0" y="579401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6" name="AutoShape 1654" descr="Vancouver Canucks">
          <a:extLst>
            <a:ext uri="{FF2B5EF4-FFF2-40B4-BE49-F238E27FC236}">
              <a16:creationId xmlns:a16="http://schemas.microsoft.com/office/drawing/2014/main" xmlns="" id="{00000000-0008-0000-0D00-000076120000}"/>
            </a:ext>
          </a:extLst>
        </xdr:cNvPr>
        <xdr:cNvSpPr>
          <a:spLocks noChangeAspect="1" noChangeArrowheads="1"/>
        </xdr:cNvSpPr>
      </xdr:nvSpPr>
      <xdr:spPr bwMode="auto">
        <a:xfrm>
          <a:off x="0" y="5797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7" name="AutoShape 1655" descr="Pittsburgh Penguins">
          <a:extLst>
            <a:ext uri="{FF2B5EF4-FFF2-40B4-BE49-F238E27FC236}">
              <a16:creationId xmlns:a16="http://schemas.microsoft.com/office/drawing/2014/main" xmlns="" id="{00000000-0008-0000-0D00-000077120000}"/>
            </a:ext>
          </a:extLst>
        </xdr:cNvPr>
        <xdr:cNvSpPr>
          <a:spLocks noChangeAspect="1" noChangeArrowheads="1"/>
        </xdr:cNvSpPr>
      </xdr:nvSpPr>
      <xdr:spPr bwMode="auto">
        <a:xfrm>
          <a:off x="0" y="580133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8" name="AutoShape 1656" descr="Nashville Predators">
          <a:extLst>
            <a:ext uri="{FF2B5EF4-FFF2-40B4-BE49-F238E27FC236}">
              <a16:creationId xmlns:a16="http://schemas.microsoft.com/office/drawing/2014/main" xmlns="" id="{00000000-0008-0000-0D00-000078120000}"/>
            </a:ext>
          </a:extLst>
        </xdr:cNvPr>
        <xdr:cNvSpPr>
          <a:spLocks noChangeAspect="1" noChangeArrowheads="1"/>
        </xdr:cNvSpPr>
      </xdr:nvSpPr>
      <xdr:spPr bwMode="auto">
        <a:xfrm>
          <a:off x="0" y="5804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29" name="AutoShape 1657" descr="Anaheim Ducks">
          <a:extLst>
            <a:ext uri="{FF2B5EF4-FFF2-40B4-BE49-F238E27FC236}">
              <a16:creationId xmlns:a16="http://schemas.microsoft.com/office/drawing/2014/main" xmlns="" id="{00000000-0008-0000-0D00-000079120000}"/>
            </a:ext>
          </a:extLst>
        </xdr:cNvPr>
        <xdr:cNvSpPr>
          <a:spLocks noChangeAspect="1" noChangeArrowheads="1"/>
        </xdr:cNvSpPr>
      </xdr:nvSpPr>
      <xdr:spPr bwMode="auto">
        <a:xfrm>
          <a:off x="0" y="58086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0" name="AutoShape 1658" descr="Vegas Golden Knights">
          <a:extLst>
            <a:ext uri="{FF2B5EF4-FFF2-40B4-BE49-F238E27FC236}">
              <a16:creationId xmlns:a16="http://schemas.microsoft.com/office/drawing/2014/main" xmlns="" id="{00000000-0008-0000-0D00-00007A120000}"/>
            </a:ext>
          </a:extLst>
        </xdr:cNvPr>
        <xdr:cNvSpPr>
          <a:spLocks noChangeAspect="1" noChangeArrowheads="1"/>
        </xdr:cNvSpPr>
      </xdr:nvSpPr>
      <xdr:spPr bwMode="auto">
        <a:xfrm>
          <a:off x="0" y="58123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1" name="AutoShape 1659" descr="Toronto Maple Leafs">
          <a:extLst>
            <a:ext uri="{FF2B5EF4-FFF2-40B4-BE49-F238E27FC236}">
              <a16:creationId xmlns:a16="http://schemas.microsoft.com/office/drawing/2014/main" xmlns="" id="{00000000-0008-0000-0D00-00007B120000}"/>
            </a:ext>
          </a:extLst>
        </xdr:cNvPr>
        <xdr:cNvSpPr>
          <a:spLocks noChangeAspect="1" noChangeArrowheads="1"/>
        </xdr:cNvSpPr>
      </xdr:nvSpPr>
      <xdr:spPr bwMode="auto">
        <a:xfrm>
          <a:off x="0" y="5815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2" name="AutoShape 1660" descr="New York Rangers">
          <a:extLst>
            <a:ext uri="{FF2B5EF4-FFF2-40B4-BE49-F238E27FC236}">
              <a16:creationId xmlns:a16="http://schemas.microsoft.com/office/drawing/2014/main" xmlns="" id="{00000000-0008-0000-0D00-00007C120000}"/>
            </a:ext>
          </a:extLst>
        </xdr:cNvPr>
        <xdr:cNvSpPr>
          <a:spLocks noChangeAspect="1" noChangeArrowheads="1"/>
        </xdr:cNvSpPr>
      </xdr:nvSpPr>
      <xdr:spPr bwMode="auto">
        <a:xfrm>
          <a:off x="0" y="5819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3" name="AutoShape 1661" descr="Montreal Canadiens">
          <a:extLst>
            <a:ext uri="{FF2B5EF4-FFF2-40B4-BE49-F238E27FC236}">
              <a16:creationId xmlns:a16="http://schemas.microsoft.com/office/drawing/2014/main" xmlns="" id="{00000000-0008-0000-0D00-00007D120000}"/>
            </a:ext>
          </a:extLst>
        </xdr:cNvPr>
        <xdr:cNvSpPr>
          <a:spLocks noChangeAspect="1" noChangeArrowheads="1"/>
        </xdr:cNvSpPr>
      </xdr:nvSpPr>
      <xdr:spPr bwMode="auto">
        <a:xfrm>
          <a:off x="0" y="58232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4" name="AutoShape 1662" descr="Ottawa Senators">
          <a:extLst>
            <a:ext uri="{FF2B5EF4-FFF2-40B4-BE49-F238E27FC236}">
              <a16:creationId xmlns:a16="http://schemas.microsoft.com/office/drawing/2014/main" xmlns="" id="{00000000-0008-0000-0D00-00007E120000}"/>
            </a:ext>
          </a:extLst>
        </xdr:cNvPr>
        <xdr:cNvSpPr>
          <a:spLocks noChangeAspect="1" noChangeArrowheads="1"/>
        </xdr:cNvSpPr>
      </xdr:nvSpPr>
      <xdr:spPr bwMode="auto">
        <a:xfrm>
          <a:off x="0" y="582693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5" name="AutoShape 1663" descr="Arizona Coyotes">
          <a:extLst>
            <a:ext uri="{FF2B5EF4-FFF2-40B4-BE49-F238E27FC236}">
              <a16:creationId xmlns:a16="http://schemas.microsoft.com/office/drawing/2014/main" xmlns="" id="{00000000-0008-0000-0D00-00007F120000}"/>
            </a:ext>
          </a:extLst>
        </xdr:cNvPr>
        <xdr:cNvSpPr>
          <a:spLocks noChangeAspect="1" noChangeArrowheads="1"/>
        </xdr:cNvSpPr>
      </xdr:nvSpPr>
      <xdr:spPr bwMode="auto">
        <a:xfrm>
          <a:off x="0" y="58305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6" name="AutoShape 1664" descr="New York Islanders">
          <a:extLst>
            <a:ext uri="{FF2B5EF4-FFF2-40B4-BE49-F238E27FC236}">
              <a16:creationId xmlns:a16="http://schemas.microsoft.com/office/drawing/2014/main" xmlns="" id="{00000000-0008-0000-0D00-000080120000}"/>
            </a:ext>
          </a:extLst>
        </xdr:cNvPr>
        <xdr:cNvSpPr>
          <a:spLocks noChangeAspect="1" noChangeArrowheads="1"/>
        </xdr:cNvSpPr>
      </xdr:nvSpPr>
      <xdr:spPr bwMode="auto">
        <a:xfrm>
          <a:off x="0" y="5834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737" name="AutoShape 1665" descr="St Louis Blues">
          <a:extLst>
            <a:ext uri="{FF2B5EF4-FFF2-40B4-BE49-F238E27FC236}">
              <a16:creationId xmlns:a16="http://schemas.microsoft.com/office/drawing/2014/main" xmlns="" id="{00000000-0008-0000-0D00-000081120000}"/>
            </a:ext>
          </a:extLst>
        </xdr:cNvPr>
        <xdr:cNvSpPr>
          <a:spLocks noChangeAspect="1" noChangeArrowheads="1"/>
        </xdr:cNvSpPr>
      </xdr:nvSpPr>
      <xdr:spPr bwMode="auto">
        <a:xfrm>
          <a:off x="0" y="58379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738" name="AutoShape 1666" descr="Buffalo Sabres">
          <a:extLst>
            <a:ext uri="{FF2B5EF4-FFF2-40B4-BE49-F238E27FC236}">
              <a16:creationId xmlns:a16="http://schemas.microsoft.com/office/drawing/2014/main" xmlns="" id="{00000000-0008-0000-0D00-000082120000}"/>
            </a:ext>
          </a:extLst>
        </xdr:cNvPr>
        <xdr:cNvSpPr>
          <a:spLocks noChangeAspect="1" noChangeArrowheads="1"/>
        </xdr:cNvSpPr>
      </xdr:nvSpPr>
      <xdr:spPr bwMode="auto">
        <a:xfrm>
          <a:off x="0" y="58397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39" name="AutoShape 1667" descr="Dallas Stars">
          <a:extLst>
            <a:ext uri="{FF2B5EF4-FFF2-40B4-BE49-F238E27FC236}">
              <a16:creationId xmlns:a16="http://schemas.microsoft.com/office/drawing/2014/main" xmlns="" id="{00000000-0008-0000-0D00-000083120000}"/>
            </a:ext>
          </a:extLst>
        </xdr:cNvPr>
        <xdr:cNvSpPr>
          <a:spLocks noChangeAspect="1" noChangeArrowheads="1"/>
        </xdr:cNvSpPr>
      </xdr:nvSpPr>
      <xdr:spPr bwMode="auto">
        <a:xfrm>
          <a:off x="0" y="58415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40" name="AutoShape 1668" descr="Tampa Bay Lightning">
          <a:extLst>
            <a:ext uri="{FF2B5EF4-FFF2-40B4-BE49-F238E27FC236}">
              <a16:creationId xmlns:a16="http://schemas.microsoft.com/office/drawing/2014/main" xmlns="" id="{00000000-0008-0000-0D00-000084120000}"/>
            </a:ext>
          </a:extLst>
        </xdr:cNvPr>
        <xdr:cNvSpPr>
          <a:spLocks noChangeAspect="1" noChangeArrowheads="1"/>
        </xdr:cNvSpPr>
      </xdr:nvSpPr>
      <xdr:spPr bwMode="auto">
        <a:xfrm>
          <a:off x="0" y="58452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41" name="AutoShape 1669" descr="Edmonton Oilers">
          <a:extLst>
            <a:ext uri="{FF2B5EF4-FFF2-40B4-BE49-F238E27FC236}">
              <a16:creationId xmlns:a16="http://schemas.microsoft.com/office/drawing/2014/main" xmlns="" id="{00000000-0008-0000-0D00-000085120000}"/>
            </a:ext>
          </a:extLst>
        </xdr:cNvPr>
        <xdr:cNvSpPr>
          <a:spLocks noChangeAspect="1" noChangeArrowheads="1"/>
        </xdr:cNvSpPr>
      </xdr:nvSpPr>
      <xdr:spPr bwMode="auto">
        <a:xfrm>
          <a:off x="0" y="58488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42" name="AutoShape 1670" descr="Boston Bruins">
          <a:extLst>
            <a:ext uri="{FF2B5EF4-FFF2-40B4-BE49-F238E27FC236}">
              <a16:creationId xmlns:a16="http://schemas.microsoft.com/office/drawing/2014/main" xmlns="" id="{00000000-0008-0000-0D00-000086120000}"/>
            </a:ext>
          </a:extLst>
        </xdr:cNvPr>
        <xdr:cNvSpPr>
          <a:spLocks noChangeAspect="1" noChangeArrowheads="1"/>
        </xdr:cNvSpPr>
      </xdr:nvSpPr>
      <xdr:spPr bwMode="auto">
        <a:xfrm>
          <a:off x="0" y="5852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43" name="AutoShape 1671" descr="Buffalo Sabres">
          <a:extLst>
            <a:ext uri="{FF2B5EF4-FFF2-40B4-BE49-F238E27FC236}">
              <a16:creationId xmlns:a16="http://schemas.microsoft.com/office/drawing/2014/main" xmlns="" id="{00000000-0008-0000-0D00-000087120000}"/>
            </a:ext>
          </a:extLst>
        </xdr:cNvPr>
        <xdr:cNvSpPr>
          <a:spLocks noChangeAspect="1" noChangeArrowheads="1"/>
        </xdr:cNvSpPr>
      </xdr:nvSpPr>
      <xdr:spPr bwMode="auto">
        <a:xfrm>
          <a:off x="0" y="58561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44" name="AutoShape 1672" descr="Minnesota Wild">
          <a:extLst>
            <a:ext uri="{FF2B5EF4-FFF2-40B4-BE49-F238E27FC236}">
              <a16:creationId xmlns:a16="http://schemas.microsoft.com/office/drawing/2014/main" xmlns="" id="{00000000-0008-0000-0D00-000088120000}"/>
            </a:ext>
          </a:extLst>
        </xdr:cNvPr>
        <xdr:cNvSpPr>
          <a:spLocks noChangeAspect="1" noChangeArrowheads="1"/>
        </xdr:cNvSpPr>
      </xdr:nvSpPr>
      <xdr:spPr bwMode="auto">
        <a:xfrm>
          <a:off x="0" y="58598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745" name="AutoShape 1673" descr="Minnesota Wild">
          <a:extLst>
            <a:ext uri="{FF2B5EF4-FFF2-40B4-BE49-F238E27FC236}">
              <a16:creationId xmlns:a16="http://schemas.microsoft.com/office/drawing/2014/main" xmlns="" id="{00000000-0008-0000-0D00-000089120000}"/>
            </a:ext>
          </a:extLst>
        </xdr:cNvPr>
        <xdr:cNvSpPr>
          <a:spLocks noChangeAspect="1" noChangeArrowheads="1"/>
        </xdr:cNvSpPr>
      </xdr:nvSpPr>
      <xdr:spPr bwMode="auto">
        <a:xfrm>
          <a:off x="0" y="586351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46" name="AutoShape 1674" descr="Pittsburgh Penguins">
          <a:extLst>
            <a:ext uri="{FF2B5EF4-FFF2-40B4-BE49-F238E27FC236}">
              <a16:creationId xmlns:a16="http://schemas.microsoft.com/office/drawing/2014/main" xmlns="" id="{00000000-0008-0000-0D00-00008A120000}"/>
            </a:ext>
          </a:extLst>
        </xdr:cNvPr>
        <xdr:cNvSpPr>
          <a:spLocks noChangeAspect="1" noChangeArrowheads="1"/>
        </xdr:cNvSpPr>
      </xdr:nvSpPr>
      <xdr:spPr bwMode="auto">
        <a:xfrm>
          <a:off x="0" y="58653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47" name="AutoShape 1675" descr="Ottawa Senators">
          <a:extLst>
            <a:ext uri="{FF2B5EF4-FFF2-40B4-BE49-F238E27FC236}">
              <a16:creationId xmlns:a16="http://schemas.microsoft.com/office/drawing/2014/main" xmlns="" id="{00000000-0008-0000-0D00-00008B120000}"/>
            </a:ext>
          </a:extLst>
        </xdr:cNvPr>
        <xdr:cNvSpPr>
          <a:spLocks noChangeAspect="1" noChangeArrowheads="1"/>
        </xdr:cNvSpPr>
      </xdr:nvSpPr>
      <xdr:spPr bwMode="auto">
        <a:xfrm>
          <a:off x="0" y="58690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48" name="AutoShape 1676" descr="St Louis Blues">
          <a:extLst>
            <a:ext uri="{FF2B5EF4-FFF2-40B4-BE49-F238E27FC236}">
              <a16:creationId xmlns:a16="http://schemas.microsoft.com/office/drawing/2014/main" xmlns="" id="{00000000-0008-0000-0D00-00008C120000}"/>
            </a:ext>
          </a:extLst>
        </xdr:cNvPr>
        <xdr:cNvSpPr>
          <a:spLocks noChangeAspect="1" noChangeArrowheads="1"/>
        </xdr:cNvSpPr>
      </xdr:nvSpPr>
      <xdr:spPr bwMode="auto">
        <a:xfrm>
          <a:off x="0" y="5870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49" name="AutoShape 1677" descr="Los Angeles Kings">
          <a:extLst>
            <a:ext uri="{FF2B5EF4-FFF2-40B4-BE49-F238E27FC236}">
              <a16:creationId xmlns:a16="http://schemas.microsoft.com/office/drawing/2014/main" xmlns="" id="{00000000-0008-0000-0D00-00008D120000}"/>
            </a:ext>
          </a:extLst>
        </xdr:cNvPr>
        <xdr:cNvSpPr>
          <a:spLocks noChangeAspect="1" noChangeArrowheads="1"/>
        </xdr:cNvSpPr>
      </xdr:nvSpPr>
      <xdr:spPr bwMode="auto">
        <a:xfrm>
          <a:off x="0" y="58744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50" name="AutoShape 1678" descr="San Jose Sharks">
          <a:extLst>
            <a:ext uri="{FF2B5EF4-FFF2-40B4-BE49-F238E27FC236}">
              <a16:creationId xmlns:a16="http://schemas.microsoft.com/office/drawing/2014/main" xmlns="" id="{00000000-0008-0000-0D00-00008E120000}"/>
            </a:ext>
          </a:extLst>
        </xdr:cNvPr>
        <xdr:cNvSpPr>
          <a:spLocks noChangeAspect="1" noChangeArrowheads="1"/>
        </xdr:cNvSpPr>
      </xdr:nvSpPr>
      <xdr:spPr bwMode="auto">
        <a:xfrm>
          <a:off x="0" y="58763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51" name="AutoShape 1679" descr="Minnesota Wild">
          <a:extLst>
            <a:ext uri="{FF2B5EF4-FFF2-40B4-BE49-F238E27FC236}">
              <a16:creationId xmlns:a16="http://schemas.microsoft.com/office/drawing/2014/main" xmlns="" id="{00000000-0008-0000-0D00-00008F120000}"/>
            </a:ext>
          </a:extLst>
        </xdr:cNvPr>
        <xdr:cNvSpPr>
          <a:spLocks noChangeAspect="1" noChangeArrowheads="1"/>
        </xdr:cNvSpPr>
      </xdr:nvSpPr>
      <xdr:spPr bwMode="auto">
        <a:xfrm>
          <a:off x="0" y="58799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845</xdr:row>
      <xdr:rowOff>121920</xdr:rowOff>
    </xdr:to>
    <xdr:sp macro="" textlink="">
      <xdr:nvSpPr>
        <xdr:cNvPr id="4752" name="AutoShape 1680" descr="Detroit Red Wings">
          <a:extLst>
            <a:ext uri="{FF2B5EF4-FFF2-40B4-BE49-F238E27FC236}">
              <a16:creationId xmlns:a16="http://schemas.microsoft.com/office/drawing/2014/main" xmlns="" id="{00000000-0008-0000-0D00-000090120000}"/>
            </a:ext>
          </a:extLst>
        </xdr:cNvPr>
        <xdr:cNvSpPr>
          <a:spLocks noChangeAspect="1" noChangeArrowheads="1"/>
        </xdr:cNvSpPr>
      </xdr:nvSpPr>
      <xdr:spPr bwMode="auto">
        <a:xfrm>
          <a:off x="0" y="588363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53" name="AutoShape 1681" descr="Nashville Predators">
          <a:extLst>
            <a:ext uri="{FF2B5EF4-FFF2-40B4-BE49-F238E27FC236}">
              <a16:creationId xmlns:a16="http://schemas.microsoft.com/office/drawing/2014/main" xmlns="" id="{00000000-0008-0000-0D00-000091120000}"/>
            </a:ext>
          </a:extLst>
        </xdr:cNvPr>
        <xdr:cNvSpPr>
          <a:spLocks noChangeAspect="1" noChangeArrowheads="1"/>
        </xdr:cNvSpPr>
      </xdr:nvSpPr>
      <xdr:spPr bwMode="auto">
        <a:xfrm>
          <a:off x="0" y="588545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121920</xdr:rowOff>
    </xdr:to>
    <xdr:sp macro="" textlink="">
      <xdr:nvSpPr>
        <xdr:cNvPr id="4754" name="AutoShape 1682" descr="Nashville Predators">
          <a:extLst>
            <a:ext uri="{FF2B5EF4-FFF2-40B4-BE49-F238E27FC236}">
              <a16:creationId xmlns:a16="http://schemas.microsoft.com/office/drawing/2014/main" xmlns="" id="{00000000-0008-0000-0D00-000092120000}"/>
            </a:ext>
          </a:extLst>
        </xdr:cNvPr>
        <xdr:cNvSpPr>
          <a:spLocks noChangeAspect="1" noChangeArrowheads="1"/>
        </xdr:cNvSpPr>
      </xdr:nvSpPr>
      <xdr:spPr bwMode="auto">
        <a:xfrm>
          <a:off x="0" y="58891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55" name="AutoShape 1683" descr="Columbus Blue Jackets">
          <a:extLst>
            <a:ext uri="{FF2B5EF4-FFF2-40B4-BE49-F238E27FC236}">
              <a16:creationId xmlns:a16="http://schemas.microsoft.com/office/drawing/2014/main" xmlns="" id="{00000000-0008-0000-0D00-000093120000}"/>
            </a:ext>
          </a:extLst>
        </xdr:cNvPr>
        <xdr:cNvSpPr>
          <a:spLocks noChangeAspect="1" noChangeArrowheads="1"/>
        </xdr:cNvSpPr>
      </xdr:nvSpPr>
      <xdr:spPr bwMode="auto">
        <a:xfrm>
          <a:off x="0" y="589094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843</xdr:row>
      <xdr:rowOff>0</xdr:rowOff>
    </xdr:from>
    <xdr:to>
      <xdr:col>0</xdr:col>
      <xdr:colOff>304800</xdr:colOff>
      <xdr:row>844</xdr:row>
      <xdr:rowOff>114300</xdr:rowOff>
    </xdr:to>
    <xdr:sp macro="" textlink="">
      <xdr:nvSpPr>
        <xdr:cNvPr id="4756" name="AutoShape 1684" descr="Buffalo Sabres">
          <a:extLst>
            <a:ext uri="{FF2B5EF4-FFF2-40B4-BE49-F238E27FC236}">
              <a16:creationId xmlns:a16="http://schemas.microsoft.com/office/drawing/2014/main" xmlns="" id="{00000000-0008-0000-0D00-000094120000}"/>
            </a:ext>
          </a:extLst>
        </xdr:cNvPr>
        <xdr:cNvSpPr>
          <a:spLocks noChangeAspect="1" noChangeArrowheads="1"/>
        </xdr:cNvSpPr>
      </xdr:nvSpPr>
      <xdr:spPr bwMode="auto">
        <a:xfrm>
          <a:off x="0" y="589460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3.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3" workbookViewId="0">
      <selection activeCell="C37" sqref="C37"/>
    </sheetView>
  </sheetViews>
  <sheetFormatPr baseColWidth="10" defaultRowHeight="15" x14ac:dyDescent="0.25"/>
  <sheetData>
    <row r="1" spans="1:1" ht="15.75" x14ac:dyDescent="0.25">
      <c r="A1" s="42" t="s">
        <v>118</v>
      </c>
    </row>
    <row r="2" spans="1:1" x14ac:dyDescent="0.25">
      <c r="A2" t="s">
        <v>119</v>
      </c>
    </row>
    <row r="3" spans="1:1" x14ac:dyDescent="0.25">
      <c r="A3" t="s">
        <v>120</v>
      </c>
    </row>
    <row r="4" spans="1:1" x14ac:dyDescent="0.25">
      <c r="A4" t="s">
        <v>111</v>
      </c>
    </row>
    <row r="5" spans="1:1" x14ac:dyDescent="0.25">
      <c r="A5" t="s">
        <v>121</v>
      </c>
    </row>
    <row r="6" spans="1:1" x14ac:dyDescent="0.25">
      <c r="A6" t="s">
        <v>130</v>
      </c>
    </row>
    <row r="7" spans="1:1" x14ac:dyDescent="0.25">
      <c r="A7" t="s">
        <v>133</v>
      </c>
    </row>
    <row r="9" spans="1:1" x14ac:dyDescent="0.25">
      <c r="A9" s="36" t="s">
        <v>110</v>
      </c>
    </row>
    <row r="10" spans="1:1" x14ac:dyDescent="0.25">
      <c r="A10" t="s">
        <v>122</v>
      </c>
    </row>
    <row r="11" spans="1:1" x14ac:dyDescent="0.25">
      <c r="A11" t="s">
        <v>113</v>
      </c>
    </row>
    <row r="12" spans="1:1" x14ac:dyDescent="0.25">
      <c r="A12" t="s">
        <v>123</v>
      </c>
    </row>
    <row r="14" spans="1:1" x14ac:dyDescent="0.25">
      <c r="A14" s="36" t="s">
        <v>114</v>
      </c>
    </row>
    <row r="15" spans="1:1" x14ac:dyDescent="0.25">
      <c r="A15" s="41" t="s">
        <v>116</v>
      </c>
    </row>
    <row r="16" spans="1:1" x14ac:dyDescent="0.25">
      <c r="A16" t="s">
        <v>115</v>
      </c>
    </row>
    <row r="17" spans="1:2" x14ac:dyDescent="0.25">
      <c r="A17" t="s">
        <v>117</v>
      </c>
    </row>
    <row r="19" spans="1:2" x14ac:dyDescent="0.25">
      <c r="A19" s="36" t="s">
        <v>2408</v>
      </c>
    </row>
    <row r="20" spans="1:2" x14ac:dyDescent="0.25">
      <c r="A20" t="s">
        <v>2409</v>
      </c>
    </row>
    <row r="21" spans="1:2" x14ac:dyDescent="0.25">
      <c r="B21" t="s">
        <v>2411</v>
      </c>
    </row>
    <row r="22" spans="1:2" x14ac:dyDescent="0.25">
      <c r="B22" t="s">
        <v>2413</v>
      </c>
    </row>
    <row r="23" spans="1:2" x14ac:dyDescent="0.25">
      <c r="B23" t="s">
        <v>2412</v>
      </c>
    </row>
    <row r="24" spans="1:2" x14ac:dyDescent="0.25">
      <c r="A24" t="s">
        <v>2414</v>
      </c>
    </row>
    <row r="25" spans="1:2" x14ac:dyDescent="0.25">
      <c r="A25" t="s">
        <v>2431</v>
      </c>
    </row>
    <row r="26" spans="1:2" x14ac:dyDescent="0.25">
      <c r="A26" t="s">
        <v>2410</v>
      </c>
    </row>
    <row r="27" spans="1:2" x14ac:dyDescent="0.25">
      <c r="A27" t="s">
        <v>2432</v>
      </c>
    </row>
    <row r="29" spans="1:2" x14ac:dyDescent="0.25">
      <c r="A29" s="36" t="s">
        <v>2415</v>
      </c>
    </row>
    <row r="30" spans="1:2" x14ac:dyDescent="0.25">
      <c r="A30" t="s">
        <v>2416</v>
      </c>
    </row>
    <row r="31" spans="1:2" x14ac:dyDescent="0.25">
      <c r="A31" t="s">
        <v>2417</v>
      </c>
    </row>
    <row r="32" spans="1:2" x14ac:dyDescent="0.25">
      <c r="A32" t="s">
        <v>2418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workbookViewId="0">
      <selection activeCell="Q11" sqref="Q11"/>
    </sheetView>
  </sheetViews>
  <sheetFormatPr baseColWidth="10" defaultRowHeight="15" x14ac:dyDescent="0.25"/>
  <cols>
    <col min="1" max="1" width="4.42578125" bestFit="1" customWidth="1"/>
    <col min="2" max="2" width="4.5703125" bestFit="1" customWidth="1"/>
    <col min="3" max="3" width="7.42578125" bestFit="1" customWidth="1"/>
    <col min="4" max="4" width="5.85546875" bestFit="1" customWidth="1"/>
    <col min="5" max="5" width="18.5703125" bestFit="1" customWidth="1"/>
    <col min="6" max="6" width="19.85546875" bestFit="1" customWidth="1"/>
    <col min="7" max="8" width="8" bestFit="1" customWidth="1"/>
    <col min="9" max="9" width="6.85546875" bestFit="1" customWidth="1"/>
    <col min="10" max="11" width="15.42578125" bestFit="1" customWidth="1"/>
    <col min="12" max="12" width="19.28515625" bestFit="1" customWidth="1"/>
    <col min="13" max="13" width="2.5703125" customWidth="1"/>
    <col min="14" max="14" width="5.85546875" bestFit="1" customWidth="1"/>
    <col min="15" max="15" width="2" bestFit="1" customWidth="1"/>
    <col min="17" max="17" width="17.5703125" bestFit="1" customWidth="1"/>
    <col min="18" max="18" width="5.85546875" bestFit="1" customWidth="1"/>
    <col min="19" max="19" width="2" bestFit="1" customWidth="1"/>
  </cols>
  <sheetData>
    <row r="1" spans="1:13" ht="23.25" x14ac:dyDescent="0.35">
      <c r="A1" s="490">
        <v>2019</v>
      </c>
      <c r="B1" s="490"/>
      <c r="C1" s="490"/>
      <c r="D1" s="490"/>
      <c r="E1" s="490"/>
      <c r="F1" s="490"/>
      <c r="G1" s="490"/>
      <c r="H1" s="490"/>
      <c r="I1" s="490"/>
      <c r="J1" s="490"/>
      <c r="K1" s="490"/>
      <c r="L1" s="490"/>
      <c r="M1" s="490"/>
    </row>
    <row r="2" spans="1:13" ht="23.25" x14ac:dyDescent="0.35">
      <c r="A2" s="491" t="s">
        <v>64</v>
      </c>
      <c r="B2" s="491"/>
      <c r="C2" s="491"/>
      <c r="D2" s="491"/>
      <c r="E2" s="491"/>
      <c r="F2" s="491"/>
      <c r="G2" s="491"/>
      <c r="H2" s="491"/>
      <c r="I2" s="491"/>
      <c r="J2" s="491"/>
      <c r="K2" s="491"/>
      <c r="L2" s="491"/>
      <c r="M2" s="491"/>
    </row>
    <row r="3" spans="1:13" x14ac:dyDescent="0.25">
      <c r="A3" t="s">
        <v>65</v>
      </c>
      <c r="B3" t="s">
        <v>66</v>
      </c>
      <c r="C3" t="s">
        <v>67</v>
      </c>
      <c r="D3" t="s">
        <v>68</v>
      </c>
      <c r="E3" t="s">
        <v>165</v>
      </c>
      <c r="F3" t="s">
        <v>1209</v>
      </c>
      <c r="G3" t="s">
        <v>5</v>
      </c>
      <c r="H3" t="s">
        <v>70</v>
      </c>
      <c r="I3" t="s">
        <v>166</v>
      </c>
      <c r="J3" t="s">
        <v>167</v>
      </c>
      <c r="K3" t="s">
        <v>71</v>
      </c>
      <c r="L3" t="s">
        <v>72</v>
      </c>
    </row>
    <row r="4" spans="1:13" x14ac:dyDescent="0.25">
      <c r="A4">
        <v>1</v>
      </c>
      <c r="B4">
        <v>1</v>
      </c>
      <c r="C4">
        <v>1</v>
      </c>
      <c r="D4" t="s">
        <v>10</v>
      </c>
      <c r="F4" s="359" t="s">
        <v>736</v>
      </c>
      <c r="G4" t="s">
        <v>82</v>
      </c>
      <c r="H4" t="s">
        <v>97</v>
      </c>
      <c r="I4" t="s">
        <v>78</v>
      </c>
      <c r="J4">
        <v>185</v>
      </c>
      <c r="K4" t="s">
        <v>98</v>
      </c>
      <c r="L4" t="s">
        <v>1158</v>
      </c>
      <c r="M4" s="28"/>
    </row>
    <row r="5" spans="1:13" x14ac:dyDescent="0.25">
      <c r="A5">
        <v>1</v>
      </c>
      <c r="B5">
        <v>2</v>
      </c>
      <c r="C5">
        <v>2</v>
      </c>
      <c r="D5" t="s">
        <v>11</v>
      </c>
      <c r="F5" s="359" t="s">
        <v>978</v>
      </c>
      <c r="G5" t="s">
        <v>88</v>
      </c>
      <c r="H5" t="s">
        <v>84</v>
      </c>
      <c r="I5" t="s">
        <v>78</v>
      </c>
      <c r="J5">
        <v>192</v>
      </c>
      <c r="K5" t="s">
        <v>76</v>
      </c>
      <c r="L5" t="s">
        <v>1159</v>
      </c>
      <c r="M5" s="28"/>
    </row>
    <row r="6" spans="1:13" x14ac:dyDescent="0.25">
      <c r="A6">
        <v>1</v>
      </c>
      <c r="B6">
        <v>3</v>
      </c>
      <c r="C6">
        <v>3</v>
      </c>
      <c r="D6" t="s">
        <v>22</v>
      </c>
      <c r="F6" s="359" t="s">
        <v>791</v>
      </c>
      <c r="G6" t="s">
        <v>73</v>
      </c>
      <c r="H6" t="s">
        <v>91</v>
      </c>
      <c r="I6" t="s">
        <v>78</v>
      </c>
      <c r="J6">
        <v>181</v>
      </c>
      <c r="K6" t="s">
        <v>92</v>
      </c>
      <c r="L6" t="s">
        <v>1160</v>
      </c>
      <c r="M6" s="28"/>
    </row>
    <row r="7" spans="1:13" x14ac:dyDescent="0.25">
      <c r="A7">
        <v>1</v>
      </c>
      <c r="B7">
        <v>4</v>
      </c>
      <c r="C7">
        <v>4</v>
      </c>
      <c r="D7" t="s">
        <v>27</v>
      </c>
      <c r="F7" s="359" t="s">
        <v>688</v>
      </c>
      <c r="G7" t="s">
        <v>93</v>
      </c>
      <c r="H7" t="s">
        <v>77</v>
      </c>
      <c r="I7" t="s">
        <v>80</v>
      </c>
      <c r="J7">
        <v>192</v>
      </c>
      <c r="K7" t="s">
        <v>79</v>
      </c>
      <c r="L7" t="s">
        <v>1161</v>
      </c>
      <c r="M7" s="28"/>
    </row>
    <row r="8" spans="1:13" x14ac:dyDescent="0.25">
      <c r="A8">
        <v>1</v>
      </c>
      <c r="B8">
        <v>5</v>
      </c>
      <c r="C8">
        <v>5</v>
      </c>
      <c r="D8" t="s">
        <v>63</v>
      </c>
      <c r="F8" s="359" t="s">
        <v>849</v>
      </c>
      <c r="G8" t="s">
        <v>73</v>
      </c>
      <c r="H8" t="s">
        <v>74</v>
      </c>
      <c r="I8" t="s">
        <v>89</v>
      </c>
      <c r="J8">
        <v>190</v>
      </c>
      <c r="K8" t="s">
        <v>76</v>
      </c>
      <c r="L8" t="s">
        <v>1162</v>
      </c>
      <c r="M8" s="28"/>
    </row>
    <row r="9" spans="1:13" x14ac:dyDescent="0.25">
      <c r="A9">
        <v>1</v>
      </c>
      <c r="B9">
        <v>6</v>
      </c>
      <c r="C9">
        <v>6</v>
      </c>
      <c r="D9" t="s">
        <v>17</v>
      </c>
      <c r="F9" s="359" t="s">
        <v>389</v>
      </c>
      <c r="G9" t="s">
        <v>88</v>
      </c>
      <c r="H9" t="s">
        <v>83</v>
      </c>
      <c r="I9" t="s">
        <v>75</v>
      </c>
      <c r="J9">
        <v>197</v>
      </c>
      <c r="K9" t="s">
        <v>90</v>
      </c>
      <c r="L9" t="s">
        <v>1163</v>
      </c>
      <c r="M9" s="28"/>
    </row>
    <row r="10" spans="1:13" x14ac:dyDescent="0.25">
      <c r="A10">
        <v>1</v>
      </c>
      <c r="B10">
        <v>7</v>
      </c>
      <c r="C10">
        <v>7</v>
      </c>
      <c r="D10" t="s">
        <v>34</v>
      </c>
      <c r="F10" s="359" t="s">
        <v>1164</v>
      </c>
      <c r="G10" t="s">
        <v>82</v>
      </c>
      <c r="H10" t="s">
        <v>77</v>
      </c>
      <c r="I10" t="s">
        <v>100</v>
      </c>
      <c r="J10">
        <v>173</v>
      </c>
      <c r="K10" t="s">
        <v>87</v>
      </c>
      <c r="L10" t="s">
        <v>1165</v>
      </c>
      <c r="M10" s="28"/>
    </row>
    <row r="11" spans="1:13" x14ac:dyDescent="0.25">
      <c r="A11">
        <v>1</v>
      </c>
      <c r="B11">
        <v>8</v>
      </c>
      <c r="C11">
        <v>8</v>
      </c>
      <c r="D11" t="s">
        <v>13</v>
      </c>
      <c r="F11" s="359" t="s">
        <v>618</v>
      </c>
      <c r="G11" t="s">
        <v>82</v>
      </c>
      <c r="H11" t="s">
        <v>97</v>
      </c>
      <c r="I11" t="s">
        <v>81</v>
      </c>
      <c r="J11">
        <v>165</v>
      </c>
      <c r="K11" t="s">
        <v>101</v>
      </c>
      <c r="L11" t="s">
        <v>1166</v>
      </c>
      <c r="M11" s="28"/>
    </row>
    <row r="12" spans="1:13" x14ac:dyDescent="0.25">
      <c r="A12">
        <v>1</v>
      </c>
      <c r="B12">
        <v>9</v>
      </c>
      <c r="C12">
        <v>9</v>
      </c>
      <c r="D12" t="s">
        <v>26</v>
      </c>
      <c r="F12" s="359" t="s">
        <v>1167</v>
      </c>
      <c r="G12" t="s">
        <v>88</v>
      </c>
      <c r="H12" t="s">
        <v>84</v>
      </c>
      <c r="I12" t="s">
        <v>78</v>
      </c>
      <c r="J12">
        <v>184</v>
      </c>
      <c r="K12" t="s">
        <v>125</v>
      </c>
      <c r="L12" t="s">
        <v>1168</v>
      </c>
      <c r="M12" s="28"/>
    </row>
    <row r="13" spans="1:13" x14ac:dyDescent="0.25">
      <c r="A13">
        <v>1</v>
      </c>
      <c r="B13">
        <v>10</v>
      </c>
      <c r="C13">
        <v>10</v>
      </c>
      <c r="D13" t="s">
        <v>18</v>
      </c>
      <c r="F13" s="359" t="s">
        <v>563</v>
      </c>
      <c r="G13" t="s">
        <v>82</v>
      </c>
      <c r="H13" t="s">
        <v>74</v>
      </c>
      <c r="I13" t="s">
        <v>78</v>
      </c>
      <c r="J13">
        <v>196</v>
      </c>
      <c r="K13" t="s">
        <v>76</v>
      </c>
      <c r="L13" t="s">
        <v>1169</v>
      </c>
      <c r="M13" s="28"/>
    </row>
    <row r="14" spans="1:13" x14ac:dyDescent="0.25">
      <c r="A14">
        <v>1</v>
      </c>
      <c r="B14">
        <v>11</v>
      </c>
      <c r="C14">
        <v>11</v>
      </c>
      <c r="D14" t="s">
        <v>25</v>
      </c>
      <c r="F14" s="359" t="s">
        <v>1170</v>
      </c>
      <c r="G14" t="s">
        <v>88</v>
      </c>
      <c r="H14" t="s">
        <v>77</v>
      </c>
      <c r="I14" t="s">
        <v>89</v>
      </c>
      <c r="J14">
        <v>208</v>
      </c>
      <c r="K14" t="s">
        <v>155</v>
      </c>
      <c r="L14" t="s">
        <v>99</v>
      </c>
      <c r="M14" s="28"/>
    </row>
    <row r="15" spans="1:13" x14ac:dyDescent="0.25">
      <c r="A15">
        <v>1</v>
      </c>
      <c r="B15">
        <v>12</v>
      </c>
      <c r="C15">
        <v>12</v>
      </c>
      <c r="D15" t="s">
        <v>25</v>
      </c>
      <c r="E15" t="s">
        <v>1171</v>
      </c>
      <c r="F15" s="360" t="s">
        <v>906</v>
      </c>
      <c r="G15" t="s">
        <v>82</v>
      </c>
      <c r="H15" t="s">
        <v>74</v>
      </c>
      <c r="I15" t="s">
        <v>80</v>
      </c>
      <c r="J15">
        <v>177</v>
      </c>
      <c r="K15" t="s">
        <v>90</v>
      </c>
      <c r="L15" t="s">
        <v>1172</v>
      </c>
      <c r="M15" s="28"/>
    </row>
    <row r="16" spans="1:13" x14ac:dyDescent="0.25">
      <c r="A16">
        <v>1</v>
      </c>
      <c r="B16">
        <v>13</v>
      </c>
      <c r="C16">
        <v>13</v>
      </c>
      <c r="D16" t="s">
        <v>16</v>
      </c>
      <c r="F16" s="359" t="s">
        <v>1173</v>
      </c>
      <c r="G16" t="s">
        <v>73</v>
      </c>
      <c r="H16" t="s">
        <v>74</v>
      </c>
      <c r="I16" t="s">
        <v>75</v>
      </c>
      <c r="J16">
        <v>184</v>
      </c>
      <c r="K16" t="s">
        <v>76</v>
      </c>
      <c r="L16" t="s">
        <v>1174</v>
      </c>
      <c r="M16" s="28"/>
    </row>
    <row r="17" spans="1:13" x14ac:dyDescent="0.25">
      <c r="A17">
        <v>1</v>
      </c>
      <c r="B17">
        <v>14</v>
      </c>
      <c r="C17">
        <v>14</v>
      </c>
      <c r="D17" t="s">
        <v>28</v>
      </c>
      <c r="E17" t="s">
        <v>1175</v>
      </c>
      <c r="F17" s="359" t="s">
        <v>1176</v>
      </c>
      <c r="G17" t="s">
        <v>93</v>
      </c>
      <c r="H17" t="s">
        <v>77</v>
      </c>
      <c r="I17" t="s">
        <v>75</v>
      </c>
      <c r="J17">
        <v>162</v>
      </c>
      <c r="K17" t="s">
        <v>155</v>
      </c>
      <c r="L17" t="s">
        <v>99</v>
      </c>
      <c r="M17" s="28"/>
    </row>
    <row r="18" spans="1:13" x14ac:dyDescent="0.25">
      <c r="A18">
        <v>1</v>
      </c>
      <c r="B18">
        <v>15</v>
      </c>
      <c r="C18">
        <v>15</v>
      </c>
      <c r="D18" t="s">
        <v>19</v>
      </c>
      <c r="F18" s="359" t="s">
        <v>1177</v>
      </c>
      <c r="G18" t="s">
        <v>93</v>
      </c>
      <c r="H18" t="s">
        <v>84</v>
      </c>
      <c r="I18" t="s">
        <v>102</v>
      </c>
      <c r="J18">
        <v>172</v>
      </c>
      <c r="K18" t="s">
        <v>95</v>
      </c>
      <c r="L18" t="s">
        <v>1178</v>
      </c>
      <c r="M18" s="28"/>
    </row>
    <row r="19" spans="1:13" x14ac:dyDescent="0.25">
      <c r="A19">
        <v>1</v>
      </c>
      <c r="B19">
        <v>16</v>
      </c>
      <c r="C19">
        <v>16</v>
      </c>
      <c r="D19" t="s">
        <v>15</v>
      </c>
      <c r="F19" s="359" t="s">
        <v>923</v>
      </c>
      <c r="G19" t="s">
        <v>88</v>
      </c>
      <c r="H19" t="s">
        <v>83</v>
      </c>
      <c r="I19" t="s">
        <v>89</v>
      </c>
      <c r="J19">
        <v>176</v>
      </c>
      <c r="K19" t="s">
        <v>128</v>
      </c>
      <c r="L19" t="s">
        <v>1179</v>
      </c>
      <c r="M19" s="28"/>
    </row>
    <row r="20" spans="1:13" x14ac:dyDescent="0.25">
      <c r="A20">
        <v>1</v>
      </c>
      <c r="B20">
        <v>17</v>
      </c>
      <c r="C20">
        <v>17</v>
      </c>
      <c r="D20" t="s">
        <v>24</v>
      </c>
      <c r="F20" s="359" t="s">
        <v>961</v>
      </c>
      <c r="G20" t="s">
        <v>82</v>
      </c>
      <c r="H20" t="s">
        <v>74</v>
      </c>
      <c r="I20" t="s">
        <v>102</v>
      </c>
      <c r="J20">
        <v>176</v>
      </c>
      <c r="K20" t="s">
        <v>85</v>
      </c>
      <c r="L20" t="s">
        <v>1180</v>
      </c>
      <c r="M20" s="28"/>
    </row>
    <row r="21" spans="1:13" x14ac:dyDescent="0.25">
      <c r="A21">
        <v>1</v>
      </c>
      <c r="B21">
        <v>18</v>
      </c>
      <c r="C21">
        <v>18</v>
      </c>
      <c r="D21" t="s">
        <v>86</v>
      </c>
      <c r="F21" s="359" t="s">
        <v>644</v>
      </c>
      <c r="G21" t="s">
        <v>73</v>
      </c>
      <c r="H21" t="s">
        <v>74</v>
      </c>
      <c r="I21" t="s">
        <v>75</v>
      </c>
      <c r="J21">
        <v>174</v>
      </c>
      <c r="K21" t="s">
        <v>76</v>
      </c>
      <c r="L21" t="s">
        <v>1169</v>
      </c>
      <c r="M21" s="28"/>
    </row>
    <row r="22" spans="1:13" x14ac:dyDescent="0.25">
      <c r="A22">
        <v>1</v>
      </c>
      <c r="B22">
        <v>19</v>
      </c>
      <c r="C22">
        <v>19</v>
      </c>
      <c r="D22" t="s">
        <v>28</v>
      </c>
      <c r="F22" s="359" t="s">
        <v>1181</v>
      </c>
      <c r="G22" t="s">
        <v>73</v>
      </c>
      <c r="H22" t="s">
        <v>77</v>
      </c>
      <c r="I22" t="s">
        <v>102</v>
      </c>
      <c r="J22">
        <v>176</v>
      </c>
      <c r="K22" t="s">
        <v>1182</v>
      </c>
      <c r="L22" t="s">
        <v>1183</v>
      </c>
      <c r="M22" s="28"/>
    </row>
    <row r="23" spans="1:13" x14ac:dyDescent="0.25">
      <c r="A23">
        <v>1</v>
      </c>
      <c r="B23">
        <v>20</v>
      </c>
      <c r="C23">
        <v>20</v>
      </c>
      <c r="D23" t="s">
        <v>20</v>
      </c>
      <c r="F23" s="359" t="s">
        <v>503</v>
      </c>
      <c r="G23" t="s">
        <v>73</v>
      </c>
      <c r="H23" t="s">
        <v>91</v>
      </c>
      <c r="I23" t="s">
        <v>89</v>
      </c>
      <c r="J23">
        <v>189</v>
      </c>
      <c r="K23" t="s">
        <v>92</v>
      </c>
      <c r="L23" t="s">
        <v>1184</v>
      </c>
      <c r="M23" s="28"/>
    </row>
    <row r="24" spans="1:13" x14ac:dyDescent="0.25">
      <c r="A24">
        <v>1</v>
      </c>
      <c r="B24">
        <v>21</v>
      </c>
      <c r="C24">
        <v>21</v>
      </c>
      <c r="D24" t="s">
        <v>30</v>
      </c>
      <c r="F24" s="359" t="s">
        <v>583</v>
      </c>
      <c r="G24" t="s">
        <v>82</v>
      </c>
      <c r="H24" t="s">
        <v>74</v>
      </c>
      <c r="I24" t="s">
        <v>81</v>
      </c>
      <c r="J24">
        <v>168</v>
      </c>
      <c r="K24" t="s">
        <v>76</v>
      </c>
      <c r="L24" t="s">
        <v>1185</v>
      </c>
      <c r="M24" s="28"/>
    </row>
    <row r="25" spans="1:13" x14ac:dyDescent="0.25">
      <c r="A25">
        <v>1</v>
      </c>
      <c r="B25">
        <v>22</v>
      </c>
      <c r="C25">
        <v>22</v>
      </c>
      <c r="D25" t="s">
        <v>26</v>
      </c>
      <c r="E25" t="s">
        <v>1186</v>
      </c>
      <c r="F25" s="359" t="s">
        <v>1187</v>
      </c>
      <c r="G25" t="s">
        <v>82</v>
      </c>
      <c r="H25" t="s">
        <v>77</v>
      </c>
      <c r="I25" t="s">
        <v>80</v>
      </c>
      <c r="J25">
        <v>198</v>
      </c>
      <c r="K25" t="s">
        <v>155</v>
      </c>
      <c r="L25" t="s">
        <v>99</v>
      </c>
      <c r="M25" s="28"/>
    </row>
    <row r="26" spans="1:13" x14ac:dyDescent="0.25">
      <c r="A26">
        <v>1</v>
      </c>
      <c r="B26">
        <v>23</v>
      </c>
      <c r="C26">
        <v>23</v>
      </c>
      <c r="D26" t="s">
        <v>6</v>
      </c>
      <c r="F26" t="s">
        <v>1188</v>
      </c>
      <c r="G26" t="s">
        <v>73</v>
      </c>
      <c r="H26" t="s">
        <v>97</v>
      </c>
      <c r="I26" t="s">
        <v>75</v>
      </c>
      <c r="J26">
        <v>183</v>
      </c>
      <c r="K26" t="s">
        <v>98</v>
      </c>
      <c r="L26" t="s">
        <v>1189</v>
      </c>
      <c r="M26" s="28"/>
    </row>
    <row r="27" spans="1:13" x14ac:dyDescent="0.25">
      <c r="A27">
        <v>1</v>
      </c>
      <c r="B27">
        <v>24</v>
      </c>
      <c r="C27">
        <v>24</v>
      </c>
      <c r="D27" t="s">
        <v>21</v>
      </c>
      <c r="F27" t="s">
        <v>1190</v>
      </c>
      <c r="G27" t="s">
        <v>82</v>
      </c>
      <c r="H27" t="s">
        <v>97</v>
      </c>
      <c r="I27" t="s">
        <v>75</v>
      </c>
      <c r="J27">
        <v>176</v>
      </c>
      <c r="K27" t="s">
        <v>101</v>
      </c>
      <c r="L27" t="s">
        <v>1191</v>
      </c>
      <c r="M27" s="28"/>
    </row>
    <row r="28" spans="1:13" x14ac:dyDescent="0.25">
      <c r="A28">
        <v>1</v>
      </c>
      <c r="B28">
        <v>25</v>
      </c>
      <c r="C28">
        <v>25</v>
      </c>
      <c r="D28" t="s">
        <v>31</v>
      </c>
      <c r="E28" t="s">
        <v>1192</v>
      </c>
      <c r="F28" s="359" t="s">
        <v>411</v>
      </c>
      <c r="G28" t="s">
        <v>88</v>
      </c>
      <c r="H28" t="s">
        <v>1193</v>
      </c>
      <c r="I28" t="s">
        <v>89</v>
      </c>
      <c r="J28">
        <v>176</v>
      </c>
      <c r="K28" t="s">
        <v>101</v>
      </c>
      <c r="L28" t="s">
        <v>1194</v>
      </c>
      <c r="M28" s="28"/>
    </row>
    <row r="29" spans="1:13" x14ac:dyDescent="0.25">
      <c r="A29">
        <v>1</v>
      </c>
      <c r="B29">
        <v>26</v>
      </c>
      <c r="C29">
        <v>26</v>
      </c>
      <c r="D29" t="s">
        <v>27</v>
      </c>
      <c r="E29" t="s">
        <v>1195</v>
      </c>
      <c r="F29" t="s">
        <v>1196</v>
      </c>
      <c r="G29" t="s">
        <v>82</v>
      </c>
      <c r="H29" t="s">
        <v>74</v>
      </c>
      <c r="I29" t="s">
        <v>75</v>
      </c>
      <c r="J29">
        <v>187</v>
      </c>
      <c r="K29" t="s">
        <v>140</v>
      </c>
      <c r="L29" t="s">
        <v>1197</v>
      </c>
      <c r="M29" s="28"/>
    </row>
    <row r="30" spans="1:13" x14ac:dyDescent="0.25">
      <c r="A30">
        <v>1</v>
      </c>
      <c r="B30">
        <v>27</v>
      </c>
      <c r="C30">
        <v>27</v>
      </c>
      <c r="D30" t="s">
        <v>13</v>
      </c>
      <c r="E30" t="s">
        <v>1198</v>
      </c>
      <c r="F30" t="s">
        <v>1199</v>
      </c>
      <c r="G30" t="s">
        <v>82</v>
      </c>
      <c r="H30" t="s">
        <v>74</v>
      </c>
      <c r="I30" t="s">
        <v>102</v>
      </c>
      <c r="J30">
        <v>172</v>
      </c>
      <c r="K30" t="s">
        <v>90</v>
      </c>
      <c r="L30" t="s">
        <v>1200</v>
      </c>
      <c r="M30" s="28"/>
    </row>
    <row r="31" spans="1:13" x14ac:dyDescent="0.25">
      <c r="A31">
        <v>1</v>
      </c>
      <c r="B31">
        <v>28</v>
      </c>
      <c r="C31">
        <v>28</v>
      </c>
      <c r="D31" t="s">
        <v>26</v>
      </c>
      <c r="E31" t="s">
        <v>1201</v>
      </c>
      <c r="F31" s="359" t="s">
        <v>1202</v>
      </c>
      <c r="G31" t="s">
        <v>82</v>
      </c>
      <c r="H31" t="s">
        <v>97</v>
      </c>
      <c r="I31" t="s">
        <v>81</v>
      </c>
      <c r="J31">
        <v>172</v>
      </c>
      <c r="K31" t="s">
        <v>98</v>
      </c>
      <c r="L31" t="s">
        <v>1189</v>
      </c>
      <c r="M31" s="28"/>
    </row>
    <row r="32" spans="1:13" x14ac:dyDescent="0.25">
      <c r="A32">
        <v>1</v>
      </c>
      <c r="B32">
        <v>29</v>
      </c>
      <c r="C32">
        <v>29</v>
      </c>
      <c r="D32" t="s">
        <v>33</v>
      </c>
      <c r="E32" t="s">
        <v>1203</v>
      </c>
      <c r="F32" s="359" t="s">
        <v>944</v>
      </c>
      <c r="G32" t="s">
        <v>82</v>
      </c>
      <c r="H32" t="s">
        <v>97</v>
      </c>
      <c r="I32" t="s">
        <v>81</v>
      </c>
      <c r="J32">
        <v>186</v>
      </c>
      <c r="K32" t="s">
        <v>76</v>
      </c>
      <c r="L32" t="s">
        <v>1162</v>
      </c>
      <c r="M32" s="28"/>
    </row>
    <row r="33" spans="1:13" x14ac:dyDescent="0.25">
      <c r="A33">
        <v>1</v>
      </c>
      <c r="B33">
        <v>30</v>
      </c>
      <c r="C33">
        <v>30</v>
      </c>
      <c r="D33" t="s">
        <v>17</v>
      </c>
      <c r="E33" t="s">
        <v>1204</v>
      </c>
      <c r="F33" s="359" t="s">
        <v>1205</v>
      </c>
      <c r="G33" t="s">
        <v>73</v>
      </c>
      <c r="H33" t="s">
        <v>74</v>
      </c>
      <c r="I33" t="s">
        <v>89</v>
      </c>
      <c r="J33">
        <v>191</v>
      </c>
      <c r="K33" t="s">
        <v>90</v>
      </c>
      <c r="L33" t="s">
        <v>1200</v>
      </c>
      <c r="M33" s="28"/>
    </row>
    <row r="34" spans="1:13" x14ac:dyDescent="0.25">
      <c r="A34">
        <v>1</v>
      </c>
      <c r="B34">
        <v>31</v>
      </c>
      <c r="C34">
        <v>31</v>
      </c>
      <c r="D34" t="s">
        <v>1206</v>
      </c>
      <c r="F34" s="359" t="s">
        <v>1207</v>
      </c>
      <c r="G34" t="s">
        <v>82</v>
      </c>
      <c r="H34" t="s">
        <v>84</v>
      </c>
      <c r="I34" t="s">
        <v>80</v>
      </c>
      <c r="J34">
        <v>196</v>
      </c>
      <c r="K34" t="s">
        <v>85</v>
      </c>
      <c r="L34" t="s">
        <v>1208</v>
      </c>
      <c r="M34" s="28"/>
    </row>
    <row r="35" spans="1:13" x14ac:dyDescent="0.25">
      <c r="A35" s="28"/>
      <c r="B35" s="28"/>
      <c r="C35" s="28"/>
      <c r="D35" s="28"/>
      <c r="E35" s="28"/>
      <c r="F35" s="28"/>
      <c r="G35" s="28"/>
      <c r="H35" s="28"/>
      <c r="I35" s="28"/>
      <c r="J35" s="28"/>
      <c r="K35" s="28"/>
      <c r="L35" s="28"/>
      <c r="M35" s="28"/>
    </row>
    <row r="36" spans="1:13" ht="23.25" x14ac:dyDescent="0.35">
      <c r="A36" s="491" t="s">
        <v>103</v>
      </c>
      <c r="B36" s="491"/>
      <c r="C36" s="491"/>
      <c r="D36" s="491"/>
      <c r="E36" s="491"/>
      <c r="F36" s="491"/>
      <c r="G36" s="491"/>
      <c r="H36" s="491"/>
      <c r="I36" s="491"/>
      <c r="J36" s="491"/>
      <c r="K36" s="491"/>
      <c r="L36" s="491"/>
      <c r="M36" s="491"/>
    </row>
    <row r="37" spans="1:13" x14ac:dyDescent="0.25">
      <c r="A37" t="s">
        <v>65</v>
      </c>
      <c r="B37" t="s">
        <v>66</v>
      </c>
      <c r="C37" t="s">
        <v>67</v>
      </c>
      <c r="D37" t="s">
        <v>68</v>
      </c>
      <c r="E37" t="s">
        <v>165</v>
      </c>
      <c r="F37" t="s">
        <v>1209</v>
      </c>
      <c r="G37" t="s">
        <v>5</v>
      </c>
      <c r="H37" t="s">
        <v>70</v>
      </c>
      <c r="I37" t="s">
        <v>166</v>
      </c>
      <c r="J37" t="s">
        <v>167</v>
      </c>
      <c r="K37" t="s">
        <v>71</v>
      </c>
      <c r="L37" t="s">
        <v>72</v>
      </c>
    </row>
    <row r="38" spans="1:13" x14ac:dyDescent="0.25">
      <c r="A38">
        <v>2</v>
      </c>
      <c r="B38">
        <v>1</v>
      </c>
      <c r="C38">
        <v>32</v>
      </c>
      <c r="D38" t="s">
        <v>10</v>
      </c>
      <c r="F38" t="s">
        <v>1210</v>
      </c>
      <c r="G38" t="s">
        <v>82</v>
      </c>
      <c r="H38" t="s">
        <v>77</v>
      </c>
      <c r="I38" t="s">
        <v>94</v>
      </c>
      <c r="J38">
        <v>218</v>
      </c>
      <c r="K38" t="s">
        <v>155</v>
      </c>
      <c r="L38" t="s">
        <v>99</v>
      </c>
      <c r="M38" s="28"/>
    </row>
    <row r="39" spans="1:13" x14ac:dyDescent="0.25">
      <c r="A39">
        <v>2</v>
      </c>
      <c r="B39">
        <v>2</v>
      </c>
      <c r="C39">
        <v>33</v>
      </c>
      <c r="D39" t="s">
        <v>17</v>
      </c>
      <c r="E39" t="s">
        <v>1211</v>
      </c>
      <c r="F39" s="359" t="s">
        <v>1212</v>
      </c>
      <c r="G39" t="s">
        <v>88</v>
      </c>
      <c r="H39" t="s">
        <v>97</v>
      </c>
      <c r="I39" t="s">
        <v>102</v>
      </c>
      <c r="J39">
        <v>181</v>
      </c>
      <c r="K39" t="s">
        <v>101</v>
      </c>
      <c r="L39" t="s">
        <v>1213</v>
      </c>
      <c r="M39" s="28"/>
    </row>
    <row r="40" spans="1:13" x14ac:dyDescent="0.25">
      <c r="A40">
        <v>2</v>
      </c>
      <c r="B40">
        <v>3</v>
      </c>
      <c r="C40">
        <v>34</v>
      </c>
      <c r="D40" t="s">
        <v>19</v>
      </c>
      <c r="E40" t="s">
        <v>180</v>
      </c>
      <c r="F40" t="s">
        <v>1214</v>
      </c>
      <c r="G40" t="s">
        <v>88</v>
      </c>
      <c r="H40" t="s">
        <v>74</v>
      </c>
      <c r="I40" t="s">
        <v>104</v>
      </c>
      <c r="J40">
        <v>204</v>
      </c>
      <c r="K40" t="s">
        <v>76</v>
      </c>
      <c r="L40" t="s">
        <v>1215</v>
      </c>
      <c r="M40" s="28"/>
    </row>
    <row r="41" spans="1:13" x14ac:dyDescent="0.25">
      <c r="A41">
        <v>2</v>
      </c>
      <c r="B41">
        <v>4</v>
      </c>
      <c r="C41">
        <v>35</v>
      </c>
      <c r="D41" t="s">
        <v>22</v>
      </c>
      <c r="F41" t="s">
        <v>1216</v>
      </c>
      <c r="G41" t="s">
        <v>88</v>
      </c>
      <c r="H41" t="s">
        <v>77</v>
      </c>
      <c r="I41" t="s">
        <v>75</v>
      </c>
      <c r="J41">
        <v>167</v>
      </c>
      <c r="K41" t="s">
        <v>1217</v>
      </c>
      <c r="L41" t="s">
        <v>1218</v>
      </c>
      <c r="M41" s="28"/>
    </row>
    <row r="42" spans="1:13" x14ac:dyDescent="0.25">
      <c r="A42">
        <v>2</v>
      </c>
      <c r="B42">
        <v>5</v>
      </c>
      <c r="C42">
        <v>36</v>
      </c>
      <c r="D42" t="s">
        <v>17</v>
      </c>
      <c r="F42" t="s">
        <v>1219</v>
      </c>
      <c r="G42" t="s">
        <v>82</v>
      </c>
      <c r="H42" t="s">
        <v>74</v>
      </c>
      <c r="I42" t="s">
        <v>89</v>
      </c>
      <c r="J42">
        <v>189</v>
      </c>
      <c r="K42" t="s">
        <v>90</v>
      </c>
      <c r="L42" t="s">
        <v>1163</v>
      </c>
      <c r="M42" s="28"/>
    </row>
    <row r="43" spans="1:13" x14ac:dyDescent="0.25">
      <c r="A43">
        <v>2</v>
      </c>
      <c r="B43">
        <v>6</v>
      </c>
      <c r="C43">
        <v>37</v>
      </c>
      <c r="D43" t="s">
        <v>34</v>
      </c>
      <c r="F43" t="s">
        <v>1220</v>
      </c>
      <c r="G43" t="s">
        <v>82</v>
      </c>
      <c r="H43" t="s">
        <v>74</v>
      </c>
      <c r="I43" t="s">
        <v>75</v>
      </c>
      <c r="J43">
        <v>200</v>
      </c>
      <c r="K43" t="s">
        <v>85</v>
      </c>
      <c r="L43" t="s">
        <v>1221</v>
      </c>
      <c r="M43" s="28"/>
    </row>
    <row r="44" spans="1:13" x14ac:dyDescent="0.25">
      <c r="A44">
        <v>2</v>
      </c>
      <c r="B44">
        <v>7</v>
      </c>
      <c r="C44">
        <v>38</v>
      </c>
      <c r="D44" t="s">
        <v>22</v>
      </c>
      <c r="E44" t="s">
        <v>1222</v>
      </c>
      <c r="F44" t="s">
        <v>1223</v>
      </c>
      <c r="G44" t="s">
        <v>82</v>
      </c>
      <c r="H44" t="s">
        <v>84</v>
      </c>
      <c r="I44" t="s">
        <v>81</v>
      </c>
      <c r="J44">
        <v>185</v>
      </c>
      <c r="K44" t="s">
        <v>95</v>
      </c>
      <c r="L44" t="s">
        <v>1224</v>
      </c>
      <c r="M44" s="28"/>
    </row>
    <row r="45" spans="1:13" x14ac:dyDescent="0.25">
      <c r="A45">
        <v>2</v>
      </c>
      <c r="B45">
        <v>8</v>
      </c>
      <c r="C45">
        <v>39</v>
      </c>
      <c r="D45" t="s">
        <v>26</v>
      </c>
      <c r="F45" t="s">
        <v>1225</v>
      </c>
      <c r="G45" t="s">
        <v>127</v>
      </c>
      <c r="H45" t="s">
        <v>97</v>
      </c>
      <c r="I45" t="s">
        <v>75</v>
      </c>
      <c r="J45">
        <v>173</v>
      </c>
      <c r="K45" t="s">
        <v>101</v>
      </c>
      <c r="L45" t="s">
        <v>1226</v>
      </c>
      <c r="M45" s="28"/>
    </row>
    <row r="46" spans="1:13" x14ac:dyDescent="0.25">
      <c r="A46">
        <v>2</v>
      </c>
      <c r="B46">
        <v>9</v>
      </c>
      <c r="C46">
        <v>40</v>
      </c>
      <c r="D46" t="s">
        <v>18</v>
      </c>
      <c r="F46" t="s">
        <v>1227</v>
      </c>
      <c r="G46" t="s">
        <v>73</v>
      </c>
      <c r="H46" t="s">
        <v>74</v>
      </c>
      <c r="I46" t="s">
        <v>78</v>
      </c>
      <c r="J46">
        <v>206</v>
      </c>
      <c r="K46" t="s">
        <v>76</v>
      </c>
      <c r="L46" t="s">
        <v>1228</v>
      </c>
      <c r="M46" s="28"/>
    </row>
    <row r="47" spans="1:13" x14ac:dyDescent="0.25">
      <c r="A47">
        <v>2</v>
      </c>
      <c r="B47">
        <v>10</v>
      </c>
      <c r="C47">
        <v>41</v>
      </c>
      <c r="D47" t="s">
        <v>25</v>
      </c>
      <c r="F47" s="359" t="s">
        <v>1229</v>
      </c>
      <c r="G47" t="s">
        <v>82</v>
      </c>
      <c r="H47" t="s">
        <v>74</v>
      </c>
      <c r="I47" t="s">
        <v>78</v>
      </c>
      <c r="J47">
        <v>198</v>
      </c>
      <c r="K47" t="s">
        <v>155</v>
      </c>
      <c r="L47" t="s">
        <v>99</v>
      </c>
      <c r="M47" s="28"/>
    </row>
    <row r="48" spans="1:13" x14ac:dyDescent="0.25">
      <c r="A48">
        <v>2</v>
      </c>
      <c r="B48">
        <v>11</v>
      </c>
      <c r="C48">
        <v>42</v>
      </c>
      <c r="D48" t="s">
        <v>11</v>
      </c>
      <c r="F48" t="s">
        <v>1230</v>
      </c>
      <c r="G48" t="s">
        <v>73</v>
      </c>
      <c r="H48" t="s">
        <v>77</v>
      </c>
      <c r="I48" t="s">
        <v>81</v>
      </c>
      <c r="J48">
        <v>174</v>
      </c>
      <c r="K48" t="s">
        <v>96</v>
      </c>
      <c r="L48" t="s">
        <v>1231</v>
      </c>
      <c r="M48" s="28"/>
    </row>
    <row r="49" spans="1:13" x14ac:dyDescent="0.25">
      <c r="A49">
        <v>2</v>
      </c>
      <c r="B49">
        <v>12</v>
      </c>
      <c r="C49">
        <v>43</v>
      </c>
      <c r="D49" t="s">
        <v>25</v>
      </c>
      <c r="E49" t="s">
        <v>1171</v>
      </c>
      <c r="F49" t="s">
        <v>1232</v>
      </c>
      <c r="G49" t="s">
        <v>73</v>
      </c>
      <c r="H49" t="s">
        <v>84</v>
      </c>
      <c r="I49" t="s">
        <v>126</v>
      </c>
      <c r="J49">
        <v>152</v>
      </c>
      <c r="K49" t="s">
        <v>95</v>
      </c>
      <c r="L49" t="s">
        <v>1224</v>
      </c>
      <c r="M49" s="28"/>
    </row>
    <row r="50" spans="1:13" x14ac:dyDescent="0.25">
      <c r="A50">
        <v>2</v>
      </c>
      <c r="B50">
        <v>13</v>
      </c>
      <c r="C50">
        <v>44</v>
      </c>
      <c r="D50" t="s">
        <v>16</v>
      </c>
      <c r="F50" t="s">
        <v>1233</v>
      </c>
      <c r="G50" t="s">
        <v>88</v>
      </c>
      <c r="H50" t="s">
        <v>97</v>
      </c>
      <c r="I50" t="s">
        <v>94</v>
      </c>
      <c r="J50">
        <v>207</v>
      </c>
      <c r="K50" t="s">
        <v>101</v>
      </c>
      <c r="L50" t="s">
        <v>1213</v>
      </c>
      <c r="M50" s="28"/>
    </row>
    <row r="51" spans="1:13" x14ac:dyDescent="0.25">
      <c r="A51">
        <v>2</v>
      </c>
      <c r="B51">
        <v>14</v>
      </c>
      <c r="C51">
        <v>45</v>
      </c>
      <c r="D51" t="s">
        <v>31</v>
      </c>
      <c r="F51" t="s">
        <v>1234</v>
      </c>
      <c r="G51" t="s">
        <v>82</v>
      </c>
      <c r="H51" t="s">
        <v>77</v>
      </c>
      <c r="I51" t="s">
        <v>100</v>
      </c>
      <c r="J51">
        <v>172</v>
      </c>
      <c r="K51" t="s">
        <v>129</v>
      </c>
      <c r="L51" t="s">
        <v>1235</v>
      </c>
      <c r="M51" s="28"/>
    </row>
    <row r="52" spans="1:13" x14ac:dyDescent="0.25">
      <c r="A52">
        <v>2</v>
      </c>
      <c r="B52">
        <v>15</v>
      </c>
      <c r="C52">
        <v>46</v>
      </c>
      <c r="D52" t="s">
        <v>1206</v>
      </c>
      <c r="E52" t="s">
        <v>1236</v>
      </c>
      <c r="F52" t="s">
        <v>1237</v>
      </c>
      <c r="G52" t="s">
        <v>82</v>
      </c>
      <c r="H52" t="s">
        <v>1238</v>
      </c>
      <c r="I52" t="s">
        <v>89</v>
      </c>
      <c r="J52">
        <v>194</v>
      </c>
      <c r="K52" t="s">
        <v>106</v>
      </c>
      <c r="L52" t="s">
        <v>1239</v>
      </c>
      <c r="M52" s="28"/>
    </row>
    <row r="53" spans="1:13" x14ac:dyDescent="0.25">
      <c r="A53">
        <v>2</v>
      </c>
      <c r="B53">
        <v>16</v>
      </c>
      <c r="C53">
        <v>47</v>
      </c>
      <c r="D53" t="s">
        <v>1206</v>
      </c>
      <c r="E53" t="s">
        <v>1240</v>
      </c>
      <c r="F53" t="s">
        <v>1241</v>
      </c>
      <c r="G53" t="s">
        <v>88</v>
      </c>
      <c r="H53" t="s">
        <v>77</v>
      </c>
      <c r="I53" t="s">
        <v>89</v>
      </c>
      <c r="J53">
        <v>179</v>
      </c>
      <c r="K53" t="s">
        <v>76</v>
      </c>
      <c r="L53" t="s">
        <v>1242</v>
      </c>
      <c r="M53" s="28"/>
    </row>
    <row r="54" spans="1:13" x14ac:dyDescent="0.25">
      <c r="A54">
        <v>2</v>
      </c>
      <c r="B54">
        <v>17</v>
      </c>
      <c r="C54">
        <v>48</v>
      </c>
      <c r="D54" t="s">
        <v>27</v>
      </c>
      <c r="E54" t="s">
        <v>1243</v>
      </c>
      <c r="F54" t="s">
        <v>1244</v>
      </c>
      <c r="G54" t="s">
        <v>82</v>
      </c>
      <c r="H54" t="s">
        <v>74</v>
      </c>
      <c r="I54" t="s">
        <v>81</v>
      </c>
      <c r="J54">
        <v>177</v>
      </c>
      <c r="K54" t="s">
        <v>1245</v>
      </c>
      <c r="L54" t="s">
        <v>1246</v>
      </c>
      <c r="M54" s="28"/>
    </row>
    <row r="55" spans="1:13" x14ac:dyDescent="0.25">
      <c r="A55">
        <v>2</v>
      </c>
      <c r="B55">
        <v>18</v>
      </c>
      <c r="C55">
        <v>49</v>
      </c>
      <c r="D55" t="s">
        <v>86</v>
      </c>
      <c r="F55" t="s">
        <v>1247</v>
      </c>
      <c r="G55" t="s">
        <v>88</v>
      </c>
      <c r="H55" t="s">
        <v>84</v>
      </c>
      <c r="I55" t="s">
        <v>80</v>
      </c>
      <c r="J55">
        <v>187</v>
      </c>
      <c r="K55" t="s">
        <v>95</v>
      </c>
      <c r="L55" t="s">
        <v>1248</v>
      </c>
      <c r="M55" s="28"/>
    </row>
    <row r="56" spans="1:13" x14ac:dyDescent="0.25">
      <c r="A56">
        <v>2</v>
      </c>
      <c r="B56">
        <v>19</v>
      </c>
      <c r="C56">
        <v>50</v>
      </c>
      <c r="D56" t="s">
        <v>28</v>
      </c>
      <c r="F56" t="s">
        <v>1249</v>
      </c>
      <c r="G56" t="s">
        <v>82</v>
      </c>
      <c r="H56" t="s">
        <v>97</v>
      </c>
      <c r="I56" t="s">
        <v>94</v>
      </c>
      <c r="J56">
        <v>206</v>
      </c>
      <c r="K56" t="s">
        <v>98</v>
      </c>
      <c r="L56" t="s">
        <v>1250</v>
      </c>
      <c r="M56" s="28"/>
    </row>
    <row r="57" spans="1:13" x14ac:dyDescent="0.25">
      <c r="A57">
        <v>2</v>
      </c>
      <c r="B57">
        <v>20</v>
      </c>
      <c r="C57">
        <v>51</v>
      </c>
      <c r="D57" t="s">
        <v>20</v>
      </c>
      <c r="F57" s="359" t="s">
        <v>1251</v>
      </c>
      <c r="G57" t="s">
        <v>73</v>
      </c>
      <c r="H57" t="s">
        <v>74</v>
      </c>
      <c r="I57" t="s">
        <v>81</v>
      </c>
      <c r="J57">
        <v>177</v>
      </c>
      <c r="K57" t="s">
        <v>76</v>
      </c>
      <c r="L57" t="s">
        <v>1252</v>
      </c>
      <c r="M57" s="28"/>
    </row>
    <row r="58" spans="1:13" x14ac:dyDescent="0.25">
      <c r="A58">
        <v>2</v>
      </c>
      <c r="B58">
        <v>21</v>
      </c>
      <c r="C58">
        <v>52</v>
      </c>
      <c r="D58" t="s">
        <v>33</v>
      </c>
      <c r="E58" t="s">
        <v>1253</v>
      </c>
      <c r="F58" t="s">
        <v>1254</v>
      </c>
      <c r="G58" t="s">
        <v>82</v>
      </c>
      <c r="H58" t="s">
        <v>74</v>
      </c>
      <c r="I58" t="s">
        <v>75</v>
      </c>
      <c r="J58">
        <v>188</v>
      </c>
      <c r="K58" t="s">
        <v>76</v>
      </c>
      <c r="L58" t="s">
        <v>1255</v>
      </c>
      <c r="M58" s="28"/>
    </row>
    <row r="59" spans="1:13" x14ac:dyDescent="0.25">
      <c r="A59">
        <v>2</v>
      </c>
      <c r="B59">
        <v>22</v>
      </c>
      <c r="C59">
        <v>53</v>
      </c>
      <c r="D59" t="s">
        <v>29</v>
      </c>
      <c r="F59" t="s">
        <v>1256</v>
      </c>
      <c r="G59" t="s">
        <v>82</v>
      </c>
      <c r="H59" t="s">
        <v>74</v>
      </c>
      <c r="I59" t="s">
        <v>102</v>
      </c>
      <c r="J59">
        <v>178</v>
      </c>
      <c r="K59" t="s">
        <v>85</v>
      </c>
      <c r="L59" t="s">
        <v>1257</v>
      </c>
      <c r="M59" s="28"/>
    </row>
    <row r="60" spans="1:13" x14ac:dyDescent="0.25">
      <c r="A60">
        <v>2</v>
      </c>
      <c r="B60">
        <v>23</v>
      </c>
      <c r="C60">
        <v>54</v>
      </c>
      <c r="D60" t="s">
        <v>6</v>
      </c>
      <c r="F60" t="s">
        <v>1258</v>
      </c>
      <c r="G60" t="s">
        <v>73</v>
      </c>
      <c r="H60" t="s">
        <v>74</v>
      </c>
      <c r="I60" t="s">
        <v>89</v>
      </c>
      <c r="J60">
        <v>193</v>
      </c>
      <c r="K60" t="s">
        <v>90</v>
      </c>
      <c r="L60" t="s">
        <v>1163</v>
      </c>
      <c r="M60" s="28"/>
    </row>
    <row r="61" spans="1:13" x14ac:dyDescent="0.25">
      <c r="A61">
        <v>2</v>
      </c>
      <c r="B61">
        <v>24</v>
      </c>
      <c r="C61">
        <v>55</v>
      </c>
      <c r="D61" t="s">
        <v>63</v>
      </c>
      <c r="E61" t="s">
        <v>159</v>
      </c>
      <c r="F61" t="s">
        <v>1259</v>
      </c>
      <c r="G61" t="s">
        <v>82</v>
      </c>
      <c r="H61" t="s">
        <v>74</v>
      </c>
      <c r="I61" t="s">
        <v>105</v>
      </c>
      <c r="J61">
        <v>216</v>
      </c>
      <c r="K61" t="s">
        <v>76</v>
      </c>
      <c r="L61" t="s">
        <v>1242</v>
      </c>
      <c r="M61" s="28"/>
    </row>
    <row r="62" spans="1:13" x14ac:dyDescent="0.25">
      <c r="A62">
        <v>2</v>
      </c>
      <c r="B62">
        <v>25</v>
      </c>
      <c r="C62">
        <v>56</v>
      </c>
      <c r="D62" t="s">
        <v>22</v>
      </c>
      <c r="E62" t="s">
        <v>1260</v>
      </c>
      <c r="F62" t="s">
        <v>1261</v>
      </c>
      <c r="G62" t="s">
        <v>73</v>
      </c>
      <c r="H62" t="s">
        <v>97</v>
      </c>
      <c r="I62" t="s">
        <v>78</v>
      </c>
      <c r="J62">
        <v>189</v>
      </c>
      <c r="K62" t="s">
        <v>106</v>
      </c>
      <c r="L62" t="s">
        <v>1262</v>
      </c>
      <c r="M62" s="28"/>
    </row>
    <row r="63" spans="1:13" x14ac:dyDescent="0.25">
      <c r="A63">
        <v>2</v>
      </c>
      <c r="B63">
        <v>26</v>
      </c>
      <c r="C63">
        <v>57</v>
      </c>
      <c r="D63" t="s">
        <v>9</v>
      </c>
      <c r="F63" t="s">
        <v>549</v>
      </c>
      <c r="G63" t="s">
        <v>82</v>
      </c>
      <c r="H63" t="s">
        <v>97</v>
      </c>
      <c r="I63" t="s">
        <v>81</v>
      </c>
      <c r="J63">
        <v>178</v>
      </c>
      <c r="K63" t="s">
        <v>101</v>
      </c>
      <c r="L63" t="s">
        <v>1226</v>
      </c>
      <c r="M63" s="28"/>
    </row>
    <row r="64" spans="1:13" x14ac:dyDescent="0.25">
      <c r="A64">
        <v>2</v>
      </c>
      <c r="B64">
        <v>27</v>
      </c>
      <c r="C64">
        <v>58</v>
      </c>
      <c r="D64" t="s">
        <v>29</v>
      </c>
      <c r="E64" t="s">
        <v>1263</v>
      </c>
      <c r="F64" t="s">
        <v>1264</v>
      </c>
      <c r="G64" t="s">
        <v>73</v>
      </c>
      <c r="H64" t="s">
        <v>97</v>
      </c>
      <c r="I64" t="s">
        <v>89</v>
      </c>
      <c r="J64">
        <v>188</v>
      </c>
      <c r="K64" t="s">
        <v>106</v>
      </c>
      <c r="L64" t="s">
        <v>1262</v>
      </c>
      <c r="M64" s="28"/>
    </row>
    <row r="65" spans="1:13" x14ac:dyDescent="0.25">
      <c r="A65">
        <v>2</v>
      </c>
      <c r="B65">
        <v>28</v>
      </c>
      <c r="C65">
        <v>59</v>
      </c>
      <c r="D65" t="s">
        <v>32</v>
      </c>
      <c r="F65" t="s">
        <v>1265</v>
      </c>
      <c r="G65" t="s">
        <v>93</v>
      </c>
      <c r="H65" t="s">
        <v>74</v>
      </c>
      <c r="I65" t="s">
        <v>102</v>
      </c>
      <c r="J65">
        <v>170</v>
      </c>
      <c r="K65" t="s">
        <v>90</v>
      </c>
      <c r="L65" t="s">
        <v>1266</v>
      </c>
      <c r="M65" s="28"/>
    </row>
    <row r="66" spans="1:13" x14ac:dyDescent="0.25">
      <c r="A66">
        <v>2</v>
      </c>
      <c r="B66">
        <v>29</v>
      </c>
      <c r="C66">
        <v>60</v>
      </c>
      <c r="D66" t="s">
        <v>35</v>
      </c>
      <c r="F66" t="s">
        <v>1267</v>
      </c>
      <c r="G66" t="s">
        <v>73</v>
      </c>
      <c r="H66" t="s">
        <v>97</v>
      </c>
      <c r="I66" t="s">
        <v>89</v>
      </c>
      <c r="J66">
        <v>196</v>
      </c>
      <c r="K66" t="s">
        <v>98</v>
      </c>
      <c r="L66" t="s">
        <v>144</v>
      </c>
      <c r="M66" s="28"/>
    </row>
    <row r="67" spans="1:13" x14ac:dyDescent="0.25">
      <c r="A67">
        <v>2</v>
      </c>
      <c r="B67">
        <v>30</v>
      </c>
      <c r="C67">
        <v>61</v>
      </c>
      <c r="D67" t="s">
        <v>135</v>
      </c>
      <c r="F67" t="s">
        <v>1268</v>
      </c>
      <c r="G67" t="s">
        <v>73</v>
      </c>
      <c r="H67" t="s">
        <v>84</v>
      </c>
      <c r="I67" t="s">
        <v>89</v>
      </c>
      <c r="J67">
        <v>178</v>
      </c>
      <c r="K67" t="s">
        <v>95</v>
      </c>
      <c r="L67" t="s">
        <v>1248</v>
      </c>
      <c r="M67" s="28"/>
    </row>
    <row r="68" spans="1:13" x14ac:dyDescent="0.25">
      <c r="A68">
        <v>2</v>
      </c>
      <c r="B68">
        <v>31</v>
      </c>
      <c r="C68">
        <v>62</v>
      </c>
      <c r="D68" t="s">
        <v>18</v>
      </c>
      <c r="E68" t="s">
        <v>1269</v>
      </c>
      <c r="F68" t="s">
        <v>1270</v>
      </c>
      <c r="G68" t="s">
        <v>127</v>
      </c>
      <c r="H68" t="s">
        <v>74</v>
      </c>
      <c r="I68" t="s">
        <v>89</v>
      </c>
      <c r="J68">
        <v>156</v>
      </c>
      <c r="K68" t="s">
        <v>90</v>
      </c>
      <c r="L68" t="s">
        <v>1200</v>
      </c>
      <c r="M68" s="28"/>
    </row>
    <row r="69" spans="1:13" x14ac:dyDescent="0.25">
      <c r="A69" s="28"/>
      <c r="B69" s="28"/>
      <c r="C69" s="28"/>
      <c r="D69" s="28"/>
      <c r="E69" s="28"/>
      <c r="F69" s="28"/>
      <c r="G69" s="28"/>
      <c r="H69" s="28"/>
      <c r="I69" s="28"/>
      <c r="J69" s="28"/>
      <c r="K69" s="28"/>
      <c r="L69" s="28"/>
      <c r="M69" s="28"/>
    </row>
    <row r="70" spans="1:13" ht="23.25" x14ac:dyDescent="0.35">
      <c r="A70" s="491" t="s">
        <v>179</v>
      </c>
      <c r="B70" s="491"/>
      <c r="C70" s="491"/>
      <c r="D70" s="491"/>
      <c r="E70" s="491"/>
      <c r="F70" s="491"/>
      <c r="G70" s="491"/>
      <c r="H70" s="491"/>
      <c r="I70" s="491"/>
      <c r="J70" s="491"/>
      <c r="K70" s="491"/>
      <c r="L70" s="491"/>
      <c r="M70" s="491"/>
    </row>
    <row r="71" spans="1:13" x14ac:dyDescent="0.25">
      <c r="A71" t="s">
        <v>65</v>
      </c>
      <c r="B71" t="s">
        <v>66</v>
      </c>
      <c r="C71" t="s">
        <v>67</v>
      </c>
      <c r="D71" t="s">
        <v>68</v>
      </c>
      <c r="E71" t="s">
        <v>165</v>
      </c>
      <c r="F71" t="s">
        <v>1209</v>
      </c>
      <c r="G71" t="s">
        <v>5</v>
      </c>
      <c r="H71" t="s">
        <v>70</v>
      </c>
      <c r="I71" t="s">
        <v>166</v>
      </c>
      <c r="J71" t="s">
        <v>167</v>
      </c>
      <c r="K71" t="s">
        <v>71</v>
      </c>
      <c r="L71" t="s">
        <v>72</v>
      </c>
      <c r="M71" s="28"/>
    </row>
    <row r="72" spans="1:13" x14ac:dyDescent="0.25">
      <c r="A72">
        <v>3</v>
      </c>
      <c r="B72">
        <v>1</v>
      </c>
      <c r="C72">
        <v>63</v>
      </c>
      <c r="D72" t="s">
        <v>21</v>
      </c>
      <c r="E72" t="s">
        <v>1271</v>
      </c>
      <c r="F72" t="s">
        <v>1272</v>
      </c>
      <c r="G72" t="s">
        <v>73</v>
      </c>
      <c r="H72" t="s">
        <v>74</v>
      </c>
      <c r="I72" t="s">
        <v>80</v>
      </c>
      <c r="J72">
        <v>201</v>
      </c>
      <c r="K72" t="s">
        <v>1273</v>
      </c>
      <c r="L72" t="s">
        <v>1274</v>
      </c>
      <c r="M72" s="28"/>
    </row>
    <row r="73" spans="1:13" x14ac:dyDescent="0.25">
      <c r="A73">
        <v>3</v>
      </c>
      <c r="B73">
        <v>2</v>
      </c>
      <c r="C73">
        <v>64</v>
      </c>
      <c r="D73" t="s">
        <v>15</v>
      </c>
      <c r="E73" t="s">
        <v>1275</v>
      </c>
      <c r="F73" t="s">
        <v>1276</v>
      </c>
      <c r="G73" t="s">
        <v>127</v>
      </c>
      <c r="H73" t="s">
        <v>91</v>
      </c>
      <c r="I73" t="s">
        <v>94</v>
      </c>
      <c r="J73">
        <v>217</v>
      </c>
      <c r="K73" t="s">
        <v>124</v>
      </c>
      <c r="L73" t="s">
        <v>1277</v>
      </c>
      <c r="M73" s="28"/>
    </row>
    <row r="74" spans="1:13" x14ac:dyDescent="0.25">
      <c r="A74">
        <v>3</v>
      </c>
      <c r="B74">
        <v>3</v>
      </c>
      <c r="C74">
        <v>65</v>
      </c>
      <c r="D74" t="s">
        <v>63</v>
      </c>
      <c r="F74" t="s">
        <v>1278</v>
      </c>
      <c r="G74" t="s">
        <v>88</v>
      </c>
      <c r="H74" t="s">
        <v>83</v>
      </c>
      <c r="I74" t="s">
        <v>89</v>
      </c>
      <c r="J74">
        <v>171</v>
      </c>
      <c r="K74" t="s">
        <v>1279</v>
      </c>
      <c r="L74" t="s">
        <v>1280</v>
      </c>
      <c r="M74" s="28"/>
    </row>
    <row r="75" spans="1:13" x14ac:dyDescent="0.25">
      <c r="A75">
        <v>3</v>
      </c>
      <c r="B75">
        <v>4</v>
      </c>
      <c r="C75">
        <v>66</v>
      </c>
      <c r="D75" t="s">
        <v>22</v>
      </c>
      <c r="F75" t="s">
        <v>1281</v>
      </c>
      <c r="G75" t="s">
        <v>73</v>
      </c>
      <c r="H75" t="s">
        <v>74</v>
      </c>
      <c r="I75" t="s">
        <v>100</v>
      </c>
      <c r="J75">
        <v>168</v>
      </c>
      <c r="K75" t="s">
        <v>76</v>
      </c>
      <c r="L75" t="s">
        <v>1185</v>
      </c>
      <c r="M75" s="28"/>
    </row>
    <row r="76" spans="1:13" x14ac:dyDescent="0.25">
      <c r="A76">
        <v>3</v>
      </c>
      <c r="B76">
        <v>5</v>
      </c>
      <c r="C76">
        <v>67</v>
      </c>
      <c r="D76" t="s">
        <v>17</v>
      </c>
      <c r="F76" t="s">
        <v>1282</v>
      </c>
      <c r="G76" t="s">
        <v>82</v>
      </c>
      <c r="H76" t="s">
        <v>77</v>
      </c>
      <c r="I76" t="s">
        <v>80</v>
      </c>
      <c r="J76">
        <v>203</v>
      </c>
      <c r="K76" t="s">
        <v>76</v>
      </c>
      <c r="L76" t="s">
        <v>1169</v>
      </c>
      <c r="M76" s="28"/>
    </row>
    <row r="77" spans="1:13" x14ac:dyDescent="0.25">
      <c r="A77">
        <v>3</v>
      </c>
      <c r="B77">
        <v>6</v>
      </c>
      <c r="C77">
        <v>68</v>
      </c>
      <c r="D77" t="s">
        <v>34</v>
      </c>
      <c r="F77" t="s">
        <v>1283</v>
      </c>
      <c r="G77" t="s">
        <v>73</v>
      </c>
      <c r="H77" t="s">
        <v>77</v>
      </c>
      <c r="I77" t="s">
        <v>102</v>
      </c>
      <c r="J77">
        <v>150</v>
      </c>
      <c r="K77" t="s">
        <v>96</v>
      </c>
      <c r="L77" t="s">
        <v>1284</v>
      </c>
      <c r="M77" s="28"/>
    </row>
    <row r="78" spans="1:13" x14ac:dyDescent="0.25">
      <c r="A78">
        <v>3</v>
      </c>
      <c r="B78">
        <v>7</v>
      </c>
      <c r="C78">
        <v>69</v>
      </c>
      <c r="D78" t="s">
        <v>13</v>
      </c>
      <c r="F78" t="s">
        <v>1285</v>
      </c>
      <c r="G78" t="s">
        <v>73</v>
      </c>
      <c r="H78" t="s">
        <v>77</v>
      </c>
      <c r="I78" t="s">
        <v>102</v>
      </c>
      <c r="J78">
        <v>195</v>
      </c>
      <c r="K78" t="s">
        <v>155</v>
      </c>
      <c r="L78" t="s">
        <v>99</v>
      </c>
      <c r="M78" s="28"/>
    </row>
    <row r="79" spans="1:13" x14ac:dyDescent="0.25">
      <c r="A79">
        <v>3</v>
      </c>
      <c r="B79">
        <v>8</v>
      </c>
      <c r="C79">
        <v>70</v>
      </c>
      <c r="D79" t="s">
        <v>26</v>
      </c>
      <c r="F79" t="s">
        <v>1286</v>
      </c>
      <c r="G79" t="s">
        <v>82</v>
      </c>
      <c r="H79" t="s">
        <v>77</v>
      </c>
      <c r="I79" t="s">
        <v>75</v>
      </c>
      <c r="J79">
        <v>176</v>
      </c>
      <c r="K79" t="s">
        <v>106</v>
      </c>
      <c r="L79" t="s">
        <v>1287</v>
      </c>
      <c r="M79" s="28"/>
    </row>
    <row r="80" spans="1:13" x14ac:dyDescent="0.25">
      <c r="A80">
        <v>3</v>
      </c>
      <c r="B80">
        <v>9</v>
      </c>
      <c r="C80">
        <v>71</v>
      </c>
      <c r="D80" t="s">
        <v>22</v>
      </c>
      <c r="E80" t="s">
        <v>1288</v>
      </c>
      <c r="F80" t="s">
        <v>1289</v>
      </c>
      <c r="G80" t="s">
        <v>82</v>
      </c>
      <c r="H80" t="s">
        <v>77</v>
      </c>
      <c r="I80" t="s">
        <v>102</v>
      </c>
      <c r="J80">
        <v>179</v>
      </c>
      <c r="K80" t="s">
        <v>184</v>
      </c>
      <c r="L80" t="s">
        <v>1290</v>
      </c>
      <c r="M80" s="28"/>
    </row>
    <row r="81" spans="1:13" x14ac:dyDescent="0.25">
      <c r="A81">
        <v>3</v>
      </c>
      <c r="B81">
        <v>10</v>
      </c>
      <c r="C81">
        <v>72</v>
      </c>
      <c r="D81" t="s">
        <v>25</v>
      </c>
      <c r="F81" t="s">
        <v>909</v>
      </c>
      <c r="G81" t="s">
        <v>127</v>
      </c>
      <c r="H81" t="s">
        <v>83</v>
      </c>
      <c r="I81" t="s">
        <v>80</v>
      </c>
      <c r="J81">
        <v>192</v>
      </c>
      <c r="K81" t="s">
        <v>128</v>
      </c>
      <c r="L81" t="s">
        <v>1291</v>
      </c>
      <c r="M81" s="28"/>
    </row>
    <row r="82" spans="1:13" x14ac:dyDescent="0.25">
      <c r="A82">
        <v>3</v>
      </c>
      <c r="B82">
        <v>11</v>
      </c>
      <c r="C82">
        <v>73</v>
      </c>
      <c r="D82" t="s">
        <v>63</v>
      </c>
      <c r="E82" t="s">
        <v>1292</v>
      </c>
      <c r="F82" t="s">
        <v>1293</v>
      </c>
      <c r="G82" t="s">
        <v>82</v>
      </c>
      <c r="H82" t="s">
        <v>77</v>
      </c>
      <c r="I82" t="s">
        <v>75</v>
      </c>
      <c r="J82">
        <v>200</v>
      </c>
      <c r="K82" t="s">
        <v>155</v>
      </c>
      <c r="L82" t="s">
        <v>99</v>
      </c>
      <c r="M82" s="28"/>
    </row>
    <row r="83" spans="1:13" x14ac:dyDescent="0.25">
      <c r="A83">
        <v>3</v>
      </c>
      <c r="B83">
        <v>12</v>
      </c>
      <c r="C83">
        <v>74</v>
      </c>
      <c r="D83" t="s">
        <v>13</v>
      </c>
      <c r="E83" t="s">
        <v>1294</v>
      </c>
      <c r="F83" t="s">
        <v>1295</v>
      </c>
      <c r="G83" t="s">
        <v>88</v>
      </c>
      <c r="H83" t="s">
        <v>91</v>
      </c>
      <c r="I83" t="s">
        <v>100</v>
      </c>
      <c r="J83">
        <v>169</v>
      </c>
      <c r="K83" t="s">
        <v>124</v>
      </c>
      <c r="L83" t="s">
        <v>1296</v>
      </c>
      <c r="M83" s="28"/>
    </row>
    <row r="84" spans="1:13" x14ac:dyDescent="0.25">
      <c r="A84">
        <v>3</v>
      </c>
      <c r="B84">
        <v>13</v>
      </c>
      <c r="C84">
        <v>75</v>
      </c>
      <c r="D84" t="s">
        <v>16</v>
      </c>
      <c r="F84" t="s">
        <v>1297</v>
      </c>
      <c r="G84" t="s">
        <v>73</v>
      </c>
      <c r="H84" t="s">
        <v>97</v>
      </c>
      <c r="I84" t="s">
        <v>80</v>
      </c>
      <c r="J84">
        <v>204</v>
      </c>
      <c r="K84" t="s">
        <v>101</v>
      </c>
      <c r="L84" t="s">
        <v>1298</v>
      </c>
      <c r="M84" s="28"/>
    </row>
    <row r="85" spans="1:13" x14ac:dyDescent="0.25">
      <c r="A85">
        <v>3</v>
      </c>
      <c r="B85">
        <v>14</v>
      </c>
      <c r="C85">
        <v>76</v>
      </c>
      <c r="D85" t="s">
        <v>33</v>
      </c>
      <c r="E85" t="s">
        <v>1299</v>
      </c>
      <c r="F85" t="s">
        <v>1300</v>
      </c>
      <c r="G85" t="s">
        <v>73</v>
      </c>
      <c r="H85" t="s">
        <v>84</v>
      </c>
      <c r="I85" t="s">
        <v>100</v>
      </c>
      <c r="J85">
        <v>159</v>
      </c>
      <c r="K85" t="s">
        <v>76</v>
      </c>
      <c r="L85" t="s">
        <v>1301</v>
      </c>
      <c r="M85" s="28"/>
    </row>
    <row r="86" spans="1:13" x14ac:dyDescent="0.25">
      <c r="A86">
        <v>3</v>
      </c>
      <c r="B86">
        <v>15</v>
      </c>
      <c r="C86">
        <v>77</v>
      </c>
      <c r="D86" t="s">
        <v>9</v>
      </c>
      <c r="E86" t="s">
        <v>1302</v>
      </c>
      <c r="F86" t="s">
        <v>1303</v>
      </c>
      <c r="G86" t="s">
        <v>73</v>
      </c>
      <c r="H86" t="s">
        <v>83</v>
      </c>
      <c r="I86" t="s">
        <v>75</v>
      </c>
      <c r="J86">
        <v>179</v>
      </c>
      <c r="K86" t="s">
        <v>128</v>
      </c>
      <c r="L86" t="s">
        <v>1304</v>
      </c>
      <c r="M86" s="28"/>
    </row>
    <row r="87" spans="1:13" x14ac:dyDescent="0.25">
      <c r="A87">
        <v>3</v>
      </c>
      <c r="B87">
        <v>16</v>
      </c>
      <c r="C87">
        <v>78</v>
      </c>
      <c r="D87" t="s">
        <v>15</v>
      </c>
      <c r="F87" t="s">
        <v>1305</v>
      </c>
      <c r="G87" t="s">
        <v>93</v>
      </c>
      <c r="H87" t="s">
        <v>91</v>
      </c>
      <c r="I87" t="s">
        <v>89</v>
      </c>
      <c r="J87">
        <v>199</v>
      </c>
      <c r="K87" t="s">
        <v>96</v>
      </c>
      <c r="L87" t="s">
        <v>1306</v>
      </c>
      <c r="M87" s="28"/>
    </row>
    <row r="88" spans="1:13" x14ac:dyDescent="0.25">
      <c r="A88">
        <v>3</v>
      </c>
      <c r="B88">
        <v>17</v>
      </c>
      <c r="C88">
        <v>79</v>
      </c>
      <c r="D88" t="s">
        <v>6</v>
      </c>
      <c r="E88" t="s">
        <v>1307</v>
      </c>
      <c r="F88" t="s">
        <v>1308</v>
      </c>
      <c r="G88" t="s">
        <v>93</v>
      </c>
      <c r="H88" t="s">
        <v>77</v>
      </c>
      <c r="I88" t="s">
        <v>75</v>
      </c>
      <c r="J88">
        <v>157</v>
      </c>
      <c r="K88" t="s">
        <v>96</v>
      </c>
      <c r="L88" t="s">
        <v>1309</v>
      </c>
      <c r="M88" s="28"/>
    </row>
    <row r="89" spans="1:13" x14ac:dyDescent="0.25">
      <c r="A89">
        <v>3</v>
      </c>
      <c r="B89">
        <v>18</v>
      </c>
      <c r="C89">
        <v>80</v>
      </c>
      <c r="D89" t="s">
        <v>86</v>
      </c>
      <c r="F89" t="s">
        <v>1310</v>
      </c>
      <c r="G89" t="s">
        <v>93</v>
      </c>
      <c r="H89" t="s">
        <v>97</v>
      </c>
      <c r="I89" t="s">
        <v>126</v>
      </c>
      <c r="J89">
        <v>165</v>
      </c>
      <c r="K89" t="s">
        <v>101</v>
      </c>
      <c r="L89" t="s">
        <v>1191</v>
      </c>
      <c r="M89" s="28"/>
    </row>
    <row r="90" spans="1:13" x14ac:dyDescent="0.25">
      <c r="A90">
        <v>3</v>
      </c>
      <c r="B90">
        <v>19</v>
      </c>
      <c r="C90">
        <v>81</v>
      </c>
      <c r="D90" t="s">
        <v>17</v>
      </c>
      <c r="E90" t="s">
        <v>1311</v>
      </c>
      <c r="F90" t="s">
        <v>1312</v>
      </c>
      <c r="G90" t="s">
        <v>82</v>
      </c>
      <c r="H90" t="s">
        <v>74</v>
      </c>
      <c r="I90" t="s">
        <v>78</v>
      </c>
      <c r="J90">
        <v>174</v>
      </c>
      <c r="K90" t="s">
        <v>1245</v>
      </c>
      <c r="L90" t="s">
        <v>1313</v>
      </c>
      <c r="M90" s="28"/>
    </row>
    <row r="91" spans="1:13" x14ac:dyDescent="0.25">
      <c r="A91">
        <v>3</v>
      </c>
      <c r="B91">
        <v>20</v>
      </c>
      <c r="C91">
        <v>82</v>
      </c>
      <c r="D91" t="s">
        <v>20</v>
      </c>
      <c r="F91" t="s">
        <v>1314</v>
      </c>
      <c r="G91" t="s">
        <v>93</v>
      </c>
      <c r="H91" t="s">
        <v>84</v>
      </c>
      <c r="I91" t="s">
        <v>89</v>
      </c>
      <c r="J91">
        <v>165</v>
      </c>
      <c r="K91" t="s">
        <v>95</v>
      </c>
      <c r="L91" t="s">
        <v>1315</v>
      </c>
      <c r="M91" s="28"/>
    </row>
    <row r="92" spans="1:13" x14ac:dyDescent="0.25">
      <c r="A92">
        <v>3</v>
      </c>
      <c r="B92">
        <v>21</v>
      </c>
      <c r="C92">
        <v>83</v>
      </c>
      <c r="D92" t="s">
        <v>33</v>
      </c>
      <c r="E92" t="s">
        <v>1253</v>
      </c>
      <c r="F92" t="s">
        <v>1316</v>
      </c>
      <c r="G92" t="s">
        <v>73</v>
      </c>
      <c r="H92" t="s">
        <v>74</v>
      </c>
      <c r="I92" t="s">
        <v>75</v>
      </c>
      <c r="J92">
        <v>172</v>
      </c>
      <c r="K92" t="s">
        <v>85</v>
      </c>
      <c r="L92" t="s">
        <v>1317</v>
      </c>
      <c r="M92" s="28"/>
    </row>
    <row r="93" spans="1:13" x14ac:dyDescent="0.25">
      <c r="A93">
        <v>3</v>
      </c>
      <c r="B93">
        <v>22</v>
      </c>
      <c r="C93">
        <v>84</v>
      </c>
      <c r="D93" t="s">
        <v>17</v>
      </c>
      <c r="E93" t="s">
        <v>1318</v>
      </c>
      <c r="F93" t="s">
        <v>1319</v>
      </c>
      <c r="G93" t="s">
        <v>127</v>
      </c>
      <c r="H93" t="s">
        <v>97</v>
      </c>
      <c r="I93" t="s">
        <v>80</v>
      </c>
      <c r="J93">
        <v>209</v>
      </c>
      <c r="K93" t="s">
        <v>1320</v>
      </c>
      <c r="L93" t="s">
        <v>1321</v>
      </c>
      <c r="M93" s="28"/>
    </row>
    <row r="94" spans="1:13" x14ac:dyDescent="0.25">
      <c r="A94">
        <v>3</v>
      </c>
      <c r="B94">
        <v>23</v>
      </c>
      <c r="C94">
        <v>85</v>
      </c>
      <c r="D94" t="s">
        <v>6</v>
      </c>
      <c r="F94" t="s">
        <v>1322</v>
      </c>
      <c r="G94" t="s">
        <v>127</v>
      </c>
      <c r="H94" t="s">
        <v>83</v>
      </c>
      <c r="I94" t="s">
        <v>89</v>
      </c>
      <c r="J94">
        <v>166</v>
      </c>
      <c r="K94" t="s">
        <v>1279</v>
      </c>
      <c r="L94" t="s">
        <v>1323</v>
      </c>
      <c r="M94" s="28"/>
    </row>
    <row r="95" spans="1:13" x14ac:dyDescent="0.25">
      <c r="A95">
        <v>3</v>
      </c>
      <c r="B95">
        <v>24</v>
      </c>
      <c r="C95">
        <v>86</v>
      </c>
      <c r="D95" t="s">
        <v>21</v>
      </c>
      <c r="F95" t="s">
        <v>1324</v>
      </c>
      <c r="G95" t="s">
        <v>73</v>
      </c>
      <c r="H95" t="s">
        <v>84</v>
      </c>
      <c r="I95" t="s">
        <v>102</v>
      </c>
      <c r="J95">
        <v>198</v>
      </c>
      <c r="K95" t="s">
        <v>90</v>
      </c>
      <c r="L95" t="s">
        <v>1325</v>
      </c>
      <c r="M95" s="28"/>
    </row>
    <row r="96" spans="1:13" x14ac:dyDescent="0.25">
      <c r="A96">
        <v>3</v>
      </c>
      <c r="B96">
        <v>25</v>
      </c>
      <c r="C96">
        <v>87</v>
      </c>
      <c r="D96" t="s">
        <v>30</v>
      </c>
      <c r="E96" t="s">
        <v>1326</v>
      </c>
      <c r="F96" t="s">
        <v>1327</v>
      </c>
      <c r="G96" t="s">
        <v>73</v>
      </c>
      <c r="H96" t="s">
        <v>97</v>
      </c>
      <c r="I96" t="s">
        <v>89</v>
      </c>
      <c r="J96">
        <v>178</v>
      </c>
      <c r="K96" t="s">
        <v>101</v>
      </c>
      <c r="L96" t="s">
        <v>1328</v>
      </c>
      <c r="M96" s="28"/>
    </row>
    <row r="97" spans="1:13" x14ac:dyDescent="0.25">
      <c r="A97">
        <v>3</v>
      </c>
      <c r="B97">
        <v>26</v>
      </c>
      <c r="C97">
        <v>88</v>
      </c>
      <c r="D97" t="s">
        <v>26</v>
      </c>
      <c r="E97" t="s">
        <v>1329</v>
      </c>
      <c r="F97" t="s">
        <v>1330</v>
      </c>
      <c r="G97" t="s">
        <v>82</v>
      </c>
      <c r="H97" t="s">
        <v>77</v>
      </c>
      <c r="I97" t="s">
        <v>75</v>
      </c>
      <c r="J97">
        <v>180</v>
      </c>
      <c r="K97" t="s">
        <v>76</v>
      </c>
      <c r="L97" t="s">
        <v>1159</v>
      </c>
      <c r="M97" s="28"/>
    </row>
    <row r="98" spans="1:13" x14ac:dyDescent="0.25">
      <c r="A98">
        <v>3</v>
      </c>
      <c r="B98">
        <v>27</v>
      </c>
      <c r="C98">
        <v>89</v>
      </c>
      <c r="D98" t="s">
        <v>19</v>
      </c>
      <c r="E98" t="s">
        <v>1331</v>
      </c>
      <c r="F98" t="s">
        <v>1332</v>
      </c>
      <c r="G98" t="s">
        <v>88</v>
      </c>
      <c r="H98" t="s">
        <v>77</v>
      </c>
      <c r="I98" t="s">
        <v>100</v>
      </c>
      <c r="J98">
        <v>172</v>
      </c>
      <c r="K98" t="s">
        <v>79</v>
      </c>
      <c r="L98" t="s">
        <v>1333</v>
      </c>
      <c r="M98" s="28"/>
    </row>
    <row r="99" spans="1:13" x14ac:dyDescent="0.25">
      <c r="A99">
        <v>3</v>
      </c>
      <c r="B99">
        <v>28</v>
      </c>
      <c r="C99">
        <v>90</v>
      </c>
      <c r="D99" t="s">
        <v>32</v>
      </c>
      <c r="F99" t="s">
        <v>1334</v>
      </c>
      <c r="G99" t="s">
        <v>82</v>
      </c>
      <c r="H99" t="s">
        <v>84</v>
      </c>
      <c r="I99" t="s">
        <v>80</v>
      </c>
      <c r="J99">
        <v>201</v>
      </c>
      <c r="K99" t="s">
        <v>95</v>
      </c>
      <c r="L99" t="s">
        <v>1335</v>
      </c>
      <c r="M99" s="28"/>
    </row>
    <row r="100" spans="1:13" x14ac:dyDescent="0.25">
      <c r="A100">
        <v>3</v>
      </c>
      <c r="B100">
        <v>29</v>
      </c>
      <c r="C100">
        <v>91</v>
      </c>
      <c r="D100" t="s">
        <v>35</v>
      </c>
      <c r="F100" t="s">
        <v>1336</v>
      </c>
      <c r="G100" t="s">
        <v>73</v>
      </c>
      <c r="H100" t="s">
        <v>77</v>
      </c>
      <c r="I100" t="s">
        <v>81</v>
      </c>
      <c r="J100">
        <v>177</v>
      </c>
      <c r="K100" t="s">
        <v>96</v>
      </c>
      <c r="L100" t="s">
        <v>1337</v>
      </c>
      <c r="M100" s="28"/>
    </row>
    <row r="101" spans="1:13" x14ac:dyDescent="0.25">
      <c r="A101">
        <v>3</v>
      </c>
      <c r="B101">
        <v>30</v>
      </c>
      <c r="C101">
        <v>92</v>
      </c>
      <c r="D101" t="s">
        <v>21</v>
      </c>
      <c r="E101" t="s">
        <v>1338</v>
      </c>
      <c r="F101" t="s">
        <v>1339</v>
      </c>
      <c r="G101" t="s">
        <v>73</v>
      </c>
      <c r="H101" t="s">
        <v>74</v>
      </c>
      <c r="I101" t="s">
        <v>102</v>
      </c>
      <c r="J101">
        <v>177</v>
      </c>
      <c r="K101" t="s">
        <v>85</v>
      </c>
      <c r="L101" t="s">
        <v>1340</v>
      </c>
      <c r="M101" s="28"/>
    </row>
    <row r="102" spans="1:13" x14ac:dyDescent="0.25">
      <c r="A102">
        <v>3</v>
      </c>
      <c r="B102">
        <v>31</v>
      </c>
      <c r="C102">
        <v>93</v>
      </c>
      <c r="D102" t="s">
        <v>1206</v>
      </c>
      <c r="F102" t="s">
        <v>1341</v>
      </c>
      <c r="G102" t="s">
        <v>88</v>
      </c>
      <c r="H102" t="s">
        <v>74</v>
      </c>
      <c r="I102" t="s">
        <v>80</v>
      </c>
      <c r="J102">
        <v>203</v>
      </c>
      <c r="K102" t="s">
        <v>85</v>
      </c>
      <c r="L102" t="s">
        <v>1340</v>
      </c>
      <c r="M102" s="28"/>
    </row>
  </sheetData>
  <mergeCells count="4">
    <mergeCell ref="A1:M1"/>
    <mergeCell ref="A2:M2"/>
    <mergeCell ref="A36:M36"/>
    <mergeCell ref="A70:M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12" sqref="B12"/>
    </sheetView>
  </sheetViews>
  <sheetFormatPr baseColWidth="10" defaultRowHeight="15" x14ac:dyDescent="0.25"/>
  <cols>
    <col min="1" max="1" width="81.28515625" bestFit="1" customWidth="1"/>
    <col min="2" max="2" width="21.7109375" style="35" bestFit="1" customWidth="1"/>
  </cols>
  <sheetData>
    <row r="1" spans="1:5" x14ac:dyDescent="0.25">
      <c r="A1" s="6" t="s">
        <v>0</v>
      </c>
      <c r="B1" s="9">
        <v>2019</v>
      </c>
    </row>
    <row r="2" spans="1:5" x14ac:dyDescent="0.25">
      <c r="A2" s="45" t="s">
        <v>2</v>
      </c>
      <c r="B2" s="10">
        <v>5</v>
      </c>
    </row>
    <row r="5" spans="1:5" ht="18.75" x14ac:dyDescent="0.3">
      <c r="A5" s="12" t="s">
        <v>2674</v>
      </c>
      <c r="B5" s="13">
        <v>102000000</v>
      </c>
    </row>
    <row r="6" spans="1:5" ht="18.75" x14ac:dyDescent="0.3">
      <c r="A6" s="280" t="s">
        <v>2675</v>
      </c>
      <c r="B6" s="13">
        <v>102000000</v>
      </c>
    </row>
    <row r="8" spans="1:5" ht="18.75" x14ac:dyDescent="0.3">
      <c r="A8" s="21" t="s">
        <v>54</v>
      </c>
      <c r="B8" s="22">
        <v>7</v>
      </c>
    </row>
    <row r="11" spans="1:5" x14ac:dyDescent="0.25">
      <c r="A11" s="36" t="s">
        <v>56</v>
      </c>
    </row>
    <row r="12" spans="1:5" x14ac:dyDescent="0.25">
      <c r="A12" s="287" t="s">
        <v>197</v>
      </c>
      <c r="B12" s="285">
        <v>81.5</v>
      </c>
    </row>
    <row r="13" spans="1:5" x14ac:dyDescent="0.25">
      <c r="A13" s="288" t="s">
        <v>198</v>
      </c>
      <c r="B13" s="286">
        <f>ROUNDUP(B12*B19,0)</f>
        <v>102</v>
      </c>
      <c r="C13" s="27"/>
    </row>
    <row r="14" spans="1:5" ht="15.75" thickBot="1" x14ac:dyDescent="0.3">
      <c r="B14" s="282"/>
      <c r="C14" s="27"/>
    </row>
    <row r="15" spans="1:5" ht="24" thickBot="1" x14ac:dyDescent="0.4">
      <c r="A15" s="289" t="s">
        <v>58</v>
      </c>
      <c r="B15" s="485">
        <v>81.5</v>
      </c>
      <c r="E15" s="281" t="s">
        <v>196</v>
      </c>
    </row>
    <row r="16" spans="1:5" x14ac:dyDescent="0.25">
      <c r="A16" s="288" t="s">
        <v>57</v>
      </c>
      <c r="B16" s="286">
        <f>ROUNDUP(B15*$B$19,0)</f>
        <v>102</v>
      </c>
    </row>
    <row r="18" spans="1:2" x14ac:dyDescent="0.25">
      <c r="B18" s="283"/>
    </row>
    <row r="19" spans="1:2" x14ac:dyDescent="0.25">
      <c r="A19" t="s">
        <v>199</v>
      </c>
      <c r="B19" s="284">
        <v>1.24</v>
      </c>
    </row>
  </sheetData>
  <phoneticPr fontId="0"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79"/>
  <sheetViews>
    <sheetView zoomScaleNormal="100" workbookViewId="0">
      <pane ySplit="2" topLeftCell="A3" activePane="bottomLeft" state="frozen"/>
      <selection pane="bottomLeft" activeCell="B3" sqref="B3:T1479"/>
    </sheetView>
  </sheetViews>
  <sheetFormatPr baseColWidth="10" defaultRowHeight="15" x14ac:dyDescent="0.25"/>
  <cols>
    <col min="2" max="2" width="22.140625" customWidth="1"/>
    <col min="3" max="4" width="11.5703125" customWidth="1"/>
    <col min="5" max="5" width="24.28515625" style="5" customWidth="1"/>
    <col min="6" max="6" width="11.7109375" style="5" bestFit="1" customWidth="1"/>
    <col min="7" max="7" width="9.85546875" style="35" customWidth="1"/>
    <col min="8" max="8" width="12" style="5" bestFit="1" customWidth="1"/>
    <col min="9" max="9" width="10.28515625" style="35" bestFit="1" customWidth="1"/>
    <col min="10" max="10" width="8.42578125" style="35" bestFit="1" customWidth="1"/>
    <col min="11" max="11" width="17" bestFit="1" customWidth="1"/>
    <col min="12" max="13" width="19.28515625" style="295" bestFit="1" customWidth="1"/>
    <col min="14" max="18" width="15.42578125" style="296" bestFit="1" customWidth="1"/>
    <col min="19" max="20" width="15.28515625" style="362" customWidth="1"/>
    <col min="21" max="21" width="28" style="35" customWidth="1"/>
    <col min="23" max="23" width="18.7109375" customWidth="1"/>
    <col min="24" max="24" width="17.28515625" style="35" customWidth="1"/>
    <col min="25" max="25" width="17.5703125" customWidth="1"/>
  </cols>
  <sheetData>
    <row r="1" spans="1:25" ht="13.5" customHeight="1" x14ac:dyDescent="0.25">
      <c r="E1" s="1"/>
      <c r="F1" s="2"/>
      <c r="G1" s="2"/>
      <c r="H1" s="2"/>
      <c r="I1" s="2"/>
      <c r="J1" s="2"/>
      <c r="K1" s="365"/>
      <c r="L1" s="492" t="s">
        <v>3</v>
      </c>
      <c r="M1" s="493"/>
      <c r="N1" s="494" t="s">
        <v>4</v>
      </c>
      <c r="O1" s="495"/>
      <c r="P1" s="495"/>
      <c r="Q1" s="495"/>
      <c r="R1" s="495"/>
      <c r="S1" s="495"/>
      <c r="T1" s="495"/>
    </row>
    <row r="2" spans="1:25" ht="15.75" thickBot="1" x14ac:dyDescent="0.3">
      <c r="A2">
        <v>0</v>
      </c>
      <c r="B2" t="s">
        <v>53</v>
      </c>
      <c r="E2" s="3" t="s">
        <v>53</v>
      </c>
      <c r="F2" s="4" t="s">
        <v>52</v>
      </c>
      <c r="G2" s="4" t="s">
        <v>996</v>
      </c>
      <c r="H2" s="4" t="s">
        <v>5</v>
      </c>
      <c r="I2" s="4" t="s">
        <v>195</v>
      </c>
      <c r="J2" s="4" t="s">
        <v>997</v>
      </c>
      <c r="K2" s="18" t="s">
        <v>189</v>
      </c>
      <c r="L2" s="293" t="s">
        <v>1007</v>
      </c>
      <c r="M2" s="294" t="s">
        <v>2672</v>
      </c>
      <c r="N2" t="s">
        <v>365</v>
      </c>
      <c r="O2" t="s">
        <v>366</v>
      </c>
      <c r="P2" t="s">
        <v>367</v>
      </c>
      <c r="Q2" t="s">
        <v>368</v>
      </c>
      <c r="R2" t="s">
        <v>369</v>
      </c>
      <c r="S2" t="s">
        <v>370</v>
      </c>
      <c r="T2" t="s">
        <v>2673</v>
      </c>
      <c r="U2" s="18" t="s">
        <v>190</v>
      </c>
      <c r="W2" t="s">
        <v>186</v>
      </c>
      <c r="X2" s="35" t="s">
        <v>1006</v>
      </c>
      <c r="Y2" t="s">
        <v>1344</v>
      </c>
    </row>
    <row r="3" spans="1:25" ht="15.75" x14ac:dyDescent="0.25">
      <c r="A3">
        <f>A2+1</f>
        <v>1</v>
      </c>
      <c r="B3" t="str">
        <f>C3&amp;" "&amp;D3&amp;" - "&amp;F3</f>
        <v>Ryan Getzlaf - ANA</v>
      </c>
      <c r="C3" t="str">
        <f>RIGHT(E3,(LEN(E3)-1)-SEARCH(",",E3,1))</f>
        <v>Ryan</v>
      </c>
      <c r="D3" t="str">
        <f>LEFT(E3,SEARCH(",",E3,1)-1)</f>
        <v>Getzlaf</v>
      </c>
      <c r="E3" s="39" t="s">
        <v>2965</v>
      </c>
      <c r="F3" s="30" t="s">
        <v>6</v>
      </c>
      <c r="G3" s="35" t="s">
        <v>422</v>
      </c>
      <c r="H3" s="35" t="s">
        <v>73</v>
      </c>
      <c r="I3" s="35" t="s">
        <v>2441</v>
      </c>
      <c r="J3" s="35">
        <v>34</v>
      </c>
      <c r="K3" s="35">
        <f>VALUE(COUNTIF(Validation!$A$2:$H$47,E3))</f>
        <v>0</v>
      </c>
      <c r="L3" s="361">
        <f>IF(OR(N3="RFA",N3="UFA",N3="",N3=0),0,N3)</f>
        <v>8250000</v>
      </c>
      <c r="M3" s="361">
        <f>IF(OR(O3="RFA",O3="UFA",O3="",O3=0),0,O3)</f>
        <v>8250000</v>
      </c>
      <c r="N3" s="358">
        <v>8250000</v>
      </c>
      <c r="O3" s="358">
        <v>8250000</v>
      </c>
      <c r="P3" s="358" t="s">
        <v>7</v>
      </c>
      <c r="Q3" s="358">
        <v>0</v>
      </c>
      <c r="R3" s="358">
        <v>0</v>
      </c>
      <c r="S3" s="358">
        <v>0</v>
      </c>
      <c r="T3" s="358">
        <v>0</v>
      </c>
      <c r="U3" s="35">
        <f t="shared" ref="U3:U66" si="0">COUNTIF(N3:T3,"&gt;0")</f>
        <v>2</v>
      </c>
      <c r="W3">
        <f>COUNTIF($E$3:$E$1479,E3)</f>
        <v>1</v>
      </c>
      <c r="X3" s="35">
        <f t="shared" ref="X3:X66" si="1">IF(LEFT(G3,3)="ELC",1,0)</f>
        <v>0</v>
      </c>
      <c r="Y3">
        <f t="shared" ref="Y3:Y66" si="2">IF(L3=M3,1,0)</f>
        <v>1</v>
      </c>
    </row>
    <row r="4" spans="1:25" ht="15.75" x14ac:dyDescent="0.25">
      <c r="A4">
        <f t="shared" ref="A4:A67" si="3">A3+1</f>
        <v>2</v>
      </c>
      <c r="B4" t="str">
        <f>C4&amp;" "&amp;D4&amp;" - "&amp;F4</f>
        <v>Ryan Kesler - ANA</v>
      </c>
      <c r="C4" t="str">
        <f>RIGHT(E4,(LEN(E4)-1)-SEARCH(",",E4,1))</f>
        <v>Ryan</v>
      </c>
      <c r="D4" t="str">
        <f>LEFT(E4,SEARCH(",",E4,1)-1)</f>
        <v>Kesler</v>
      </c>
      <c r="E4" s="39" t="s">
        <v>2979</v>
      </c>
      <c r="F4" s="35" t="s">
        <v>6</v>
      </c>
      <c r="G4" s="35" t="s">
        <v>422</v>
      </c>
      <c r="H4" s="35" t="s">
        <v>2450</v>
      </c>
      <c r="I4" s="35" t="s">
        <v>2441</v>
      </c>
      <c r="J4" s="35">
        <v>34</v>
      </c>
      <c r="K4" s="35">
        <f>VALUE(COUNTIF(Validation!$A$2:$H$47,E4))</f>
        <v>0</v>
      </c>
      <c r="L4" s="361">
        <f>IF(OR(N4="RFA",N4="UFA",N4="",N4=0),0,N4)</f>
        <v>6875000</v>
      </c>
      <c r="M4" s="361">
        <f>IF(OR(O4="RFA",O4="UFA",O4="",O4=0),0,O4)</f>
        <v>6875000</v>
      </c>
      <c r="N4" s="358">
        <v>6875000</v>
      </c>
      <c r="O4" s="358">
        <v>6875000</v>
      </c>
      <c r="P4" s="358">
        <v>6875000</v>
      </c>
      <c r="Q4" s="358" t="s">
        <v>7</v>
      </c>
      <c r="R4" s="358">
        <v>0</v>
      </c>
      <c r="S4" s="358">
        <v>0</v>
      </c>
      <c r="T4" s="358">
        <v>0</v>
      </c>
      <c r="U4" s="35">
        <f t="shared" si="0"/>
        <v>3</v>
      </c>
      <c r="W4">
        <f>COUNTIF($E$3:$E$1479,E4)</f>
        <v>1</v>
      </c>
      <c r="X4" s="35">
        <f t="shared" si="1"/>
        <v>0</v>
      </c>
      <c r="Y4">
        <f t="shared" si="2"/>
        <v>1</v>
      </c>
    </row>
    <row r="5" spans="1:25" ht="15.75" x14ac:dyDescent="0.25">
      <c r="A5">
        <f t="shared" si="3"/>
        <v>3</v>
      </c>
      <c r="B5" t="str">
        <f>C5&amp;" "&amp;D5&amp;" - "&amp;F5</f>
        <v>Cam Fowler - ANA</v>
      </c>
      <c r="C5" t="str">
        <f>RIGHT(E5,(LEN(E5)-1)-SEARCH(",",E5,1))</f>
        <v>Cam</v>
      </c>
      <c r="D5" t="str">
        <f>LEFT(E5,SEARCH(",",E5,1)-1)</f>
        <v>Fowler</v>
      </c>
      <c r="E5" s="39" t="s">
        <v>2124</v>
      </c>
      <c r="F5" s="35" t="s">
        <v>6</v>
      </c>
      <c r="G5" s="35" t="s">
        <v>383</v>
      </c>
      <c r="H5" s="35" t="s">
        <v>2447</v>
      </c>
      <c r="I5" s="35" t="s">
        <v>2441</v>
      </c>
      <c r="J5" s="35">
        <v>27</v>
      </c>
      <c r="K5" s="35">
        <f>VALUE(COUNTIF(Validation!$A$2:$H$47,E5))</f>
        <v>0</v>
      </c>
      <c r="L5" s="361">
        <f>IF(OR(N5="RFA",N5="UFA",N5="",N5=0),0,N5)</f>
        <v>6500000</v>
      </c>
      <c r="M5" s="361">
        <f>IF(OR(O5="RFA",O5="UFA",O5="",O5=0),0,O5)</f>
        <v>6500000</v>
      </c>
      <c r="N5" s="358">
        <v>6500000</v>
      </c>
      <c r="O5" s="358">
        <v>6500000</v>
      </c>
      <c r="P5" s="358">
        <v>6500000</v>
      </c>
      <c r="Q5" s="358">
        <v>6500000</v>
      </c>
      <c r="R5" s="358">
        <v>6500000</v>
      </c>
      <c r="S5" s="358">
        <v>6500000</v>
      </c>
      <c r="T5" s="358">
        <v>6500000</v>
      </c>
      <c r="U5" s="35">
        <f t="shared" si="0"/>
        <v>7</v>
      </c>
      <c r="W5">
        <f>COUNTIF($E$3:$E$1479,E5)</f>
        <v>1</v>
      </c>
      <c r="X5" s="35">
        <f t="shared" si="1"/>
        <v>0</v>
      </c>
      <c r="Y5">
        <f t="shared" si="2"/>
        <v>1</v>
      </c>
    </row>
    <row r="6" spans="1:25" ht="15.75" x14ac:dyDescent="0.25">
      <c r="A6">
        <f t="shared" si="3"/>
        <v>4</v>
      </c>
      <c r="B6" t="str">
        <f>C6&amp;" "&amp;D6&amp;" - "&amp;F6</f>
        <v>John Gibson - ANA</v>
      </c>
      <c r="C6" t="str">
        <f>RIGHT(E6,(LEN(E6)-1)-SEARCH(",",E6,1))</f>
        <v>John</v>
      </c>
      <c r="D6" t="str">
        <f>LEFT(E6,SEARCH(",",E6,1)-1)</f>
        <v>Gibson</v>
      </c>
      <c r="E6" s="39" t="s">
        <v>2130</v>
      </c>
      <c r="F6" s="35" t="s">
        <v>6</v>
      </c>
      <c r="G6" s="35">
        <v>0</v>
      </c>
      <c r="H6" s="35" t="s">
        <v>127</v>
      </c>
      <c r="I6" s="35" t="s">
        <v>2441</v>
      </c>
      <c r="J6" s="35">
        <v>26</v>
      </c>
      <c r="K6" s="35">
        <f>VALUE(COUNTIF(Validation!$A$2:$H$47,E6))</f>
        <v>0</v>
      </c>
      <c r="L6" s="361">
        <f>IF(OR(N6="RFA",N6="UFA",N6="",N6=0),0,N6)</f>
        <v>6400000</v>
      </c>
      <c r="M6" s="361">
        <f>IF(OR(O6="RFA",O6="UFA",O6="",O6=0),0,O6)</f>
        <v>6400000</v>
      </c>
      <c r="N6" s="358">
        <v>6400000</v>
      </c>
      <c r="O6" s="358">
        <v>6400000</v>
      </c>
      <c r="P6" s="358">
        <v>6400000</v>
      </c>
      <c r="Q6" s="358">
        <v>6400000</v>
      </c>
      <c r="R6" s="358">
        <v>6400000</v>
      </c>
      <c r="S6" s="358">
        <v>6400000</v>
      </c>
      <c r="T6" s="358">
        <v>6400000</v>
      </c>
      <c r="U6" s="35">
        <f t="shared" si="0"/>
        <v>7</v>
      </c>
      <c r="W6">
        <f>COUNTIF($E$3:$E$1479,E6)</f>
        <v>1</v>
      </c>
      <c r="X6" s="35">
        <f t="shared" si="1"/>
        <v>0</v>
      </c>
      <c r="Y6">
        <f t="shared" si="2"/>
        <v>1</v>
      </c>
    </row>
    <row r="7" spans="1:25" ht="15.75" x14ac:dyDescent="0.25">
      <c r="A7">
        <f t="shared" si="3"/>
        <v>5</v>
      </c>
      <c r="B7" t="str">
        <f>C7&amp;" "&amp;D7&amp;" - "&amp;F7</f>
        <v>Adam Henrique - ANA</v>
      </c>
      <c r="C7" t="str">
        <f>RIGHT(E7,(LEN(E7)-1)-SEARCH(",",E7,1))</f>
        <v>Adam</v>
      </c>
      <c r="D7" t="str">
        <f>LEFT(E7,SEARCH(",",E7,1)-1)</f>
        <v>Henrique</v>
      </c>
      <c r="E7" s="39" t="s">
        <v>2116</v>
      </c>
      <c r="F7" s="35" t="s">
        <v>6</v>
      </c>
      <c r="G7" s="35" t="s">
        <v>383</v>
      </c>
      <c r="H7" s="35" t="s">
        <v>73</v>
      </c>
      <c r="I7" s="35" t="s">
        <v>2441</v>
      </c>
      <c r="J7" s="35">
        <v>29</v>
      </c>
      <c r="K7" s="35">
        <f>VALUE(COUNTIF(Validation!$A$2:$H$47,E7))</f>
        <v>0</v>
      </c>
      <c r="L7" s="361">
        <f>IF(OR(N7="RFA",N7="UFA",N7="",N7=0),0,N7)</f>
        <v>5825000</v>
      </c>
      <c r="M7" s="361">
        <f>IF(OR(O7="RFA",O7="UFA",O7="",O7=0),0,O7)</f>
        <v>5825000</v>
      </c>
      <c r="N7" s="358">
        <v>5825000</v>
      </c>
      <c r="O7" s="358">
        <v>5825000</v>
      </c>
      <c r="P7" s="358">
        <v>5825000</v>
      </c>
      <c r="Q7" s="358">
        <v>5825000</v>
      </c>
      <c r="R7" s="358">
        <v>5825000</v>
      </c>
      <c r="S7" s="358" t="s">
        <v>7</v>
      </c>
      <c r="T7" s="358">
        <v>0</v>
      </c>
      <c r="U7" s="35">
        <f t="shared" si="0"/>
        <v>5</v>
      </c>
      <c r="W7">
        <f>COUNTIF($E$3:$E$1479,E7)</f>
        <v>1</v>
      </c>
      <c r="X7" s="35">
        <f t="shared" si="1"/>
        <v>0</v>
      </c>
      <c r="Y7">
        <f t="shared" si="2"/>
        <v>1</v>
      </c>
    </row>
    <row r="8" spans="1:25" ht="15.75" x14ac:dyDescent="0.25">
      <c r="A8">
        <f t="shared" si="3"/>
        <v>6</v>
      </c>
      <c r="B8" t="str">
        <f>C8&amp;" "&amp;D8&amp;" - "&amp;F8</f>
        <v>Jakob Silfverberg - ANA</v>
      </c>
      <c r="C8" t="str">
        <f>RIGHT(E8,(LEN(E8)-1)-SEARCH(",",E8,1))</f>
        <v>Jakob</v>
      </c>
      <c r="D8" t="str">
        <f>LEFT(E8,SEARCH(",",E8,1)-1)</f>
        <v>Silfverberg</v>
      </c>
      <c r="E8" s="39" t="s">
        <v>2118</v>
      </c>
      <c r="F8" s="35" t="s">
        <v>6</v>
      </c>
      <c r="G8" s="35" t="s">
        <v>383</v>
      </c>
      <c r="H8" s="35" t="s">
        <v>2443</v>
      </c>
      <c r="I8" s="35" t="s">
        <v>2441</v>
      </c>
      <c r="J8" s="35">
        <v>28</v>
      </c>
      <c r="K8" s="35">
        <f>VALUE(COUNTIF(Validation!$A$2:$H$47,E8))</f>
        <v>0</v>
      </c>
      <c r="L8" s="361">
        <f>IF(OR(N8="RFA",N8="UFA",N8="",N8=0),0,N8)</f>
        <v>5250000</v>
      </c>
      <c r="M8" s="361">
        <f>IF(OR(O8="RFA",O8="UFA",O8="",O8=0),0,O8)</f>
        <v>5250000</v>
      </c>
      <c r="N8" s="358">
        <v>5250000</v>
      </c>
      <c r="O8" s="358">
        <v>5250000</v>
      </c>
      <c r="P8" s="358">
        <v>5250000</v>
      </c>
      <c r="Q8" s="358">
        <v>5250000</v>
      </c>
      <c r="R8" s="358">
        <v>5250000</v>
      </c>
      <c r="S8" s="358" t="s">
        <v>7</v>
      </c>
      <c r="T8" s="358">
        <v>0</v>
      </c>
      <c r="U8" s="35">
        <f t="shared" si="0"/>
        <v>5</v>
      </c>
      <c r="W8">
        <f>COUNTIF($E$3:$E$1479,E8)</f>
        <v>1</v>
      </c>
      <c r="X8" s="35">
        <f t="shared" si="1"/>
        <v>0</v>
      </c>
      <c r="Y8">
        <f t="shared" si="2"/>
        <v>1</v>
      </c>
    </row>
    <row r="9" spans="1:25" ht="15.75" x14ac:dyDescent="0.25">
      <c r="A9">
        <f t="shared" si="3"/>
        <v>7</v>
      </c>
      <c r="B9" t="str">
        <f>C9&amp;" "&amp;D9&amp;" - "&amp;F9</f>
        <v>Hampus Lindholm - ANA</v>
      </c>
      <c r="C9" t="str">
        <f>RIGHT(E9,(LEN(E9)-1)-SEARCH(",",E9,1))</f>
        <v>Hampus</v>
      </c>
      <c r="D9" t="str">
        <f>LEFT(E9,SEARCH(",",E9,1)-1)</f>
        <v>Lindholm</v>
      </c>
      <c r="E9" s="39" t="s">
        <v>2125</v>
      </c>
      <c r="F9" s="35" t="s">
        <v>6</v>
      </c>
      <c r="G9" s="35">
        <v>0</v>
      </c>
      <c r="H9" s="35" t="s">
        <v>2447</v>
      </c>
      <c r="I9" s="35" t="s">
        <v>2441</v>
      </c>
      <c r="J9" s="35">
        <v>25</v>
      </c>
      <c r="K9" s="35">
        <f>VALUE(COUNTIF(Validation!$A$2:$H$47,E9))</f>
        <v>0</v>
      </c>
      <c r="L9" s="361">
        <f>IF(OR(N9="RFA",N9="UFA",N9="",N9=0),0,N9)</f>
        <v>5205556</v>
      </c>
      <c r="M9" s="361">
        <f>IF(OR(O9="RFA",O9="UFA",O9="",O9=0),0,O9)</f>
        <v>5205556</v>
      </c>
      <c r="N9" s="358">
        <v>5205556</v>
      </c>
      <c r="O9" s="358">
        <v>5205556</v>
      </c>
      <c r="P9" s="358">
        <v>5205556</v>
      </c>
      <c r="Q9" s="358" t="s">
        <v>7</v>
      </c>
      <c r="R9" s="358">
        <v>0</v>
      </c>
      <c r="S9" s="358">
        <v>0</v>
      </c>
      <c r="T9" s="358">
        <v>0</v>
      </c>
      <c r="U9" s="35">
        <f t="shared" si="0"/>
        <v>3</v>
      </c>
      <c r="W9">
        <f>COUNTIF($E$3:$E$1479,E9)</f>
        <v>1</v>
      </c>
      <c r="X9" s="35">
        <f t="shared" si="1"/>
        <v>0</v>
      </c>
      <c r="Y9">
        <f t="shared" si="2"/>
        <v>1</v>
      </c>
    </row>
    <row r="10" spans="1:25" ht="15.75" x14ac:dyDescent="0.25">
      <c r="A10">
        <f t="shared" si="3"/>
        <v>8</v>
      </c>
      <c r="B10" t="str">
        <f>C10&amp;" "&amp;D10&amp;" - "&amp;F10</f>
        <v>Josh Manson - ANA</v>
      </c>
      <c r="C10" t="str">
        <f>RIGHT(E10,(LEN(E10)-1)-SEARCH(",",E10,1))</f>
        <v>Josh</v>
      </c>
      <c r="D10" t="str">
        <f>LEFT(E10,SEARCH(",",E10,1)-1)</f>
        <v>Manson</v>
      </c>
      <c r="E10" s="39" t="s">
        <v>2126</v>
      </c>
      <c r="F10" s="35" t="s">
        <v>6</v>
      </c>
      <c r="G10" s="35" t="s">
        <v>383</v>
      </c>
      <c r="H10" s="35" t="s">
        <v>2446</v>
      </c>
      <c r="I10" s="35" t="s">
        <v>2441</v>
      </c>
      <c r="J10" s="35">
        <v>27</v>
      </c>
      <c r="K10" s="35">
        <f>VALUE(COUNTIF(Validation!$A$2:$H$47,E10))</f>
        <v>0</v>
      </c>
      <c r="L10" s="361">
        <f>IF(OR(N10="RFA",N10="UFA",N10="",N10=0),0,N10)</f>
        <v>4100000</v>
      </c>
      <c r="M10" s="361">
        <f>IF(OR(O10="RFA",O10="UFA",O10="",O10=0),0,O10)</f>
        <v>4100000</v>
      </c>
      <c r="N10" s="358">
        <v>4100000</v>
      </c>
      <c r="O10" s="358">
        <v>4100000</v>
      </c>
      <c r="P10" s="358">
        <v>4100000</v>
      </c>
      <c r="Q10" s="358" t="s">
        <v>7</v>
      </c>
      <c r="R10" s="358">
        <v>0</v>
      </c>
      <c r="S10" s="358">
        <v>0</v>
      </c>
      <c r="T10" s="358">
        <v>0</v>
      </c>
      <c r="U10" s="35">
        <f t="shared" si="0"/>
        <v>3</v>
      </c>
      <c r="W10">
        <f>COUNTIF($E$3:$E$1479,E10)</f>
        <v>1</v>
      </c>
      <c r="X10" s="35">
        <f t="shared" si="1"/>
        <v>0</v>
      </c>
      <c r="Y10">
        <f t="shared" si="2"/>
        <v>1</v>
      </c>
    </row>
    <row r="11" spans="1:25" ht="15.75" x14ac:dyDescent="0.25">
      <c r="A11">
        <f t="shared" si="3"/>
        <v>9</v>
      </c>
      <c r="B11" t="str">
        <f>C11&amp;" "&amp;D11&amp;" - "&amp;F11</f>
        <v>Rickard Rakell - ANA</v>
      </c>
      <c r="C11" t="str">
        <f>RIGHT(E11,(LEN(E11)-1)-SEARCH(",",E11,1))</f>
        <v>Rickard</v>
      </c>
      <c r="D11" t="str">
        <f>LEFT(E11,SEARCH(",",E11,1)-1)</f>
        <v>Rakell</v>
      </c>
      <c r="E11" s="39" t="s">
        <v>2117</v>
      </c>
      <c r="F11" s="35" t="s">
        <v>6</v>
      </c>
      <c r="G11" s="35">
        <v>0</v>
      </c>
      <c r="H11" s="35" t="s">
        <v>2523</v>
      </c>
      <c r="I11" s="35" t="s">
        <v>2441</v>
      </c>
      <c r="J11" s="35">
        <v>26</v>
      </c>
      <c r="K11" s="35">
        <f>VALUE(COUNTIF(Validation!$A$2:$H$47,E11))</f>
        <v>0</v>
      </c>
      <c r="L11" s="361">
        <f>IF(OR(N11="RFA",N11="UFA",N11="",N11=0),0,N11)</f>
        <v>3789444</v>
      </c>
      <c r="M11" s="361">
        <f>IF(OR(O11="RFA",O11="UFA",O11="",O11=0),0,O11)</f>
        <v>3789444</v>
      </c>
      <c r="N11" s="358">
        <v>3789444</v>
      </c>
      <c r="O11" s="358">
        <v>3789444</v>
      </c>
      <c r="P11" s="358">
        <v>3789444</v>
      </c>
      <c r="Q11" s="358" t="s">
        <v>7</v>
      </c>
      <c r="R11" s="358">
        <v>0</v>
      </c>
      <c r="S11" s="358">
        <v>0</v>
      </c>
      <c r="T11" s="358">
        <v>0</v>
      </c>
      <c r="U11" s="35">
        <f t="shared" si="0"/>
        <v>3</v>
      </c>
      <c r="W11">
        <f>COUNTIF($E$3:$E$1479,E11)</f>
        <v>1</v>
      </c>
      <c r="X11" s="35">
        <f t="shared" si="1"/>
        <v>0</v>
      </c>
      <c r="Y11">
        <f t="shared" si="2"/>
        <v>1</v>
      </c>
    </row>
    <row r="12" spans="1:25" ht="15.75" x14ac:dyDescent="0.25">
      <c r="A12">
        <f t="shared" si="3"/>
        <v>10</v>
      </c>
      <c r="B12" t="str">
        <f>C12&amp;" "&amp;D12&amp;" - "&amp;F12</f>
        <v>Patrick Eaves - ANA</v>
      </c>
      <c r="C12" t="str">
        <f>RIGHT(E12,(LEN(E12)-1)-SEARCH(",",E12,1))</f>
        <v>Patrick</v>
      </c>
      <c r="D12" t="str">
        <f>LEFT(E12,SEARCH(",",E12,1)-1)</f>
        <v>Eaves</v>
      </c>
      <c r="E12" s="39" t="s">
        <v>2120</v>
      </c>
      <c r="F12" s="35" t="s">
        <v>6</v>
      </c>
      <c r="G12" s="35" t="s">
        <v>383</v>
      </c>
      <c r="H12" s="35" t="s">
        <v>2443</v>
      </c>
      <c r="I12" s="35" t="s">
        <v>2441</v>
      </c>
      <c r="J12" s="35">
        <v>35</v>
      </c>
      <c r="K12" s="35">
        <f>VALUE(COUNTIF(Validation!$A$2:$H$47,E12))</f>
        <v>0</v>
      </c>
      <c r="L12" s="361">
        <f>IF(OR(N12="RFA",N12="UFA",N12="",N12=0),0,N12)</f>
        <v>3150000</v>
      </c>
      <c r="M12" s="361">
        <f>IF(OR(O12="RFA",O12="UFA",O12="",O12=0),0,O12)</f>
        <v>0</v>
      </c>
      <c r="N12" s="358">
        <v>3150000</v>
      </c>
      <c r="O12" s="358" t="s">
        <v>7</v>
      </c>
      <c r="P12" s="358">
        <v>0</v>
      </c>
      <c r="Q12" s="358">
        <v>0</v>
      </c>
      <c r="R12" s="358">
        <v>0</v>
      </c>
      <c r="S12" s="358">
        <v>0</v>
      </c>
      <c r="T12" s="358">
        <v>0</v>
      </c>
      <c r="U12" s="35">
        <f t="shared" si="0"/>
        <v>1</v>
      </c>
      <c r="W12">
        <f>COUNTIF($E$3:$E$1479,E12)</f>
        <v>1</v>
      </c>
      <c r="X12" s="35">
        <f t="shared" si="1"/>
        <v>0</v>
      </c>
      <c r="Y12">
        <f t="shared" si="2"/>
        <v>0</v>
      </c>
    </row>
    <row r="13" spans="1:25" ht="15.75" x14ac:dyDescent="0.25">
      <c r="A13">
        <f t="shared" si="3"/>
        <v>11</v>
      </c>
      <c r="B13" t="str">
        <f>C13&amp;" "&amp;D13&amp;" - "&amp;F13</f>
        <v>Ondrej Kase - ANA</v>
      </c>
      <c r="C13" t="str">
        <f>RIGHT(E13,(LEN(E13)-1)-SEARCH(",",E13,1))</f>
        <v>Ondrej</v>
      </c>
      <c r="D13" t="str">
        <f>LEFT(E13,SEARCH(",",E13,1)-1)</f>
        <v>Kase</v>
      </c>
      <c r="E13" s="39" t="s">
        <v>2121</v>
      </c>
      <c r="F13" s="35" t="s">
        <v>6</v>
      </c>
      <c r="G13" s="35">
        <v>0</v>
      </c>
      <c r="H13" s="9" t="s">
        <v>2440</v>
      </c>
      <c r="I13" s="9" t="s">
        <v>2441</v>
      </c>
      <c r="J13" s="9">
        <v>23</v>
      </c>
      <c r="K13" s="35">
        <f>VALUE(COUNTIF(Validation!$A$2:$H$47,E13))</f>
        <v>0</v>
      </c>
      <c r="L13" s="361">
        <f>IF(OR(N13="RFA",N13="UFA",N13="",N13=0),0,N13)</f>
        <v>2600000</v>
      </c>
      <c r="M13" s="361">
        <f>IF(OR(O13="RFA",O13="UFA",O13="",O13=0),0,O13)</f>
        <v>2600000</v>
      </c>
      <c r="N13" s="358">
        <v>2600000</v>
      </c>
      <c r="O13" s="358">
        <v>2600000</v>
      </c>
      <c r="P13" s="358" t="s">
        <v>8</v>
      </c>
      <c r="Q13" s="358">
        <v>0</v>
      </c>
      <c r="R13" s="358">
        <v>0</v>
      </c>
      <c r="S13" s="358">
        <v>0</v>
      </c>
      <c r="T13" s="358">
        <v>0</v>
      </c>
      <c r="U13" s="35">
        <f t="shared" si="0"/>
        <v>2</v>
      </c>
      <c r="W13">
        <f>COUNTIF($E$3:$E$1479,E13)</f>
        <v>1</v>
      </c>
      <c r="X13" s="35">
        <f t="shared" si="1"/>
        <v>0</v>
      </c>
      <c r="Y13">
        <f t="shared" si="2"/>
        <v>1</v>
      </c>
    </row>
    <row r="14" spans="1:25" ht="15.75" x14ac:dyDescent="0.25">
      <c r="A14">
        <f t="shared" si="3"/>
        <v>12</v>
      </c>
      <c r="B14" t="str">
        <f>C14&amp;" "&amp;D14&amp;" - "&amp;F14</f>
        <v>Ryan Miller - ANA</v>
      </c>
      <c r="C14" t="str">
        <f>RIGHT(E14,(LEN(E14)-1)-SEARCH(",",E14,1))</f>
        <v>Ryan</v>
      </c>
      <c r="D14" t="str">
        <f>LEFT(E14,SEARCH(",",E14,1)-1)</f>
        <v>Miller</v>
      </c>
      <c r="E14" s="39" t="s">
        <v>2131</v>
      </c>
      <c r="F14" s="35" t="s">
        <v>6</v>
      </c>
      <c r="G14" s="35" t="s">
        <v>2580</v>
      </c>
      <c r="H14" s="9" t="s">
        <v>127</v>
      </c>
      <c r="I14" s="9" t="s">
        <v>2441</v>
      </c>
      <c r="J14" s="9">
        <v>39</v>
      </c>
      <c r="K14" s="35">
        <f>VALUE(COUNTIF(Validation!$A$2:$H$47,E14))</f>
        <v>0</v>
      </c>
      <c r="L14" s="361">
        <f>IF(OR(N14="RFA",N14="UFA",N14="",N14=0),0,N14)</f>
        <v>2325000</v>
      </c>
      <c r="M14" s="361">
        <f>IF(OR(O14="RFA",O14="UFA",O14="",O14=0),0,O14)</f>
        <v>0</v>
      </c>
      <c r="N14" s="358">
        <v>2325000</v>
      </c>
      <c r="O14" s="358" t="s">
        <v>7</v>
      </c>
      <c r="P14" s="358">
        <v>0</v>
      </c>
      <c r="Q14" s="358">
        <v>0</v>
      </c>
      <c r="R14" s="358">
        <v>0</v>
      </c>
      <c r="S14" s="358">
        <v>0</v>
      </c>
      <c r="T14" s="358">
        <v>0</v>
      </c>
      <c r="U14" s="35">
        <f t="shared" si="0"/>
        <v>1</v>
      </c>
      <c r="W14">
        <f>COUNTIF($E$3:$E$1479,E14)</f>
        <v>1</v>
      </c>
      <c r="X14" s="35">
        <f t="shared" si="1"/>
        <v>0</v>
      </c>
      <c r="Y14">
        <f t="shared" si="2"/>
        <v>0</v>
      </c>
    </row>
    <row r="15" spans="1:25" ht="15.75" x14ac:dyDescent="0.25">
      <c r="A15">
        <f t="shared" si="3"/>
        <v>13</v>
      </c>
      <c r="B15" t="str">
        <f>C15&amp;" "&amp;D15&amp;" - "&amp;F15</f>
        <v>Devin Shore - ANA</v>
      </c>
      <c r="C15" t="str">
        <f>RIGHT(E15,(LEN(E15)-1)-SEARCH(",",E15,1))</f>
        <v>Devin</v>
      </c>
      <c r="D15" t="str">
        <f>LEFT(E15,SEARCH(",",E15,1)-1)</f>
        <v>Shore</v>
      </c>
      <c r="E15" s="39" t="s">
        <v>1955</v>
      </c>
      <c r="F15" s="35" t="s">
        <v>6</v>
      </c>
      <c r="G15" s="35">
        <v>0</v>
      </c>
      <c r="H15" s="35" t="s">
        <v>2464</v>
      </c>
      <c r="I15" s="35" t="s">
        <v>2441</v>
      </c>
      <c r="J15" s="35">
        <v>25</v>
      </c>
      <c r="K15" s="35">
        <f>VALUE(COUNTIF(Validation!$A$2:$H$47,E15))</f>
        <v>0</v>
      </c>
      <c r="L15" s="361">
        <f>IF(OR(N15="RFA",N15="UFA",N15="",N15=0),0,N15)</f>
        <v>2300000</v>
      </c>
      <c r="M15" s="361">
        <f>IF(OR(O15="RFA",O15="UFA",O15="",O15=0),0,O15)</f>
        <v>0</v>
      </c>
      <c r="N15" s="358">
        <v>2300000</v>
      </c>
      <c r="O15" s="358" t="s">
        <v>8</v>
      </c>
      <c r="P15" s="358">
        <v>0</v>
      </c>
      <c r="Q15" s="358">
        <v>0</v>
      </c>
      <c r="R15" s="358">
        <v>0</v>
      </c>
      <c r="S15" s="358">
        <v>0</v>
      </c>
      <c r="T15" s="358">
        <v>0</v>
      </c>
      <c r="U15" s="35">
        <f t="shared" si="0"/>
        <v>1</v>
      </c>
      <c r="W15">
        <f>COUNTIF($E$3:$E$1479,E15)</f>
        <v>1</v>
      </c>
      <c r="X15" s="35">
        <f t="shared" si="1"/>
        <v>0</v>
      </c>
      <c r="Y15">
        <f t="shared" si="2"/>
        <v>0</v>
      </c>
    </row>
    <row r="16" spans="1:25" ht="15.75" x14ac:dyDescent="0.25">
      <c r="A16">
        <f t="shared" si="3"/>
        <v>14</v>
      </c>
      <c r="B16" t="str">
        <f>C16&amp;" "&amp;D16&amp;" - "&amp;F16</f>
        <v>Nick Ritchie - ANA</v>
      </c>
      <c r="C16" t="str">
        <f>RIGHT(E16,(LEN(E16)-1)-SEARCH(",",E16,1))</f>
        <v>Nick</v>
      </c>
      <c r="D16" t="str">
        <f>LEFT(E16,SEARCH(",",E16,1)-1)</f>
        <v>Ritchie</v>
      </c>
      <c r="E16" s="39" t="s">
        <v>2123</v>
      </c>
      <c r="F16" s="35" t="s">
        <v>6</v>
      </c>
      <c r="G16" s="35">
        <v>0</v>
      </c>
      <c r="H16" s="35" t="s">
        <v>2442</v>
      </c>
      <c r="I16" s="35" t="s">
        <v>2441</v>
      </c>
      <c r="J16" s="35">
        <v>23</v>
      </c>
      <c r="K16" s="35">
        <f>VALUE(COUNTIF(Validation!$A$2:$H$47,E16))</f>
        <v>0</v>
      </c>
      <c r="L16" s="361">
        <f>IF(OR(N16="RFA",N16="UFA",N16="",N16=0),0,N16)</f>
        <v>1498925</v>
      </c>
      <c r="M16" s="361">
        <f>IF(OR(O16="RFA",O16="UFA",O16="",O16=0),0,O16)</f>
        <v>1498925</v>
      </c>
      <c r="N16" s="358">
        <v>1498925</v>
      </c>
      <c r="O16" s="358">
        <v>1498925</v>
      </c>
      <c r="P16" s="358" t="s">
        <v>8</v>
      </c>
      <c r="Q16" s="358">
        <v>0</v>
      </c>
      <c r="R16" s="358">
        <v>0</v>
      </c>
      <c r="S16" s="358">
        <v>0</v>
      </c>
      <c r="T16" s="358">
        <v>0</v>
      </c>
      <c r="U16" s="35">
        <f t="shared" si="0"/>
        <v>2</v>
      </c>
      <c r="W16">
        <f>COUNTIF($E$3:$E$1479,E16)</f>
        <v>1</v>
      </c>
      <c r="X16" s="35">
        <f t="shared" si="1"/>
        <v>0</v>
      </c>
      <c r="Y16">
        <f t="shared" si="2"/>
        <v>1</v>
      </c>
    </row>
    <row r="17" spans="1:25" ht="15.75" x14ac:dyDescent="0.25">
      <c r="A17">
        <f t="shared" si="3"/>
        <v>15</v>
      </c>
      <c r="B17" t="str">
        <f>C17&amp;" "&amp;D17&amp;" - "&amp;F17</f>
        <v>Troy Terry - ANA</v>
      </c>
      <c r="C17" t="str">
        <f>RIGHT(E17,(LEN(E17)-1)-SEARCH(",",E17,1))</f>
        <v>Troy</v>
      </c>
      <c r="D17" t="str">
        <f>LEFT(E17,SEARCH(",",E17,1)-1)</f>
        <v>Terry</v>
      </c>
      <c r="E17" s="39" t="s">
        <v>2133</v>
      </c>
      <c r="F17" s="35" t="s">
        <v>6</v>
      </c>
      <c r="G17" s="35" t="s">
        <v>388</v>
      </c>
      <c r="H17" s="9" t="s">
        <v>2450</v>
      </c>
      <c r="I17" s="9" t="s">
        <v>2441</v>
      </c>
      <c r="J17" s="9">
        <v>21</v>
      </c>
      <c r="K17" s="35">
        <f>VALUE(COUNTIF(Validation!$A$2:$H$47,E17))</f>
        <v>0</v>
      </c>
      <c r="L17" s="361">
        <f>IF(OR(N17="RFA",N17="UFA",N17="",N17=0),0,N17)</f>
        <v>1491667</v>
      </c>
      <c r="M17" s="361">
        <f>IF(OR(O17="RFA",O17="UFA",O17="",O17=0),0,O17)</f>
        <v>0</v>
      </c>
      <c r="N17" s="358">
        <v>1491667</v>
      </c>
      <c r="O17" s="358" t="s">
        <v>8</v>
      </c>
      <c r="P17" s="358">
        <v>0</v>
      </c>
      <c r="Q17" s="358">
        <v>0</v>
      </c>
      <c r="R17" s="358">
        <v>0</v>
      </c>
      <c r="S17" s="358">
        <v>0</v>
      </c>
      <c r="T17" s="358">
        <v>0</v>
      </c>
      <c r="U17" s="35">
        <f t="shared" si="0"/>
        <v>1</v>
      </c>
      <c r="W17">
        <f>COUNTIF($E$3:$E$1479,E17)</f>
        <v>1</v>
      </c>
      <c r="X17" s="35">
        <f t="shared" si="1"/>
        <v>1</v>
      </c>
      <c r="Y17">
        <f t="shared" si="2"/>
        <v>0</v>
      </c>
    </row>
    <row r="18" spans="1:25" ht="15.75" x14ac:dyDescent="0.25">
      <c r="A18">
        <f t="shared" si="3"/>
        <v>16</v>
      </c>
      <c r="B18" t="str">
        <f>C18&amp;" "&amp;D18&amp;" - "&amp;F18</f>
        <v>Carter Rowney - ANA</v>
      </c>
      <c r="C18" t="str">
        <f>RIGHT(E18,(LEN(E18)-1)-SEARCH(",",E18,1))</f>
        <v>Carter</v>
      </c>
      <c r="D18" t="str">
        <f>LEFT(E18,SEARCH(",",E18,1)-1)</f>
        <v>Rowney</v>
      </c>
      <c r="E18" s="39" t="s">
        <v>2122</v>
      </c>
      <c r="F18" s="35" t="s">
        <v>6</v>
      </c>
      <c r="G18" s="35">
        <v>0</v>
      </c>
      <c r="H18" s="9" t="s">
        <v>2450</v>
      </c>
      <c r="I18" s="9" t="s">
        <v>2441</v>
      </c>
      <c r="J18" s="9">
        <v>30</v>
      </c>
      <c r="K18" s="35">
        <f>VALUE(COUNTIF(Validation!$A$2:$H$47,E18))</f>
        <v>0</v>
      </c>
      <c r="L18" s="361">
        <f>IF(OR(N18="RFA",N18="UFA",N18="",N18=0),0,N18)</f>
        <v>1133333</v>
      </c>
      <c r="M18" s="361">
        <f>IF(OR(O18="RFA",O18="UFA",O18="",O18=0),0,O18)</f>
        <v>1133333</v>
      </c>
      <c r="N18" s="358">
        <v>1133333</v>
      </c>
      <c r="O18" s="358">
        <v>1133333</v>
      </c>
      <c r="P18" s="358" t="s">
        <v>7</v>
      </c>
      <c r="Q18" s="358">
        <v>0</v>
      </c>
      <c r="R18" s="358">
        <v>0</v>
      </c>
      <c r="S18" s="358">
        <v>0</v>
      </c>
      <c r="T18" s="358">
        <v>0</v>
      </c>
      <c r="U18" s="35">
        <f t="shared" si="0"/>
        <v>2</v>
      </c>
      <c r="W18">
        <f>COUNTIF($E$3:$E$1479,E18)</f>
        <v>1</v>
      </c>
      <c r="X18" s="35">
        <f t="shared" si="1"/>
        <v>0</v>
      </c>
      <c r="Y18">
        <f t="shared" si="2"/>
        <v>1</v>
      </c>
    </row>
    <row r="19" spans="1:25" ht="15.75" x14ac:dyDescent="0.25">
      <c r="A19">
        <f t="shared" si="3"/>
        <v>17</v>
      </c>
      <c r="B19" t="str">
        <f>C19&amp;" "&amp;D19&amp;" - "&amp;F19</f>
        <v>Nicolas Deslauriers - ANA</v>
      </c>
      <c r="C19" t="str">
        <f>RIGHT(E19,(LEN(E19)-1)-SEARCH(",",E19,1))</f>
        <v>Nicolas</v>
      </c>
      <c r="D19" t="str">
        <f>LEFT(E19,SEARCH(",",E19,1)-1)</f>
        <v>Deslauriers</v>
      </c>
      <c r="E19" s="39" t="s">
        <v>1488</v>
      </c>
      <c r="F19" s="35" t="s">
        <v>6</v>
      </c>
      <c r="G19" s="35">
        <v>0</v>
      </c>
      <c r="H19" s="35" t="s">
        <v>2443</v>
      </c>
      <c r="I19" s="35" t="s">
        <v>2441</v>
      </c>
      <c r="J19" s="35">
        <v>28</v>
      </c>
      <c r="K19" s="35">
        <f>VALUE(COUNTIF(Validation!$A$2:$H$47,E19))</f>
        <v>0</v>
      </c>
      <c r="L19" s="361">
        <f>IF(OR(N19="RFA",N19="UFA",N19="",N19=0),0,N19)</f>
        <v>950000</v>
      </c>
      <c r="M19" s="361">
        <f>IF(OR(O19="RFA",O19="UFA",O19="",O19=0),0,O19)</f>
        <v>0</v>
      </c>
      <c r="N19" s="358">
        <v>950000</v>
      </c>
      <c r="O19" s="358" t="s">
        <v>7</v>
      </c>
      <c r="P19" s="358">
        <v>0</v>
      </c>
      <c r="Q19" s="358">
        <v>0</v>
      </c>
      <c r="R19" s="358">
        <v>0</v>
      </c>
      <c r="S19" s="358">
        <v>0</v>
      </c>
      <c r="T19" s="358">
        <v>0</v>
      </c>
      <c r="U19" s="35">
        <f t="shared" si="0"/>
        <v>1</v>
      </c>
      <c r="W19">
        <f>COUNTIF($E$3:$E$1479,E19)</f>
        <v>1</v>
      </c>
      <c r="X19" s="35">
        <f t="shared" si="1"/>
        <v>0</v>
      </c>
      <c r="Y19">
        <f t="shared" si="2"/>
        <v>0</v>
      </c>
    </row>
    <row r="20" spans="1:25" ht="15.75" x14ac:dyDescent="0.25">
      <c r="A20">
        <f t="shared" si="3"/>
        <v>18</v>
      </c>
      <c r="B20" t="str">
        <f>C20&amp;" "&amp;D20&amp;" - "&amp;F20</f>
        <v>Deven Sideroff - ANA</v>
      </c>
      <c r="C20" t="str">
        <f>RIGHT(E20,(LEN(E20)-1)-SEARCH(",",E20,1))</f>
        <v>Deven</v>
      </c>
      <c r="D20" t="str">
        <f>LEFT(E20,SEARCH(",",E20,1)-1)</f>
        <v>Sideroff</v>
      </c>
      <c r="E20" s="39" t="s">
        <v>2145</v>
      </c>
      <c r="F20" s="35" t="s">
        <v>6</v>
      </c>
      <c r="G20" s="35" t="s">
        <v>388</v>
      </c>
      <c r="H20" s="35" t="s">
        <v>2440</v>
      </c>
      <c r="I20" s="35" t="s">
        <v>2448</v>
      </c>
      <c r="J20" s="35">
        <v>22</v>
      </c>
      <c r="K20" s="35">
        <f>VALUE(COUNTIF(Validation!$A$2:$H$47,E20))</f>
        <v>0</v>
      </c>
      <c r="L20" s="361">
        <f>IF(OR(N20="RFA",N20="UFA",N20="",N20=0),0,N20)</f>
        <v>935833</v>
      </c>
      <c r="M20" s="361">
        <f>IF(OR(O20="RFA",O20="UFA",O20="",O20=0),0,O20)</f>
        <v>0</v>
      </c>
      <c r="N20" s="358">
        <v>935833</v>
      </c>
      <c r="O20" s="358" t="s">
        <v>8</v>
      </c>
      <c r="P20" s="358">
        <v>0</v>
      </c>
      <c r="Q20" s="358">
        <v>0</v>
      </c>
      <c r="R20" s="358">
        <v>0</v>
      </c>
      <c r="S20" s="358">
        <v>0</v>
      </c>
      <c r="T20" s="358">
        <v>0</v>
      </c>
      <c r="U20" s="35">
        <f t="shared" si="0"/>
        <v>1</v>
      </c>
      <c r="W20">
        <f>COUNTIF($E$3:$E$1479,E20)</f>
        <v>1</v>
      </c>
      <c r="X20" s="35">
        <f t="shared" si="1"/>
        <v>1</v>
      </c>
      <c r="Y20">
        <f t="shared" si="2"/>
        <v>0</v>
      </c>
    </row>
    <row r="21" spans="1:25" ht="15.75" x14ac:dyDescent="0.25">
      <c r="A21">
        <f t="shared" si="3"/>
        <v>19</v>
      </c>
      <c r="B21" t="str">
        <f>C21&amp;" "&amp;D21&amp;" - "&amp;F21</f>
        <v>Antoine Morand - ANA</v>
      </c>
      <c r="C21" t="str">
        <f>RIGHT(E21,(LEN(E21)-1)-SEARCH(",",E21,1))</f>
        <v>Antoine</v>
      </c>
      <c r="D21" t="str">
        <f>LEFT(E21,SEARCH(",",E21,1)-1)</f>
        <v>Morand</v>
      </c>
      <c r="E21" s="39" t="s">
        <v>2140</v>
      </c>
      <c r="F21" s="35" t="s">
        <v>6</v>
      </c>
      <c r="G21" s="35" t="s">
        <v>388</v>
      </c>
      <c r="H21" s="35" t="s">
        <v>73</v>
      </c>
      <c r="I21" s="35" t="s">
        <v>391</v>
      </c>
      <c r="J21" s="35">
        <v>20</v>
      </c>
      <c r="K21" s="35">
        <f>VALUE(COUNTIF(Validation!$A$2:$H$47,E21))</f>
        <v>0</v>
      </c>
      <c r="L21" s="361">
        <f>IF(OR(N21="RFA",N21="UFA",N21="",N21=0),0,N21)</f>
        <v>927500</v>
      </c>
      <c r="M21" s="361">
        <f>IF(OR(O21="RFA",O21="UFA",O21="",O21=0),0,O21)</f>
        <v>927500</v>
      </c>
      <c r="N21" s="358">
        <v>927500</v>
      </c>
      <c r="O21" s="358">
        <v>927500</v>
      </c>
      <c r="P21" s="358">
        <v>927500</v>
      </c>
      <c r="Q21" s="358" t="s">
        <v>8</v>
      </c>
      <c r="R21" s="358">
        <v>0</v>
      </c>
      <c r="S21" s="358">
        <v>0</v>
      </c>
      <c r="T21" s="358">
        <v>0</v>
      </c>
      <c r="U21" s="35">
        <f t="shared" si="0"/>
        <v>3</v>
      </c>
      <c r="W21">
        <f>COUNTIF($E$3:$E$1479,E21)</f>
        <v>1</v>
      </c>
      <c r="X21" s="35">
        <f t="shared" si="1"/>
        <v>1</v>
      </c>
      <c r="Y21">
        <f t="shared" si="2"/>
        <v>1</v>
      </c>
    </row>
    <row r="22" spans="1:25" ht="15.75" x14ac:dyDescent="0.25">
      <c r="A22">
        <f t="shared" si="3"/>
        <v>20</v>
      </c>
      <c r="B22" t="str">
        <f>C22&amp;" "&amp;D22&amp;" - "&amp;F22</f>
        <v>Simon Benoit - ANA</v>
      </c>
      <c r="C22" t="str">
        <f>RIGHT(E22,(LEN(E22)-1)-SEARCH(",",E22,1))</f>
        <v>Simon</v>
      </c>
      <c r="D22" t="str">
        <f>LEFT(E22,SEARCH(",",E22,1)-1)</f>
        <v>Benoit</v>
      </c>
      <c r="E22" s="39" t="s">
        <v>2581</v>
      </c>
      <c r="F22" s="35" t="s">
        <v>6</v>
      </c>
      <c r="G22" s="35" t="s">
        <v>388</v>
      </c>
      <c r="H22" s="35" t="s">
        <v>2447</v>
      </c>
      <c r="I22" s="35" t="s">
        <v>2448</v>
      </c>
      <c r="J22" s="35">
        <v>20</v>
      </c>
      <c r="K22" s="35">
        <f>VALUE(COUNTIF(Validation!$A$2:$H$47,E22))</f>
        <v>0</v>
      </c>
      <c r="L22" s="361">
        <f>IF(OR(N22="RFA",N22="UFA",N22="",N22=0),0,N22)</f>
        <v>925000</v>
      </c>
      <c r="M22" s="361">
        <f>IF(OR(O22="RFA",O22="UFA",O22="",O22=0),0,O22)</f>
        <v>925000</v>
      </c>
      <c r="N22" s="358">
        <v>925000</v>
      </c>
      <c r="O22" s="358">
        <v>925000</v>
      </c>
      <c r="P22" s="358">
        <v>925000</v>
      </c>
      <c r="Q22" s="358" t="s">
        <v>8</v>
      </c>
      <c r="R22" s="358">
        <v>0</v>
      </c>
      <c r="S22" s="358">
        <v>0</v>
      </c>
      <c r="T22" s="358">
        <v>0</v>
      </c>
      <c r="U22" s="35">
        <f t="shared" si="0"/>
        <v>3</v>
      </c>
      <c r="W22">
        <f>COUNTIF($E$3:$E$1479,E22)</f>
        <v>1</v>
      </c>
      <c r="X22" s="35">
        <f t="shared" si="1"/>
        <v>1</v>
      </c>
      <c r="Y22">
        <f t="shared" si="2"/>
        <v>1</v>
      </c>
    </row>
    <row r="23" spans="1:25" ht="15.75" x14ac:dyDescent="0.25">
      <c r="A23">
        <f t="shared" si="3"/>
        <v>21</v>
      </c>
      <c r="B23" t="str">
        <f>C23&amp;" "&amp;D23&amp;" - "&amp;F23</f>
        <v>Maxime Comtois - ANA</v>
      </c>
      <c r="C23" t="str">
        <f>RIGHT(E23,(LEN(E23)-1)-SEARCH(",",E23,1))</f>
        <v>Maxime</v>
      </c>
      <c r="D23" t="str">
        <f>LEFT(E23,SEARCH(",",E23,1)-1)</f>
        <v>Comtois</v>
      </c>
      <c r="E23" s="39" t="s">
        <v>2138</v>
      </c>
      <c r="F23" s="35" t="s">
        <v>6</v>
      </c>
      <c r="G23" s="35" t="s">
        <v>388</v>
      </c>
      <c r="H23" s="35" t="s">
        <v>2454</v>
      </c>
      <c r="I23" s="35" t="s">
        <v>2448</v>
      </c>
      <c r="J23" s="35">
        <v>20</v>
      </c>
      <c r="K23" s="35">
        <f>VALUE(COUNTIF(Validation!$A$2:$H$47,E23))</f>
        <v>0</v>
      </c>
      <c r="L23" s="361">
        <f>IF(OR(N23="RFA",N23="UFA",N23="",N23=0),0,N23)</f>
        <v>925000</v>
      </c>
      <c r="M23" s="361">
        <f>IF(OR(O23="RFA",O23="UFA",O23="",O23=0),0,O23)</f>
        <v>925000</v>
      </c>
      <c r="N23" s="358">
        <v>925000</v>
      </c>
      <c r="O23" s="358">
        <v>925000</v>
      </c>
      <c r="P23" s="358" t="s">
        <v>8</v>
      </c>
      <c r="Q23" s="358">
        <v>0</v>
      </c>
      <c r="R23" s="358">
        <v>0</v>
      </c>
      <c r="S23" s="358">
        <v>0</v>
      </c>
      <c r="T23" s="358">
        <v>0</v>
      </c>
      <c r="U23" s="35">
        <f t="shared" si="0"/>
        <v>2</v>
      </c>
      <c r="W23">
        <f>COUNTIF($E$3:$E$1479,E23)</f>
        <v>1</v>
      </c>
      <c r="X23" s="35">
        <f t="shared" si="1"/>
        <v>1</v>
      </c>
      <c r="Y23">
        <f t="shared" si="2"/>
        <v>1</v>
      </c>
    </row>
    <row r="24" spans="1:25" ht="15.75" x14ac:dyDescent="0.25">
      <c r="A24">
        <f t="shared" si="3"/>
        <v>22</v>
      </c>
      <c r="B24" t="str">
        <f>C24&amp;" "&amp;D24&amp;" - "&amp;F24</f>
        <v>Lukas Dostal - ANA</v>
      </c>
      <c r="C24" t="str">
        <f>RIGHT(E24,(LEN(E24)-1)-SEARCH(",",E24,1))</f>
        <v>Lukas</v>
      </c>
      <c r="D24" t="str">
        <f>LEFT(E24,SEARCH(",",E24,1)-1)</f>
        <v>Dostal</v>
      </c>
      <c r="E24" s="39" t="s">
        <v>2582</v>
      </c>
      <c r="F24" s="35" t="s">
        <v>6</v>
      </c>
      <c r="G24" s="35" t="s">
        <v>388</v>
      </c>
      <c r="H24" s="35" t="s">
        <v>127</v>
      </c>
      <c r="I24" s="35" t="s">
        <v>2448</v>
      </c>
      <c r="J24" s="35">
        <v>19</v>
      </c>
      <c r="K24" s="35">
        <f>VALUE(COUNTIF(Validation!$A$2:$H$47,E24))</f>
        <v>0</v>
      </c>
      <c r="L24" s="361">
        <f>IF(OR(N24="RFA",N24="UFA",N24="",N24=0),0,N24)</f>
        <v>925000</v>
      </c>
      <c r="M24" s="361">
        <f>IF(OR(O24="RFA",O24="UFA",O24="",O24=0),0,O24)</f>
        <v>925000</v>
      </c>
      <c r="N24" s="358">
        <v>925000</v>
      </c>
      <c r="O24" s="358">
        <v>925000</v>
      </c>
      <c r="P24" s="358">
        <v>925000</v>
      </c>
      <c r="Q24" s="358" t="s">
        <v>8</v>
      </c>
      <c r="R24" s="358">
        <v>0</v>
      </c>
      <c r="S24" s="358">
        <v>0</v>
      </c>
      <c r="T24" s="358">
        <v>0</v>
      </c>
      <c r="U24" s="35">
        <f t="shared" si="0"/>
        <v>3</v>
      </c>
      <c r="W24">
        <f>COUNTIF($E$3:$E$1479,E24)</f>
        <v>1</v>
      </c>
      <c r="X24" s="35">
        <f t="shared" si="1"/>
        <v>1</v>
      </c>
      <c r="Y24">
        <f t="shared" si="2"/>
        <v>1</v>
      </c>
    </row>
    <row r="25" spans="1:25" ht="15.75" x14ac:dyDescent="0.25">
      <c r="A25">
        <f t="shared" si="3"/>
        <v>23</v>
      </c>
      <c r="B25" t="str">
        <f>C25&amp;" "&amp;D25&amp;" - "&amp;F25</f>
        <v>Alex Dostie - ANA</v>
      </c>
      <c r="C25" t="str">
        <f>RIGHT(E25,(LEN(E25)-1)-SEARCH(",",E25,1))</f>
        <v>Alex</v>
      </c>
      <c r="D25" t="str">
        <f>LEFT(E25,SEARCH(",",E25,1)-1)</f>
        <v>Dostie</v>
      </c>
      <c r="E25" s="39" t="s">
        <v>2141</v>
      </c>
      <c r="F25" s="35" t="s">
        <v>6</v>
      </c>
      <c r="G25" s="35" t="s">
        <v>388</v>
      </c>
      <c r="H25" s="35" t="s">
        <v>73</v>
      </c>
      <c r="I25" s="35" t="s">
        <v>2448</v>
      </c>
      <c r="J25" s="35">
        <v>22</v>
      </c>
      <c r="K25" s="35">
        <f>VALUE(COUNTIF(Validation!$A$2:$H$47,E25))</f>
        <v>0</v>
      </c>
      <c r="L25" s="361">
        <f>IF(OR(N25="RFA",N25="UFA",N25="",N25=0),0,N25)</f>
        <v>925000</v>
      </c>
      <c r="M25" s="361">
        <f>IF(OR(O25="RFA",O25="UFA",O25="",O25=0),0,O25)</f>
        <v>0</v>
      </c>
      <c r="N25" s="358">
        <v>925000</v>
      </c>
      <c r="O25" s="358" t="s">
        <v>8</v>
      </c>
      <c r="P25" s="358">
        <v>0</v>
      </c>
      <c r="Q25" s="358">
        <v>0</v>
      </c>
      <c r="R25" s="358">
        <v>0</v>
      </c>
      <c r="S25" s="358">
        <v>0</v>
      </c>
      <c r="T25" s="358">
        <v>0</v>
      </c>
      <c r="U25" s="35">
        <f t="shared" si="0"/>
        <v>1</v>
      </c>
      <c r="W25">
        <f>COUNTIF($E$3:$E$1479,E25)</f>
        <v>1</v>
      </c>
      <c r="X25" s="35">
        <f t="shared" si="1"/>
        <v>1</v>
      </c>
      <c r="Y25">
        <f t="shared" si="2"/>
        <v>0</v>
      </c>
    </row>
    <row r="26" spans="1:25" ht="15.75" x14ac:dyDescent="0.25">
      <c r="A26">
        <f t="shared" si="3"/>
        <v>24</v>
      </c>
      <c r="B26" t="str">
        <f>C26&amp;" "&amp;D26&amp;" - "&amp;F26</f>
        <v>Isac Lundestrom - ANA</v>
      </c>
      <c r="C26" t="str">
        <f>RIGHT(E26,(LEN(E26)-1)-SEARCH(",",E26,1))</f>
        <v>Isac</v>
      </c>
      <c r="D26" t="str">
        <f>LEFT(E26,SEARCH(",",E26,1)-1)</f>
        <v>Lundestrom</v>
      </c>
      <c r="E26" s="39" t="s">
        <v>2859</v>
      </c>
      <c r="F26" s="35" t="s">
        <v>6</v>
      </c>
      <c r="G26" s="35" t="s">
        <v>388</v>
      </c>
      <c r="H26" s="35" t="s">
        <v>2454</v>
      </c>
      <c r="I26" s="35" t="s">
        <v>2448</v>
      </c>
      <c r="J26" s="35">
        <v>19</v>
      </c>
      <c r="K26" s="35">
        <f>VALUE(COUNTIF(Validation!$A$2:$H$47,E26))</f>
        <v>0</v>
      </c>
      <c r="L26" s="361">
        <f>IF(OR(N26="RFA",N26="UFA",N26="",N26=0),0,N26)</f>
        <v>925000</v>
      </c>
      <c r="M26" s="361">
        <f>IF(OR(O26="RFA",O26="UFA",O26="",O26=0),0,O26)</f>
        <v>925000</v>
      </c>
      <c r="N26" s="358">
        <v>925000</v>
      </c>
      <c r="O26" s="358">
        <v>925000</v>
      </c>
      <c r="P26" s="358" t="s">
        <v>8</v>
      </c>
      <c r="Q26" s="358">
        <v>0</v>
      </c>
      <c r="R26" s="358">
        <v>0</v>
      </c>
      <c r="S26" s="358">
        <v>0</v>
      </c>
      <c r="T26" s="358">
        <v>0</v>
      </c>
      <c r="U26" s="35">
        <f t="shared" si="0"/>
        <v>2</v>
      </c>
      <c r="W26">
        <f>COUNTIF($E$3:$E$1479,E26)</f>
        <v>1</v>
      </c>
      <c r="X26" s="35">
        <f t="shared" si="1"/>
        <v>1</v>
      </c>
      <c r="Y26">
        <f t="shared" si="2"/>
        <v>1</v>
      </c>
    </row>
    <row r="27" spans="1:25" ht="15.75" x14ac:dyDescent="0.25">
      <c r="A27">
        <f t="shared" si="3"/>
        <v>25</v>
      </c>
      <c r="B27" t="str">
        <f>C27&amp;" "&amp;D27&amp;" - "&amp;F27</f>
        <v>Angus Redmond - ANA</v>
      </c>
      <c r="C27" t="str">
        <f>RIGHT(E27,(LEN(E27)-1)-SEARCH(",",E27,1))</f>
        <v>Angus</v>
      </c>
      <c r="D27" t="str">
        <f>LEFT(E27,SEARCH(",",E27,1)-1)</f>
        <v>Redmond</v>
      </c>
      <c r="E27" s="39" t="s">
        <v>2137</v>
      </c>
      <c r="F27" s="35" t="s">
        <v>6</v>
      </c>
      <c r="G27" s="35" t="s">
        <v>388</v>
      </c>
      <c r="H27" s="35" t="s">
        <v>127</v>
      </c>
      <c r="I27" s="35" t="s">
        <v>2448</v>
      </c>
      <c r="J27" s="35">
        <v>23</v>
      </c>
      <c r="K27" s="35">
        <f>VALUE(COUNTIF(Validation!$A$2:$H$47,E27))</f>
        <v>0</v>
      </c>
      <c r="L27" s="361">
        <f>IF(OR(N27="RFA",N27="UFA",N27="",N27=0),0,N27)</f>
        <v>925000</v>
      </c>
      <c r="M27" s="361">
        <f>IF(OR(O27="RFA",O27="UFA",O27="",O27=0),0,O27)</f>
        <v>0</v>
      </c>
      <c r="N27" s="358">
        <v>925000</v>
      </c>
      <c r="O27" s="358" t="s">
        <v>8</v>
      </c>
      <c r="P27" s="358">
        <v>0</v>
      </c>
      <c r="Q27" s="358">
        <v>0</v>
      </c>
      <c r="R27" s="358">
        <v>0</v>
      </c>
      <c r="S27" s="358">
        <v>0</v>
      </c>
      <c r="T27" s="358">
        <v>0</v>
      </c>
      <c r="U27" s="35">
        <f t="shared" si="0"/>
        <v>1</v>
      </c>
      <c r="W27">
        <f>COUNTIF($E$3:$E$1479,E27)</f>
        <v>1</v>
      </c>
      <c r="X27" s="35">
        <f t="shared" si="1"/>
        <v>1</v>
      </c>
      <c r="Y27">
        <f t="shared" si="2"/>
        <v>0</v>
      </c>
    </row>
    <row r="28" spans="1:25" ht="15.75" x14ac:dyDescent="0.25">
      <c r="A28">
        <f t="shared" si="3"/>
        <v>26</v>
      </c>
      <c r="B28" t="str">
        <f>C28&amp;" "&amp;D28&amp;" - "&amp;F28</f>
        <v>Kiefer Sherwood - ANA</v>
      </c>
      <c r="C28" t="str">
        <f>RIGHT(E28,(LEN(E28)-1)-SEARCH(",",E28,1))</f>
        <v>Kiefer</v>
      </c>
      <c r="D28" t="str">
        <f>LEFT(E28,SEARCH(",",E28,1)-1)</f>
        <v>Sherwood</v>
      </c>
      <c r="E28" s="39" t="s">
        <v>2132</v>
      </c>
      <c r="F28" s="35" t="s">
        <v>6</v>
      </c>
      <c r="G28" s="35" t="s">
        <v>388</v>
      </c>
      <c r="H28" s="35" t="s">
        <v>2455</v>
      </c>
      <c r="I28" s="35" t="s">
        <v>2448</v>
      </c>
      <c r="J28" s="35">
        <v>24</v>
      </c>
      <c r="K28" s="35">
        <f>VALUE(COUNTIF(Validation!$A$2:$H$47,E28))</f>
        <v>0</v>
      </c>
      <c r="L28" s="361">
        <f>IF(OR(N28="RFA",N28="UFA",N28="",N28=0),0,N28)</f>
        <v>925000</v>
      </c>
      <c r="M28" s="361">
        <f>IF(OR(O28="RFA",O28="UFA",O28="",O28=0),0,O28)</f>
        <v>0</v>
      </c>
      <c r="N28" s="358">
        <v>925000</v>
      </c>
      <c r="O28" s="358" t="s">
        <v>8</v>
      </c>
      <c r="P28" s="358">
        <v>0</v>
      </c>
      <c r="Q28" s="358">
        <v>0</v>
      </c>
      <c r="R28" s="358">
        <v>0</v>
      </c>
      <c r="S28" s="358">
        <v>0</v>
      </c>
      <c r="T28" s="358">
        <v>0</v>
      </c>
      <c r="U28" s="35">
        <f t="shared" si="0"/>
        <v>1</v>
      </c>
      <c r="W28">
        <f>COUNTIF($E$3:$E$1479,E28)</f>
        <v>1</v>
      </c>
      <c r="X28" s="35">
        <f t="shared" si="1"/>
        <v>1</v>
      </c>
      <c r="Y28">
        <f t="shared" si="2"/>
        <v>0</v>
      </c>
    </row>
    <row r="29" spans="1:25" ht="15.75" x14ac:dyDescent="0.25">
      <c r="A29">
        <f t="shared" si="3"/>
        <v>27</v>
      </c>
      <c r="B29" t="str">
        <f>C29&amp;" "&amp;D29&amp;" - "&amp;F29</f>
        <v>Jack Kopacka - ANA</v>
      </c>
      <c r="C29" t="str">
        <f>RIGHT(E29,(LEN(E29)-1)-SEARCH(",",E29,1))</f>
        <v>Jack</v>
      </c>
      <c r="D29" t="str">
        <f>LEFT(E29,SEARCH(",",E29,1)-1)</f>
        <v>Kopacka</v>
      </c>
      <c r="E29" s="39" t="s">
        <v>2144</v>
      </c>
      <c r="F29" s="35" t="s">
        <v>6</v>
      </c>
      <c r="G29" s="35" t="s">
        <v>388</v>
      </c>
      <c r="H29" s="9" t="s">
        <v>2442</v>
      </c>
      <c r="I29" s="9" t="s">
        <v>2448</v>
      </c>
      <c r="J29" s="9">
        <v>21</v>
      </c>
      <c r="K29" s="35">
        <f>VALUE(COUNTIF(Validation!$A$2:$H$47,E29))</f>
        <v>0</v>
      </c>
      <c r="L29" s="361">
        <f>IF(OR(N29="RFA",N29="UFA",N29="",N29=0),0,N29)</f>
        <v>910833</v>
      </c>
      <c r="M29" s="361">
        <f>IF(OR(O29="RFA",O29="UFA",O29="",O29=0),0,O29)</f>
        <v>910833</v>
      </c>
      <c r="N29" s="358">
        <v>910833</v>
      </c>
      <c r="O29" s="358">
        <v>910833</v>
      </c>
      <c r="P29" s="358" t="s">
        <v>8</v>
      </c>
      <c r="Q29" s="358">
        <v>0</v>
      </c>
      <c r="R29" s="358">
        <v>0</v>
      </c>
      <c r="S29" s="358">
        <v>0</v>
      </c>
      <c r="T29" s="358">
        <v>0</v>
      </c>
      <c r="U29" s="35">
        <f t="shared" si="0"/>
        <v>2</v>
      </c>
      <c r="W29">
        <f>COUNTIF($E$3:$E$1479,E29)</f>
        <v>1</v>
      </c>
      <c r="X29" s="35">
        <f t="shared" si="1"/>
        <v>1</v>
      </c>
      <c r="Y29">
        <f t="shared" si="2"/>
        <v>1</v>
      </c>
    </row>
    <row r="30" spans="1:25" ht="15.75" x14ac:dyDescent="0.25">
      <c r="A30">
        <f t="shared" si="3"/>
        <v>28</v>
      </c>
      <c r="B30" t="str">
        <f>C30&amp;" "&amp;D30&amp;" - "&amp;F30</f>
        <v>Josh Mahura - ANA</v>
      </c>
      <c r="C30" t="str">
        <f>RIGHT(E30,(LEN(E30)-1)-SEARCH(",",E30,1))</f>
        <v>Josh</v>
      </c>
      <c r="D30" t="str">
        <f>LEFT(E30,SEARCH(",",E30,1)-1)</f>
        <v>Mahura</v>
      </c>
      <c r="E30" s="39" t="s">
        <v>2143</v>
      </c>
      <c r="F30" s="35" t="s">
        <v>6</v>
      </c>
      <c r="G30" s="35" t="s">
        <v>388</v>
      </c>
      <c r="H30" s="35" t="s">
        <v>2447</v>
      </c>
      <c r="I30" s="35" t="s">
        <v>2448</v>
      </c>
      <c r="J30" s="35">
        <v>21</v>
      </c>
      <c r="K30" s="35">
        <f>VALUE(COUNTIF(Validation!$A$2:$H$47,E30))</f>
        <v>0</v>
      </c>
      <c r="L30" s="361">
        <f>IF(OR(N30="RFA",N30="UFA",N30="",N30=0),0,N30)</f>
        <v>910833</v>
      </c>
      <c r="M30" s="361">
        <f>IF(OR(O30="RFA",O30="UFA",O30="",O30=0),0,O30)</f>
        <v>910833</v>
      </c>
      <c r="N30" s="358">
        <v>910833</v>
      </c>
      <c r="O30" s="358">
        <v>910833</v>
      </c>
      <c r="P30" s="358" t="s">
        <v>8</v>
      </c>
      <c r="Q30" s="358">
        <v>0</v>
      </c>
      <c r="R30" s="358">
        <v>0</v>
      </c>
      <c r="S30" s="358">
        <v>0</v>
      </c>
      <c r="T30" s="358">
        <v>0</v>
      </c>
      <c r="U30" s="35">
        <f t="shared" si="0"/>
        <v>2</v>
      </c>
      <c r="W30">
        <f>COUNTIF($E$3:$E$1479,E30)</f>
        <v>1</v>
      </c>
      <c r="X30" s="35">
        <f t="shared" si="1"/>
        <v>1</v>
      </c>
      <c r="Y30">
        <f t="shared" si="2"/>
        <v>1</v>
      </c>
    </row>
    <row r="31" spans="1:25" ht="15.75" x14ac:dyDescent="0.25">
      <c r="A31">
        <f t="shared" si="3"/>
        <v>29</v>
      </c>
      <c r="B31" t="str">
        <f>C31&amp;" "&amp;D31&amp;" - "&amp;F31</f>
        <v>Jacob Larsson - ANA</v>
      </c>
      <c r="C31" t="str">
        <f>RIGHT(E31,(LEN(E31)-1)-SEARCH(",",E31,1))</f>
        <v>Jacob</v>
      </c>
      <c r="D31" t="str">
        <f>LEFT(E31,SEARCH(",",E31,1)-1)</f>
        <v>Larsson</v>
      </c>
      <c r="E31" s="39" t="s">
        <v>2134</v>
      </c>
      <c r="F31" s="35" t="s">
        <v>6</v>
      </c>
      <c r="G31" s="35" t="s">
        <v>388</v>
      </c>
      <c r="H31" s="35" t="s">
        <v>2447</v>
      </c>
      <c r="I31" s="35" t="s">
        <v>2448</v>
      </c>
      <c r="J31" s="35">
        <v>22</v>
      </c>
      <c r="K31" s="35">
        <f>VALUE(COUNTIF(Validation!$A$2:$H$47,E31))</f>
        <v>0</v>
      </c>
      <c r="L31" s="361">
        <f>IF(OR(N31="RFA",N31="UFA",N31="",N31=0),0,N31)</f>
        <v>894166</v>
      </c>
      <c r="M31" s="361">
        <f>IF(OR(O31="RFA",O31="UFA",O31="",O31=0),0,O31)</f>
        <v>0</v>
      </c>
      <c r="N31" s="358">
        <v>894166</v>
      </c>
      <c r="O31" s="358" t="s">
        <v>8</v>
      </c>
      <c r="P31" s="358">
        <v>0</v>
      </c>
      <c r="Q31" s="358">
        <v>0</v>
      </c>
      <c r="R31" s="358">
        <v>0</v>
      </c>
      <c r="S31" s="358">
        <v>0</v>
      </c>
      <c r="T31" s="358">
        <v>0</v>
      </c>
      <c r="U31" s="35">
        <f t="shared" si="0"/>
        <v>1</v>
      </c>
      <c r="W31">
        <f>COUNTIF($E$3:$E$1479,E31)</f>
        <v>1</v>
      </c>
      <c r="X31" s="35">
        <f t="shared" si="1"/>
        <v>1</v>
      </c>
      <c r="Y31">
        <f t="shared" si="2"/>
        <v>0</v>
      </c>
    </row>
    <row r="32" spans="1:25" ht="15.75" x14ac:dyDescent="0.25">
      <c r="A32">
        <f t="shared" si="3"/>
        <v>30</v>
      </c>
      <c r="B32" t="str">
        <f>C32&amp;" "&amp;D32&amp;" - "&amp;F32</f>
        <v>Brendan Guhle - ANA</v>
      </c>
      <c r="C32" t="str">
        <f>RIGHT(E32,(LEN(E32)-1)-SEARCH(",",E32,1))</f>
        <v>Brendan</v>
      </c>
      <c r="D32" t="str">
        <f>LEFT(E32,SEARCH(",",E32,1)-1)</f>
        <v>Guhle</v>
      </c>
      <c r="E32" s="39" t="s">
        <v>1417</v>
      </c>
      <c r="F32" s="35" t="s">
        <v>6</v>
      </c>
      <c r="G32" s="35" t="s">
        <v>388</v>
      </c>
      <c r="H32" s="35" t="s">
        <v>2447</v>
      </c>
      <c r="I32" s="35" t="s">
        <v>2441</v>
      </c>
      <c r="J32" s="35">
        <v>22</v>
      </c>
      <c r="K32" s="35">
        <f>VALUE(COUNTIF(Validation!$A$2:$H$47,E32))</f>
        <v>0</v>
      </c>
      <c r="L32" s="361">
        <f>IF(OR(N32="RFA",N32="UFA",N32="",N32=0),0,N32)</f>
        <v>888333</v>
      </c>
      <c r="M32" s="361">
        <f>IF(OR(O32="RFA",O32="UFA",O32="",O32=0),0,O32)</f>
        <v>0</v>
      </c>
      <c r="N32" s="358">
        <v>888333</v>
      </c>
      <c r="O32" s="358" t="s">
        <v>8</v>
      </c>
      <c r="P32" s="358">
        <v>0</v>
      </c>
      <c r="Q32" s="358">
        <v>0</v>
      </c>
      <c r="R32" s="358">
        <v>0</v>
      </c>
      <c r="S32" s="358">
        <v>0</v>
      </c>
      <c r="T32" s="358">
        <v>0</v>
      </c>
      <c r="U32" s="35">
        <f t="shared" si="0"/>
        <v>1</v>
      </c>
      <c r="W32">
        <f>COUNTIF($E$3:$E$1479,E32)</f>
        <v>1</v>
      </c>
      <c r="X32" s="35">
        <f t="shared" si="1"/>
        <v>1</v>
      </c>
      <c r="Y32">
        <f t="shared" si="2"/>
        <v>0</v>
      </c>
    </row>
    <row r="33" spans="1:25" ht="15.75" x14ac:dyDescent="0.25">
      <c r="A33">
        <f t="shared" si="3"/>
        <v>31</v>
      </c>
      <c r="B33" t="str">
        <f>C33&amp;" "&amp;D33&amp;" - "&amp;F33</f>
        <v>Olle ErikssonEk - ANA</v>
      </c>
      <c r="C33" t="str">
        <f>RIGHT(E33,(LEN(E33)-1)-SEARCH(",",E33,1))</f>
        <v>Olle</v>
      </c>
      <c r="D33" t="str">
        <f>LEFT(E33,SEARCH(",",E33,1)-1)</f>
        <v>ErikssonEk</v>
      </c>
      <c r="E33" s="39" t="s">
        <v>2934</v>
      </c>
      <c r="F33" s="35" t="s">
        <v>6</v>
      </c>
      <c r="G33" s="35" t="s">
        <v>388</v>
      </c>
      <c r="H33" s="9" t="s">
        <v>127</v>
      </c>
      <c r="I33" s="9" t="s">
        <v>2448</v>
      </c>
      <c r="J33" s="9">
        <v>20</v>
      </c>
      <c r="K33" s="35">
        <f>VALUE(COUNTIF(Validation!$A$2:$H$47,E33))</f>
        <v>0</v>
      </c>
      <c r="L33" s="361">
        <f>IF(OR(N33="RFA",N33="UFA",N33="",N33=0),0,N33)</f>
        <v>878889</v>
      </c>
      <c r="M33" s="361">
        <f>IF(OR(O33="RFA",O33="UFA",O33="",O33=0),0,O33)</f>
        <v>878889</v>
      </c>
      <c r="N33" s="358">
        <v>878889</v>
      </c>
      <c r="O33" s="358">
        <v>878889</v>
      </c>
      <c r="P33" s="358">
        <v>878889</v>
      </c>
      <c r="Q33" s="358" t="s">
        <v>8</v>
      </c>
      <c r="R33" s="358">
        <v>0</v>
      </c>
      <c r="S33" s="358">
        <v>0</v>
      </c>
      <c r="T33" s="358">
        <v>0</v>
      </c>
      <c r="U33" s="35">
        <f t="shared" si="0"/>
        <v>3</v>
      </c>
      <c r="W33">
        <f>COUNTIF($E$3:$E$1479,E33)</f>
        <v>1</v>
      </c>
      <c r="X33" s="35">
        <f t="shared" si="1"/>
        <v>1</v>
      </c>
      <c r="Y33">
        <f t="shared" si="2"/>
        <v>1</v>
      </c>
    </row>
    <row r="34" spans="1:25" ht="15.75" x14ac:dyDescent="0.25">
      <c r="A34">
        <f t="shared" si="3"/>
        <v>32</v>
      </c>
      <c r="B34" t="str">
        <f>C34&amp;" "&amp;D34&amp;" - "&amp;F34</f>
        <v>Max Jones - ANA</v>
      </c>
      <c r="C34" t="str">
        <f>RIGHT(E34,(LEN(E34)-1)-SEARCH(",",E34,1))</f>
        <v>Max</v>
      </c>
      <c r="D34" t="str">
        <f>LEFT(E34,SEARCH(",",E34,1)-1)</f>
        <v>Jones</v>
      </c>
      <c r="E34" s="39" t="s">
        <v>2135</v>
      </c>
      <c r="F34" s="35" t="s">
        <v>6</v>
      </c>
      <c r="G34" s="35" t="s">
        <v>388</v>
      </c>
      <c r="H34" s="35" t="s">
        <v>2442</v>
      </c>
      <c r="I34" s="35" t="s">
        <v>2448</v>
      </c>
      <c r="J34" s="35">
        <v>21</v>
      </c>
      <c r="K34" s="35">
        <f>VALUE(COUNTIF(Validation!$A$2:$H$47,E34))</f>
        <v>0</v>
      </c>
      <c r="L34" s="361">
        <f>IF(OR(N34="RFA",N34="UFA",N34="",N34=0),0,N34)</f>
        <v>863333</v>
      </c>
      <c r="M34" s="361">
        <f>IF(OR(O34="RFA",O34="UFA",O34="",O34=0),0,O34)</f>
        <v>863333</v>
      </c>
      <c r="N34" s="358">
        <v>863333</v>
      </c>
      <c r="O34" s="358">
        <v>863333</v>
      </c>
      <c r="P34" s="358" t="s">
        <v>8</v>
      </c>
      <c r="Q34" s="358">
        <v>0</v>
      </c>
      <c r="R34" s="358">
        <v>0</v>
      </c>
      <c r="S34" s="358">
        <v>0</v>
      </c>
      <c r="T34" s="358">
        <v>0</v>
      </c>
      <c r="U34" s="35">
        <f t="shared" si="0"/>
        <v>2</v>
      </c>
      <c r="W34">
        <f>COUNTIF($E$3:$E$1479,E34)</f>
        <v>1</v>
      </c>
      <c r="X34" s="35">
        <f t="shared" si="1"/>
        <v>1</v>
      </c>
      <c r="Y34">
        <f t="shared" si="2"/>
        <v>1</v>
      </c>
    </row>
    <row r="35" spans="1:25" ht="15.75" x14ac:dyDescent="0.25">
      <c r="A35">
        <f t="shared" si="3"/>
        <v>33</v>
      </c>
      <c r="B35" t="str">
        <f>C35&amp;" "&amp;D35&amp;" - "&amp;F35</f>
        <v>Sam Steel - ANA</v>
      </c>
      <c r="C35" t="str">
        <f>RIGHT(E35,(LEN(E35)-1)-SEARCH(",",E35,1))</f>
        <v>Sam</v>
      </c>
      <c r="D35" t="str">
        <f>LEFT(E35,SEARCH(",",E35,1)-1)</f>
        <v>Steel</v>
      </c>
      <c r="E35" s="39" t="s">
        <v>2136</v>
      </c>
      <c r="F35" s="35" t="s">
        <v>6</v>
      </c>
      <c r="G35" s="35" t="s">
        <v>388</v>
      </c>
      <c r="H35" s="35" t="s">
        <v>73</v>
      </c>
      <c r="I35" s="35" t="s">
        <v>2448</v>
      </c>
      <c r="J35" s="35">
        <v>21</v>
      </c>
      <c r="K35" s="35">
        <f>VALUE(COUNTIF(Validation!$A$2:$H$47,E35))</f>
        <v>0</v>
      </c>
      <c r="L35" s="361">
        <f>IF(OR(N35="RFA",N35="UFA",N35="",N35=0),0,N35)</f>
        <v>863333</v>
      </c>
      <c r="M35" s="361">
        <f>IF(OR(O35="RFA",O35="UFA",O35="",O35=0),0,O35)</f>
        <v>863333</v>
      </c>
      <c r="N35" s="358">
        <v>863333</v>
      </c>
      <c r="O35" s="358">
        <v>863333</v>
      </c>
      <c r="P35" s="358" t="s">
        <v>8</v>
      </c>
      <c r="Q35" s="358">
        <v>0</v>
      </c>
      <c r="R35" s="358">
        <v>0</v>
      </c>
      <c r="S35" s="358">
        <v>0</v>
      </c>
      <c r="T35" s="358">
        <v>0</v>
      </c>
      <c r="U35" s="35">
        <f t="shared" si="0"/>
        <v>2</v>
      </c>
      <c r="W35">
        <f>COUNTIF($E$3:$E$1479,E35)</f>
        <v>1</v>
      </c>
      <c r="X35" s="35">
        <f t="shared" si="1"/>
        <v>1</v>
      </c>
      <c r="Y35">
        <f t="shared" si="2"/>
        <v>1</v>
      </c>
    </row>
    <row r="36" spans="1:25" ht="15.75" x14ac:dyDescent="0.25">
      <c r="A36">
        <f t="shared" si="3"/>
        <v>34</v>
      </c>
      <c r="B36" t="str">
        <f>C36&amp;" "&amp;D36&amp;" - "&amp;F36</f>
        <v>Jani Hakanpaa - ANA</v>
      </c>
      <c r="C36" t="str">
        <f>RIGHT(E36,(LEN(E36)-1)-SEARCH(",",E36,1))</f>
        <v>Jani</v>
      </c>
      <c r="D36" t="str">
        <f>LEFT(E36,SEARCH(",",E36,1)-1)</f>
        <v>Hakanpaa</v>
      </c>
      <c r="E36" s="39" t="s">
        <v>2875</v>
      </c>
      <c r="F36" s="35" t="s">
        <v>6</v>
      </c>
      <c r="G36" s="35">
        <v>0</v>
      </c>
      <c r="H36" s="35" t="s">
        <v>82</v>
      </c>
      <c r="I36" s="35" t="s">
        <v>2448</v>
      </c>
      <c r="J36" s="35">
        <v>27</v>
      </c>
      <c r="K36" s="35">
        <f>VALUE(COUNTIF(Validation!$A$2:$H$47,E36))</f>
        <v>0</v>
      </c>
      <c r="L36" s="361">
        <f>IF(OR(N36="RFA",N36="UFA",N36="",N36=0),0,N36)</f>
        <v>850000</v>
      </c>
      <c r="M36" s="361">
        <f>IF(OR(O36="RFA",O36="UFA",O36="",O36=0),0,O36)</f>
        <v>0</v>
      </c>
      <c r="N36" s="358">
        <v>850000</v>
      </c>
      <c r="O36" s="358" t="s">
        <v>7</v>
      </c>
      <c r="P36" s="358">
        <v>0</v>
      </c>
      <c r="Q36" s="358">
        <v>0</v>
      </c>
      <c r="R36" s="358">
        <v>0</v>
      </c>
      <c r="S36" s="358">
        <v>0</v>
      </c>
      <c r="T36" s="358">
        <v>0</v>
      </c>
      <c r="U36" s="35">
        <f t="shared" si="0"/>
        <v>1</v>
      </c>
      <c r="W36">
        <f>COUNTIF($E$3:$E$1479,E36)</f>
        <v>1</v>
      </c>
      <c r="X36" s="35">
        <f t="shared" si="1"/>
        <v>0</v>
      </c>
      <c r="Y36">
        <f t="shared" si="2"/>
        <v>0</v>
      </c>
    </row>
    <row r="37" spans="1:25" ht="15.75" x14ac:dyDescent="0.25">
      <c r="A37">
        <f t="shared" si="3"/>
        <v>35</v>
      </c>
      <c r="B37" t="str">
        <f>C37&amp;" "&amp;D37&amp;" - "&amp;F37</f>
        <v>Korbinian Holzer - ANA</v>
      </c>
      <c r="C37" t="str">
        <f>RIGHT(E37,(LEN(E37)-1)-SEARCH(",",E37,1))</f>
        <v>Korbinian</v>
      </c>
      <c r="D37" t="str">
        <f>LEFT(E37,SEARCH(",",E37,1)-1)</f>
        <v>Holzer</v>
      </c>
      <c r="E37" s="39" t="s">
        <v>2128</v>
      </c>
      <c r="F37" s="35" t="s">
        <v>6</v>
      </c>
      <c r="G37" s="35">
        <v>0</v>
      </c>
      <c r="H37" s="35" t="s">
        <v>2446</v>
      </c>
      <c r="I37" s="35" t="s">
        <v>2441</v>
      </c>
      <c r="J37" s="35">
        <v>31</v>
      </c>
      <c r="K37" s="35">
        <f>VALUE(COUNTIF(Validation!$A$2:$H$47,E37))</f>
        <v>0</v>
      </c>
      <c r="L37" s="361">
        <f>IF(OR(N37="RFA",N37="UFA",N37="",N37=0),0,N37)</f>
        <v>850000</v>
      </c>
      <c r="M37" s="361">
        <f>IF(OR(O37="RFA",O37="UFA",O37="",O37=0),0,O37)</f>
        <v>0</v>
      </c>
      <c r="N37" s="358">
        <v>850000</v>
      </c>
      <c r="O37" s="358" t="s">
        <v>7</v>
      </c>
      <c r="P37" s="358">
        <v>0</v>
      </c>
      <c r="Q37" s="358">
        <v>0</v>
      </c>
      <c r="R37" s="358">
        <v>0</v>
      </c>
      <c r="S37" s="358">
        <v>0</v>
      </c>
      <c r="T37" s="358">
        <v>0</v>
      </c>
      <c r="U37" s="35">
        <f t="shared" si="0"/>
        <v>1</v>
      </c>
      <c r="W37">
        <f>COUNTIF($E$3:$E$1479,E37)</f>
        <v>1</v>
      </c>
      <c r="X37" s="35">
        <f t="shared" si="1"/>
        <v>0</v>
      </c>
      <c r="Y37">
        <f t="shared" si="2"/>
        <v>0</v>
      </c>
    </row>
    <row r="38" spans="1:25" ht="15.75" x14ac:dyDescent="0.25">
      <c r="A38">
        <f t="shared" si="3"/>
        <v>36</v>
      </c>
      <c r="B38" t="str">
        <f>C38&amp;" "&amp;D38&amp;" - "&amp;F38</f>
        <v>Chase DeLeo - ANA</v>
      </c>
      <c r="C38" t="str">
        <f>RIGHT(E38,(LEN(E38)-1)-SEARCH(",",E38,1))</f>
        <v>Chase</v>
      </c>
      <c r="D38" t="str">
        <f>LEFT(E38,SEARCH(",",E38,1)-1)</f>
        <v>DeLeo</v>
      </c>
      <c r="E38" s="39" t="s">
        <v>2930</v>
      </c>
      <c r="F38" s="35" t="s">
        <v>6</v>
      </c>
      <c r="G38" s="35">
        <v>0</v>
      </c>
      <c r="H38" s="35" t="s">
        <v>73</v>
      </c>
      <c r="I38" s="35" t="s">
        <v>2448</v>
      </c>
      <c r="J38" s="35">
        <v>23</v>
      </c>
      <c r="K38" s="35">
        <f>VALUE(COUNTIF(Validation!$A$2:$H$47,E38))</f>
        <v>0</v>
      </c>
      <c r="L38" s="361">
        <f>IF(OR(N38="RFA",N38="UFA",N38="",N38=0),0,N38)</f>
        <v>750000</v>
      </c>
      <c r="M38" s="361">
        <f>IF(OR(O38="RFA",O38="UFA",O38="",O38=0),0,O38)</f>
        <v>0</v>
      </c>
      <c r="N38" s="358">
        <v>750000</v>
      </c>
      <c r="O38" s="358" t="s">
        <v>8</v>
      </c>
      <c r="P38" s="358">
        <v>0</v>
      </c>
      <c r="Q38" s="362">
        <v>0</v>
      </c>
      <c r="R38" s="358">
        <v>0</v>
      </c>
      <c r="S38" s="358">
        <v>0</v>
      </c>
      <c r="T38" s="358">
        <v>0</v>
      </c>
      <c r="U38" s="35">
        <f t="shared" si="0"/>
        <v>1</v>
      </c>
      <c r="W38">
        <f>COUNTIF($E$3:$E$1479,E38)</f>
        <v>1</v>
      </c>
      <c r="X38" s="35">
        <f t="shared" si="1"/>
        <v>0</v>
      </c>
      <c r="Y38">
        <f t="shared" si="2"/>
        <v>0</v>
      </c>
    </row>
    <row r="39" spans="1:25" ht="15.75" x14ac:dyDescent="0.25">
      <c r="A39">
        <f t="shared" si="3"/>
        <v>37</v>
      </c>
      <c r="B39" t="str">
        <f>C39&amp;" "&amp;D39&amp;" - "&amp;F39</f>
        <v>Michael DelZotto - ANA</v>
      </c>
      <c r="C39" t="str">
        <f>RIGHT(E39,(LEN(E39)-1)-SEARCH(",",E39,1))</f>
        <v>Michael</v>
      </c>
      <c r="D39" t="str">
        <f>LEFT(E39,SEARCH(",",E39,1)-1)</f>
        <v>DelZotto</v>
      </c>
      <c r="E39" s="39" t="s">
        <v>2931</v>
      </c>
      <c r="F39" s="35" t="s">
        <v>6</v>
      </c>
      <c r="G39" s="35">
        <v>0</v>
      </c>
      <c r="H39" s="35" t="s">
        <v>2447</v>
      </c>
      <c r="I39" s="35" t="s">
        <v>2441</v>
      </c>
      <c r="J39" s="35">
        <v>29</v>
      </c>
      <c r="K39" s="35">
        <f>VALUE(COUNTIF(Validation!$A$2:$H$47,E39))</f>
        <v>0</v>
      </c>
      <c r="L39" s="361">
        <f>IF(OR(N39="RFA",N39="UFA",N39="",N39=0),0,N39)</f>
        <v>750000</v>
      </c>
      <c r="M39" s="361">
        <f>IF(OR(O39="RFA",O39="UFA",O39="",O39=0),0,O39)</f>
        <v>0</v>
      </c>
      <c r="N39" s="358">
        <v>750000</v>
      </c>
      <c r="O39" s="358" t="s">
        <v>7</v>
      </c>
      <c r="P39" s="358">
        <v>0</v>
      </c>
      <c r="Q39" s="358">
        <v>0</v>
      </c>
      <c r="R39" s="358">
        <v>0</v>
      </c>
      <c r="S39" s="358">
        <v>0</v>
      </c>
      <c r="T39" s="358">
        <v>0</v>
      </c>
      <c r="U39" s="35">
        <f t="shared" si="0"/>
        <v>1</v>
      </c>
      <c r="W39">
        <f>COUNTIF($E$3:$E$1479,E39)</f>
        <v>1</v>
      </c>
      <c r="X39" s="35">
        <f t="shared" si="1"/>
        <v>0</v>
      </c>
      <c r="Y39">
        <f t="shared" si="2"/>
        <v>0</v>
      </c>
    </row>
    <row r="40" spans="1:25" ht="15.75" x14ac:dyDescent="0.25">
      <c r="A40">
        <f t="shared" si="3"/>
        <v>38</v>
      </c>
      <c r="B40" t="str">
        <f>C40&amp;" "&amp;D40&amp;" - "&amp;F40</f>
        <v>Andreas Martinsen - ANA</v>
      </c>
      <c r="C40" t="str">
        <f>RIGHT(E40,(LEN(E40)-1)-SEARCH(",",E40,1))</f>
        <v>Andreas</v>
      </c>
      <c r="D40" t="str">
        <f>LEFT(E40,SEARCH(",",E40,1)-1)</f>
        <v>Martinsen</v>
      </c>
      <c r="E40" s="39" t="s">
        <v>2742</v>
      </c>
      <c r="F40" s="35" t="s">
        <v>6</v>
      </c>
      <c r="G40" s="35">
        <v>0</v>
      </c>
      <c r="H40" s="35" t="s">
        <v>73</v>
      </c>
      <c r="I40" s="35" t="s">
        <v>2448</v>
      </c>
      <c r="J40" s="35">
        <v>29</v>
      </c>
      <c r="K40" s="35">
        <f>VALUE(COUNTIF(Validation!$A$2:$H$47,E40))</f>
        <v>0</v>
      </c>
      <c r="L40" s="361">
        <f>IF(OR(N40="RFA",N40="UFA",N40="",N40=0),0,N40)</f>
        <v>750000</v>
      </c>
      <c r="M40" s="361">
        <f>IF(OR(O40="RFA",O40="UFA",O40="",O40=0),0,O40)</f>
        <v>0</v>
      </c>
      <c r="N40" s="358">
        <v>750000</v>
      </c>
      <c r="O40" s="358" t="s">
        <v>7</v>
      </c>
      <c r="P40" s="358">
        <v>0</v>
      </c>
      <c r="Q40" s="358">
        <v>0</v>
      </c>
      <c r="R40" s="358">
        <v>0</v>
      </c>
      <c r="S40" s="358">
        <v>0</v>
      </c>
      <c r="T40" s="358">
        <v>0</v>
      </c>
      <c r="U40" s="35">
        <f t="shared" si="0"/>
        <v>1</v>
      </c>
      <c r="W40">
        <f>COUNTIF($E$3:$E$1479,E40)</f>
        <v>1</v>
      </c>
      <c r="X40" s="35">
        <f t="shared" si="1"/>
        <v>0</v>
      </c>
      <c r="Y40">
        <f t="shared" si="2"/>
        <v>0</v>
      </c>
    </row>
    <row r="41" spans="1:25" ht="15.75" x14ac:dyDescent="0.25">
      <c r="A41">
        <f t="shared" si="3"/>
        <v>39</v>
      </c>
      <c r="B41" t="str">
        <f>C41&amp;" "&amp;D41&amp;" - "&amp;F41</f>
        <v>Blake Pietila - ANA</v>
      </c>
      <c r="C41" t="str">
        <f>RIGHT(E41,(LEN(E41)-1)-SEARCH(",",E41,1))</f>
        <v>Blake</v>
      </c>
      <c r="D41" t="str">
        <f>LEFT(E41,SEARCH(",",E41,1)-1)</f>
        <v>Pietila</v>
      </c>
      <c r="E41" s="39" t="s">
        <v>1726</v>
      </c>
      <c r="F41" s="35" t="s">
        <v>6</v>
      </c>
      <c r="G41" s="35">
        <v>0</v>
      </c>
      <c r="H41" s="9" t="s">
        <v>2450</v>
      </c>
      <c r="I41" s="9" t="s">
        <v>2448</v>
      </c>
      <c r="J41" s="9">
        <v>26</v>
      </c>
      <c r="K41" s="35">
        <f>VALUE(COUNTIF(Validation!$A$2:$H$47,E41))</f>
        <v>0</v>
      </c>
      <c r="L41" s="361">
        <f>IF(OR(N41="RFA",N41="UFA",N41="",N41=0),0,N41)</f>
        <v>750000</v>
      </c>
      <c r="M41" s="361">
        <f>IF(OR(O41="RFA",O41="UFA",O41="",O41=0),0,O41)</f>
        <v>0</v>
      </c>
      <c r="N41" s="358">
        <v>750000</v>
      </c>
      <c r="O41" s="358" t="s">
        <v>7</v>
      </c>
      <c r="P41" s="358">
        <v>0</v>
      </c>
      <c r="Q41" s="358">
        <v>0</v>
      </c>
      <c r="R41" s="358">
        <v>0</v>
      </c>
      <c r="S41" s="358">
        <v>0</v>
      </c>
      <c r="T41" s="358">
        <v>0</v>
      </c>
      <c r="U41" s="35">
        <f t="shared" si="0"/>
        <v>1</v>
      </c>
      <c r="W41">
        <f>COUNTIF($E$3:$E$1479,E41)</f>
        <v>1</v>
      </c>
      <c r="X41" s="35">
        <f t="shared" si="1"/>
        <v>0</v>
      </c>
      <c r="Y41">
        <f t="shared" si="2"/>
        <v>0</v>
      </c>
    </row>
    <row r="42" spans="1:25" ht="15.75" x14ac:dyDescent="0.25">
      <c r="A42">
        <f t="shared" si="3"/>
        <v>40</v>
      </c>
      <c r="B42" t="str">
        <f>C42&amp;" "&amp;D42&amp;" - "&amp;F42</f>
        <v>Daniel Sprong - ANA</v>
      </c>
      <c r="C42" t="str">
        <f>RIGHT(E42,(LEN(E42)-1)-SEARCH(",",E42,1))</f>
        <v>Daniel</v>
      </c>
      <c r="D42" t="str">
        <f>LEFT(E42,SEARCH(",",E42,1)-1)</f>
        <v>Sprong</v>
      </c>
      <c r="E42" s="39" t="s">
        <v>1827</v>
      </c>
      <c r="F42" s="35" t="s">
        <v>6</v>
      </c>
      <c r="G42" s="35">
        <v>0</v>
      </c>
      <c r="H42" s="35" t="s">
        <v>2440</v>
      </c>
      <c r="I42" s="35" t="s">
        <v>2441</v>
      </c>
      <c r="J42" s="35">
        <v>22</v>
      </c>
      <c r="K42" s="35">
        <f>VALUE(COUNTIF(Validation!$A$2:$H$47,E42))</f>
        <v>0</v>
      </c>
      <c r="L42" s="361">
        <f>IF(OR(N42="RFA",N42="UFA",N42="",N42=0),0,N42)</f>
        <v>750000</v>
      </c>
      <c r="M42" s="361">
        <f>IF(OR(O42="RFA",O42="UFA",O42="",O42=0),0,O42)</f>
        <v>0</v>
      </c>
      <c r="N42" s="358">
        <v>750000</v>
      </c>
      <c r="O42" s="358" t="s">
        <v>8</v>
      </c>
      <c r="P42" s="358">
        <v>0</v>
      </c>
      <c r="Q42" s="358">
        <v>0</v>
      </c>
      <c r="R42" s="358">
        <v>0</v>
      </c>
      <c r="S42" s="358">
        <v>0</v>
      </c>
      <c r="T42" s="358">
        <v>0</v>
      </c>
      <c r="U42" s="35">
        <f t="shared" si="0"/>
        <v>1</v>
      </c>
      <c r="W42">
        <f>COUNTIF($E$3:$E$1479,E42)</f>
        <v>1</v>
      </c>
      <c r="X42" s="35">
        <f t="shared" si="1"/>
        <v>0</v>
      </c>
      <c r="Y42">
        <f t="shared" si="2"/>
        <v>0</v>
      </c>
    </row>
    <row r="43" spans="1:25" ht="15.75" x14ac:dyDescent="0.25">
      <c r="A43">
        <f t="shared" si="3"/>
        <v>41</v>
      </c>
      <c r="B43" t="str">
        <f>C43&amp;" "&amp;D43&amp;" - "&amp;F43</f>
        <v>Anthony Stolarz - ANA</v>
      </c>
      <c r="C43" t="str">
        <f>RIGHT(E43,(LEN(E43)-1)-SEARCH(",",E43,1))</f>
        <v>Anthony</v>
      </c>
      <c r="D43" t="str">
        <f>LEFT(E43,SEARCH(",",E43,1)-1)</f>
        <v>Stolarz</v>
      </c>
      <c r="E43" s="39" t="s">
        <v>1811</v>
      </c>
      <c r="F43" s="35" t="s">
        <v>6</v>
      </c>
      <c r="G43" s="35">
        <v>0</v>
      </c>
      <c r="H43" s="9" t="s">
        <v>127</v>
      </c>
      <c r="I43" s="9" t="s">
        <v>2441</v>
      </c>
      <c r="J43" s="9">
        <v>25</v>
      </c>
      <c r="K43" s="35">
        <f>VALUE(COUNTIF(Validation!$A$2:$H$47,E43))</f>
        <v>0</v>
      </c>
      <c r="L43" s="361">
        <f>IF(OR(N43="RFA",N43="UFA",N43="",N43=0),0,N43)</f>
        <v>750000</v>
      </c>
      <c r="M43" s="361">
        <f>IF(OR(O43="RFA",O43="UFA",O43="",O43=0),0,O43)</f>
        <v>750000</v>
      </c>
      <c r="N43" s="358">
        <v>750000</v>
      </c>
      <c r="O43" s="358">
        <v>750000</v>
      </c>
      <c r="P43" s="358" t="s">
        <v>7</v>
      </c>
      <c r="Q43" s="358">
        <v>0</v>
      </c>
      <c r="R43" s="358">
        <v>0</v>
      </c>
      <c r="S43" s="358">
        <v>0</v>
      </c>
      <c r="T43" s="358">
        <v>0</v>
      </c>
      <c r="U43" s="35">
        <f t="shared" si="0"/>
        <v>2</v>
      </c>
      <c r="W43">
        <f>COUNTIF($E$3:$E$1479,E43)</f>
        <v>1</v>
      </c>
      <c r="X43" s="35">
        <f t="shared" si="1"/>
        <v>0</v>
      </c>
      <c r="Y43">
        <f t="shared" si="2"/>
        <v>1</v>
      </c>
    </row>
    <row r="44" spans="1:25" ht="15.75" x14ac:dyDescent="0.25">
      <c r="A44">
        <f t="shared" si="3"/>
        <v>42</v>
      </c>
      <c r="B44" t="str">
        <f>C44&amp;" "&amp;D44&amp;" - "&amp;F44</f>
        <v>Sam Carrick - ANA</v>
      </c>
      <c r="C44" t="str">
        <f>RIGHT(E44,(LEN(E44)-1)-SEARCH(",",E44,1))</f>
        <v>Sam</v>
      </c>
      <c r="D44" t="str">
        <f>LEFT(E44,SEARCH(",",E44,1)-1)</f>
        <v>Carrick</v>
      </c>
      <c r="E44" s="39" t="s">
        <v>2150</v>
      </c>
      <c r="F44" s="35" t="s">
        <v>6</v>
      </c>
      <c r="G44" s="35">
        <v>0</v>
      </c>
      <c r="H44" s="35" t="s">
        <v>73</v>
      </c>
      <c r="I44" s="35" t="s">
        <v>2448</v>
      </c>
      <c r="J44" s="35">
        <v>27</v>
      </c>
      <c r="K44" s="35">
        <f>VALUE(COUNTIF(Validation!$A$2:$H$47,E44))</f>
        <v>0</v>
      </c>
      <c r="L44" s="361">
        <f>IF(OR(N44="RFA",N44="UFA",N44="",N44=0),0,N44)</f>
        <v>700000</v>
      </c>
      <c r="M44" s="361">
        <f>IF(OR(O44="RFA",O44="UFA",O44="",O44=0),0,O44)</f>
        <v>0</v>
      </c>
      <c r="N44" s="358">
        <v>700000</v>
      </c>
      <c r="O44" s="358" t="s">
        <v>7</v>
      </c>
      <c r="P44" s="358">
        <v>0</v>
      </c>
      <c r="Q44" s="358">
        <v>0</v>
      </c>
      <c r="R44" s="358">
        <v>0</v>
      </c>
      <c r="S44" s="358">
        <v>0</v>
      </c>
      <c r="T44" s="358">
        <v>0</v>
      </c>
      <c r="U44" s="35">
        <f t="shared" si="0"/>
        <v>1</v>
      </c>
      <c r="W44">
        <f>COUNTIF($E$3:$E$1479,E44)</f>
        <v>1</v>
      </c>
      <c r="X44" s="35">
        <f t="shared" si="1"/>
        <v>0</v>
      </c>
      <c r="Y44">
        <f t="shared" si="2"/>
        <v>0</v>
      </c>
    </row>
    <row r="45" spans="1:25" ht="15.75" x14ac:dyDescent="0.25">
      <c r="A45">
        <f t="shared" si="3"/>
        <v>43</v>
      </c>
      <c r="B45" t="str">
        <f>C45&amp;" "&amp;D45&amp;" - "&amp;F45</f>
        <v>Derek Grant - ANA</v>
      </c>
      <c r="C45" t="str">
        <f>RIGHT(E45,(LEN(E45)-1)-SEARCH(",",E45,1))</f>
        <v>Derek</v>
      </c>
      <c r="D45" t="str">
        <f>LEFT(E45,SEARCH(",",E45,1)-1)</f>
        <v>Grant</v>
      </c>
      <c r="E45" s="39" t="s">
        <v>1829</v>
      </c>
      <c r="F45" s="35" t="s">
        <v>6</v>
      </c>
      <c r="G45" s="35">
        <v>0</v>
      </c>
      <c r="H45" s="35" t="s">
        <v>2455</v>
      </c>
      <c r="I45" s="35" t="s">
        <v>2441</v>
      </c>
      <c r="J45" s="35">
        <v>29</v>
      </c>
      <c r="K45" s="35">
        <f>VALUE(COUNTIF(Validation!$A$2:$H$47,E45))</f>
        <v>0</v>
      </c>
      <c r="L45" s="361">
        <f>IF(OR(N45="RFA",N45="UFA",N45="",N45=0),0,N45)</f>
        <v>700000</v>
      </c>
      <c r="M45" s="361">
        <f>IF(OR(O45="RFA",O45="UFA",O45="",O45=0),0,O45)</f>
        <v>0</v>
      </c>
      <c r="N45" s="358">
        <v>700000</v>
      </c>
      <c r="O45" s="358" t="s">
        <v>7</v>
      </c>
      <c r="P45" s="358">
        <v>0</v>
      </c>
      <c r="Q45" s="358">
        <v>0</v>
      </c>
      <c r="R45" s="358">
        <v>0</v>
      </c>
      <c r="S45" s="358">
        <v>0</v>
      </c>
      <c r="T45" s="358">
        <v>0</v>
      </c>
      <c r="U45" s="35">
        <f t="shared" si="0"/>
        <v>1</v>
      </c>
      <c r="W45">
        <f>COUNTIF($E$3:$E$1479,E45)</f>
        <v>1</v>
      </c>
      <c r="X45" s="35">
        <f t="shared" si="1"/>
        <v>0</v>
      </c>
      <c r="Y45">
        <f t="shared" si="2"/>
        <v>0</v>
      </c>
    </row>
    <row r="46" spans="1:25" ht="15.75" x14ac:dyDescent="0.25">
      <c r="A46">
        <f t="shared" si="3"/>
        <v>44</v>
      </c>
      <c r="B46" t="str">
        <f>C46&amp;" "&amp;D46&amp;" - "&amp;F46</f>
        <v>Justin Kloos - ANA</v>
      </c>
      <c r="C46" t="str">
        <f>RIGHT(E46,(LEN(E46)-1)-SEARCH(",",E46,1))</f>
        <v>Justin</v>
      </c>
      <c r="D46" t="str">
        <f>LEFT(E46,SEARCH(",",E46,1)-1)</f>
        <v>Kloos</v>
      </c>
      <c r="E46" s="39" t="s">
        <v>2008</v>
      </c>
      <c r="F46" s="35" t="s">
        <v>6</v>
      </c>
      <c r="G46" s="35">
        <v>0</v>
      </c>
      <c r="H46" s="9" t="s">
        <v>2450</v>
      </c>
      <c r="I46" s="9" t="s">
        <v>2448</v>
      </c>
      <c r="J46" s="9">
        <v>25</v>
      </c>
      <c r="K46" s="35">
        <f>VALUE(COUNTIF(Validation!$A$2:$H$47,E46))</f>
        <v>0</v>
      </c>
      <c r="L46" s="361">
        <f>IF(OR(N46="RFA",N46="UFA",N46="",N46=0),0,N46)</f>
        <v>700000</v>
      </c>
      <c r="M46" s="361">
        <f>IF(OR(O46="RFA",O46="UFA",O46="",O46=0),0,O46)</f>
        <v>0</v>
      </c>
      <c r="N46" s="358">
        <v>700000</v>
      </c>
      <c r="O46" s="358" t="s">
        <v>8</v>
      </c>
      <c r="P46" s="358">
        <v>0</v>
      </c>
      <c r="Q46" s="358">
        <v>0</v>
      </c>
      <c r="R46" s="358">
        <v>0</v>
      </c>
      <c r="S46" s="358">
        <v>0</v>
      </c>
      <c r="T46" s="358">
        <v>0</v>
      </c>
      <c r="U46" s="35">
        <f t="shared" si="0"/>
        <v>1</v>
      </c>
      <c r="W46">
        <f>COUNTIF($E$3:$E$1479,E46)</f>
        <v>1</v>
      </c>
      <c r="X46" s="35">
        <f t="shared" si="1"/>
        <v>0</v>
      </c>
      <c r="Y46">
        <f t="shared" si="2"/>
        <v>0</v>
      </c>
    </row>
    <row r="47" spans="1:25" ht="15.75" x14ac:dyDescent="0.25">
      <c r="A47">
        <f t="shared" si="3"/>
        <v>45</v>
      </c>
      <c r="B47" t="str">
        <f>C47&amp;" "&amp;D47&amp;" - "&amp;F47</f>
        <v>Andrew Poturalski - ANA</v>
      </c>
      <c r="C47" t="str">
        <f>RIGHT(E47,(LEN(E47)-1)-SEARCH(",",E47,1))</f>
        <v>Andrew</v>
      </c>
      <c r="D47" t="str">
        <f>LEFT(E47,SEARCH(",",E47,1)-1)</f>
        <v>Poturalski</v>
      </c>
      <c r="E47" s="39" t="s">
        <v>1650</v>
      </c>
      <c r="F47" s="35" t="s">
        <v>6</v>
      </c>
      <c r="G47" s="35">
        <v>0</v>
      </c>
      <c r="H47" s="35" t="s">
        <v>73</v>
      </c>
      <c r="I47" s="35" t="s">
        <v>2448</v>
      </c>
      <c r="J47" s="35">
        <v>25</v>
      </c>
      <c r="K47" s="35">
        <f>VALUE(COUNTIF(Validation!$A$2:$H$47,E47))</f>
        <v>0</v>
      </c>
      <c r="L47" s="361">
        <f>IF(OR(N47="RFA",N47="UFA",N47="",N47=0),0,N47)</f>
        <v>700000</v>
      </c>
      <c r="M47" s="361">
        <f>IF(OR(O47="RFA",O47="UFA",O47="",O47=0),0,O47)</f>
        <v>0</v>
      </c>
      <c r="N47" s="358">
        <v>700000</v>
      </c>
      <c r="O47" s="358" t="s">
        <v>8</v>
      </c>
      <c r="P47" s="358">
        <v>0</v>
      </c>
      <c r="Q47" s="358">
        <v>0</v>
      </c>
      <c r="R47" s="358">
        <v>0</v>
      </c>
      <c r="S47" s="358">
        <v>0</v>
      </c>
      <c r="T47" s="358">
        <v>0</v>
      </c>
      <c r="U47" s="35">
        <f t="shared" si="0"/>
        <v>1</v>
      </c>
      <c r="W47">
        <f>COUNTIF($E$3:$E$1479,E47)</f>
        <v>1</v>
      </c>
      <c r="X47" s="35">
        <f t="shared" si="1"/>
        <v>0</v>
      </c>
      <c r="Y47">
        <f t="shared" si="2"/>
        <v>0</v>
      </c>
    </row>
    <row r="48" spans="1:25" ht="15.75" x14ac:dyDescent="0.25">
      <c r="A48">
        <f t="shared" si="3"/>
        <v>46</v>
      </c>
      <c r="B48" t="str">
        <f>C48&amp;" "&amp;D48&amp;" - "&amp;F48</f>
        <v>Patrick Sieloff - ANA</v>
      </c>
      <c r="C48" t="str">
        <f>RIGHT(E48,(LEN(E48)-1)-SEARCH(",",E48,1))</f>
        <v>Patrick</v>
      </c>
      <c r="D48" t="str">
        <f>LEFT(E48,SEARCH(",",E48,1)-1)</f>
        <v>Sieloff</v>
      </c>
      <c r="E48" s="39" t="s">
        <v>1546</v>
      </c>
      <c r="F48" s="35" t="s">
        <v>6</v>
      </c>
      <c r="G48" s="35">
        <v>0</v>
      </c>
      <c r="H48" s="35" t="s">
        <v>2447</v>
      </c>
      <c r="I48" s="35" t="s">
        <v>2448</v>
      </c>
      <c r="J48" s="35">
        <v>25</v>
      </c>
      <c r="K48" s="35">
        <f>VALUE(COUNTIF(Validation!$A$2:$H$47,E48))</f>
        <v>0</v>
      </c>
      <c r="L48" s="361">
        <f>IF(OR(N48="RFA",N48="UFA",N48="",N48=0),0,N48)</f>
        <v>700000</v>
      </c>
      <c r="M48" s="361">
        <f>IF(OR(O48="RFA",O48="UFA",O48="",O48=0),0,O48)</f>
        <v>0</v>
      </c>
      <c r="N48" s="358">
        <v>700000</v>
      </c>
      <c r="O48" s="358" t="s">
        <v>8</v>
      </c>
      <c r="P48" s="358">
        <v>0</v>
      </c>
      <c r="Q48" s="358">
        <v>0</v>
      </c>
      <c r="R48" s="358">
        <v>0</v>
      </c>
      <c r="S48" s="358">
        <v>0</v>
      </c>
      <c r="T48" s="358">
        <v>0</v>
      </c>
      <c r="U48" s="35">
        <f t="shared" si="0"/>
        <v>1</v>
      </c>
      <c r="W48">
        <f>COUNTIF($E$3:$E$1479,E48)</f>
        <v>1</v>
      </c>
      <c r="X48" s="35">
        <f t="shared" si="1"/>
        <v>0</v>
      </c>
      <c r="Y48">
        <f t="shared" si="2"/>
        <v>0</v>
      </c>
    </row>
    <row r="49" spans="1:25" ht="15.75" x14ac:dyDescent="0.25">
      <c r="A49">
        <f t="shared" si="3"/>
        <v>47</v>
      </c>
      <c r="B49" t="str">
        <f>C49&amp;" "&amp;D49&amp;" - "&amp;F49</f>
        <v>Chris Wideman - ANA</v>
      </c>
      <c r="C49" t="str">
        <f>RIGHT(E49,(LEN(E49)-1)-SEARCH(",",E49,1))</f>
        <v>Chris</v>
      </c>
      <c r="D49" t="str">
        <f>LEFT(E49,SEARCH(",",E49,1)-1)</f>
        <v>Wideman</v>
      </c>
      <c r="E49" s="39" t="s">
        <v>2744</v>
      </c>
      <c r="F49" s="30" t="s">
        <v>6</v>
      </c>
      <c r="G49" s="35">
        <v>0</v>
      </c>
      <c r="H49" s="35" t="s">
        <v>2446</v>
      </c>
      <c r="I49" s="9" t="s">
        <v>2448</v>
      </c>
      <c r="J49" s="35">
        <v>29</v>
      </c>
      <c r="K49" s="35">
        <f>VALUE(COUNTIF(Validation!$A$2:$H$47,E49))</f>
        <v>0</v>
      </c>
      <c r="L49" s="361">
        <f>IF(OR(N49="RFA",N49="UFA",N49="",N49=0),0,N49)</f>
        <v>700000</v>
      </c>
      <c r="M49" s="361">
        <f>IF(OR(O49="RFA",O49="UFA",O49="",O49=0),0,O49)</f>
        <v>0</v>
      </c>
      <c r="N49" s="358">
        <v>700000</v>
      </c>
      <c r="O49" s="358" t="s">
        <v>7</v>
      </c>
      <c r="P49" s="358">
        <v>0</v>
      </c>
      <c r="Q49" s="358">
        <v>0</v>
      </c>
      <c r="R49" s="358">
        <v>0</v>
      </c>
      <c r="S49" s="358">
        <v>0</v>
      </c>
      <c r="T49" s="358">
        <v>0</v>
      </c>
      <c r="U49" s="35">
        <f t="shared" si="0"/>
        <v>1</v>
      </c>
      <c r="W49">
        <f>COUNTIF($E$3:$E$1479,E49)</f>
        <v>1</v>
      </c>
      <c r="X49" s="35">
        <f t="shared" si="1"/>
        <v>0</v>
      </c>
      <c r="Y49">
        <f t="shared" si="2"/>
        <v>0</v>
      </c>
    </row>
    <row r="50" spans="1:25" ht="15.75" x14ac:dyDescent="0.25">
      <c r="A50">
        <f t="shared" si="3"/>
        <v>48</v>
      </c>
      <c r="B50" t="str">
        <f>C50&amp;" "&amp;D50&amp;" - "&amp;F50</f>
        <v>Kevin Boyle - ANA</v>
      </c>
      <c r="C50" t="str">
        <f>RIGHT(E50,(LEN(E50)-1)-SEARCH(",",E50,1))</f>
        <v>Kevin</v>
      </c>
      <c r="D50" t="str">
        <f>LEFT(E50,SEARCH(",",E50,1)-1)</f>
        <v>Boyle</v>
      </c>
      <c r="E50" s="39" t="s">
        <v>2149</v>
      </c>
      <c r="F50" s="30" t="s">
        <v>6</v>
      </c>
      <c r="G50" s="35">
        <v>0</v>
      </c>
      <c r="H50" s="35" t="s">
        <v>127</v>
      </c>
      <c r="I50" s="35" t="s">
        <v>2448</v>
      </c>
      <c r="J50" s="35">
        <v>27</v>
      </c>
      <c r="K50" s="35">
        <f>VALUE(COUNTIF(Validation!$A$2:$H$47,E50))</f>
        <v>0</v>
      </c>
      <c r="L50" s="361">
        <f>IF(OR(N50="RFA",N50="UFA",N50="",N50=0),0,N50)</f>
        <v>675000</v>
      </c>
      <c r="M50" s="361">
        <f>IF(OR(O50="RFA",O50="UFA",O50="",O50=0),0,O50)</f>
        <v>0</v>
      </c>
      <c r="N50" s="358">
        <v>675000</v>
      </c>
      <c r="O50" s="358" t="s">
        <v>7</v>
      </c>
      <c r="P50" s="358">
        <v>0</v>
      </c>
      <c r="Q50" s="362">
        <v>0</v>
      </c>
      <c r="R50" s="358">
        <v>0</v>
      </c>
      <c r="S50" s="358">
        <v>0</v>
      </c>
      <c r="T50" s="358">
        <v>0</v>
      </c>
      <c r="U50" s="35">
        <f t="shared" si="0"/>
        <v>1</v>
      </c>
      <c r="W50">
        <f>COUNTIF($E$3:$E$1479,E50)</f>
        <v>1</v>
      </c>
      <c r="X50" s="35">
        <f t="shared" si="1"/>
        <v>0</v>
      </c>
      <c r="Y50">
        <f t="shared" si="2"/>
        <v>0</v>
      </c>
    </row>
    <row r="51" spans="1:25" ht="15.75" x14ac:dyDescent="0.25">
      <c r="A51">
        <f t="shared" si="3"/>
        <v>49</v>
      </c>
      <c r="B51" t="str">
        <f>C51&amp;" "&amp;D51&amp;" - "&amp;F51</f>
        <v>Simon Despres - ANA</v>
      </c>
      <c r="C51" t="str">
        <f>RIGHT(E51,(LEN(E51)-1)-SEARCH(",",E51,1))</f>
        <v>Simon</v>
      </c>
      <c r="D51" t="str">
        <f>LEFT(E51,SEARCH(",",E51,1)-1)</f>
        <v>Despres</v>
      </c>
      <c r="E51" s="39" t="s">
        <v>2741</v>
      </c>
      <c r="F51" s="30" t="s">
        <v>6</v>
      </c>
      <c r="G51" s="35">
        <v>0</v>
      </c>
      <c r="H51" s="35">
        <v>0</v>
      </c>
      <c r="I51" s="35">
        <v>0</v>
      </c>
      <c r="J51" s="35">
        <v>0</v>
      </c>
      <c r="K51" s="35">
        <f>VALUE(COUNTIF(Validation!$A$2:$H$47,E51))</f>
        <v>0</v>
      </c>
      <c r="L51" s="361">
        <f>IF(OR(N51="RFA",N51="UFA",N51="",N51=0),0,N51)</f>
        <v>0</v>
      </c>
      <c r="M51" s="361">
        <f>IF(OR(O51="RFA",O51="UFA",O51="",O51=0),0,O51)</f>
        <v>0</v>
      </c>
      <c r="N51" s="358">
        <v>0</v>
      </c>
      <c r="O51" s="358">
        <v>0</v>
      </c>
      <c r="P51" s="358">
        <v>0</v>
      </c>
      <c r="Q51" s="358">
        <v>0</v>
      </c>
      <c r="R51" s="358">
        <v>0</v>
      </c>
      <c r="S51" s="358">
        <v>0</v>
      </c>
      <c r="T51" s="358">
        <v>0</v>
      </c>
      <c r="U51" s="35">
        <f t="shared" si="0"/>
        <v>0</v>
      </c>
      <c r="W51">
        <f>COUNTIF($E$3:$E$1479,E51)</f>
        <v>1</v>
      </c>
      <c r="X51" s="35">
        <f t="shared" si="1"/>
        <v>0</v>
      </c>
      <c r="Y51">
        <f t="shared" si="2"/>
        <v>1</v>
      </c>
    </row>
    <row r="52" spans="1:25" ht="15.75" x14ac:dyDescent="0.25">
      <c r="A52">
        <f t="shared" si="3"/>
        <v>50</v>
      </c>
      <c r="B52" t="str">
        <f>C52&amp;" "&amp;D52&amp;" - "&amp;F52</f>
        <v>Oliver Ekman-Larsson - ARI</v>
      </c>
      <c r="C52" t="str">
        <f>RIGHT(E52,(LEN(E52)-1)-SEARCH(",",E52,1))</f>
        <v>Oliver</v>
      </c>
      <c r="D52" t="str">
        <f>LEFT(E52,SEARCH(",",E52,1)-1)</f>
        <v>Ekman-Larsson</v>
      </c>
      <c r="E52" s="14" t="s">
        <v>2959</v>
      </c>
      <c r="F52" s="30" t="s">
        <v>63</v>
      </c>
      <c r="G52" s="35" t="s">
        <v>422</v>
      </c>
      <c r="H52" s="35" t="s">
        <v>382</v>
      </c>
      <c r="I52" s="35" t="s">
        <v>2679</v>
      </c>
      <c r="J52" s="35">
        <v>28</v>
      </c>
      <c r="L52" s="361">
        <f>IF(OR(N52="RFA",N52="UFA",N52="",N52=0),0,N52)</f>
        <v>8250000</v>
      </c>
      <c r="M52" s="361">
        <f>IF(OR(O52="RFA",O52="UFA",O52="",O52=0),0,O52)</f>
        <v>8250000</v>
      </c>
      <c r="N52" s="358">
        <v>8250000</v>
      </c>
      <c r="O52" s="358">
        <v>8250000</v>
      </c>
      <c r="P52" s="358">
        <v>8250000</v>
      </c>
      <c r="Q52" s="358">
        <v>8250000</v>
      </c>
      <c r="R52" s="358">
        <v>8250000</v>
      </c>
      <c r="S52" s="358">
        <v>8250000</v>
      </c>
      <c r="T52" s="358">
        <v>8250000</v>
      </c>
      <c r="U52" s="35">
        <f t="shared" si="0"/>
        <v>7</v>
      </c>
      <c r="W52">
        <f>COUNTIF($E$3:$E$1479,E52)</f>
        <v>1</v>
      </c>
      <c r="X52" s="35">
        <f t="shared" si="1"/>
        <v>0</v>
      </c>
      <c r="Y52">
        <f t="shared" si="2"/>
        <v>1</v>
      </c>
    </row>
    <row r="53" spans="1:25" ht="15.75" x14ac:dyDescent="0.25">
      <c r="A53">
        <f t="shared" si="3"/>
        <v>51</v>
      </c>
      <c r="B53" t="str">
        <f>C53&amp;" "&amp;D53&amp;" - "&amp;F53</f>
        <v>Phil Kessel - ARI</v>
      </c>
      <c r="C53" t="str">
        <f>RIGHT(E53,(LEN(E53)-1)-SEARCH(",",E53,1))</f>
        <v>Phil</v>
      </c>
      <c r="D53" t="str">
        <f>LEFT(E53,SEARCH(",",E53,1)-1)</f>
        <v>Kessel</v>
      </c>
      <c r="E53" s="39" t="s">
        <v>1605</v>
      </c>
      <c r="F53" s="30" t="s">
        <v>63</v>
      </c>
      <c r="G53" s="35" t="s">
        <v>2707</v>
      </c>
      <c r="H53" s="35" t="s">
        <v>88</v>
      </c>
      <c r="I53" s="35" t="s">
        <v>2679</v>
      </c>
      <c r="J53" s="35">
        <v>31</v>
      </c>
      <c r="K53" s="35">
        <f>VALUE(COUNTIF(Validation!$A$2:$H$47,E53))</f>
        <v>0</v>
      </c>
      <c r="L53" s="361">
        <f>IF(OR(N53="RFA",N53="UFA",N53="",N53=0),0,N53)</f>
        <v>8000000</v>
      </c>
      <c r="M53" s="361">
        <f>IF(OR(O53="RFA",O53="UFA",O53="",O53=0),0,O53)</f>
        <v>8000000</v>
      </c>
      <c r="N53" s="358">
        <v>8000000</v>
      </c>
      <c r="O53" s="358">
        <v>8000000</v>
      </c>
      <c r="P53" s="358">
        <v>8000000</v>
      </c>
      <c r="Q53" s="358" t="s">
        <v>7</v>
      </c>
      <c r="R53" s="358">
        <v>0</v>
      </c>
      <c r="S53" s="358">
        <v>0</v>
      </c>
      <c r="T53" s="358">
        <v>0</v>
      </c>
      <c r="U53" s="35">
        <f t="shared" si="0"/>
        <v>3</v>
      </c>
      <c r="W53">
        <f>COUNTIF($E$3:$E$1479,E53)</f>
        <v>1</v>
      </c>
      <c r="X53" s="35">
        <f t="shared" si="1"/>
        <v>0</v>
      </c>
      <c r="Y53">
        <f t="shared" si="2"/>
        <v>1</v>
      </c>
    </row>
    <row r="54" spans="1:25" ht="15.75" x14ac:dyDescent="0.25">
      <c r="A54">
        <f t="shared" si="3"/>
        <v>52</v>
      </c>
      <c r="B54" t="str">
        <f>C54&amp;" "&amp;D54&amp;" - "&amp;F54</f>
        <v>Derek Stepan - ARI</v>
      </c>
      <c r="C54" t="str">
        <f>RIGHT(E54,(LEN(E54)-1)-SEARCH(",",E54,1))</f>
        <v>Derek</v>
      </c>
      <c r="D54" t="str">
        <f>LEFT(E54,SEARCH(",",E54,1)-1)</f>
        <v>Stepan</v>
      </c>
      <c r="E54" s="39" t="s">
        <v>3007</v>
      </c>
      <c r="F54" s="30" t="s">
        <v>63</v>
      </c>
      <c r="G54" s="35">
        <v>0</v>
      </c>
      <c r="H54" s="35" t="s">
        <v>73</v>
      </c>
      <c r="I54" s="35" t="s">
        <v>2679</v>
      </c>
      <c r="J54" s="35">
        <v>29</v>
      </c>
      <c r="K54" s="35">
        <f>VALUE(COUNTIF(Validation!$A$2:$H$47,E54))</f>
        <v>0</v>
      </c>
      <c r="L54" s="361">
        <f>IF(OR(N54="RFA",N54="UFA",N54="",N54=0),0,N54)</f>
        <v>6500000</v>
      </c>
      <c r="M54" s="361">
        <f>IF(OR(O54="RFA",O54="UFA",O54="",O54=0),0,O54)</f>
        <v>6500000</v>
      </c>
      <c r="N54" s="358">
        <v>6500000</v>
      </c>
      <c r="O54" s="358">
        <v>6500000</v>
      </c>
      <c r="P54" s="358" t="s">
        <v>7</v>
      </c>
      <c r="Q54" s="358">
        <v>0</v>
      </c>
      <c r="R54" s="358">
        <v>0</v>
      </c>
      <c r="S54" s="358">
        <v>0</v>
      </c>
      <c r="T54" s="358">
        <v>0</v>
      </c>
      <c r="U54" s="35">
        <f t="shared" si="0"/>
        <v>2</v>
      </c>
      <c r="W54">
        <f>COUNTIF($E$3:$E$1479,E54)</f>
        <v>1</v>
      </c>
      <c r="X54" s="35">
        <f t="shared" si="1"/>
        <v>0</v>
      </c>
      <c r="Y54">
        <f t="shared" si="2"/>
        <v>1</v>
      </c>
    </row>
    <row r="55" spans="1:25" ht="15.75" x14ac:dyDescent="0.25">
      <c r="A55">
        <f t="shared" si="3"/>
        <v>53</v>
      </c>
      <c r="B55" t="str">
        <f>C55&amp;" "&amp;D55&amp;" - "&amp;F55</f>
        <v>Nick Schmaltz - ARI</v>
      </c>
      <c r="C55" t="str">
        <f>RIGHT(E55,(LEN(E55)-1)-SEARCH(",",E55,1))</f>
        <v>Nick</v>
      </c>
      <c r="D55" t="str">
        <f>LEFT(E55,SEARCH(",",E55,1)-1)</f>
        <v>Schmaltz</v>
      </c>
      <c r="E55" s="39" t="s">
        <v>1892</v>
      </c>
      <c r="F55" s="30" t="s">
        <v>63</v>
      </c>
      <c r="G55" s="35">
        <v>0</v>
      </c>
      <c r="H55" s="35" t="s">
        <v>73</v>
      </c>
      <c r="I55" s="35" t="s">
        <v>2679</v>
      </c>
      <c r="J55" s="35">
        <v>23</v>
      </c>
      <c r="K55" s="35">
        <f>VALUE(COUNTIF(Validation!$A$2:$H$47,E55))</f>
        <v>0</v>
      </c>
      <c r="L55" s="361">
        <f>IF(OR(N55="RFA",N55="UFA",N55="",N55=0),0,N55)</f>
        <v>5850000</v>
      </c>
      <c r="M55" s="361">
        <f>IF(OR(O55="RFA",O55="UFA",O55="",O55=0),0,O55)</f>
        <v>5850000</v>
      </c>
      <c r="N55" s="358">
        <v>5850000</v>
      </c>
      <c r="O55" s="358">
        <v>5850000</v>
      </c>
      <c r="P55" s="358">
        <v>5850000</v>
      </c>
      <c r="Q55" s="358">
        <v>5850000</v>
      </c>
      <c r="R55" s="358">
        <v>5850000</v>
      </c>
      <c r="S55" s="358">
        <v>5850000</v>
      </c>
      <c r="T55" s="358">
        <v>5850000</v>
      </c>
      <c r="U55" s="35">
        <f t="shared" si="0"/>
        <v>7</v>
      </c>
      <c r="W55">
        <f>COUNTIF($E$3:$E$1479,E55)</f>
        <v>1</v>
      </c>
      <c r="X55" s="35">
        <f t="shared" si="1"/>
        <v>0</v>
      </c>
      <c r="Y55">
        <f t="shared" si="2"/>
        <v>1</v>
      </c>
    </row>
    <row r="56" spans="1:25" ht="15.75" x14ac:dyDescent="0.25">
      <c r="A56">
        <f t="shared" si="3"/>
        <v>54</v>
      </c>
      <c r="B56" t="str">
        <f>C56&amp;" "&amp;D56&amp;" - "&amp;F56</f>
        <v>Alex Goligoski - ARI</v>
      </c>
      <c r="C56" t="str">
        <f>RIGHT(E56,(LEN(E56)-1)-SEARCH(",",E56,1))</f>
        <v>Alex</v>
      </c>
      <c r="D56" t="str">
        <f>LEFT(E56,SEARCH(",",E56,1)-1)</f>
        <v>Goligoski</v>
      </c>
      <c r="E56" s="39" t="s">
        <v>2457</v>
      </c>
      <c r="F56" s="30" t="s">
        <v>63</v>
      </c>
      <c r="G56" s="35" t="s">
        <v>383</v>
      </c>
      <c r="H56" s="35" t="s">
        <v>381</v>
      </c>
      <c r="I56" s="35" t="s">
        <v>2679</v>
      </c>
      <c r="J56" s="35">
        <v>34</v>
      </c>
      <c r="K56" s="35">
        <f>VALUE(COUNTIF(Validation!$A$2:$H$47,E56))</f>
        <v>0</v>
      </c>
      <c r="L56" s="361">
        <f>IF(OR(N56="RFA",N56="UFA",N56="",N56=0),0,N56)</f>
        <v>5475000</v>
      </c>
      <c r="M56" s="361">
        <f>IF(OR(O56="RFA",O56="UFA",O56="",O56=0),0,O56)</f>
        <v>5475000</v>
      </c>
      <c r="N56" s="358">
        <v>5475000</v>
      </c>
      <c r="O56" s="358">
        <v>5475000</v>
      </c>
      <c r="P56" s="358" t="s">
        <v>7</v>
      </c>
      <c r="Q56" s="358">
        <v>0</v>
      </c>
      <c r="R56" s="358">
        <v>0</v>
      </c>
      <c r="S56" s="358">
        <v>0</v>
      </c>
      <c r="T56" s="358">
        <v>0</v>
      </c>
      <c r="U56" s="35">
        <f t="shared" si="0"/>
        <v>2</v>
      </c>
      <c r="W56">
        <f>COUNTIF($E$3:$E$1479,E56)</f>
        <v>1</v>
      </c>
      <c r="X56" s="35">
        <f t="shared" si="1"/>
        <v>0</v>
      </c>
      <c r="Y56">
        <f t="shared" si="2"/>
        <v>1</v>
      </c>
    </row>
    <row r="57" spans="1:25" ht="15.75" x14ac:dyDescent="0.25">
      <c r="A57">
        <f t="shared" si="3"/>
        <v>55</v>
      </c>
      <c r="B57" t="str">
        <f>C57&amp;" "&amp;D57&amp;" - "&amp;F57</f>
        <v>Niklas Hjalmarsson - ARI</v>
      </c>
      <c r="C57" t="str">
        <f>RIGHT(E57,(LEN(E57)-1)-SEARCH(",",E57,1))</f>
        <v>Niklas</v>
      </c>
      <c r="D57" t="str">
        <f>LEFT(E57,SEARCH(",",E57,1)-1)</f>
        <v>Hjalmarsson</v>
      </c>
      <c r="E57" s="39" t="s">
        <v>2970</v>
      </c>
      <c r="F57" s="30" t="s">
        <v>63</v>
      </c>
      <c r="G57" s="35" t="s">
        <v>422</v>
      </c>
      <c r="H57" s="35" t="s">
        <v>381</v>
      </c>
      <c r="I57" s="35" t="s">
        <v>2679</v>
      </c>
      <c r="J57" s="35">
        <v>32</v>
      </c>
      <c r="K57" s="35">
        <f>VALUE(COUNTIF(Validation!$A$2:$H$47,E57))</f>
        <v>0</v>
      </c>
      <c r="L57" s="361">
        <f>IF(OR(N57="RFA",N57="UFA",N57="",N57=0),0,N57)</f>
        <v>5000000</v>
      </c>
      <c r="M57" s="361">
        <f>IF(OR(O57="RFA",O57="UFA",O57="",O57=0),0,O57)</f>
        <v>5000000</v>
      </c>
      <c r="N57" s="358">
        <v>5000000</v>
      </c>
      <c r="O57" s="358">
        <v>5000000</v>
      </c>
      <c r="P57" s="358" t="s">
        <v>7</v>
      </c>
      <c r="Q57" s="358">
        <v>0</v>
      </c>
      <c r="R57" s="358">
        <v>0</v>
      </c>
      <c r="S57" s="358">
        <v>0</v>
      </c>
      <c r="T57" s="358">
        <v>0</v>
      </c>
      <c r="U57" s="35">
        <f t="shared" si="0"/>
        <v>2</v>
      </c>
      <c r="W57">
        <f>COUNTIF($E$3:$E$1479,E57)</f>
        <v>1</v>
      </c>
      <c r="X57" s="35">
        <f t="shared" si="1"/>
        <v>0</v>
      </c>
      <c r="Y57">
        <f t="shared" si="2"/>
        <v>1</v>
      </c>
    </row>
    <row r="58" spans="1:25" ht="15.75" x14ac:dyDescent="0.25">
      <c r="A58">
        <f t="shared" si="3"/>
        <v>56</v>
      </c>
      <c r="B58" t="str">
        <f>C58&amp;" "&amp;D58&amp;" - "&amp;F58</f>
        <v>Carl Soderberg - ARI</v>
      </c>
      <c r="C58" t="str">
        <f>RIGHT(E58,(LEN(E58)-1)-SEARCH(",",E58,1))</f>
        <v>Carl</v>
      </c>
      <c r="D58" t="str">
        <f>LEFT(E58,SEARCH(",",E58,1)-1)</f>
        <v>Soderberg</v>
      </c>
      <c r="E58" s="39" t="s">
        <v>2864</v>
      </c>
      <c r="F58" s="30" t="s">
        <v>63</v>
      </c>
      <c r="G58" s="35" t="s">
        <v>383</v>
      </c>
      <c r="H58" s="35" t="s">
        <v>2681</v>
      </c>
      <c r="I58" s="35" t="s">
        <v>2679</v>
      </c>
      <c r="J58" s="35">
        <v>33</v>
      </c>
      <c r="K58" s="35">
        <f>VALUE(COUNTIF(Validation!$A$2:$H$47,E58))</f>
        <v>0</v>
      </c>
      <c r="L58" s="361">
        <f>IF(OR(N58="RFA",N58="UFA",N58="",N58=0),0,N58)</f>
        <v>4750000</v>
      </c>
      <c r="M58" s="361">
        <f>IF(OR(O58="RFA",O58="UFA",O58="",O58=0),0,O58)</f>
        <v>0</v>
      </c>
      <c r="N58" s="358">
        <v>4750000</v>
      </c>
      <c r="O58" s="358" t="s">
        <v>7</v>
      </c>
      <c r="P58" s="358">
        <v>0</v>
      </c>
      <c r="Q58" s="358">
        <v>0</v>
      </c>
      <c r="R58" s="358">
        <v>0</v>
      </c>
      <c r="S58" s="358">
        <v>0</v>
      </c>
      <c r="T58" s="358">
        <v>0</v>
      </c>
      <c r="U58" s="35">
        <f t="shared" si="0"/>
        <v>1</v>
      </c>
      <c r="W58">
        <f>COUNTIF($E$3:$E$1479,E58)</f>
        <v>1</v>
      </c>
      <c r="X58" s="35">
        <f t="shared" si="1"/>
        <v>0</v>
      </c>
      <c r="Y58">
        <f t="shared" si="2"/>
        <v>0</v>
      </c>
    </row>
    <row r="59" spans="1:25" ht="15.75" x14ac:dyDescent="0.25">
      <c r="A59">
        <f t="shared" si="3"/>
        <v>57</v>
      </c>
      <c r="B59" t="str">
        <f>C59&amp;" "&amp;D59&amp;" - "&amp;F59</f>
        <v>Jakob Chychrun - ARI</v>
      </c>
      <c r="C59" t="str">
        <f>RIGHT(E59,(LEN(E59)-1)-SEARCH(",",E59,1))</f>
        <v>Jakob</v>
      </c>
      <c r="D59" t="str">
        <f>LEFT(E59,SEARCH(",",E59,1)-1)</f>
        <v>Chychrun</v>
      </c>
      <c r="E59" s="39" t="s">
        <v>2165</v>
      </c>
      <c r="F59" s="30" t="s">
        <v>63</v>
      </c>
      <c r="G59" s="35">
        <v>0</v>
      </c>
      <c r="H59" s="35" t="s">
        <v>382</v>
      </c>
      <c r="I59" s="35" t="s">
        <v>2679</v>
      </c>
      <c r="J59" s="35">
        <v>21</v>
      </c>
      <c r="K59" s="35">
        <f>VALUE(COUNTIF(Validation!$A$2:$H$47,E59))</f>
        <v>0</v>
      </c>
      <c r="L59" s="361">
        <f>IF(OR(N59="RFA",N59="UFA",N59="",N59=0),0,N59)</f>
        <v>4600000</v>
      </c>
      <c r="M59" s="361">
        <f>IF(OR(O59="RFA",O59="UFA",O59="",O59=0),0,O59)</f>
        <v>4600000</v>
      </c>
      <c r="N59" s="358">
        <v>4600000</v>
      </c>
      <c r="O59" s="358">
        <v>4600000</v>
      </c>
      <c r="P59" s="358">
        <v>4600000</v>
      </c>
      <c r="Q59" s="358">
        <v>4600000</v>
      </c>
      <c r="R59" s="358">
        <v>4600000</v>
      </c>
      <c r="S59" s="358">
        <v>4600000</v>
      </c>
      <c r="T59" s="358" t="s">
        <v>7</v>
      </c>
      <c r="U59" s="35">
        <f t="shared" si="0"/>
        <v>6</v>
      </c>
      <c r="W59">
        <f>COUNTIF($E$3:$E$1479,E59)</f>
        <v>1</v>
      </c>
      <c r="X59" s="35">
        <f t="shared" si="1"/>
        <v>0</v>
      </c>
      <c r="Y59">
        <f t="shared" si="2"/>
        <v>1</v>
      </c>
    </row>
    <row r="60" spans="1:25" ht="15.75" x14ac:dyDescent="0.25">
      <c r="A60">
        <f t="shared" si="3"/>
        <v>58</v>
      </c>
      <c r="B60" t="str">
        <f>C60&amp;" "&amp;D60&amp;" - "&amp;F60</f>
        <v>Christian Dvorak - ARI</v>
      </c>
      <c r="C60" t="str">
        <f>RIGHT(E60,(LEN(E60)-1)-SEARCH(",",E60,1))</f>
        <v>Christian</v>
      </c>
      <c r="D60" t="str">
        <f>LEFT(E60,SEARCH(",",E60,1)-1)</f>
        <v>Dvorak</v>
      </c>
      <c r="E60" s="39" t="s">
        <v>2159</v>
      </c>
      <c r="F60" s="30" t="s">
        <v>63</v>
      </c>
      <c r="G60" s="35">
        <v>0</v>
      </c>
      <c r="H60" s="35" t="s">
        <v>2681</v>
      </c>
      <c r="I60" s="35" t="s">
        <v>2679</v>
      </c>
      <c r="J60" s="35">
        <v>23</v>
      </c>
      <c r="K60" s="35">
        <f>VALUE(COUNTIF(Validation!$A$2:$H$47,E60))</f>
        <v>0</v>
      </c>
      <c r="L60" s="361">
        <f>IF(OR(N60="RFA",N60="UFA",N60="",N60=0),0,N60)</f>
        <v>4450000</v>
      </c>
      <c r="M60" s="361">
        <f>IF(OR(O60="RFA",O60="UFA",O60="",O60=0),0,O60)</f>
        <v>4450000</v>
      </c>
      <c r="N60" s="358">
        <v>4450000</v>
      </c>
      <c r="O60" s="358">
        <v>4450000</v>
      </c>
      <c r="P60" s="358">
        <v>4450000</v>
      </c>
      <c r="Q60" s="358">
        <v>4450000</v>
      </c>
      <c r="R60" s="358">
        <v>4450000</v>
      </c>
      <c r="S60" s="358">
        <v>4450000</v>
      </c>
      <c r="T60" s="358" t="s">
        <v>7</v>
      </c>
      <c r="U60" s="35">
        <f t="shared" si="0"/>
        <v>6</v>
      </c>
      <c r="W60">
        <f>COUNTIF($E$3:$E$1479,E60)</f>
        <v>1</v>
      </c>
      <c r="X60" s="35">
        <f t="shared" si="1"/>
        <v>0</v>
      </c>
      <c r="Y60">
        <f t="shared" si="2"/>
        <v>1</v>
      </c>
    </row>
    <row r="61" spans="1:25" ht="15.75" x14ac:dyDescent="0.25">
      <c r="A61">
        <f t="shared" si="3"/>
        <v>59</v>
      </c>
      <c r="B61" t="str">
        <f>C61&amp;" "&amp;D61&amp;" - "&amp;F61</f>
        <v>Antti Raanta - ARI</v>
      </c>
      <c r="C61" t="str">
        <f>RIGHT(E61,(LEN(E61)-1)-SEARCH(",",E61,1))</f>
        <v>Antti</v>
      </c>
      <c r="D61" t="str">
        <f>LEFT(E61,SEARCH(",",E61,1)-1)</f>
        <v>Raanta</v>
      </c>
      <c r="E61" s="39" t="s">
        <v>2167</v>
      </c>
      <c r="F61" s="30" t="s">
        <v>63</v>
      </c>
      <c r="G61" s="35">
        <v>0</v>
      </c>
      <c r="H61" s="35" t="s">
        <v>127</v>
      </c>
      <c r="I61" s="35" t="s">
        <v>2679</v>
      </c>
      <c r="J61" s="35">
        <v>30</v>
      </c>
      <c r="K61" s="35">
        <f>VALUE(COUNTIF(Validation!$A$2:$H$47,E61))</f>
        <v>0</v>
      </c>
      <c r="L61" s="361">
        <f>IF(OR(N61="RFA",N61="UFA",N61="",N61=0),0,N61)</f>
        <v>4250000</v>
      </c>
      <c r="M61" s="361">
        <f>IF(OR(O61="RFA",O61="UFA",O61="",O61=0),0,O61)</f>
        <v>4250000</v>
      </c>
      <c r="N61" s="358">
        <v>4250000</v>
      </c>
      <c r="O61" s="358">
        <v>4250000</v>
      </c>
      <c r="P61" s="358" t="s">
        <v>7</v>
      </c>
      <c r="Q61" s="358">
        <v>0</v>
      </c>
      <c r="R61" s="358">
        <v>0</v>
      </c>
      <c r="S61" s="358">
        <v>0</v>
      </c>
      <c r="T61" s="358">
        <v>0</v>
      </c>
      <c r="U61" s="35">
        <f t="shared" si="0"/>
        <v>2</v>
      </c>
      <c r="W61">
        <f>COUNTIF($E$3:$E$1479,E61)</f>
        <v>1</v>
      </c>
      <c r="X61" s="35">
        <f t="shared" si="1"/>
        <v>0</v>
      </c>
      <c r="Y61">
        <f t="shared" si="2"/>
        <v>1</v>
      </c>
    </row>
    <row r="62" spans="1:25" ht="15.75" x14ac:dyDescent="0.25">
      <c r="A62">
        <f t="shared" si="3"/>
        <v>60</v>
      </c>
      <c r="B62" t="str">
        <f>C62&amp;" "&amp;D62&amp;" - "&amp;F62</f>
        <v>Jason Demers - ARI</v>
      </c>
      <c r="C62" t="str">
        <f>RIGHT(E62,(LEN(E62)-1)-SEARCH(",",E62,1))</f>
        <v>Jason</v>
      </c>
      <c r="D62" t="str">
        <f>LEFT(E62,SEARCH(",",E62,1)-1)</f>
        <v>Demers</v>
      </c>
      <c r="E62" s="39" t="s">
        <v>2163</v>
      </c>
      <c r="F62" s="30" t="s">
        <v>63</v>
      </c>
      <c r="G62" s="35" t="s">
        <v>2709</v>
      </c>
      <c r="H62" s="35" t="s">
        <v>381</v>
      </c>
      <c r="I62" s="35" t="s">
        <v>2679</v>
      </c>
      <c r="J62" s="35">
        <v>31</v>
      </c>
      <c r="K62" s="35">
        <f>VALUE(COUNTIF(Validation!$A$2:$H$47,E62))</f>
        <v>0</v>
      </c>
      <c r="L62" s="361">
        <f>IF(OR(N62="RFA",N62="UFA",N62="",N62=0),0,N62)</f>
        <v>3937500</v>
      </c>
      <c r="M62" s="361">
        <f>IF(OR(O62="RFA",O62="UFA",O62="",O62=0),0,O62)</f>
        <v>3937500</v>
      </c>
      <c r="N62" s="358">
        <v>3937500</v>
      </c>
      <c r="O62" s="358">
        <v>3937500</v>
      </c>
      <c r="P62" s="358" t="s">
        <v>7</v>
      </c>
      <c r="Q62" s="358">
        <v>0</v>
      </c>
      <c r="R62" s="358">
        <v>0</v>
      </c>
      <c r="S62" s="358">
        <v>0</v>
      </c>
      <c r="T62" s="358">
        <v>0</v>
      </c>
      <c r="U62" s="35">
        <f t="shared" si="0"/>
        <v>2</v>
      </c>
      <c r="W62">
        <f>COUNTIF($E$3:$E$1479,E62)</f>
        <v>1</v>
      </c>
      <c r="X62" s="35">
        <f t="shared" si="1"/>
        <v>0</v>
      </c>
      <c r="Y62">
        <f t="shared" si="2"/>
        <v>1</v>
      </c>
    </row>
    <row r="63" spans="1:25" ht="15.75" x14ac:dyDescent="0.25">
      <c r="A63">
        <f t="shared" si="3"/>
        <v>61</v>
      </c>
      <c r="B63" t="str">
        <f>C63&amp;" "&amp;D63&amp;" - "&amp;F63</f>
        <v>Michael Grabner - ARI</v>
      </c>
      <c r="C63" t="str">
        <f>RIGHT(E63,(LEN(E63)-1)-SEARCH(",",E63,1))</f>
        <v>Michael</v>
      </c>
      <c r="D63" t="str">
        <f>LEFT(E63,SEARCH(",",E63,1)-1)</f>
        <v>Grabner</v>
      </c>
      <c r="E63" s="39" t="s">
        <v>2153</v>
      </c>
      <c r="F63" s="30" t="s">
        <v>63</v>
      </c>
      <c r="G63" s="35" t="s">
        <v>383</v>
      </c>
      <c r="H63" s="35" t="s">
        <v>2682</v>
      </c>
      <c r="I63" s="35" t="s">
        <v>2679</v>
      </c>
      <c r="J63" s="35">
        <v>31</v>
      </c>
      <c r="K63" s="35">
        <f>VALUE(COUNTIF(Validation!$A$2:$H$47,E63))</f>
        <v>0</v>
      </c>
      <c r="L63" s="361">
        <f>IF(OR(N63="RFA",N63="UFA",N63="",N63=0),0,N63)</f>
        <v>3350000</v>
      </c>
      <c r="M63" s="361">
        <f>IF(OR(O63="RFA",O63="UFA",O63="",O63=0),0,O63)</f>
        <v>3350000</v>
      </c>
      <c r="N63" s="358">
        <v>3350000</v>
      </c>
      <c r="O63" s="358">
        <v>3350000</v>
      </c>
      <c r="P63" s="358" t="s">
        <v>7</v>
      </c>
      <c r="Q63" s="358">
        <v>0</v>
      </c>
      <c r="R63" s="358">
        <v>0</v>
      </c>
      <c r="S63" s="358">
        <v>0</v>
      </c>
      <c r="T63" s="358">
        <v>0</v>
      </c>
      <c r="U63" s="35">
        <f t="shared" si="0"/>
        <v>2</v>
      </c>
      <c r="W63">
        <f>COUNTIF($E$3:$E$1479,E63)</f>
        <v>1</v>
      </c>
      <c r="X63" s="35">
        <f t="shared" si="1"/>
        <v>0</v>
      </c>
      <c r="Y63">
        <f t="shared" si="2"/>
        <v>1</v>
      </c>
    </row>
    <row r="64" spans="1:25" ht="15.75" x14ac:dyDescent="0.25">
      <c r="A64">
        <f t="shared" si="3"/>
        <v>62</v>
      </c>
      <c r="B64" t="str">
        <f>C64&amp;" "&amp;D64&amp;" - "&amp;F64</f>
        <v>Barrett Hayton - ARI</v>
      </c>
      <c r="C64" t="str">
        <f>RIGHT(E64,(LEN(E64)-1)-SEARCH(",",E64,1))</f>
        <v>Barrett</v>
      </c>
      <c r="D64" t="str">
        <f>LEFT(E64,SEARCH(",",E64,1)-1)</f>
        <v>Hayton</v>
      </c>
      <c r="E64" s="39" t="s">
        <v>2172</v>
      </c>
      <c r="F64" s="30" t="s">
        <v>63</v>
      </c>
      <c r="G64" s="35" t="s">
        <v>390</v>
      </c>
      <c r="H64" s="35" t="s">
        <v>73</v>
      </c>
      <c r="I64" s="35" t="s">
        <v>391</v>
      </c>
      <c r="J64" s="35">
        <v>19</v>
      </c>
      <c r="K64" s="35">
        <f>VALUE(COUNTIF(Validation!$A$2:$H$47,E64))</f>
        <v>0</v>
      </c>
      <c r="L64" s="361">
        <f>IF(OR(N64="RFA",N64="UFA",N64="",N64=0),0,N64)</f>
        <v>2644167</v>
      </c>
      <c r="M64" s="361">
        <f>IF(OR(O64="RFA",O64="UFA",O64="",O64=0),0,O64)</f>
        <v>2644167</v>
      </c>
      <c r="N64" s="358">
        <v>2644167</v>
      </c>
      <c r="O64" s="358">
        <v>2644167</v>
      </c>
      <c r="P64" s="358">
        <v>2644167</v>
      </c>
      <c r="Q64" s="358" t="s">
        <v>8</v>
      </c>
      <c r="R64" s="358">
        <v>0</v>
      </c>
      <c r="S64" s="358">
        <v>0</v>
      </c>
      <c r="T64" s="358">
        <v>0</v>
      </c>
      <c r="U64" s="35">
        <f t="shared" si="0"/>
        <v>3</v>
      </c>
      <c r="W64">
        <f>COUNTIF($E$3:$E$1479,E64)</f>
        <v>1</v>
      </c>
      <c r="X64" s="35">
        <f t="shared" si="1"/>
        <v>1</v>
      </c>
      <c r="Y64">
        <f t="shared" si="2"/>
        <v>1</v>
      </c>
    </row>
    <row r="65" spans="1:25" ht="15.75" x14ac:dyDescent="0.25">
      <c r="A65">
        <f t="shared" si="3"/>
        <v>63</v>
      </c>
      <c r="B65" t="str">
        <f>C65&amp;" "&amp;D65&amp;" - "&amp;F65</f>
        <v>Darcy Kuemper - ARI</v>
      </c>
      <c r="C65" t="str">
        <f>RIGHT(E65,(LEN(E65)-1)-SEARCH(",",E65,1))</f>
        <v>Darcy</v>
      </c>
      <c r="D65" t="str">
        <f>LEFT(E65,SEARCH(",",E65,1)-1)</f>
        <v>Kuemper</v>
      </c>
      <c r="E65" s="39" t="s">
        <v>2168</v>
      </c>
      <c r="F65" s="30" t="s">
        <v>63</v>
      </c>
      <c r="G65" s="35">
        <v>0</v>
      </c>
      <c r="H65" s="35" t="s">
        <v>127</v>
      </c>
      <c r="I65" s="35" t="s">
        <v>2679</v>
      </c>
      <c r="J65" s="35">
        <v>29</v>
      </c>
      <c r="K65" s="35">
        <f>VALUE(COUNTIF(Validation!$A$2:$H$47,E65))</f>
        <v>0</v>
      </c>
      <c r="L65" s="361">
        <f>IF(OR(N65="RFA",N65="UFA",N65="",N65=0),0,N65)</f>
        <v>1850000</v>
      </c>
      <c r="M65" s="361">
        <f>IF(OR(O65="RFA",O65="UFA",O65="",O65=0),0,O65)</f>
        <v>0</v>
      </c>
      <c r="N65" s="358">
        <v>1850000</v>
      </c>
      <c r="O65" s="358" t="s">
        <v>7</v>
      </c>
      <c r="P65" s="358">
        <v>0</v>
      </c>
      <c r="Q65" s="358">
        <v>0</v>
      </c>
      <c r="R65" s="358">
        <v>0</v>
      </c>
      <c r="S65" s="358">
        <v>0</v>
      </c>
      <c r="T65" s="358">
        <v>0</v>
      </c>
      <c r="U65" s="35">
        <f t="shared" si="0"/>
        <v>1</v>
      </c>
      <c r="W65">
        <f>COUNTIF($E$3:$E$1479,E65)</f>
        <v>1</v>
      </c>
      <c r="X65" s="35">
        <f t="shared" si="1"/>
        <v>0</v>
      </c>
      <c r="Y65">
        <f t="shared" si="2"/>
        <v>0</v>
      </c>
    </row>
    <row r="66" spans="1:25" ht="15.75" x14ac:dyDescent="0.25">
      <c r="A66">
        <f t="shared" si="3"/>
        <v>64</v>
      </c>
      <c r="B66" t="str">
        <f>C66&amp;" "&amp;D66&amp;" - "&amp;F66</f>
        <v>Jordan Gross - ARI</v>
      </c>
      <c r="C66" t="str">
        <f>RIGHT(E66,(LEN(E66)-1)-SEARCH(",",E66,1))</f>
        <v>Jordan</v>
      </c>
      <c r="D66" t="str">
        <f>LEFT(E66,SEARCH(",",E66,1)-1)</f>
        <v>Gross</v>
      </c>
      <c r="E66" s="39" t="s">
        <v>2170</v>
      </c>
      <c r="F66" s="30" t="s">
        <v>63</v>
      </c>
      <c r="G66" s="35" t="s">
        <v>388</v>
      </c>
      <c r="H66" s="35" t="s">
        <v>381</v>
      </c>
      <c r="I66" s="35" t="s">
        <v>2692</v>
      </c>
      <c r="J66" s="35">
        <v>24</v>
      </c>
      <c r="K66" s="35">
        <f>VALUE(COUNTIF(Validation!$A$2:$H$47,E66))</f>
        <v>0</v>
      </c>
      <c r="L66" s="361">
        <f>IF(OR(N66="RFA",N66="UFA",N66="",N66=0),0,N66)</f>
        <v>1775000</v>
      </c>
      <c r="M66" s="361">
        <f>IF(OR(O66="RFA",O66="UFA",O66="",O66=0),0,O66)</f>
        <v>0</v>
      </c>
      <c r="N66" s="358">
        <v>1775000</v>
      </c>
      <c r="O66" s="358" t="s">
        <v>8</v>
      </c>
      <c r="P66" s="358">
        <v>0</v>
      </c>
      <c r="Q66" s="358">
        <v>0</v>
      </c>
      <c r="R66" s="358">
        <v>0</v>
      </c>
      <c r="S66" s="358">
        <v>0</v>
      </c>
      <c r="T66" s="358">
        <v>0</v>
      </c>
      <c r="U66" s="35">
        <f t="shared" si="0"/>
        <v>1</v>
      </c>
      <c r="W66">
        <f>COUNTIF($E$3:$E$1479,E66)</f>
        <v>1</v>
      </c>
      <c r="X66" s="35">
        <f t="shared" si="1"/>
        <v>1</v>
      </c>
      <c r="Y66">
        <f t="shared" si="2"/>
        <v>0</v>
      </c>
    </row>
    <row r="67" spans="1:25" ht="15.75" x14ac:dyDescent="0.25">
      <c r="A67">
        <f t="shared" si="3"/>
        <v>65</v>
      </c>
      <c r="B67" t="str">
        <f>C67&amp;" "&amp;D67&amp;" - "&amp;F67</f>
        <v>Clayton Keller - ARI</v>
      </c>
      <c r="C67" t="str">
        <f>RIGHT(E67,(LEN(E67)-1)-SEARCH(",",E67,1))</f>
        <v>Clayton</v>
      </c>
      <c r="D67" t="str">
        <f>LEFT(E67,SEARCH(",",E67,1)-1)</f>
        <v>Keller</v>
      </c>
      <c r="E67" s="39" t="s">
        <v>2158</v>
      </c>
      <c r="F67" s="30" t="s">
        <v>63</v>
      </c>
      <c r="G67" s="35" t="s">
        <v>405</v>
      </c>
      <c r="H67" s="35" t="s">
        <v>2708</v>
      </c>
      <c r="I67" s="35" t="s">
        <v>2679</v>
      </c>
      <c r="J67" s="35">
        <v>21</v>
      </c>
      <c r="K67" s="35">
        <f>VALUE(COUNTIF(Validation!$A$2:$H$47,E67))</f>
        <v>0</v>
      </c>
      <c r="L67" s="361">
        <f>IF(OR(N67="RFA",N67="UFA",N67="",N67=0),0,N67)</f>
        <v>1673333</v>
      </c>
      <c r="M67" s="361">
        <f>IF(OR(O67="RFA",O67="UFA",O67="",O67=0),0,O67)</f>
        <v>0</v>
      </c>
      <c r="N67" s="358">
        <v>1673333</v>
      </c>
      <c r="O67" s="358" t="s">
        <v>8</v>
      </c>
      <c r="P67" s="358">
        <v>0</v>
      </c>
      <c r="Q67" s="358">
        <v>0</v>
      </c>
      <c r="R67" s="358">
        <v>0</v>
      </c>
      <c r="S67" s="358">
        <v>0</v>
      </c>
      <c r="T67" s="358">
        <v>0</v>
      </c>
      <c r="U67" s="35">
        <f t="shared" ref="U67:U130" si="4">COUNTIF(N67:T67,"&gt;0")</f>
        <v>1</v>
      </c>
      <c r="W67">
        <f>COUNTIF($E$3:$E$1479,E67)</f>
        <v>1</v>
      </c>
      <c r="X67" s="35">
        <f t="shared" ref="X67:X130" si="5">IF(LEFT(G67,3)="ELC",1,0)</f>
        <v>1</v>
      </c>
      <c r="Y67">
        <f t="shared" ref="Y67:Y130" si="6">IF(L67=M67,1,0)</f>
        <v>0</v>
      </c>
    </row>
    <row r="68" spans="1:25" ht="15.75" x14ac:dyDescent="0.25">
      <c r="A68">
        <f t="shared" ref="A68:A131" si="7">A67+1</f>
        <v>66</v>
      </c>
      <c r="B68" t="str">
        <f>C68&amp;" "&amp;D68&amp;" - "&amp;F68</f>
        <v>Victor Soderstrom - ARI</v>
      </c>
      <c r="C68" t="str">
        <f>RIGHT(E68,(LEN(E68)-1)-SEARCH(",",E68,1))</f>
        <v>Victor</v>
      </c>
      <c r="D68" t="str">
        <f>LEFT(E68,SEARCH(",",E68,1)-1)</f>
        <v>Soderstrom</v>
      </c>
      <c r="E68" s="39" t="s">
        <v>2868</v>
      </c>
      <c r="F68" s="30" t="s">
        <v>63</v>
      </c>
      <c r="G68" s="35" t="s">
        <v>388</v>
      </c>
      <c r="H68" s="9" t="s">
        <v>381</v>
      </c>
      <c r="I68" s="9" t="s">
        <v>2692</v>
      </c>
      <c r="J68" s="9">
        <v>18</v>
      </c>
      <c r="K68" s="35">
        <f>VALUE(COUNTIF(Validation!$A$2:$H$47,E68))</f>
        <v>0</v>
      </c>
      <c r="L68" s="361">
        <f>IF(OR(N68="RFA",N68="UFA",N68="",N68=0),0,N68)</f>
        <v>1585000</v>
      </c>
      <c r="M68" s="361">
        <f>IF(OR(O68="RFA",O68="UFA",O68="",O68=0),0,O68)</f>
        <v>1585000</v>
      </c>
      <c r="N68" s="358">
        <v>1585000</v>
      </c>
      <c r="O68" s="358">
        <v>1585000</v>
      </c>
      <c r="P68" s="358">
        <v>1585000</v>
      </c>
      <c r="Q68" s="358" t="s">
        <v>8</v>
      </c>
      <c r="R68" s="358">
        <v>0</v>
      </c>
      <c r="S68" s="358">
        <v>0</v>
      </c>
      <c r="T68" s="358">
        <v>0</v>
      </c>
      <c r="U68" s="35">
        <f t="shared" si="4"/>
        <v>3</v>
      </c>
      <c r="W68">
        <f>COUNTIF($E$3:$E$1479,E68)</f>
        <v>1</v>
      </c>
      <c r="X68" s="35">
        <f t="shared" si="5"/>
        <v>1</v>
      </c>
      <c r="Y68">
        <f t="shared" si="6"/>
        <v>1</v>
      </c>
    </row>
    <row r="69" spans="1:25" ht="15.75" x14ac:dyDescent="0.25">
      <c r="A69">
        <f t="shared" si="7"/>
        <v>67</v>
      </c>
      <c r="B69" t="str">
        <f>C69&amp;" "&amp;D69&amp;" - "&amp;F69</f>
        <v>Lawson Crouse - ARI</v>
      </c>
      <c r="C69" t="str">
        <f>RIGHT(E69,(LEN(E69)-1)-SEARCH(",",E69,1))</f>
        <v>Lawson</v>
      </c>
      <c r="D69" t="str">
        <f>LEFT(E69,SEARCH(",",E69,1)-1)</f>
        <v>Crouse</v>
      </c>
      <c r="E69" s="39" t="s">
        <v>2157</v>
      </c>
      <c r="F69" s="30" t="s">
        <v>63</v>
      </c>
      <c r="G69" s="35">
        <v>0</v>
      </c>
      <c r="H69" s="35" t="s">
        <v>93</v>
      </c>
      <c r="I69" s="35" t="s">
        <v>2679</v>
      </c>
      <c r="J69" s="35">
        <v>22</v>
      </c>
      <c r="K69" s="35">
        <f>VALUE(COUNTIF(Validation!$A$2:$H$47,E69))</f>
        <v>0</v>
      </c>
      <c r="L69" s="361">
        <f>IF(OR(N69="RFA",N69="UFA",N69="",N69=0),0,N69)</f>
        <v>1533333</v>
      </c>
      <c r="M69" s="361">
        <f>IF(OR(O69="RFA",O69="UFA",O69="",O69=0),0,O69)</f>
        <v>1533333</v>
      </c>
      <c r="N69" s="358">
        <v>1533333</v>
      </c>
      <c r="O69" s="358">
        <v>1533333</v>
      </c>
      <c r="P69" s="358">
        <v>1533333</v>
      </c>
      <c r="Q69" s="358" t="s">
        <v>8</v>
      </c>
      <c r="R69" s="358">
        <v>0</v>
      </c>
      <c r="S69" s="358">
        <v>0</v>
      </c>
      <c r="T69" s="358">
        <v>0</v>
      </c>
      <c r="U69" s="35">
        <f t="shared" si="4"/>
        <v>3</v>
      </c>
      <c r="W69">
        <f>COUNTIF($E$3:$E$1479,E69)</f>
        <v>1</v>
      </c>
      <c r="X69" s="35">
        <f t="shared" si="5"/>
        <v>0</v>
      </c>
      <c r="Y69">
        <f t="shared" si="6"/>
        <v>1</v>
      </c>
    </row>
    <row r="70" spans="1:25" ht="15.75" x14ac:dyDescent="0.25">
      <c r="A70">
        <f t="shared" si="7"/>
        <v>68</v>
      </c>
      <c r="B70" t="str">
        <f>C70&amp;" "&amp;D70&amp;" - "&amp;F70</f>
        <v>Vinnie Hinostroza - ARI</v>
      </c>
      <c r="C70" t="str">
        <f>RIGHT(E70,(LEN(E70)-1)-SEARCH(",",E70,1))</f>
        <v>Vinnie</v>
      </c>
      <c r="D70" t="str">
        <f>LEFT(E70,SEARCH(",",E70,1)-1)</f>
        <v>Hinostroza</v>
      </c>
      <c r="E70" s="39" t="s">
        <v>2155</v>
      </c>
      <c r="F70" s="30" t="s">
        <v>63</v>
      </c>
      <c r="G70" s="35">
        <v>0</v>
      </c>
      <c r="H70" s="35" t="s">
        <v>2680</v>
      </c>
      <c r="I70" s="35" t="s">
        <v>2679</v>
      </c>
      <c r="J70" s="35">
        <v>25</v>
      </c>
      <c r="K70" s="35">
        <f>VALUE(COUNTIF(Validation!$A$2:$H$47,E70))</f>
        <v>0</v>
      </c>
      <c r="L70" s="361">
        <f>IF(OR(N70="RFA",N70="UFA",N70="",N70=0),0,N70)</f>
        <v>1500000</v>
      </c>
      <c r="M70" s="361">
        <f>IF(OR(O70="RFA",O70="UFA",O70="",O70=0),0,O70)</f>
        <v>0</v>
      </c>
      <c r="N70" s="358">
        <v>1500000</v>
      </c>
      <c r="O70" s="358" t="s">
        <v>8</v>
      </c>
      <c r="P70" s="358">
        <v>0</v>
      </c>
      <c r="Q70" s="358">
        <v>0</v>
      </c>
      <c r="R70" s="358">
        <v>0</v>
      </c>
      <c r="S70" s="358">
        <v>0</v>
      </c>
      <c r="T70" s="358">
        <v>0</v>
      </c>
      <c r="U70" s="35">
        <f t="shared" si="4"/>
        <v>1</v>
      </c>
      <c r="W70">
        <f>COUNTIF($E$3:$E$1479,E70)</f>
        <v>1</v>
      </c>
      <c r="X70" s="35">
        <f t="shared" si="5"/>
        <v>0</v>
      </c>
      <c r="Y70">
        <f t="shared" si="6"/>
        <v>0</v>
      </c>
    </row>
    <row r="71" spans="1:25" ht="15.75" x14ac:dyDescent="0.25">
      <c r="A71">
        <f t="shared" si="7"/>
        <v>69</v>
      </c>
      <c r="B71" t="str">
        <f>C71&amp;" "&amp;D71&amp;" - "&amp;F71</f>
        <v>Jordan Oesterle - ARI</v>
      </c>
      <c r="C71" t="str">
        <f>RIGHT(E71,(LEN(E71)-1)-SEARCH(",",E71,1))</f>
        <v>Jordan</v>
      </c>
      <c r="D71" t="str">
        <f>LEFT(E71,SEARCH(",",E71,1)-1)</f>
        <v>Oesterle</v>
      </c>
      <c r="E71" s="39" t="s">
        <v>2166</v>
      </c>
      <c r="F71" s="30" t="s">
        <v>63</v>
      </c>
      <c r="G71" s="35">
        <v>0</v>
      </c>
      <c r="H71" s="9" t="s">
        <v>382</v>
      </c>
      <c r="I71" s="9" t="s">
        <v>2679</v>
      </c>
      <c r="J71" s="9">
        <v>27</v>
      </c>
      <c r="K71" s="35">
        <f>VALUE(COUNTIF(Validation!$A$2:$H$47,E71))</f>
        <v>0</v>
      </c>
      <c r="L71" s="361">
        <f>IF(OR(N71="RFA",N71="UFA",N71="",N71=0),0,N71)</f>
        <v>1400000</v>
      </c>
      <c r="M71" s="361">
        <f>IF(OR(O71="RFA",O71="UFA",O71="",O71=0),0,O71)</f>
        <v>1400000</v>
      </c>
      <c r="N71" s="358">
        <v>1400000</v>
      </c>
      <c r="O71" s="358">
        <v>1400000</v>
      </c>
      <c r="P71" s="358" t="s">
        <v>7</v>
      </c>
      <c r="Q71" s="358">
        <v>0</v>
      </c>
      <c r="R71" s="358">
        <v>0</v>
      </c>
      <c r="S71" s="358">
        <v>0</v>
      </c>
      <c r="T71" s="358">
        <v>0</v>
      </c>
      <c r="U71" s="35">
        <f t="shared" si="4"/>
        <v>2</v>
      </c>
      <c r="W71">
        <f>COUNTIF($E$3:$E$1479,E71)</f>
        <v>1</v>
      </c>
      <c r="X71" s="35">
        <f t="shared" si="5"/>
        <v>0</v>
      </c>
      <c r="Y71">
        <f t="shared" si="6"/>
        <v>1</v>
      </c>
    </row>
    <row r="72" spans="1:25" ht="15.75" x14ac:dyDescent="0.25">
      <c r="A72">
        <f t="shared" si="7"/>
        <v>70</v>
      </c>
      <c r="B72" t="str">
        <f>C72&amp;" "&amp;D72&amp;" - "&amp;F72</f>
        <v>Brad Richardson - ARI</v>
      </c>
      <c r="C72" t="str">
        <f>RIGHT(E72,(LEN(E72)-1)-SEARCH(",",E72,1))</f>
        <v>Brad</v>
      </c>
      <c r="D72" t="str">
        <f>LEFT(E72,SEARCH(",",E72,1)-1)</f>
        <v>Richardson</v>
      </c>
      <c r="E72" s="39" t="s">
        <v>2156</v>
      </c>
      <c r="F72" s="30" t="s">
        <v>63</v>
      </c>
      <c r="G72" s="35" t="s">
        <v>383</v>
      </c>
      <c r="H72" s="9" t="s">
        <v>73</v>
      </c>
      <c r="I72" s="9" t="s">
        <v>2679</v>
      </c>
      <c r="J72" s="9">
        <v>34</v>
      </c>
      <c r="K72" s="35">
        <f>VALUE(COUNTIF(Validation!$A$2:$H$47,E72))</f>
        <v>0</v>
      </c>
      <c r="L72" s="361">
        <f>IF(OR(N72="RFA",N72="UFA",N72="",N72=0),0,N72)</f>
        <v>1250000</v>
      </c>
      <c r="M72" s="361">
        <f>IF(OR(O72="RFA",O72="UFA",O72="",O72=0),0,O72)</f>
        <v>0</v>
      </c>
      <c r="N72" s="358">
        <v>1250000</v>
      </c>
      <c r="O72" s="358" t="s">
        <v>7</v>
      </c>
      <c r="P72" s="358">
        <v>0</v>
      </c>
      <c r="Q72" s="358">
        <v>0</v>
      </c>
      <c r="R72" s="358">
        <v>0</v>
      </c>
      <c r="S72" s="358">
        <v>0</v>
      </c>
      <c r="T72" s="358">
        <v>0</v>
      </c>
      <c r="U72" s="35">
        <f t="shared" si="4"/>
        <v>1</v>
      </c>
      <c r="W72">
        <f>COUNTIF($E$3:$E$1479,E72)</f>
        <v>1</v>
      </c>
      <c r="X72" s="35">
        <f t="shared" si="5"/>
        <v>0</v>
      </c>
      <c r="Y72">
        <f t="shared" si="6"/>
        <v>0</v>
      </c>
    </row>
    <row r="73" spans="1:25" ht="15.75" x14ac:dyDescent="0.25">
      <c r="A73">
        <f t="shared" si="7"/>
        <v>71</v>
      </c>
      <c r="B73" t="str">
        <f>C73&amp;" "&amp;D73&amp;" - "&amp;F73</f>
        <v>Christian Fischer - ARI</v>
      </c>
      <c r="C73" t="str">
        <f>RIGHT(E73,(LEN(E73)-1)-SEARCH(",",E73,1))</f>
        <v>Christian</v>
      </c>
      <c r="D73" t="str">
        <f>LEFT(E73,SEARCH(",",E73,1)-1)</f>
        <v>Fischer</v>
      </c>
      <c r="E73" s="39" t="s">
        <v>2162</v>
      </c>
      <c r="F73" s="30" t="s">
        <v>63</v>
      </c>
      <c r="G73" s="35" t="s">
        <v>388</v>
      </c>
      <c r="H73" s="35" t="s">
        <v>88</v>
      </c>
      <c r="I73" s="9" t="s">
        <v>2679</v>
      </c>
      <c r="J73" s="35">
        <v>22</v>
      </c>
      <c r="K73" s="35">
        <f>VALUE(COUNTIF(Validation!$A$2:$H$47,E73))</f>
        <v>0</v>
      </c>
      <c r="L73" s="361">
        <f>IF(OR(N73="RFA",N73="UFA",N73="",N73=0),0,N73)</f>
        <v>1075833</v>
      </c>
      <c r="M73" s="361">
        <f>IF(OR(O73="RFA",O73="UFA",O73="",O73=0),0,O73)</f>
        <v>0</v>
      </c>
      <c r="N73" s="358">
        <v>1075833</v>
      </c>
      <c r="O73" s="358" t="s">
        <v>8</v>
      </c>
      <c r="P73" s="358">
        <v>0</v>
      </c>
      <c r="Q73" s="358">
        <v>0</v>
      </c>
      <c r="R73" s="358">
        <v>0</v>
      </c>
      <c r="S73" s="358">
        <v>0</v>
      </c>
      <c r="T73" s="358">
        <v>0</v>
      </c>
      <c r="U73" s="35">
        <f t="shared" si="4"/>
        <v>1</v>
      </c>
      <c r="W73">
        <f>COUNTIF($E$3:$E$1479,E73)</f>
        <v>1</v>
      </c>
      <c r="X73" s="35">
        <f t="shared" si="5"/>
        <v>1</v>
      </c>
      <c r="Y73">
        <f t="shared" si="6"/>
        <v>0</v>
      </c>
    </row>
    <row r="74" spans="1:25" ht="15.75" x14ac:dyDescent="0.25">
      <c r="A74">
        <f t="shared" si="7"/>
        <v>72</v>
      </c>
      <c r="B74" t="str">
        <f>C74&amp;" "&amp;D74&amp;" - "&amp;F74</f>
        <v>Nick Merkley - ARI</v>
      </c>
      <c r="C74" t="str">
        <f>RIGHT(E74,(LEN(E74)-1)-SEARCH(",",E74,1))</f>
        <v>Nick</v>
      </c>
      <c r="D74" t="str">
        <f>LEFT(E74,SEARCH(",",E74,1)-1)</f>
        <v>Merkley</v>
      </c>
      <c r="E74" s="39" t="s">
        <v>2176</v>
      </c>
      <c r="F74" s="30" t="s">
        <v>63</v>
      </c>
      <c r="G74" s="35" t="s">
        <v>388</v>
      </c>
      <c r="H74" s="9" t="s">
        <v>73</v>
      </c>
      <c r="I74" s="9" t="s">
        <v>2692</v>
      </c>
      <c r="J74" s="9">
        <v>22</v>
      </c>
      <c r="K74" s="35">
        <f>VALUE(COUNTIF(Validation!$A$2:$H$47,E74))</f>
        <v>0</v>
      </c>
      <c r="L74" s="361">
        <f>IF(OR(N74="RFA",N74="UFA",N74="",N74=0),0,N74)</f>
        <v>1075833</v>
      </c>
      <c r="M74" s="361">
        <f>IF(OR(O74="RFA",O74="UFA",O74="",O74=0),0,O74)</f>
        <v>0</v>
      </c>
      <c r="N74" s="358">
        <v>1075833</v>
      </c>
      <c r="O74" s="358" t="s">
        <v>8</v>
      </c>
      <c r="P74" s="358">
        <v>0</v>
      </c>
      <c r="Q74" s="358">
        <v>0</v>
      </c>
      <c r="R74" s="358">
        <v>0</v>
      </c>
      <c r="S74" s="358">
        <v>0</v>
      </c>
      <c r="T74" s="358">
        <v>0</v>
      </c>
      <c r="U74" s="35">
        <f t="shared" si="4"/>
        <v>1</v>
      </c>
      <c r="W74">
        <f>COUNTIF($E$3:$E$1479,E74)</f>
        <v>1</v>
      </c>
      <c r="X74" s="35">
        <f t="shared" si="5"/>
        <v>1</v>
      </c>
      <c r="Y74">
        <f t="shared" si="6"/>
        <v>0</v>
      </c>
    </row>
    <row r="75" spans="1:25" ht="15.75" x14ac:dyDescent="0.25">
      <c r="A75">
        <f t="shared" si="7"/>
        <v>73</v>
      </c>
      <c r="B75" t="str">
        <f>C75&amp;" "&amp;D75&amp;" - "&amp;F75</f>
        <v>Kevin Bahl - ARI</v>
      </c>
      <c r="C75" t="str">
        <f>RIGHT(E75,(LEN(E75)-1)-SEARCH(",",E75,1))</f>
        <v>Kevin</v>
      </c>
      <c r="D75" t="str">
        <f>LEFT(E75,SEARCH(",",E75,1)-1)</f>
        <v>Bahl</v>
      </c>
      <c r="E75" s="39" t="s">
        <v>2462</v>
      </c>
      <c r="F75" s="30" t="s">
        <v>63</v>
      </c>
      <c r="G75" s="35" t="s">
        <v>390</v>
      </c>
      <c r="H75" s="35" t="s">
        <v>382</v>
      </c>
      <c r="I75" s="35" t="s">
        <v>391</v>
      </c>
      <c r="J75" s="35">
        <v>19</v>
      </c>
      <c r="K75" s="35">
        <f>VALUE(COUNTIF(Validation!$A$2:$H$47,E75))</f>
        <v>0</v>
      </c>
      <c r="L75" s="361">
        <f>IF(OR(N75="RFA",N75="UFA",N75="",N75=0),0,N75)</f>
        <v>925000</v>
      </c>
      <c r="M75" s="361">
        <f>IF(OR(O75="RFA",O75="UFA",O75="",O75=0),0,O75)</f>
        <v>925000</v>
      </c>
      <c r="N75" s="358">
        <v>925000</v>
      </c>
      <c r="O75" s="358">
        <v>925000</v>
      </c>
      <c r="P75" s="358">
        <v>925000</v>
      </c>
      <c r="Q75" s="358" t="s">
        <v>8</v>
      </c>
      <c r="R75" s="358">
        <v>0</v>
      </c>
      <c r="S75" s="358">
        <v>0</v>
      </c>
      <c r="T75" s="358">
        <v>0</v>
      </c>
      <c r="U75" s="35">
        <f t="shared" si="4"/>
        <v>3</v>
      </c>
      <c r="W75">
        <f>COUNTIF($E$3:$E$1479,E75)</f>
        <v>1</v>
      </c>
      <c r="X75" s="35">
        <f t="shared" si="5"/>
        <v>1</v>
      </c>
      <c r="Y75">
        <f t="shared" si="6"/>
        <v>1</v>
      </c>
    </row>
    <row r="76" spans="1:25" ht="15.75" x14ac:dyDescent="0.25">
      <c r="A76">
        <f t="shared" si="7"/>
        <v>74</v>
      </c>
      <c r="B76" t="str">
        <f>C76&amp;" "&amp;D76&amp;" - "&amp;F76</f>
        <v>Brayden Burke - ARI</v>
      </c>
      <c r="C76" t="str">
        <f>RIGHT(E76,(LEN(E76)-1)-SEARCH(",",E76,1))</f>
        <v>Brayden</v>
      </c>
      <c r="D76" t="str">
        <f>LEFT(E76,SEARCH(",",E76,1)-1)</f>
        <v>Burke</v>
      </c>
      <c r="E76" s="39" t="s">
        <v>2173</v>
      </c>
      <c r="F76" s="30" t="s">
        <v>63</v>
      </c>
      <c r="G76" s="35" t="s">
        <v>388</v>
      </c>
      <c r="H76" s="35" t="s">
        <v>93</v>
      </c>
      <c r="I76" s="35" t="s">
        <v>2692</v>
      </c>
      <c r="J76" s="35">
        <v>22</v>
      </c>
      <c r="K76" s="35">
        <f>VALUE(COUNTIF(Validation!$A$2:$H$47,E76))</f>
        <v>0</v>
      </c>
      <c r="L76" s="361">
        <f>IF(OR(N76="RFA",N76="UFA",N76="",N76=0),0,N76)</f>
        <v>925000</v>
      </c>
      <c r="M76" s="361">
        <f>IF(OR(O76="RFA",O76="UFA",O76="",O76=0),0,O76)</f>
        <v>925000</v>
      </c>
      <c r="N76" s="358">
        <v>925000</v>
      </c>
      <c r="O76" s="358">
        <v>925000</v>
      </c>
      <c r="P76" s="358" t="s">
        <v>8</v>
      </c>
      <c r="Q76" s="358">
        <v>0</v>
      </c>
      <c r="R76" s="358">
        <v>0</v>
      </c>
      <c r="S76" s="358">
        <v>0</v>
      </c>
      <c r="T76" s="358">
        <v>0</v>
      </c>
      <c r="U76" s="35">
        <f t="shared" si="4"/>
        <v>2</v>
      </c>
      <c r="W76">
        <f>COUNTIF($E$3:$E$1479,E76)</f>
        <v>1</v>
      </c>
      <c r="X76" s="35">
        <f t="shared" si="5"/>
        <v>1</v>
      </c>
      <c r="Y76">
        <f t="shared" si="6"/>
        <v>1</v>
      </c>
    </row>
    <row r="77" spans="1:25" ht="15.75" x14ac:dyDescent="0.25">
      <c r="A77">
        <f t="shared" si="7"/>
        <v>75</v>
      </c>
      <c r="B77" t="str">
        <f>C77&amp;" "&amp;D77&amp;" - "&amp;F77</f>
        <v>Jan Jeník - ARI</v>
      </c>
      <c r="C77" t="str">
        <f>RIGHT(E77,(LEN(E77)-1)-SEARCH(",",E77,1))</f>
        <v>Jan</v>
      </c>
      <c r="D77" t="str">
        <f>LEFT(E77,SEARCH(",",E77,1)-1)</f>
        <v>Jeník</v>
      </c>
      <c r="E77" s="39" t="s">
        <v>2458</v>
      </c>
      <c r="F77" s="30" t="s">
        <v>63</v>
      </c>
      <c r="G77" s="35" t="s">
        <v>388</v>
      </c>
      <c r="H77" s="35" t="s">
        <v>73</v>
      </c>
      <c r="I77" s="35" t="s">
        <v>2692</v>
      </c>
      <c r="J77" s="35">
        <v>18</v>
      </c>
      <c r="K77" s="35">
        <f>VALUE(COUNTIF(Validation!$A$2:$H$47,E77))</f>
        <v>0</v>
      </c>
      <c r="L77" s="361">
        <f>IF(OR(N77="RFA",N77="UFA",N77="",N77=0),0,N77)</f>
        <v>925000</v>
      </c>
      <c r="M77" s="361">
        <f>IF(OR(O77="RFA",O77="UFA",O77="",O77=0),0,O77)</f>
        <v>925000</v>
      </c>
      <c r="N77" s="358">
        <v>925000</v>
      </c>
      <c r="O77" s="358">
        <v>925000</v>
      </c>
      <c r="P77" s="358">
        <v>925000</v>
      </c>
      <c r="Q77" s="358" t="s">
        <v>8</v>
      </c>
      <c r="R77" s="358">
        <v>0</v>
      </c>
      <c r="S77" s="358">
        <v>0</v>
      </c>
      <c r="T77" s="358">
        <v>0</v>
      </c>
      <c r="U77" s="35">
        <f t="shared" si="4"/>
        <v>3</v>
      </c>
      <c r="W77">
        <f>COUNTIF($E$3:$E$1479,E77)</f>
        <v>1</v>
      </c>
      <c r="X77" s="35">
        <f t="shared" si="5"/>
        <v>1</v>
      </c>
      <c r="Y77">
        <f t="shared" si="6"/>
        <v>1</v>
      </c>
    </row>
    <row r="78" spans="1:25" ht="15.75" x14ac:dyDescent="0.25">
      <c r="A78">
        <f t="shared" si="7"/>
        <v>76</v>
      </c>
      <c r="B78" t="str">
        <f>C78&amp;" "&amp;D78&amp;" - "&amp;F78</f>
        <v>Erik Kallgren - ARI</v>
      </c>
      <c r="C78" t="str">
        <f>RIGHT(E78,(LEN(E78)-1)-SEARCH(",",E78,1))</f>
        <v>Erik</v>
      </c>
      <c r="D78" t="str">
        <f>LEFT(E78,SEARCH(",",E78,1)-1)</f>
        <v>Kallgren</v>
      </c>
      <c r="E78" s="39" t="s">
        <v>2880</v>
      </c>
      <c r="F78" s="30" t="s">
        <v>63</v>
      </c>
      <c r="G78" s="35" t="s">
        <v>388</v>
      </c>
      <c r="H78" s="35" t="s">
        <v>127</v>
      </c>
      <c r="I78" s="35" t="s">
        <v>2692</v>
      </c>
      <c r="J78" s="35">
        <v>22</v>
      </c>
      <c r="K78" s="35">
        <f>VALUE(COUNTIF(Validation!$A$2:$H$47,E78))</f>
        <v>0</v>
      </c>
      <c r="L78" s="361">
        <f>IF(OR(N78="RFA",N78="UFA",N78="",N78=0),0,N78)</f>
        <v>925000</v>
      </c>
      <c r="M78" s="361">
        <f>IF(OR(O78="RFA",O78="UFA",O78="",O78=0),0,O78)</f>
        <v>925000</v>
      </c>
      <c r="N78" s="358">
        <v>925000</v>
      </c>
      <c r="O78" s="358">
        <v>925000</v>
      </c>
      <c r="P78" s="358" t="s">
        <v>8</v>
      </c>
      <c r="Q78" s="358">
        <v>0</v>
      </c>
      <c r="R78" s="358">
        <v>0</v>
      </c>
      <c r="S78" s="358">
        <v>0</v>
      </c>
      <c r="T78" s="358">
        <v>0</v>
      </c>
      <c r="U78" s="35">
        <f t="shared" si="4"/>
        <v>2</v>
      </c>
      <c r="W78">
        <f>COUNTIF($E$3:$E$1479,E78)</f>
        <v>1</v>
      </c>
      <c r="X78" s="35">
        <f t="shared" si="5"/>
        <v>1</v>
      </c>
      <c r="Y78">
        <f t="shared" si="6"/>
        <v>1</v>
      </c>
    </row>
    <row r="79" spans="1:25" ht="15.75" x14ac:dyDescent="0.25">
      <c r="A79">
        <f t="shared" si="7"/>
        <v>77</v>
      </c>
      <c r="B79" t="str">
        <f>C79&amp;" "&amp;D79&amp;" - "&amp;F79</f>
        <v>Merrick Madsen - ARI</v>
      </c>
      <c r="C79" t="str">
        <f>RIGHT(E79,(LEN(E79)-1)-SEARCH(",",E79,1))</f>
        <v>Merrick</v>
      </c>
      <c r="D79" t="str">
        <f>LEFT(E79,SEARCH(",",E79,1)-1)</f>
        <v>Madsen</v>
      </c>
      <c r="E79" s="39" t="s">
        <v>2179</v>
      </c>
      <c r="F79" s="30" t="s">
        <v>63</v>
      </c>
      <c r="G79" s="35" t="s">
        <v>388</v>
      </c>
      <c r="H79" s="35" t="s">
        <v>127</v>
      </c>
      <c r="I79" s="35" t="s">
        <v>2692</v>
      </c>
      <c r="J79" s="35">
        <v>23</v>
      </c>
      <c r="K79" s="35">
        <f>VALUE(COUNTIF(Validation!$A$2:$H$47,E79))</f>
        <v>0</v>
      </c>
      <c r="L79" s="361">
        <f>IF(OR(N79="RFA",N79="UFA",N79="",N79=0),0,N79)</f>
        <v>925000</v>
      </c>
      <c r="M79" s="361">
        <f>IF(OR(O79="RFA",O79="UFA",O79="",O79=0),0,O79)</f>
        <v>0</v>
      </c>
      <c r="N79" s="358">
        <v>925000</v>
      </c>
      <c r="O79" s="358" t="s">
        <v>8</v>
      </c>
      <c r="P79" s="358">
        <v>0</v>
      </c>
      <c r="Q79" s="358">
        <v>0</v>
      </c>
      <c r="R79" s="358">
        <v>0</v>
      </c>
      <c r="S79" s="358">
        <v>0</v>
      </c>
      <c r="T79" s="358">
        <v>0</v>
      </c>
      <c r="U79" s="35">
        <f t="shared" si="4"/>
        <v>1</v>
      </c>
      <c r="W79">
        <f>COUNTIF($E$3:$E$1479,E79)</f>
        <v>1</v>
      </c>
      <c r="X79" s="35">
        <f t="shared" si="5"/>
        <v>1</v>
      </c>
      <c r="Y79">
        <f t="shared" si="6"/>
        <v>0</v>
      </c>
    </row>
    <row r="80" spans="1:25" ht="15.75" x14ac:dyDescent="0.25">
      <c r="A80">
        <f t="shared" si="7"/>
        <v>78</v>
      </c>
      <c r="B80" t="str">
        <f>C80&amp;" "&amp;D80&amp;" - "&amp;F80</f>
        <v>Ivan Prosvetov - ARI</v>
      </c>
      <c r="C80" t="str">
        <f>RIGHT(E80,(LEN(E80)-1)-SEARCH(",",E80,1))</f>
        <v>Ivan</v>
      </c>
      <c r="D80" t="str">
        <f>LEFT(E80,SEARCH(",",E80,1)-1)</f>
        <v>Prosvetov</v>
      </c>
      <c r="E80" s="39" t="s">
        <v>2463</v>
      </c>
      <c r="F80" s="30" t="s">
        <v>63</v>
      </c>
      <c r="G80" s="35" t="s">
        <v>388</v>
      </c>
      <c r="H80" s="35" t="s">
        <v>127</v>
      </c>
      <c r="I80" s="35" t="s">
        <v>2692</v>
      </c>
      <c r="J80" s="35">
        <v>20</v>
      </c>
      <c r="K80" s="35">
        <f>VALUE(COUNTIF(Validation!$A$2:$H$47,E80))</f>
        <v>0</v>
      </c>
      <c r="L80" s="361">
        <f>IF(OR(N80="RFA",N80="UFA",N80="",N80=0),0,N80)</f>
        <v>925000</v>
      </c>
      <c r="M80" s="361">
        <f>IF(OR(O80="RFA",O80="UFA",O80="",O80=0),0,O80)</f>
        <v>925000</v>
      </c>
      <c r="N80" s="358">
        <v>925000</v>
      </c>
      <c r="O80" s="358">
        <v>925000</v>
      </c>
      <c r="P80" s="358">
        <v>925000</v>
      </c>
      <c r="Q80" s="358" t="s">
        <v>8</v>
      </c>
      <c r="R80" s="358">
        <v>0</v>
      </c>
      <c r="S80" s="358">
        <v>0</v>
      </c>
      <c r="T80" s="358">
        <v>0</v>
      </c>
      <c r="U80" s="35">
        <f t="shared" si="4"/>
        <v>3</v>
      </c>
      <c r="W80">
        <f>COUNTIF($E$3:$E$1479,E80)</f>
        <v>1</v>
      </c>
      <c r="X80" s="35">
        <f t="shared" si="5"/>
        <v>1</v>
      </c>
      <c r="Y80">
        <f t="shared" si="6"/>
        <v>1</v>
      </c>
    </row>
    <row r="81" spans="1:25" ht="15.75" x14ac:dyDescent="0.25">
      <c r="A81">
        <f t="shared" si="7"/>
        <v>79</v>
      </c>
      <c r="B81" t="str">
        <f>C81&amp;" "&amp;D81&amp;" - "&amp;F81</f>
        <v>Cam Dineen - ARI</v>
      </c>
      <c r="C81" t="str">
        <f>RIGHT(E81,(LEN(E81)-1)-SEARCH(",",E81,1))</f>
        <v>Cam</v>
      </c>
      <c r="D81" t="str">
        <f>LEFT(E81,SEARCH(",",E81,1)-1)</f>
        <v>Dineen</v>
      </c>
      <c r="E81" s="39" t="s">
        <v>2181</v>
      </c>
      <c r="F81" s="30" t="s">
        <v>63</v>
      </c>
      <c r="G81" s="35" t="s">
        <v>388</v>
      </c>
      <c r="H81" s="35" t="s">
        <v>382</v>
      </c>
      <c r="I81" s="35" t="s">
        <v>2692</v>
      </c>
      <c r="J81" s="35">
        <v>21</v>
      </c>
      <c r="K81" s="35">
        <f>VALUE(COUNTIF(Validation!$A$2:$H$47,E81))</f>
        <v>0</v>
      </c>
      <c r="L81" s="361">
        <f>IF(OR(N81="RFA",N81="UFA",N81="",N81=0),0,N81)</f>
        <v>910833</v>
      </c>
      <c r="M81" s="361">
        <f>IF(OR(O81="RFA",O81="UFA",O81="",O81=0),0,O81)</f>
        <v>910833</v>
      </c>
      <c r="N81" s="358">
        <v>910833</v>
      </c>
      <c r="O81" s="358">
        <v>910833</v>
      </c>
      <c r="P81" s="358" t="s">
        <v>8</v>
      </c>
      <c r="Q81" s="358">
        <v>0</v>
      </c>
      <c r="R81" s="358">
        <v>0</v>
      </c>
      <c r="S81" s="358">
        <v>0</v>
      </c>
      <c r="T81" s="358">
        <v>0</v>
      </c>
      <c r="U81" s="35">
        <f t="shared" si="4"/>
        <v>2</v>
      </c>
      <c r="W81">
        <f>COUNTIF($E$3:$E$1479,E81)</f>
        <v>1</v>
      </c>
      <c r="X81" s="35">
        <f t="shared" si="5"/>
        <v>1</v>
      </c>
      <c r="Y81">
        <f t="shared" si="6"/>
        <v>1</v>
      </c>
    </row>
    <row r="82" spans="1:25" ht="15.75" x14ac:dyDescent="0.25">
      <c r="A82">
        <f t="shared" si="7"/>
        <v>80</v>
      </c>
      <c r="B82" t="str">
        <f>C82&amp;" "&amp;D82&amp;" - "&amp;F82</f>
        <v>Nathan Schnarr - ARI</v>
      </c>
      <c r="C82" t="str">
        <f>RIGHT(E82,(LEN(E82)-1)-SEARCH(",",E82,1))</f>
        <v>Nathan</v>
      </c>
      <c r="D82" t="str">
        <f>LEFT(E82,SEARCH(",",E82,1)-1)</f>
        <v>Schnarr</v>
      </c>
      <c r="E82" s="39" t="s">
        <v>2459</v>
      </c>
      <c r="F82" s="30" t="s">
        <v>63</v>
      </c>
      <c r="G82" s="35" t="s">
        <v>388</v>
      </c>
      <c r="H82" s="35" t="s">
        <v>73</v>
      </c>
      <c r="I82" s="35" t="s">
        <v>391</v>
      </c>
      <c r="J82" s="35">
        <v>20</v>
      </c>
      <c r="K82" s="35">
        <f>VALUE(COUNTIF(Validation!$A$2:$H$47,E82))</f>
        <v>0</v>
      </c>
      <c r="L82" s="361">
        <f>IF(OR(N82="RFA",N82="UFA",N82="",N82=0),0,N82)</f>
        <v>894167</v>
      </c>
      <c r="M82" s="361">
        <f>IF(OR(O82="RFA",O82="UFA",O82="",O82=0),0,O82)</f>
        <v>894167</v>
      </c>
      <c r="N82" s="358">
        <v>894167</v>
      </c>
      <c r="O82" s="358">
        <v>894167</v>
      </c>
      <c r="P82" s="358">
        <v>894167</v>
      </c>
      <c r="Q82" s="358" t="s">
        <v>8</v>
      </c>
      <c r="R82" s="358">
        <v>0</v>
      </c>
      <c r="S82" s="358">
        <v>0</v>
      </c>
      <c r="T82" s="358">
        <v>0</v>
      </c>
      <c r="U82" s="35">
        <f t="shared" si="4"/>
        <v>3</v>
      </c>
      <c r="W82">
        <f>COUNTIF($E$3:$E$1479,E82)</f>
        <v>1</v>
      </c>
      <c r="X82" s="35">
        <f t="shared" si="5"/>
        <v>1</v>
      </c>
      <c r="Y82">
        <f t="shared" si="6"/>
        <v>1</v>
      </c>
    </row>
    <row r="83" spans="1:25" ht="15.75" x14ac:dyDescent="0.25">
      <c r="A83">
        <f t="shared" si="7"/>
        <v>81</v>
      </c>
      <c r="B83" t="str">
        <f>C83&amp;" "&amp;D83&amp;" - "&amp;F83</f>
        <v>Kyle Capobianco - ARI</v>
      </c>
      <c r="C83" t="str">
        <f>RIGHT(E83,(LEN(E83)-1)-SEARCH(",",E83,1))</f>
        <v>Kyle</v>
      </c>
      <c r="D83" t="str">
        <f>LEFT(E83,SEARCH(",",E83,1)-1)</f>
        <v>Capobianco</v>
      </c>
      <c r="E83" s="39" t="s">
        <v>2180</v>
      </c>
      <c r="F83" s="30" t="s">
        <v>63</v>
      </c>
      <c r="G83" s="35" t="s">
        <v>388</v>
      </c>
      <c r="H83" s="9" t="s">
        <v>82</v>
      </c>
      <c r="I83" s="9" t="s">
        <v>2692</v>
      </c>
      <c r="J83" s="9">
        <v>22</v>
      </c>
      <c r="K83" s="35">
        <f>VALUE(COUNTIF(Validation!$A$2:$H$47,E83))</f>
        <v>0</v>
      </c>
      <c r="L83" s="361">
        <f>IF(OR(N83="RFA",N83="UFA",N83="",N83=0),0,N83)</f>
        <v>894166</v>
      </c>
      <c r="M83" s="361">
        <f>IF(OR(O83="RFA",O83="UFA",O83="",O83=0),0,O83)</f>
        <v>0</v>
      </c>
      <c r="N83" s="358">
        <v>894166</v>
      </c>
      <c r="O83" s="358" t="s">
        <v>8</v>
      </c>
      <c r="P83" s="358">
        <v>0</v>
      </c>
      <c r="Q83" s="358">
        <v>0</v>
      </c>
      <c r="R83" s="358">
        <v>0</v>
      </c>
      <c r="S83" s="358">
        <v>0</v>
      </c>
      <c r="T83" s="358">
        <v>0</v>
      </c>
      <c r="U83" s="35">
        <f t="shared" si="4"/>
        <v>1</v>
      </c>
      <c r="W83">
        <f>COUNTIF($E$3:$E$1479,E83)</f>
        <v>1</v>
      </c>
      <c r="X83" s="35">
        <f t="shared" si="5"/>
        <v>1</v>
      </c>
      <c r="Y83">
        <f t="shared" si="6"/>
        <v>0</v>
      </c>
    </row>
    <row r="84" spans="1:25" ht="15.75" x14ac:dyDescent="0.25">
      <c r="A84">
        <f t="shared" si="7"/>
        <v>82</v>
      </c>
      <c r="B84" t="str">
        <f>C84&amp;" "&amp;D84&amp;" - "&amp;F84</f>
        <v>Tyler Steenbergen - ARI</v>
      </c>
      <c r="C84" t="str">
        <f>RIGHT(E84,(LEN(E84)-1)-SEARCH(",",E84,1))</f>
        <v>Tyler</v>
      </c>
      <c r="D84" t="str">
        <f>LEFT(E84,SEARCH(",",E84,1)-1)</f>
        <v>Steenbergen</v>
      </c>
      <c r="E84" s="39" t="s">
        <v>2178</v>
      </c>
      <c r="F84" s="30" t="s">
        <v>63</v>
      </c>
      <c r="G84" s="35" t="s">
        <v>388</v>
      </c>
      <c r="H84" s="35" t="s">
        <v>73</v>
      </c>
      <c r="I84" s="35" t="s">
        <v>2692</v>
      </c>
      <c r="J84" s="35">
        <v>21</v>
      </c>
      <c r="K84" s="35">
        <f>VALUE(COUNTIF(Validation!$A$2:$H$47,E84))</f>
        <v>0</v>
      </c>
      <c r="L84" s="361">
        <f>IF(OR(N84="RFA",N84="UFA",N84="",N84=0),0,N84)</f>
        <v>875000</v>
      </c>
      <c r="M84" s="361">
        <f>IF(OR(O84="RFA",O84="UFA",O84="",O84=0),0,O84)</f>
        <v>875000</v>
      </c>
      <c r="N84" s="358">
        <v>875000</v>
      </c>
      <c r="O84" s="358">
        <v>875000</v>
      </c>
      <c r="P84" s="358" t="s">
        <v>8</v>
      </c>
      <c r="Q84" s="358">
        <v>0</v>
      </c>
      <c r="R84" s="358">
        <v>0</v>
      </c>
      <c r="S84" s="358">
        <v>0</v>
      </c>
      <c r="T84" s="358">
        <v>0</v>
      </c>
      <c r="U84" s="35">
        <f t="shared" si="4"/>
        <v>2</v>
      </c>
      <c r="W84">
        <f>COUNTIF($E$3:$E$1479,E84)</f>
        <v>1</v>
      </c>
      <c r="X84" s="35">
        <f t="shared" si="5"/>
        <v>1</v>
      </c>
      <c r="Y84">
        <f t="shared" si="6"/>
        <v>1</v>
      </c>
    </row>
    <row r="85" spans="1:25" ht="15.75" x14ac:dyDescent="0.25">
      <c r="A85">
        <f t="shared" si="7"/>
        <v>83</v>
      </c>
      <c r="B85" t="str">
        <f>C85&amp;" "&amp;D85&amp;" - "&amp;F85</f>
        <v>Ilya Lyubushkin - ARI</v>
      </c>
      <c r="C85" t="str">
        <f>RIGHT(E85,(LEN(E85)-1)-SEARCH(",",E85,1))</f>
        <v>Ilya</v>
      </c>
      <c r="D85" t="str">
        <f>LEFT(E85,SEARCH(",",E85,1)-1)</f>
        <v>Lyubushkin</v>
      </c>
      <c r="E85" s="39" t="s">
        <v>2171</v>
      </c>
      <c r="F85" s="30" t="s">
        <v>63</v>
      </c>
      <c r="G85" s="35">
        <v>0</v>
      </c>
      <c r="H85" s="9" t="s">
        <v>381</v>
      </c>
      <c r="I85" s="9" t="s">
        <v>2679</v>
      </c>
      <c r="J85" s="9">
        <v>25</v>
      </c>
      <c r="K85" s="35">
        <f>VALUE(COUNTIF(Validation!$A$2:$H$47,E85))</f>
        <v>0</v>
      </c>
      <c r="L85" s="361">
        <f>IF(OR(N85="RFA",N85="UFA",N85="",N85=0),0,N85)</f>
        <v>874125</v>
      </c>
      <c r="M85" s="361">
        <f>IF(OR(O85="RFA",O85="UFA",O85="",O85=0),0,O85)</f>
        <v>0</v>
      </c>
      <c r="N85" s="358">
        <v>874125</v>
      </c>
      <c r="O85" s="358" t="s">
        <v>8</v>
      </c>
      <c r="P85" s="358">
        <v>0</v>
      </c>
      <c r="Q85" s="358">
        <v>0</v>
      </c>
      <c r="R85" s="358">
        <v>0</v>
      </c>
      <c r="S85" s="358">
        <v>0</v>
      </c>
      <c r="T85" s="358">
        <v>0</v>
      </c>
      <c r="U85" s="35">
        <f t="shared" si="4"/>
        <v>1</v>
      </c>
      <c r="W85">
        <f>COUNTIF($E$3:$E$1479,E85)</f>
        <v>1</v>
      </c>
      <c r="X85" s="35">
        <f t="shared" si="5"/>
        <v>0</v>
      </c>
      <c r="Y85">
        <f t="shared" si="6"/>
        <v>0</v>
      </c>
    </row>
    <row r="86" spans="1:25" ht="15.75" x14ac:dyDescent="0.25">
      <c r="A86">
        <f t="shared" si="7"/>
        <v>84</v>
      </c>
      <c r="B86" t="str">
        <f>C86&amp;" "&amp;D86&amp;" - "&amp;F86</f>
        <v>Dane Birks - ARI</v>
      </c>
      <c r="C86" t="str">
        <f>RIGHT(E86,(LEN(E86)-1)-SEARCH(",",E86,1))</f>
        <v>Dane</v>
      </c>
      <c r="D86" t="str">
        <f>LEFT(E86,SEARCH(",",E86,1)-1)</f>
        <v>Birks</v>
      </c>
      <c r="E86" s="39" t="s">
        <v>1843</v>
      </c>
      <c r="F86" s="30" t="s">
        <v>63</v>
      </c>
      <c r="G86" s="35" t="s">
        <v>388</v>
      </c>
      <c r="H86" s="35" t="s">
        <v>82</v>
      </c>
      <c r="I86" s="35" t="s">
        <v>2692</v>
      </c>
      <c r="J86" s="35">
        <v>23</v>
      </c>
      <c r="K86" s="35">
        <f>VALUE(COUNTIF(Validation!$A$2:$H$47,E86))</f>
        <v>0</v>
      </c>
      <c r="L86" s="361">
        <f>IF(OR(N86="RFA",N86="UFA",N86="",N86=0),0,N86)</f>
        <v>800000</v>
      </c>
      <c r="M86" s="361">
        <f>IF(OR(O86="RFA",O86="UFA",O86="",O86=0),0,O86)</f>
        <v>0</v>
      </c>
      <c r="N86" s="358">
        <v>800000</v>
      </c>
      <c r="O86" s="358" t="s">
        <v>8</v>
      </c>
      <c r="P86" s="358">
        <v>0</v>
      </c>
      <c r="Q86" s="358">
        <v>0</v>
      </c>
      <c r="R86" s="358">
        <v>0</v>
      </c>
      <c r="S86" s="358">
        <v>0</v>
      </c>
      <c r="T86" s="358">
        <v>0</v>
      </c>
      <c r="U86" s="35">
        <f t="shared" si="4"/>
        <v>1</v>
      </c>
      <c r="W86">
        <f>COUNTIF($E$3:$E$1479,E86)</f>
        <v>1</v>
      </c>
      <c r="X86" s="35">
        <f t="shared" si="5"/>
        <v>1</v>
      </c>
      <c r="Y86">
        <f t="shared" si="6"/>
        <v>0</v>
      </c>
    </row>
    <row r="87" spans="1:25" ht="15.75" x14ac:dyDescent="0.25">
      <c r="A87">
        <f t="shared" si="7"/>
        <v>85</v>
      </c>
      <c r="B87" t="str">
        <f>C87&amp;" "&amp;D87&amp;" - "&amp;F87</f>
        <v>Conor Garland - ARI</v>
      </c>
      <c r="C87" t="str">
        <f>RIGHT(E87,(LEN(E87)-1)-SEARCH(",",E87,1))</f>
        <v>Conor</v>
      </c>
      <c r="D87" t="str">
        <f>LEFT(E87,SEARCH(",",E87,1)-1)</f>
        <v>Garland</v>
      </c>
      <c r="E87" s="39" t="s">
        <v>2187</v>
      </c>
      <c r="F87" s="30" t="s">
        <v>63</v>
      </c>
      <c r="G87" s="35">
        <v>0</v>
      </c>
      <c r="H87" s="9" t="s">
        <v>2691</v>
      </c>
      <c r="I87" s="9" t="s">
        <v>2679</v>
      </c>
      <c r="J87" s="9">
        <v>23</v>
      </c>
      <c r="K87" s="35">
        <f>VALUE(COUNTIF(Validation!$A$2:$H$47,E87))</f>
        <v>0</v>
      </c>
      <c r="L87" s="361">
        <f>IF(OR(N87="RFA",N87="UFA",N87="",N87=0),0,N87)</f>
        <v>775000</v>
      </c>
      <c r="M87" s="361">
        <f>IF(OR(O87="RFA",O87="UFA",O87="",O87=0),0,O87)</f>
        <v>775000</v>
      </c>
      <c r="N87" s="358">
        <v>775000</v>
      </c>
      <c r="O87" s="358">
        <v>775000</v>
      </c>
      <c r="P87" s="358" t="s">
        <v>8</v>
      </c>
      <c r="Q87" s="358">
        <v>0</v>
      </c>
      <c r="R87" s="358">
        <v>0</v>
      </c>
      <c r="S87" s="358">
        <v>0</v>
      </c>
      <c r="T87" s="358">
        <v>0</v>
      </c>
      <c r="U87" s="35">
        <f t="shared" si="4"/>
        <v>2</v>
      </c>
      <c r="W87">
        <f>COUNTIF($E$3:$E$1479,E87)</f>
        <v>1</v>
      </c>
      <c r="X87" s="35">
        <f t="shared" si="5"/>
        <v>0</v>
      </c>
      <c r="Y87">
        <f t="shared" si="6"/>
        <v>1</v>
      </c>
    </row>
    <row r="88" spans="1:25" ht="15.75" x14ac:dyDescent="0.25">
      <c r="A88">
        <f t="shared" si="7"/>
        <v>86</v>
      </c>
      <c r="B88" t="str">
        <f>C88&amp;" "&amp;D88&amp;" - "&amp;F88</f>
        <v>Michael Bunting - ARI</v>
      </c>
      <c r="C88" t="str">
        <f>RIGHT(E88,(LEN(E88)-1)-SEARCH(",",E88,1))</f>
        <v>Michael</v>
      </c>
      <c r="D88" t="str">
        <f>LEFT(E88,SEARCH(",",E88,1)-1)</f>
        <v>Bunting</v>
      </c>
      <c r="E88" s="39" t="s">
        <v>2183</v>
      </c>
      <c r="F88" s="30" t="s">
        <v>63</v>
      </c>
      <c r="G88" s="35">
        <v>0</v>
      </c>
      <c r="H88" s="35" t="s">
        <v>93</v>
      </c>
      <c r="I88" s="35" t="s">
        <v>2692</v>
      </c>
      <c r="J88" s="35">
        <v>23</v>
      </c>
      <c r="K88" s="35">
        <f>VALUE(COUNTIF(Validation!$A$2:$H$47,E88))</f>
        <v>0</v>
      </c>
      <c r="L88" s="361">
        <f>IF(OR(N88="RFA",N88="UFA",N88="",N88=0),0,N88)</f>
        <v>737500</v>
      </c>
      <c r="M88" s="361">
        <f>IF(OR(O88="RFA",O88="UFA",O88="",O88=0),0,O88)</f>
        <v>737500</v>
      </c>
      <c r="N88" s="358">
        <v>737500</v>
      </c>
      <c r="O88" s="358">
        <v>737500</v>
      </c>
      <c r="P88" s="358" t="s">
        <v>8</v>
      </c>
      <c r="Q88" s="358">
        <v>0</v>
      </c>
      <c r="R88" s="358">
        <v>0</v>
      </c>
      <c r="S88" s="358">
        <v>0</v>
      </c>
      <c r="T88" s="358">
        <v>0</v>
      </c>
      <c r="U88" s="35">
        <f t="shared" si="4"/>
        <v>2</v>
      </c>
      <c r="W88">
        <f>COUNTIF($E$3:$E$1479,E88)</f>
        <v>1</v>
      </c>
      <c r="X88" s="35">
        <f t="shared" si="5"/>
        <v>0</v>
      </c>
      <c r="Y88">
        <f t="shared" si="6"/>
        <v>1</v>
      </c>
    </row>
    <row r="89" spans="1:25" ht="15.75" x14ac:dyDescent="0.25">
      <c r="A89">
        <f t="shared" si="7"/>
        <v>87</v>
      </c>
      <c r="B89" t="str">
        <f>C89&amp;" "&amp;D89&amp;" - "&amp;F89</f>
        <v>Hudson Fasching - ARI</v>
      </c>
      <c r="C89" t="str">
        <f>RIGHT(E89,(LEN(E89)-1)-SEARCH(",",E89,1))</f>
        <v>Hudson</v>
      </c>
      <c r="D89" t="str">
        <f>LEFT(E89,SEARCH(",",E89,1)-1)</f>
        <v>Fasching</v>
      </c>
      <c r="E89" s="39" t="s">
        <v>2175</v>
      </c>
      <c r="F89" s="30" t="s">
        <v>63</v>
      </c>
      <c r="G89" s="35">
        <v>0</v>
      </c>
      <c r="H89" s="9" t="s">
        <v>88</v>
      </c>
      <c r="I89" s="9" t="s">
        <v>2692</v>
      </c>
      <c r="J89" s="9">
        <v>24</v>
      </c>
      <c r="K89" s="35">
        <f>VALUE(COUNTIF(Validation!$A$2:$H$47,E89))</f>
        <v>0</v>
      </c>
      <c r="L89" s="361">
        <f>IF(OR(N89="RFA",N89="UFA",N89="",N89=0),0,N89)</f>
        <v>737500</v>
      </c>
      <c r="M89" s="361">
        <f>IF(OR(O89="RFA",O89="UFA",O89="",O89=0),0,O89)</f>
        <v>737500</v>
      </c>
      <c r="N89" s="358">
        <v>737500</v>
      </c>
      <c r="O89" s="358">
        <v>737500</v>
      </c>
      <c r="P89" s="358" t="s">
        <v>8</v>
      </c>
      <c r="Q89" s="358">
        <v>0</v>
      </c>
      <c r="R89" s="358">
        <v>0</v>
      </c>
      <c r="S89" s="358">
        <v>0</v>
      </c>
      <c r="T89" s="358">
        <v>0</v>
      </c>
      <c r="U89" s="35">
        <f t="shared" si="4"/>
        <v>2</v>
      </c>
      <c r="W89">
        <f>COUNTIF($E$3:$E$1479,E89)</f>
        <v>1</v>
      </c>
      <c r="X89" s="35">
        <f t="shared" si="5"/>
        <v>0</v>
      </c>
      <c r="Y89">
        <f t="shared" si="6"/>
        <v>1</v>
      </c>
    </row>
    <row r="90" spans="1:25" ht="15.75" x14ac:dyDescent="0.25">
      <c r="A90">
        <f t="shared" si="7"/>
        <v>88</v>
      </c>
      <c r="B90" t="str">
        <f>C90&amp;" "&amp;D90&amp;" - "&amp;F90</f>
        <v>Beau Bennett - ARI</v>
      </c>
      <c r="C90" t="str">
        <f>RIGHT(E90,(LEN(E90)-1)-SEARCH(",",E90,1))</f>
        <v>Beau</v>
      </c>
      <c r="D90" t="str">
        <f>LEFT(E90,SEARCH(",",E90,1)-1)</f>
        <v>Bennett</v>
      </c>
      <c r="E90" s="39" t="s">
        <v>2460</v>
      </c>
      <c r="F90" s="30" t="s">
        <v>63</v>
      </c>
      <c r="G90" s="35">
        <v>0</v>
      </c>
      <c r="H90" s="35" t="s">
        <v>2682</v>
      </c>
      <c r="I90" s="35" t="s">
        <v>2692</v>
      </c>
      <c r="J90" s="35">
        <v>27</v>
      </c>
      <c r="K90" s="35">
        <f>VALUE(COUNTIF(Validation!$A$2:$H$47,E90))</f>
        <v>0</v>
      </c>
      <c r="L90" s="361">
        <f>IF(OR(N90="RFA",N90="UFA",N90="",N90=0),0,N90)</f>
        <v>725000</v>
      </c>
      <c r="M90" s="361">
        <f>IF(OR(O90="RFA",O90="UFA",O90="",O90=0),0,O90)</f>
        <v>0</v>
      </c>
      <c r="N90" s="358">
        <v>725000</v>
      </c>
      <c r="O90" s="358" t="s">
        <v>7</v>
      </c>
      <c r="P90" s="358">
        <v>0</v>
      </c>
      <c r="Q90" s="358">
        <v>0</v>
      </c>
      <c r="R90" s="358">
        <v>0</v>
      </c>
      <c r="S90" s="358">
        <v>0</v>
      </c>
      <c r="T90" s="358">
        <v>0</v>
      </c>
      <c r="U90" s="35">
        <f t="shared" si="4"/>
        <v>1</v>
      </c>
      <c r="W90">
        <f>COUNTIF($E$3:$E$1479,E90)</f>
        <v>1</v>
      </c>
      <c r="X90" s="35">
        <f t="shared" si="5"/>
        <v>0</v>
      </c>
      <c r="Y90">
        <f t="shared" si="6"/>
        <v>0</v>
      </c>
    </row>
    <row r="91" spans="1:25" ht="15" customHeight="1" x14ac:dyDescent="0.25">
      <c r="A91">
        <f t="shared" si="7"/>
        <v>89</v>
      </c>
      <c r="B91" t="str">
        <f>C91&amp;" "&amp;D91&amp;" - "&amp;F91</f>
        <v>Andy Miele - ARI</v>
      </c>
      <c r="C91" t="str">
        <f>RIGHT(E91,(LEN(E91)-1)-SEARCH(",",E91,1))</f>
        <v>Andy</v>
      </c>
      <c r="D91" t="str">
        <f>LEFT(E91,SEARCH(",",E91,1)-1)</f>
        <v>Miele</v>
      </c>
      <c r="E91" s="39" t="s">
        <v>2461</v>
      </c>
      <c r="F91" s="30" t="s">
        <v>63</v>
      </c>
      <c r="G91" s="35">
        <v>0</v>
      </c>
      <c r="H91" s="9" t="s">
        <v>73</v>
      </c>
      <c r="I91" s="9" t="s">
        <v>2692</v>
      </c>
      <c r="J91" s="9">
        <v>31</v>
      </c>
      <c r="K91" s="35">
        <f>VALUE(COUNTIF(Validation!$A$2:$H$47,E91))</f>
        <v>0</v>
      </c>
      <c r="L91" s="361">
        <f>IF(OR(N91="RFA",N91="UFA",N91="",N91=0),0,N91)</f>
        <v>725000</v>
      </c>
      <c r="M91" s="361">
        <f>IF(OR(O91="RFA",O91="UFA",O91="",O91=0),0,O91)</f>
        <v>725000</v>
      </c>
      <c r="N91" s="358">
        <v>725000</v>
      </c>
      <c r="O91" s="358">
        <v>725000</v>
      </c>
      <c r="P91" s="358" t="s">
        <v>7</v>
      </c>
      <c r="Q91" s="358">
        <v>0</v>
      </c>
      <c r="R91" s="358">
        <v>0</v>
      </c>
      <c r="S91" s="358">
        <v>0</v>
      </c>
      <c r="T91" s="358">
        <v>0</v>
      </c>
      <c r="U91" s="35">
        <f t="shared" si="4"/>
        <v>2</v>
      </c>
      <c r="W91">
        <f>COUNTIF($E$3:$E$1479,E91)</f>
        <v>1</v>
      </c>
      <c r="X91" s="35">
        <f t="shared" si="5"/>
        <v>0</v>
      </c>
      <c r="Y91">
        <f t="shared" si="6"/>
        <v>1</v>
      </c>
    </row>
    <row r="92" spans="1:25" ht="15.75" x14ac:dyDescent="0.25">
      <c r="A92">
        <f t="shared" si="7"/>
        <v>90</v>
      </c>
      <c r="B92" t="str">
        <f>C92&amp;" "&amp;D92&amp;" - "&amp;F92</f>
        <v>Aaron Ness - ARI</v>
      </c>
      <c r="C92" t="str">
        <f>RIGHT(E92,(LEN(E92)-1)-SEARCH(",",E92,1))</f>
        <v>Aaron</v>
      </c>
      <c r="D92" t="str">
        <f>LEFT(E92,SEARCH(",",E92,1)-1)</f>
        <v>Ness</v>
      </c>
      <c r="E92" s="39" t="s">
        <v>1884</v>
      </c>
      <c r="F92" s="30" t="s">
        <v>63</v>
      </c>
      <c r="G92" s="35">
        <v>0</v>
      </c>
      <c r="H92" s="35" t="s">
        <v>382</v>
      </c>
      <c r="I92" s="35" t="s">
        <v>2692</v>
      </c>
      <c r="J92" s="35">
        <v>29</v>
      </c>
      <c r="K92" s="35">
        <f>VALUE(COUNTIF(Validation!$A$2:$H$47,E92))</f>
        <v>0</v>
      </c>
      <c r="L92" s="361">
        <f>IF(OR(N92="RFA",N92="UFA",N92="",N92=0),0,N92)</f>
        <v>725000</v>
      </c>
      <c r="M92" s="361">
        <f>IF(OR(O92="RFA",O92="UFA",O92="",O92=0),0,O92)</f>
        <v>725000</v>
      </c>
      <c r="N92" s="358">
        <v>725000</v>
      </c>
      <c r="O92" s="358">
        <v>725000</v>
      </c>
      <c r="P92" s="358" t="s">
        <v>7</v>
      </c>
      <c r="Q92" s="358">
        <v>0</v>
      </c>
      <c r="R92" s="358">
        <v>0</v>
      </c>
      <c r="S92" s="358">
        <v>0</v>
      </c>
      <c r="T92" s="358">
        <v>0</v>
      </c>
      <c r="U92" s="35">
        <f t="shared" si="4"/>
        <v>2</v>
      </c>
      <c r="W92">
        <f>COUNTIF($E$3:$E$1479,E92)</f>
        <v>1</v>
      </c>
      <c r="X92" s="35">
        <f t="shared" si="5"/>
        <v>0</v>
      </c>
      <c r="Y92">
        <f t="shared" si="6"/>
        <v>1</v>
      </c>
    </row>
    <row r="93" spans="1:25" ht="15.75" x14ac:dyDescent="0.25">
      <c r="A93">
        <f t="shared" si="7"/>
        <v>91</v>
      </c>
      <c r="B93" t="str">
        <f>C93&amp;" "&amp;D93&amp;" - "&amp;F93</f>
        <v>Dysin Mayo - ARI</v>
      </c>
      <c r="C93" t="str">
        <f>RIGHT(E93,(LEN(E93)-1)-SEARCH(",",E93,1))</f>
        <v>Dysin</v>
      </c>
      <c r="D93" t="str">
        <f>LEFT(E93,SEARCH(",",E93,1)-1)</f>
        <v>Mayo</v>
      </c>
      <c r="E93" s="39" t="s">
        <v>2188</v>
      </c>
      <c r="F93" s="30" t="s">
        <v>63</v>
      </c>
      <c r="G93" s="35">
        <v>0</v>
      </c>
      <c r="H93" s="35" t="s">
        <v>381</v>
      </c>
      <c r="I93" s="35" t="s">
        <v>2692</v>
      </c>
      <c r="J93" s="35">
        <v>22</v>
      </c>
      <c r="K93" s="35">
        <f>VALUE(COUNTIF(Validation!$A$2:$H$47,E93))</f>
        <v>0</v>
      </c>
      <c r="L93" s="361">
        <f>IF(OR(N93="RFA",N93="UFA",N93="",N93=0),0,N93)</f>
        <v>715000</v>
      </c>
      <c r="M93" s="361">
        <f>IF(OR(O93="RFA",O93="UFA",O93="",O93=0),0,O93)</f>
        <v>0</v>
      </c>
      <c r="N93" s="358">
        <v>715000</v>
      </c>
      <c r="O93" s="358" t="s">
        <v>8</v>
      </c>
      <c r="P93" s="358">
        <v>0</v>
      </c>
      <c r="Q93" s="358">
        <v>0</v>
      </c>
      <c r="R93" s="358">
        <v>0</v>
      </c>
      <c r="S93" s="358">
        <v>0</v>
      </c>
      <c r="T93" s="358">
        <v>0</v>
      </c>
      <c r="U93" s="35">
        <f t="shared" si="4"/>
        <v>1</v>
      </c>
      <c r="W93">
        <f>COUNTIF($E$3:$E$1479,E93)</f>
        <v>1</v>
      </c>
      <c r="X93" s="35">
        <f t="shared" si="5"/>
        <v>0</v>
      </c>
      <c r="Y93">
        <f t="shared" si="6"/>
        <v>0</v>
      </c>
    </row>
    <row r="94" spans="1:25" ht="15.75" x14ac:dyDescent="0.25">
      <c r="A94">
        <f t="shared" si="7"/>
        <v>92</v>
      </c>
      <c r="B94" t="str">
        <f>C94&amp;" "&amp;D94&amp;" - "&amp;F94</f>
        <v>Adin Hill - ARI</v>
      </c>
      <c r="C94" t="str">
        <f>RIGHT(E94,(LEN(E94)-1)-SEARCH(",",E94,1))</f>
        <v>Adin</v>
      </c>
      <c r="D94" t="str">
        <f>LEFT(E94,SEARCH(",",E94,1)-1)</f>
        <v>Hill</v>
      </c>
      <c r="E94" s="39" t="s">
        <v>2182</v>
      </c>
      <c r="F94" s="30" t="s">
        <v>63</v>
      </c>
      <c r="G94" s="35">
        <v>0</v>
      </c>
      <c r="H94" s="35" t="s">
        <v>127</v>
      </c>
      <c r="I94" s="35" t="s">
        <v>2692</v>
      </c>
      <c r="J94" s="35">
        <v>23</v>
      </c>
      <c r="K94" s="35">
        <f>VALUE(COUNTIF(Validation!$A$2:$H$47,E94))</f>
        <v>0</v>
      </c>
      <c r="L94" s="361">
        <f>IF(OR(N94="RFA",N94="UFA",N94="",N94=0),0,N94)</f>
        <v>708750</v>
      </c>
      <c r="M94" s="361">
        <f>IF(OR(O94="RFA",O94="UFA",O94="",O94=0),0,O94)</f>
        <v>0</v>
      </c>
      <c r="N94" s="358">
        <v>708750</v>
      </c>
      <c r="O94" s="358" t="s">
        <v>8</v>
      </c>
      <c r="P94" s="358">
        <v>0</v>
      </c>
      <c r="Q94" s="358">
        <v>0</v>
      </c>
      <c r="R94" s="358">
        <v>0</v>
      </c>
      <c r="S94" s="358">
        <v>0</v>
      </c>
      <c r="T94" s="358">
        <v>0</v>
      </c>
      <c r="U94" s="35">
        <f t="shared" si="4"/>
        <v>1</v>
      </c>
      <c r="W94">
        <f>COUNTIF($E$3:$E$1479,E94)</f>
        <v>1</v>
      </c>
      <c r="X94" s="35">
        <f t="shared" si="5"/>
        <v>0</v>
      </c>
      <c r="Y94">
        <f t="shared" si="6"/>
        <v>0</v>
      </c>
    </row>
    <row r="95" spans="1:25" ht="15.75" x14ac:dyDescent="0.25">
      <c r="A95">
        <f t="shared" si="7"/>
        <v>93</v>
      </c>
      <c r="B95" t="str">
        <f>C95&amp;" "&amp;D95&amp;" - "&amp;F95</f>
        <v>Giovanni Fiore - ARI</v>
      </c>
      <c r="C95" t="str">
        <f>RIGHT(E95,(LEN(E95)-1)-SEARCH(",",E95,1))</f>
        <v>Giovanni</v>
      </c>
      <c r="D95" t="str">
        <f>LEFT(E95,SEARCH(",",E95,1)-1)</f>
        <v>Fiore</v>
      </c>
      <c r="E95" s="39" t="s">
        <v>2146</v>
      </c>
      <c r="F95" s="30" t="s">
        <v>63</v>
      </c>
      <c r="G95" s="35" t="s">
        <v>388</v>
      </c>
      <c r="H95" s="9" t="s">
        <v>2680</v>
      </c>
      <c r="I95" s="9" t="s">
        <v>2692</v>
      </c>
      <c r="J95" s="9">
        <v>23</v>
      </c>
      <c r="K95" s="35">
        <f>VALUE(COUNTIF(Validation!$A$2:$H$47,E95))</f>
        <v>0</v>
      </c>
      <c r="L95" s="361">
        <f>IF(OR(N95="RFA",N95="UFA",N95="",N95=0),0,N95)</f>
        <v>701667</v>
      </c>
      <c r="M95" s="361">
        <f>IF(OR(O95="RFA",O95="UFA",O95="",O95=0),0,O95)</f>
        <v>0</v>
      </c>
      <c r="N95" s="358">
        <v>701667</v>
      </c>
      <c r="O95" s="358" t="s">
        <v>8</v>
      </c>
      <c r="P95" s="358">
        <v>0</v>
      </c>
      <c r="Q95" s="358">
        <v>0</v>
      </c>
      <c r="R95" s="358">
        <v>0</v>
      </c>
      <c r="S95" s="358">
        <v>0</v>
      </c>
      <c r="T95" s="358">
        <v>0</v>
      </c>
      <c r="U95" s="35">
        <f t="shared" si="4"/>
        <v>1</v>
      </c>
      <c r="W95">
        <f>COUNTIF($E$3:$E$1479,E95)</f>
        <v>1</v>
      </c>
      <c r="X95" s="35">
        <f t="shared" si="5"/>
        <v>1</v>
      </c>
      <c r="Y95">
        <f t="shared" si="6"/>
        <v>0</v>
      </c>
    </row>
    <row r="96" spans="1:25" ht="15.75" x14ac:dyDescent="0.25">
      <c r="A96">
        <f t="shared" si="7"/>
        <v>94</v>
      </c>
      <c r="B96" t="str">
        <f>C96&amp;" "&amp;D96&amp;" - "&amp;F96</f>
        <v>Robbie Russo - ARI</v>
      </c>
      <c r="C96" t="str">
        <f>RIGHT(E96,(LEN(E96)-1)-SEARCH(",",E96,1))</f>
        <v>Robbie</v>
      </c>
      <c r="D96" t="str">
        <f>LEFT(E96,SEARCH(",",E96,1)-1)</f>
        <v>Russo</v>
      </c>
      <c r="E96" s="39" t="s">
        <v>2189</v>
      </c>
      <c r="F96" s="35" t="s">
        <v>63</v>
      </c>
      <c r="G96" s="35">
        <v>0</v>
      </c>
      <c r="H96" s="35" t="s">
        <v>381</v>
      </c>
      <c r="I96" s="35" t="s">
        <v>2692</v>
      </c>
      <c r="J96" s="35">
        <v>26</v>
      </c>
      <c r="K96" s="35">
        <f>VALUE(COUNTIF(Validation!$A$2:$H$47,E96))</f>
        <v>0</v>
      </c>
      <c r="L96" s="361">
        <f>IF(OR(N96="RFA",N96="UFA",N96="",N96=0),0,N96)</f>
        <v>700000</v>
      </c>
      <c r="M96" s="361">
        <f>IF(OR(O96="RFA",O96="UFA",O96="",O96=0),0,O96)</f>
        <v>0</v>
      </c>
      <c r="N96" s="358">
        <v>700000</v>
      </c>
      <c r="O96" s="358" t="s">
        <v>7</v>
      </c>
      <c r="P96" s="358">
        <v>0</v>
      </c>
      <c r="Q96" s="358">
        <v>0</v>
      </c>
      <c r="R96" s="358">
        <v>0</v>
      </c>
      <c r="S96" s="358">
        <v>0</v>
      </c>
      <c r="T96" s="358">
        <v>0</v>
      </c>
      <c r="U96" s="35">
        <f t="shared" si="4"/>
        <v>1</v>
      </c>
      <c r="W96">
        <f>COUNTIF($E$3:$E$1479,E96)</f>
        <v>1</v>
      </c>
      <c r="X96" s="35">
        <f t="shared" si="5"/>
        <v>0</v>
      </c>
      <c r="Y96">
        <f t="shared" si="6"/>
        <v>0</v>
      </c>
    </row>
    <row r="97" spans="1:25" ht="15.75" x14ac:dyDescent="0.25">
      <c r="A97">
        <f t="shared" si="7"/>
        <v>95</v>
      </c>
      <c r="B97" t="str">
        <f>C97&amp;" "&amp;D97&amp;" - "&amp;F97</f>
        <v>Lane Pederson - ARI</v>
      </c>
      <c r="C97" t="str">
        <f>RIGHT(E97,(LEN(E97)-1)-SEARCH(",",E97,1))</f>
        <v>Lane</v>
      </c>
      <c r="D97" t="str">
        <f>LEFT(E97,SEARCH(",",E97,1)-1)</f>
        <v>Pederson</v>
      </c>
      <c r="E97" s="39" t="s">
        <v>2185</v>
      </c>
      <c r="F97" s="30" t="s">
        <v>63</v>
      </c>
      <c r="G97" s="35" t="s">
        <v>388</v>
      </c>
      <c r="H97" s="9" t="s">
        <v>73</v>
      </c>
      <c r="I97" s="9" t="s">
        <v>2692</v>
      </c>
      <c r="J97" s="9">
        <v>22</v>
      </c>
      <c r="K97" s="35">
        <f>VALUE(COUNTIF(Validation!$A$2:$H$47,E97))</f>
        <v>0</v>
      </c>
      <c r="L97" s="361">
        <f>IF(OR(N97="RFA",N97="UFA",N97="",N97=0),0,N97)</f>
        <v>690000</v>
      </c>
      <c r="M97" s="361">
        <f>IF(OR(O97="RFA",O97="UFA",O97="",O97=0),0,O97)</f>
        <v>0</v>
      </c>
      <c r="N97" s="358">
        <v>690000</v>
      </c>
      <c r="O97" s="358" t="s">
        <v>8</v>
      </c>
      <c r="P97" s="358">
        <v>0</v>
      </c>
      <c r="Q97" s="358">
        <v>0</v>
      </c>
      <c r="R97" s="358">
        <v>0</v>
      </c>
      <c r="S97" s="358">
        <v>0</v>
      </c>
      <c r="T97" s="358">
        <v>0</v>
      </c>
      <c r="U97" s="35">
        <f t="shared" si="4"/>
        <v>1</v>
      </c>
      <c r="W97">
        <f>COUNTIF($E$3:$E$1479,E97)</f>
        <v>1</v>
      </c>
      <c r="X97" s="35">
        <f t="shared" si="5"/>
        <v>1</v>
      </c>
      <c r="Y97">
        <f t="shared" si="6"/>
        <v>0</v>
      </c>
    </row>
    <row r="98" spans="1:25" ht="15.75" x14ac:dyDescent="0.25">
      <c r="A98">
        <f t="shared" si="7"/>
        <v>96</v>
      </c>
      <c r="B98" t="str">
        <f>C98&amp;" "&amp;D98&amp;" - "&amp;F98</f>
        <v>Jalen Smereck - ARI</v>
      </c>
      <c r="C98" t="str">
        <f>RIGHT(E98,(LEN(E98)-1)-SEARCH(",",E98,1))</f>
        <v>Jalen</v>
      </c>
      <c r="D98" t="str">
        <f>LEFT(E98,SEARCH(",",E98,1)-1)</f>
        <v>Smereck</v>
      </c>
      <c r="E98" s="39" t="s">
        <v>2186</v>
      </c>
      <c r="F98" s="30" t="s">
        <v>63</v>
      </c>
      <c r="G98" s="35" t="s">
        <v>388</v>
      </c>
      <c r="H98" s="35" t="s">
        <v>82</v>
      </c>
      <c r="I98" s="35" t="s">
        <v>2692</v>
      </c>
      <c r="J98" s="35">
        <v>22</v>
      </c>
      <c r="K98" s="35">
        <f>VALUE(COUNTIF(Validation!$A$2:$H$47,E98))</f>
        <v>0</v>
      </c>
      <c r="L98" s="361">
        <f>IF(OR(N98="RFA",N98="UFA",N98="",N98=0),0,N98)</f>
        <v>686667</v>
      </c>
      <c r="M98" s="361">
        <f>IF(OR(O98="RFA",O98="UFA",O98="",O98=0),0,O98)</f>
        <v>0</v>
      </c>
      <c r="N98" s="358">
        <v>686667</v>
      </c>
      <c r="O98" s="358" t="s">
        <v>8</v>
      </c>
      <c r="P98" s="358">
        <v>0</v>
      </c>
      <c r="Q98" s="358">
        <v>0</v>
      </c>
      <c r="R98" s="358">
        <v>0</v>
      </c>
      <c r="S98" s="358">
        <v>0</v>
      </c>
      <c r="T98" s="358">
        <v>0</v>
      </c>
      <c r="U98" s="35">
        <f t="shared" si="4"/>
        <v>1</v>
      </c>
      <c r="W98">
        <f>COUNTIF($E$3:$E$1479,E98)</f>
        <v>1</v>
      </c>
      <c r="X98" s="35">
        <f t="shared" si="5"/>
        <v>1</v>
      </c>
      <c r="Y98">
        <f t="shared" si="6"/>
        <v>0</v>
      </c>
    </row>
    <row r="99" spans="1:25" ht="15.75" x14ac:dyDescent="0.25">
      <c r="A99">
        <f t="shared" si="7"/>
        <v>97</v>
      </c>
      <c r="B99" t="str">
        <f>C99&amp;" "&amp;D99&amp;" - "&amp;F99</f>
        <v>Michael Chaput - ARI</v>
      </c>
      <c r="C99" t="str">
        <f>RIGHT(E99,(LEN(E99)-1)-SEARCH(",",E99,1))</f>
        <v>Michael</v>
      </c>
      <c r="D99" t="str">
        <f>LEFT(E99,SEARCH(",",E99,1)-1)</f>
        <v>Chaput</v>
      </c>
      <c r="E99" s="39" t="s">
        <v>1511</v>
      </c>
      <c r="F99" s="30" t="s">
        <v>63</v>
      </c>
      <c r="G99" s="35">
        <v>0</v>
      </c>
      <c r="H99" s="35" t="s">
        <v>73</v>
      </c>
      <c r="I99" s="35" t="s">
        <v>2692</v>
      </c>
      <c r="J99" s="35">
        <v>27</v>
      </c>
      <c r="K99" s="35">
        <f>VALUE(COUNTIF(Validation!$A$2:$H$47,E99))</f>
        <v>0</v>
      </c>
      <c r="L99" s="361">
        <f>IF(OR(N99="RFA",N99="UFA",N99="",N99=0),0,N99)</f>
        <v>675000</v>
      </c>
      <c r="M99" s="361">
        <f>IF(OR(O99="RFA",O99="UFA",O99="",O99=0),0,O99)</f>
        <v>0</v>
      </c>
      <c r="N99" s="358">
        <v>675000</v>
      </c>
      <c r="O99" s="358" t="s">
        <v>7</v>
      </c>
      <c r="P99" s="358">
        <v>0</v>
      </c>
      <c r="Q99" s="358">
        <v>0</v>
      </c>
      <c r="R99" s="358">
        <v>0</v>
      </c>
      <c r="S99" s="358">
        <v>0</v>
      </c>
      <c r="T99" s="358">
        <v>0</v>
      </c>
      <c r="U99" s="35">
        <f t="shared" si="4"/>
        <v>1</v>
      </c>
      <c r="W99">
        <f>COUNTIF($E$3:$E$1479,E99)</f>
        <v>1</v>
      </c>
      <c r="X99" s="35">
        <f t="shared" si="5"/>
        <v>0</v>
      </c>
      <c r="Y99">
        <f t="shared" si="6"/>
        <v>0</v>
      </c>
    </row>
    <row r="100" spans="1:25" ht="15.75" x14ac:dyDescent="0.25">
      <c r="A100">
        <f t="shared" si="7"/>
        <v>98</v>
      </c>
      <c r="B100" t="str">
        <f>C100&amp;" "&amp;D100&amp;" - "&amp;F100</f>
        <v>David Krejci - BOS</v>
      </c>
      <c r="C100" t="str">
        <f>RIGHT(E100,(LEN(E100)-1)-SEARCH(",",E100,1))</f>
        <v>David</v>
      </c>
      <c r="D100" t="str">
        <f>LEFT(E100,SEARCH(",",E100,1)-1)</f>
        <v>Krejci</v>
      </c>
      <c r="E100" s="39" t="s">
        <v>2983</v>
      </c>
      <c r="F100" s="30" t="s">
        <v>9</v>
      </c>
      <c r="G100" s="35" t="s">
        <v>383</v>
      </c>
      <c r="H100" s="35" t="s">
        <v>73</v>
      </c>
      <c r="I100" s="35" t="s">
        <v>2441</v>
      </c>
      <c r="J100" s="35">
        <v>33</v>
      </c>
      <c r="K100" s="35">
        <f>VALUE(COUNTIF(Validation!$A$2:$H$47,E100))</f>
        <v>0</v>
      </c>
      <c r="L100" s="361">
        <f>IF(OR(N100="RFA",N100="UFA",N100="",N100=0),0,N100)</f>
        <v>7250000</v>
      </c>
      <c r="M100" s="361">
        <f>IF(OR(O100="RFA",O100="UFA",O100="",O100=0),0,O100)</f>
        <v>7250000</v>
      </c>
      <c r="N100" s="358">
        <v>7250000</v>
      </c>
      <c r="O100" s="358">
        <v>7250000</v>
      </c>
      <c r="P100" s="358" t="s">
        <v>7</v>
      </c>
      <c r="Q100" s="358">
        <v>0</v>
      </c>
      <c r="R100" s="358">
        <v>0</v>
      </c>
      <c r="S100" s="358">
        <v>0</v>
      </c>
      <c r="T100" s="358">
        <v>0</v>
      </c>
      <c r="U100" s="35">
        <f t="shared" si="4"/>
        <v>2</v>
      </c>
      <c r="W100">
        <f>COUNTIF($E$3:$E$1479,E100)</f>
        <v>1</v>
      </c>
      <c r="X100" s="35">
        <f t="shared" si="5"/>
        <v>0</v>
      </c>
      <c r="Y100">
        <f t="shared" si="6"/>
        <v>1</v>
      </c>
    </row>
    <row r="101" spans="1:25" ht="15.75" x14ac:dyDescent="0.25">
      <c r="A101">
        <f t="shared" si="7"/>
        <v>99</v>
      </c>
      <c r="B101" t="str">
        <f>C101&amp;" "&amp;D101&amp;" - "&amp;F101</f>
        <v>Tuukka Rask - BOS</v>
      </c>
      <c r="C101" t="str">
        <f>RIGHT(E101,(LEN(E101)-1)-SEARCH(",",E101,1))</f>
        <v>Tuukka</v>
      </c>
      <c r="D101" t="str">
        <f>LEFT(E101,SEARCH(",",E101,1)-1)</f>
        <v>Rask</v>
      </c>
      <c r="E101" s="39" t="s">
        <v>1362</v>
      </c>
      <c r="F101" s="30" t="s">
        <v>9</v>
      </c>
      <c r="G101" s="35" t="s">
        <v>383</v>
      </c>
      <c r="H101" s="35" t="s">
        <v>127</v>
      </c>
      <c r="I101" s="35" t="s">
        <v>2441</v>
      </c>
      <c r="J101" s="35">
        <v>32</v>
      </c>
      <c r="K101" s="35">
        <f>VALUE(COUNTIF(Validation!$A$2:$H$47,E101))</f>
        <v>0</v>
      </c>
      <c r="L101" s="361">
        <f>IF(OR(N101="RFA",N101="UFA",N101="",N101=0),0,N101)</f>
        <v>7000000</v>
      </c>
      <c r="M101" s="361">
        <f>IF(OR(O101="RFA",O101="UFA",O101="",O101=0),0,O101)</f>
        <v>7000000</v>
      </c>
      <c r="N101" s="358">
        <v>7000000</v>
      </c>
      <c r="O101" s="358">
        <v>7000000</v>
      </c>
      <c r="P101" s="358" t="s">
        <v>7</v>
      </c>
      <c r="Q101" s="358">
        <v>0</v>
      </c>
      <c r="R101" s="358">
        <v>0</v>
      </c>
      <c r="S101" s="358">
        <v>0</v>
      </c>
      <c r="T101" s="358">
        <v>0</v>
      </c>
      <c r="U101" s="35">
        <f t="shared" si="4"/>
        <v>2</v>
      </c>
      <c r="W101">
        <f>COUNTIF($E$3:$E$1479,E101)</f>
        <v>1</v>
      </c>
      <c r="X101" s="35">
        <f t="shared" si="5"/>
        <v>0</v>
      </c>
      <c r="Y101">
        <f t="shared" si="6"/>
        <v>1</v>
      </c>
    </row>
    <row r="102" spans="1:25" ht="15.75" x14ac:dyDescent="0.25">
      <c r="A102">
        <f t="shared" si="7"/>
        <v>100</v>
      </c>
      <c r="B102" t="str">
        <f>C102&amp;" "&amp;D102&amp;" - "&amp;F102</f>
        <v>Patrice Bergeron - BOS</v>
      </c>
      <c r="C102" t="str">
        <f>RIGHT(E102,(LEN(E102)-1)-SEARCH(",",E102,1))</f>
        <v>Patrice</v>
      </c>
      <c r="D102" t="str">
        <f>LEFT(E102,SEARCH(",",E102,1)-1)</f>
        <v>Bergeron</v>
      </c>
      <c r="E102" s="39" t="s">
        <v>2945</v>
      </c>
      <c r="F102" s="30" t="s">
        <v>9</v>
      </c>
      <c r="G102" s="35" t="s">
        <v>422</v>
      </c>
      <c r="H102" s="35" t="s">
        <v>73</v>
      </c>
      <c r="I102" s="35" t="s">
        <v>2441</v>
      </c>
      <c r="J102" s="35">
        <v>34</v>
      </c>
      <c r="K102" s="35">
        <f>VALUE(COUNTIF(Validation!$A$2:$H$47,E102))</f>
        <v>0</v>
      </c>
      <c r="L102" s="361">
        <f>IF(OR(N102="RFA",N102="UFA",N102="",N102=0),0,N102)</f>
        <v>6875000</v>
      </c>
      <c r="M102" s="361">
        <f>IF(OR(O102="RFA",O102="UFA",O102="",O102=0),0,O102)</f>
        <v>6875000</v>
      </c>
      <c r="N102" s="358">
        <v>6875000</v>
      </c>
      <c r="O102" s="358">
        <v>6875000</v>
      </c>
      <c r="P102" s="358">
        <v>6875000</v>
      </c>
      <c r="Q102" s="358" t="s">
        <v>7</v>
      </c>
      <c r="R102" s="358">
        <v>0</v>
      </c>
      <c r="S102" s="358">
        <v>0</v>
      </c>
      <c r="T102" s="358">
        <v>0</v>
      </c>
      <c r="U102" s="35">
        <f t="shared" si="4"/>
        <v>3</v>
      </c>
      <c r="W102">
        <f>COUNTIF($E$3:$E$1479,E102)</f>
        <v>1</v>
      </c>
      <c r="X102" s="35">
        <f t="shared" si="5"/>
        <v>0</v>
      </c>
      <c r="Y102">
        <f t="shared" si="6"/>
        <v>1</v>
      </c>
    </row>
    <row r="103" spans="1:25" ht="15.75" x14ac:dyDescent="0.25">
      <c r="A103">
        <f t="shared" si="7"/>
        <v>101</v>
      </c>
      <c r="B103" t="str">
        <f>C103&amp;" "&amp;D103&amp;" - "&amp;F103</f>
        <v>David Pastrnak - BOS</v>
      </c>
      <c r="C103" t="str">
        <f>RIGHT(E103,(LEN(E103)-1)-SEARCH(",",E103,1))</f>
        <v>David</v>
      </c>
      <c r="D103" t="str">
        <f>LEFT(E103,SEARCH(",",E103,1)-1)</f>
        <v>Pastrnak</v>
      </c>
      <c r="E103" s="39" t="s">
        <v>1345</v>
      </c>
      <c r="F103" s="30" t="s">
        <v>9</v>
      </c>
      <c r="G103" s="35">
        <v>0</v>
      </c>
      <c r="H103" s="35" t="s">
        <v>2440</v>
      </c>
      <c r="I103" s="35" t="s">
        <v>2441</v>
      </c>
      <c r="J103" s="35">
        <v>23</v>
      </c>
      <c r="K103" s="35">
        <f>VALUE(COUNTIF(Validation!$A$2:$H$47,E103))</f>
        <v>0</v>
      </c>
      <c r="L103" s="361">
        <f>IF(OR(N103="RFA",N103="UFA",N103="",N103=0),0,N103)</f>
        <v>6666666</v>
      </c>
      <c r="M103" s="361">
        <f>IF(OR(O103="RFA",O103="UFA",O103="",O103=0),0,O103)</f>
        <v>6666666</v>
      </c>
      <c r="N103" s="358">
        <v>6666666</v>
      </c>
      <c r="O103" s="358">
        <v>6666666</v>
      </c>
      <c r="P103" s="358">
        <v>6666666</v>
      </c>
      <c r="Q103" s="358">
        <v>6666666</v>
      </c>
      <c r="R103" s="358" t="s">
        <v>7</v>
      </c>
      <c r="S103" s="358">
        <v>0</v>
      </c>
      <c r="T103" s="358">
        <v>0</v>
      </c>
      <c r="U103" s="35">
        <f t="shared" si="4"/>
        <v>4</v>
      </c>
      <c r="W103">
        <f>COUNTIF($E$3:$E$1479,E103)</f>
        <v>1</v>
      </c>
      <c r="X103" s="35">
        <f t="shared" si="5"/>
        <v>0</v>
      </c>
      <c r="Y103">
        <f t="shared" si="6"/>
        <v>1</v>
      </c>
    </row>
    <row r="104" spans="1:25" ht="15.75" x14ac:dyDescent="0.25">
      <c r="A104">
        <f t="shared" si="7"/>
        <v>102</v>
      </c>
      <c r="B104" t="str">
        <f>C104&amp;" "&amp;D104&amp;" - "&amp;F104</f>
        <v>Brad Marchand - BOS</v>
      </c>
      <c r="C104" t="str">
        <f>RIGHT(E104,(LEN(E104)-1)-SEARCH(",",E104,1))</f>
        <v>Brad</v>
      </c>
      <c r="D104" t="str">
        <f>LEFT(E104,SEARCH(",",E104,1)-1)</f>
        <v>Marchand</v>
      </c>
      <c r="E104" s="39" t="s">
        <v>1346</v>
      </c>
      <c r="F104" s="30" t="s">
        <v>9</v>
      </c>
      <c r="G104" s="35" t="s">
        <v>422</v>
      </c>
      <c r="H104" s="35" t="s">
        <v>2442</v>
      </c>
      <c r="I104" s="35" t="s">
        <v>2441</v>
      </c>
      <c r="J104" s="35">
        <v>31</v>
      </c>
      <c r="K104" s="35">
        <f>VALUE(COUNTIF(Validation!$A$2:$H$47,E104))</f>
        <v>0</v>
      </c>
      <c r="L104" s="361">
        <f>IF(OR(N104="RFA",N104="UFA",N104="",N104=0),0,N104)</f>
        <v>6125000</v>
      </c>
      <c r="M104" s="361">
        <f>IF(OR(O104="RFA",O104="UFA",O104="",O104=0),0,O104)</f>
        <v>6125000</v>
      </c>
      <c r="N104" s="358">
        <v>6125000</v>
      </c>
      <c r="O104" s="358">
        <v>6125000</v>
      </c>
      <c r="P104" s="358">
        <v>6125000</v>
      </c>
      <c r="Q104" s="358">
        <v>6125000</v>
      </c>
      <c r="R104" s="358">
        <v>6125000</v>
      </c>
      <c r="S104" s="358">
        <v>6125000</v>
      </c>
      <c r="T104" s="358" t="s">
        <v>7</v>
      </c>
      <c r="U104" s="35">
        <f t="shared" si="4"/>
        <v>6</v>
      </c>
      <c r="W104">
        <f>COUNTIF($E$3:$E$1479,E104)</f>
        <v>1</v>
      </c>
      <c r="X104" s="35">
        <f t="shared" si="5"/>
        <v>0</v>
      </c>
      <c r="Y104">
        <f t="shared" si="6"/>
        <v>1</v>
      </c>
    </row>
    <row r="105" spans="1:25" ht="15.75" x14ac:dyDescent="0.25">
      <c r="A105">
        <f t="shared" si="7"/>
        <v>103</v>
      </c>
      <c r="B105" t="str">
        <f>C105&amp;" "&amp;D105&amp;" - "&amp;F105</f>
        <v>David Backes - BOS</v>
      </c>
      <c r="C105" t="str">
        <f>RIGHT(E105,(LEN(E105)-1)-SEARCH(",",E105,1))</f>
        <v>David</v>
      </c>
      <c r="D105" t="str">
        <f>LEFT(E105,SEARCH(",",E105,1)-1)</f>
        <v>Backes</v>
      </c>
      <c r="E105" s="39" t="s">
        <v>1347</v>
      </c>
      <c r="F105" s="30" t="s">
        <v>9</v>
      </c>
      <c r="G105" s="35" t="s">
        <v>383</v>
      </c>
      <c r="H105" s="35" t="s">
        <v>2450</v>
      </c>
      <c r="I105" s="35" t="s">
        <v>2441</v>
      </c>
      <c r="J105" s="35">
        <v>35</v>
      </c>
      <c r="K105" s="35">
        <f>VALUE(COUNTIF(Validation!$A$2:$H$47,E105))</f>
        <v>0</v>
      </c>
      <c r="L105" s="361">
        <f>IF(OR(N105="RFA",N105="UFA",N105="",N105=0),0,N105)</f>
        <v>6000000</v>
      </c>
      <c r="M105" s="361">
        <f>IF(OR(O105="RFA",O105="UFA",O105="",O105=0),0,O105)</f>
        <v>6000000</v>
      </c>
      <c r="N105" s="358">
        <v>6000000</v>
      </c>
      <c r="O105" s="358">
        <v>6000000</v>
      </c>
      <c r="P105" s="358" t="s">
        <v>7</v>
      </c>
      <c r="Q105" s="358">
        <v>0</v>
      </c>
      <c r="R105" s="358">
        <v>0</v>
      </c>
      <c r="S105" s="358">
        <v>0</v>
      </c>
      <c r="T105" s="358">
        <v>0</v>
      </c>
      <c r="U105" s="35">
        <f t="shared" si="4"/>
        <v>2</v>
      </c>
      <c r="W105">
        <f>COUNTIF($E$3:$E$1479,E105)</f>
        <v>1</v>
      </c>
      <c r="X105" s="35">
        <f t="shared" si="5"/>
        <v>0</v>
      </c>
      <c r="Y105">
        <f t="shared" si="6"/>
        <v>1</v>
      </c>
    </row>
    <row r="106" spans="1:25" ht="15.75" x14ac:dyDescent="0.25">
      <c r="A106">
        <f t="shared" si="7"/>
        <v>104</v>
      </c>
      <c r="B106" t="str">
        <f>C106&amp;" "&amp;D106&amp;" - "&amp;F106</f>
        <v>Torey Krug - BOS</v>
      </c>
      <c r="C106" t="str">
        <f>RIGHT(E106,(LEN(E106)-1)-SEARCH(",",E106,1))</f>
        <v>Torey</v>
      </c>
      <c r="D106" t="str">
        <f>LEFT(E106,SEARCH(",",E106,1)-1)</f>
        <v>Krug</v>
      </c>
      <c r="E106" s="39" t="s">
        <v>1355</v>
      </c>
      <c r="F106" s="30" t="s">
        <v>9</v>
      </c>
      <c r="G106" s="35" t="s">
        <v>383</v>
      </c>
      <c r="H106" s="35" t="s">
        <v>2447</v>
      </c>
      <c r="I106" s="35" t="s">
        <v>2441</v>
      </c>
      <c r="J106" s="35">
        <v>28</v>
      </c>
      <c r="K106" s="35">
        <f>VALUE(COUNTIF(Validation!$A$2:$H$47,E106))</f>
        <v>0</v>
      </c>
      <c r="L106" s="361">
        <f>IF(OR(N106="RFA",N106="UFA",N106="",N106=0),0,N106)</f>
        <v>5250000</v>
      </c>
      <c r="M106" s="361">
        <f>IF(OR(O106="RFA",O106="UFA",O106="",O106=0),0,O106)</f>
        <v>0</v>
      </c>
      <c r="N106" s="358">
        <v>5250000</v>
      </c>
      <c r="O106" s="358" t="s">
        <v>7</v>
      </c>
      <c r="P106" s="358">
        <v>0</v>
      </c>
      <c r="Q106" s="358">
        <v>0</v>
      </c>
      <c r="R106" s="358">
        <v>0</v>
      </c>
      <c r="S106" s="358">
        <v>0</v>
      </c>
      <c r="T106" s="358">
        <v>0</v>
      </c>
      <c r="U106" s="35">
        <f t="shared" si="4"/>
        <v>1</v>
      </c>
      <c r="W106">
        <f>COUNTIF($E$3:$E$1479,E106)</f>
        <v>1</v>
      </c>
      <c r="X106" s="35">
        <f t="shared" si="5"/>
        <v>0</v>
      </c>
      <c r="Y106">
        <f t="shared" si="6"/>
        <v>0</v>
      </c>
    </row>
    <row r="107" spans="1:25" ht="15.75" x14ac:dyDescent="0.25">
      <c r="A107">
        <f t="shared" si="7"/>
        <v>105</v>
      </c>
      <c r="B107" t="str">
        <f>C107&amp;" "&amp;D107&amp;" - "&amp;F107</f>
        <v>Zdeno Chara - BOS</v>
      </c>
      <c r="C107" t="str">
        <f>RIGHT(E107,(LEN(E107)-1)-SEARCH(",",E107,1))</f>
        <v>Zdeno</v>
      </c>
      <c r="D107" t="str">
        <f>LEFT(E107,SEARCH(",",E107,1)-1)</f>
        <v>Chara</v>
      </c>
      <c r="E107" s="39" t="s">
        <v>2951</v>
      </c>
      <c r="F107" s="30" t="s">
        <v>9</v>
      </c>
      <c r="G107" s="35" t="s">
        <v>2501</v>
      </c>
      <c r="H107" s="35" t="s">
        <v>2447</v>
      </c>
      <c r="I107" s="35" t="s">
        <v>2441</v>
      </c>
      <c r="J107" s="35">
        <v>42</v>
      </c>
      <c r="K107" s="35">
        <f>VALUE(COUNTIF(Validation!$A$2:$H$47,E107))</f>
        <v>0</v>
      </c>
      <c r="L107" s="361">
        <f>IF(OR(N107="RFA",N107="UFA",N107="",N107=0),0,N107)</f>
        <v>3750000</v>
      </c>
      <c r="M107" s="361">
        <f>IF(OR(O107="RFA",O107="UFA",O107="",O107=0),0,O107)</f>
        <v>0</v>
      </c>
      <c r="N107" s="358">
        <v>3750000</v>
      </c>
      <c r="O107" s="358" t="s">
        <v>7</v>
      </c>
      <c r="P107" s="358">
        <v>0</v>
      </c>
      <c r="Q107" s="358">
        <v>0</v>
      </c>
      <c r="R107" s="358">
        <v>0</v>
      </c>
      <c r="S107" s="358">
        <v>0</v>
      </c>
      <c r="T107" s="358">
        <v>0</v>
      </c>
      <c r="U107" s="35">
        <f t="shared" si="4"/>
        <v>1</v>
      </c>
      <c r="W107">
        <f>COUNTIF($E$3:$E$1479,E107)</f>
        <v>1</v>
      </c>
      <c r="X107" s="35">
        <f t="shared" si="5"/>
        <v>0</v>
      </c>
      <c r="Y107">
        <f t="shared" si="6"/>
        <v>0</v>
      </c>
    </row>
    <row r="108" spans="1:25" ht="15.75" x14ac:dyDescent="0.25">
      <c r="A108">
        <f t="shared" si="7"/>
        <v>106</v>
      </c>
      <c r="B108" t="str">
        <f>C108&amp;" "&amp;D108&amp;" - "&amp;F108</f>
        <v>Charlie Coyle - BOS</v>
      </c>
      <c r="C108" t="str">
        <f>RIGHT(E108,(LEN(E108)-1)-SEARCH(",",E108,1))</f>
        <v>Charlie</v>
      </c>
      <c r="D108" t="str">
        <f>LEFT(E108,SEARCH(",",E108,1)-1)</f>
        <v>Coyle</v>
      </c>
      <c r="E108" s="39" t="s">
        <v>1992</v>
      </c>
      <c r="F108" s="30" t="s">
        <v>9</v>
      </c>
      <c r="G108" s="35">
        <v>0</v>
      </c>
      <c r="H108" s="35" t="s">
        <v>2450</v>
      </c>
      <c r="I108" s="35" t="s">
        <v>2441</v>
      </c>
      <c r="J108" s="35">
        <v>27</v>
      </c>
      <c r="K108" s="35">
        <f>VALUE(COUNTIF(Validation!$A$2:$H$47,E108))</f>
        <v>0</v>
      </c>
      <c r="L108" s="361">
        <f>IF(OR(N108="RFA",N108="UFA",N108="",N108=0),0,N108)</f>
        <v>3200000</v>
      </c>
      <c r="M108" s="361">
        <f>IF(OR(O108="RFA",O108="UFA",O108="",O108=0),0,O108)</f>
        <v>0</v>
      </c>
      <c r="N108" s="358">
        <v>3200000</v>
      </c>
      <c r="O108" s="358" t="s">
        <v>7</v>
      </c>
      <c r="P108" s="358">
        <v>0</v>
      </c>
      <c r="Q108" s="358">
        <v>0</v>
      </c>
      <c r="R108" s="358">
        <v>0</v>
      </c>
      <c r="S108" s="358">
        <v>0</v>
      </c>
      <c r="T108" s="358">
        <v>0</v>
      </c>
      <c r="U108" s="35">
        <f t="shared" si="4"/>
        <v>1</v>
      </c>
      <c r="W108">
        <f>COUNTIF($E$3:$E$1479,E108)</f>
        <v>1</v>
      </c>
      <c r="X108" s="35">
        <f t="shared" si="5"/>
        <v>0</v>
      </c>
      <c r="Y108">
        <f t="shared" si="6"/>
        <v>0</v>
      </c>
    </row>
    <row r="109" spans="1:25" ht="15.75" x14ac:dyDescent="0.25">
      <c r="A109">
        <f t="shared" si="7"/>
        <v>107</v>
      </c>
      <c r="B109" t="str">
        <f>C109&amp;" "&amp;D109&amp;" - "&amp;F109</f>
        <v>Danton Heinen - BOS</v>
      </c>
      <c r="C109" t="str">
        <f>RIGHT(E109,(LEN(E109)-1)-SEARCH(",",E109,1))</f>
        <v>Danton</v>
      </c>
      <c r="D109" t="str">
        <f>LEFT(E109,SEARCH(",",E109,1)-1)</f>
        <v>Heinen</v>
      </c>
      <c r="E109" s="39" t="s">
        <v>1352</v>
      </c>
      <c r="F109" s="30" t="s">
        <v>9</v>
      </c>
      <c r="G109" s="35">
        <v>0</v>
      </c>
      <c r="H109" s="35" t="s">
        <v>2496</v>
      </c>
      <c r="I109" s="35" t="s">
        <v>2441</v>
      </c>
      <c r="J109" s="35">
        <v>24</v>
      </c>
      <c r="K109" s="35">
        <f>VALUE(COUNTIF(Validation!$A$2:$H$47,E109))</f>
        <v>0</v>
      </c>
      <c r="L109" s="361">
        <f>IF(OR(N109="RFA",N109="UFA",N109="",N109=0),0,N109)</f>
        <v>2800000</v>
      </c>
      <c r="M109" s="361">
        <f>IF(OR(O109="RFA",O109="UFA",O109="",O109=0),0,O109)</f>
        <v>2800000</v>
      </c>
      <c r="N109" s="358">
        <v>2800000</v>
      </c>
      <c r="O109" s="358">
        <v>2800000</v>
      </c>
      <c r="P109" s="358" t="s">
        <v>8</v>
      </c>
      <c r="Q109" s="358">
        <v>0</v>
      </c>
      <c r="R109" s="358">
        <v>0</v>
      </c>
      <c r="S109" s="358">
        <v>0</v>
      </c>
      <c r="T109" s="358">
        <v>0</v>
      </c>
      <c r="U109" s="35">
        <f t="shared" si="4"/>
        <v>2</v>
      </c>
      <c r="W109">
        <f>COUNTIF($E$3:$E$1479,E109)</f>
        <v>1</v>
      </c>
      <c r="X109" s="35">
        <f t="shared" si="5"/>
        <v>0</v>
      </c>
      <c r="Y109">
        <f t="shared" si="6"/>
        <v>1</v>
      </c>
    </row>
    <row r="110" spans="1:25" ht="15.75" x14ac:dyDescent="0.25">
      <c r="A110">
        <f t="shared" si="7"/>
        <v>108</v>
      </c>
      <c r="B110" t="str">
        <f>C110&amp;" "&amp;D110&amp;" - "&amp;F110</f>
        <v>Jaroslav Halák - BOS</v>
      </c>
      <c r="C110" t="str">
        <f>RIGHT(E110,(LEN(E110)-1)-SEARCH(",",E110,1))</f>
        <v>Jaroslav</v>
      </c>
      <c r="D110" t="str">
        <f>LEFT(E110,SEARCH(",",E110,1)-1)</f>
        <v>Halák</v>
      </c>
      <c r="E110" s="39" t="s">
        <v>1363</v>
      </c>
      <c r="F110" s="30" t="s">
        <v>9</v>
      </c>
      <c r="G110" s="35">
        <v>0</v>
      </c>
      <c r="H110" s="35" t="s">
        <v>127</v>
      </c>
      <c r="I110" s="35" t="s">
        <v>2441</v>
      </c>
      <c r="J110" s="35">
        <v>34</v>
      </c>
      <c r="K110" s="35">
        <f>VALUE(COUNTIF(Validation!$A$2:$H$47,E110))</f>
        <v>0</v>
      </c>
      <c r="L110" s="361">
        <f>IF(OR(N110="RFA",N110="UFA",N110="",N110=0),0,N110)</f>
        <v>2750000</v>
      </c>
      <c r="M110" s="361">
        <f>IF(OR(O110="RFA",O110="UFA",O110="",O110=0),0,O110)</f>
        <v>0</v>
      </c>
      <c r="N110" s="358">
        <v>2750000</v>
      </c>
      <c r="O110" s="358" t="s">
        <v>7</v>
      </c>
      <c r="P110" s="358">
        <v>0</v>
      </c>
      <c r="Q110" s="358">
        <v>0</v>
      </c>
      <c r="R110" s="358">
        <v>0</v>
      </c>
      <c r="S110" s="358">
        <v>0</v>
      </c>
      <c r="T110" s="358">
        <v>0</v>
      </c>
      <c r="U110" s="35">
        <f t="shared" si="4"/>
        <v>1</v>
      </c>
      <c r="W110">
        <f>COUNTIF($E$3:$E$1479,E110)</f>
        <v>1</v>
      </c>
      <c r="X110" s="35">
        <f t="shared" si="5"/>
        <v>0</v>
      </c>
      <c r="Y110">
        <f t="shared" si="6"/>
        <v>0</v>
      </c>
    </row>
    <row r="111" spans="1:25" ht="15.75" x14ac:dyDescent="0.25">
      <c r="A111">
        <f t="shared" si="7"/>
        <v>109</v>
      </c>
      <c r="B111" t="str">
        <f>C111&amp;" "&amp;D111&amp;" - "&amp;F111</f>
        <v>John Moore - BOS</v>
      </c>
      <c r="C111" t="str">
        <f>RIGHT(E111,(LEN(E111)-1)-SEARCH(",",E111,1))</f>
        <v>John</v>
      </c>
      <c r="D111" t="str">
        <f>LEFT(E111,SEARCH(",",E111,1)-1)</f>
        <v>Moore</v>
      </c>
      <c r="E111" s="39" t="s">
        <v>1356</v>
      </c>
      <c r="F111" s="30" t="s">
        <v>9</v>
      </c>
      <c r="G111" s="35">
        <v>0</v>
      </c>
      <c r="H111" s="9" t="s">
        <v>2447</v>
      </c>
      <c r="I111" s="9" t="s">
        <v>2441</v>
      </c>
      <c r="J111" s="9">
        <v>28</v>
      </c>
      <c r="K111" s="35">
        <f>VALUE(COUNTIF(Validation!$A$2:$H$47,E111))</f>
        <v>0</v>
      </c>
      <c r="L111" s="361">
        <f>IF(OR(N111="RFA",N111="UFA",N111="",N111=0),0,N111)</f>
        <v>2750000</v>
      </c>
      <c r="M111" s="361">
        <f>IF(OR(O111="RFA",O111="UFA",O111="",O111=0),0,O111)</f>
        <v>2750000</v>
      </c>
      <c r="N111" s="358">
        <v>2750000</v>
      </c>
      <c r="O111" s="358">
        <v>2750000</v>
      </c>
      <c r="P111" s="358">
        <v>2750000</v>
      </c>
      <c r="Q111" s="358">
        <v>2750000</v>
      </c>
      <c r="R111" s="358" t="s">
        <v>7</v>
      </c>
      <c r="S111" s="358">
        <v>0</v>
      </c>
      <c r="T111" s="358">
        <v>0</v>
      </c>
      <c r="U111" s="35">
        <f t="shared" si="4"/>
        <v>4</v>
      </c>
      <c r="W111">
        <f>COUNTIF($E$3:$E$1479,E111)</f>
        <v>1</v>
      </c>
      <c r="X111" s="35">
        <f t="shared" si="5"/>
        <v>0</v>
      </c>
      <c r="Y111">
        <f t="shared" si="6"/>
        <v>1</v>
      </c>
    </row>
    <row r="112" spans="1:25" ht="15.75" x14ac:dyDescent="0.25">
      <c r="A112">
        <f t="shared" si="7"/>
        <v>110</v>
      </c>
      <c r="B112" t="str">
        <f>C112&amp;" "&amp;D112&amp;" - "&amp;F112</f>
        <v>Kevan Miller - BOS</v>
      </c>
      <c r="C112" t="str">
        <f>RIGHT(E112,(LEN(E112)-1)-SEARCH(",",E112,1))</f>
        <v>Kevan</v>
      </c>
      <c r="D112" t="str">
        <f>LEFT(E112,SEARCH(",",E112,1)-1)</f>
        <v>Miller</v>
      </c>
      <c r="E112" s="39" t="s">
        <v>1357</v>
      </c>
      <c r="F112" s="30" t="s">
        <v>9</v>
      </c>
      <c r="G112" s="35">
        <v>0</v>
      </c>
      <c r="H112" s="35" t="s">
        <v>2446</v>
      </c>
      <c r="I112" s="35" t="s">
        <v>2441</v>
      </c>
      <c r="J112" s="35">
        <v>31</v>
      </c>
      <c r="K112" s="35">
        <f>VALUE(COUNTIF(Validation!$A$2:$H$47,E112))</f>
        <v>0</v>
      </c>
      <c r="L112" s="361">
        <f>IF(OR(N112="RFA",N112="UFA",N112="",N112=0),0,N112)</f>
        <v>2500000</v>
      </c>
      <c r="M112" s="361">
        <f>IF(OR(O112="RFA",O112="UFA",O112="",O112=0),0,O112)</f>
        <v>0</v>
      </c>
      <c r="N112" s="358">
        <v>2500000</v>
      </c>
      <c r="O112" s="358" t="s">
        <v>7</v>
      </c>
      <c r="P112" s="358">
        <v>0</v>
      </c>
      <c r="Q112" s="358">
        <v>0</v>
      </c>
      <c r="R112" s="358">
        <v>0</v>
      </c>
      <c r="S112" s="358">
        <v>0</v>
      </c>
      <c r="T112" s="358">
        <v>0</v>
      </c>
      <c r="U112" s="35">
        <f t="shared" si="4"/>
        <v>1</v>
      </c>
      <c r="W112">
        <f>COUNTIF($E$3:$E$1479,E112)</f>
        <v>1</v>
      </c>
      <c r="X112" s="35">
        <f t="shared" si="5"/>
        <v>0</v>
      </c>
      <c r="Y112">
        <f t="shared" si="6"/>
        <v>0</v>
      </c>
    </row>
    <row r="113" spans="1:25" ht="15.75" x14ac:dyDescent="0.25">
      <c r="A113">
        <f t="shared" si="7"/>
        <v>111</v>
      </c>
      <c r="B113" t="str">
        <f>C113&amp;" "&amp;D113&amp;" - "&amp;F113</f>
        <v>Matt Grzelcyk - BOS</v>
      </c>
      <c r="C113" t="str">
        <f>RIGHT(E113,(LEN(E113)-1)-SEARCH(",",E113,1))</f>
        <v>Matt</v>
      </c>
      <c r="D113" t="str">
        <f>LEFT(E113,SEARCH(",",E113,1)-1)</f>
        <v>Grzelcyk</v>
      </c>
      <c r="E113" s="39" t="s">
        <v>1358</v>
      </c>
      <c r="F113" s="30" t="s">
        <v>9</v>
      </c>
      <c r="G113" s="35">
        <v>0</v>
      </c>
      <c r="H113" s="35" t="s">
        <v>2447</v>
      </c>
      <c r="I113" s="35" t="s">
        <v>2441</v>
      </c>
      <c r="J113" s="35">
        <v>25</v>
      </c>
      <c r="K113" s="35">
        <f>VALUE(COUNTIF(Validation!$A$2:$H$47,E113))</f>
        <v>0</v>
      </c>
      <c r="L113" s="361">
        <f>IF(OR(N113="RFA",N113="UFA",N113="",N113=0),0,N113)</f>
        <v>1400000</v>
      </c>
      <c r="M113" s="361">
        <f>IF(OR(O113="RFA",O113="UFA",O113="",O113=0),0,O113)</f>
        <v>0</v>
      </c>
      <c r="N113" s="358">
        <v>1400000</v>
      </c>
      <c r="O113" s="358" t="s">
        <v>8</v>
      </c>
      <c r="P113" s="358">
        <v>0</v>
      </c>
      <c r="Q113" s="358">
        <v>0</v>
      </c>
      <c r="R113" s="358">
        <v>0</v>
      </c>
      <c r="S113" s="358">
        <v>0</v>
      </c>
      <c r="T113" s="358">
        <v>0</v>
      </c>
      <c r="U113" s="35">
        <f t="shared" si="4"/>
        <v>1</v>
      </c>
      <c r="W113">
        <f>COUNTIF($E$3:$E$1479,E113)</f>
        <v>1</v>
      </c>
      <c r="X113" s="35">
        <f t="shared" si="5"/>
        <v>0</v>
      </c>
      <c r="Y113">
        <f t="shared" si="6"/>
        <v>0</v>
      </c>
    </row>
    <row r="114" spans="1:25" ht="15.75" x14ac:dyDescent="0.25">
      <c r="A114">
        <f t="shared" si="7"/>
        <v>112</v>
      </c>
      <c r="B114" t="str">
        <f>C114&amp;" "&amp;D114&amp;" - "&amp;F114</f>
        <v>Urho Vaakanainen - BOS</v>
      </c>
      <c r="C114" t="str">
        <f>RIGHT(E114,(LEN(E114)-1)-SEARCH(",",E114,1))</f>
        <v>Urho</v>
      </c>
      <c r="D114" t="str">
        <f>LEFT(E114,SEARCH(",",E114,1)-1)</f>
        <v>Vaakanainen</v>
      </c>
      <c r="E114" s="39" t="s">
        <v>1365</v>
      </c>
      <c r="F114" s="30" t="s">
        <v>9</v>
      </c>
      <c r="G114" s="35" t="s">
        <v>388</v>
      </c>
      <c r="H114" s="35" t="s">
        <v>2447</v>
      </c>
      <c r="I114" s="35" t="s">
        <v>2448</v>
      </c>
      <c r="J114" s="35">
        <v>20</v>
      </c>
      <c r="K114" s="35">
        <f>VALUE(COUNTIF(Validation!$A$2:$H$47,E114))</f>
        <v>0</v>
      </c>
      <c r="L114" s="361">
        <f>IF(OR(N114="RFA",N114="UFA",N114="",N114=0),0,N114)</f>
        <v>1302500</v>
      </c>
      <c r="M114" s="361">
        <f>IF(OR(O114="RFA",O114="UFA",O114="",O114=0),0,O114)</f>
        <v>1302500</v>
      </c>
      <c r="N114" s="358">
        <v>1302500</v>
      </c>
      <c r="O114" s="358">
        <v>1302500</v>
      </c>
      <c r="P114" s="358">
        <v>1302500</v>
      </c>
      <c r="Q114" s="358" t="s">
        <v>8</v>
      </c>
      <c r="R114" s="358">
        <v>0</v>
      </c>
      <c r="S114" s="358">
        <v>0</v>
      </c>
      <c r="T114" s="358">
        <v>0</v>
      </c>
      <c r="U114" s="35">
        <f t="shared" si="4"/>
        <v>3</v>
      </c>
      <c r="W114">
        <f>COUNTIF($E$3:$E$1479,E114)</f>
        <v>1</v>
      </c>
      <c r="X114" s="35">
        <f t="shared" si="5"/>
        <v>1</v>
      </c>
      <c r="Y114">
        <f t="shared" si="6"/>
        <v>1</v>
      </c>
    </row>
    <row r="115" spans="1:25" ht="15.75" x14ac:dyDescent="0.25">
      <c r="A115">
        <f t="shared" si="7"/>
        <v>113</v>
      </c>
      <c r="B115" t="str">
        <f>C115&amp;" "&amp;D115&amp;" - "&amp;F115</f>
        <v>Jake DeBrusk - BOS</v>
      </c>
      <c r="C115" t="str">
        <f>RIGHT(E115,(LEN(E115)-1)-SEARCH(",",E115,1))</f>
        <v>Jake</v>
      </c>
      <c r="D115" t="str">
        <f>LEFT(E115,SEARCH(",",E115,1)-1)</f>
        <v>DeBrusk</v>
      </c>
      <c r="E115" s="39" t="s">
        <v>1353</v>
      </c>
      <c r="F115" s="30" t="s">
        <v>9</v>
      </c>
      <c r="G115" s="35" t="s">
        <v>405</v>
      </c>
      <c r="H115" s="35" t="s">
        <v>2442</v>
      </c>
      <c r="I115" s="35" t="s">
        <v>2441</v>
      </c>
      <c r="J115" s="35">
        <v>22</v>
      </c>
      <c r="K115" s="35">
        <f>VALUE(COUNTIF(Validation!$A$2:$H$47,E115))</f>
        <v>0</v>
      </c>
      <c r="L115" s="361">
        <f>IF(OR(N115="RFA",N115="UFA",N115="",N115=0),0,N115)</f>
        <v>1288333</v>
      </c>
      <c r="M115" s="361">
        <f>IF(OR(O115="RFA",O115="UFA",O115="",O115=0),0,O115)</f>
        <v>0</v>
      </c>
      <c r="N115" s="358">
        <v>1288333</v>
      </c>
      <c r="O115" s="358" t="s">
        <v>8</v>
      </c>
      <c r="P115" s="358">
        <v>0</v>
      </c>
      <c r="Q115" s="358">
        <v>0</v>
      </c>
      <c r="R115" s="358">
        <v>0</v>
      </c>
      <c r="S115" s="358">
        <v>0</v>
      </c>
      <c r="T115" s="358">
        <v>0</v>
      </c>
      <c r="U115" s="35">
        <f t="shared" si="4"/>
        <v>1</v>
      </c>
      <c r="W115">
        <f>COUNTIF($E$3:$E$1479,E115)</f>
        <v>1</v>
      </c>
      <c r="X115" s="35">
        <f t="shared" si="5"/>
        <v>1</v>
      </c>
      <c r="Y115">
        <f t="shared" si="6"/>
        <v>0</v>
      </c>
    </row>
    <row r="116" spans="1:25" ht="15.75" x14ac:dyDescent="0.25">
      <c r="A116">
        <f t="shared" si="7"/>
        <v>114</v>
      </c>
      <c r="B116" t="str">
        <f>C116&amp;" "&amp;D116&amp;" - "&amp;F116</f>
        <v>Zach Senyshyn - BOS</v>
      </c>
      <c r="C116" t="str">
        <f>RIGHT(E116,(LEN(E116)-1)-SEARCH(",",E116,1))</f>
        <v>Zach</v>
      </c>
      <c r="D116" t="str">
        <f>LEFT(E116,SEARCH(",",E116,1)-1)</f>
        <v>Senyshyn</v>
      </c>
      <c r="E116" s="39" t="s">
        <v>1367</v>
      </c>
      <c r="F116" s="30" t="s">
        <v>9</v>
      </c>
      <c r="G116" s="35" t="s">
        <v>388</v>
      </c>
      <c r="H116" s="35" t="s">
        <v>2440</v>
      </c>
      <c r="I116" s="35" t="s">
        <v>2448</v>
      </c>
      <c r="J116" s="35">
        <v>22</v>
      </c>
      <c r="K116" s="35">
        <f>VALUE(COUNTIF(Validation!$A$2:$H$47,E116))</f>
        <v>0</v>
      </c>
      <c r="L116" s="361">
        <f>IF(OR(N116="RFA",N116="UFA",N116="",N116=0),0,N116)</f>
        <v>1288333</v>
      </c>
      <c r="M116" s="361">
        <f>IF(OR(O116="RFA",O116="UFA",O116="",O116=0),0,O116)</f>
        <v>0</v>
      </c>
      <c r="N116" s="358">
        <v>1288333</v>
      </c>
      <c r="O116" s="358" t="s">
        <v>8</v>
      </c>
      <c r="P116" s="358">
        <v>0</v>
      </c>
      <c r="Q116" s="358">
        <v>0</v>
      </c>
      <c r="R116" s="358">
        <v>0</v>
      </c>
      <c r="S116" s="358">
        <v>0</v>
      </c>
      <c r="T116" s="358">
        <v>0</v>
      </c>
      <c r="U116" s="35">
        <f t="shared" si="4"/>
        <v>1</v>
      </c>
      <c r="W116">
        <f>COUNTIF($E$3:$E$1479,E116)</f>
        <v>1</v>
      </c>
      <c r="X116" s="35">
        <f t="shared" si="5"/>
        <v>1</v>
      </c>
      <c r="Y116">
        <f t="shared" si="6"/>
        <v>0</v>
      </c>
    </row>
    <row r="117" spans="1:25" ht="15.75" x14ac:dyDescent="0.25">
      <c r="A117">
        <f t="shared" si="7"/>
        <v>115</v>
      </c>
      <c r="B117" t="str">
        <f>C117&amp;" "&amp;D117&amp;" - "&amp;F117</f>
        <v>Jakub Zboril - BOS</v>
      </c>
      <c r="C117" t="str">
        <f>RIGHT(E117,(LEN(E117)-1)-SEARCH(",",E117,1))</f>
        <v>Jakub</v>
      </c>
      <c r="D117" t="str">
        <f>LEFT(E117,SEARCH(",",E117,1)-1)</f>
        <v>Zboril</v>
      </c>
      <c r="E117" s="39" t="s">
        <v>1368</v>
      </c>
      <c r="F117" s="30" t="s">
        <v>9</v>
      </c>
      <c r="G117" s="35" t="s">
        <v>388</v>
      </c>
      <c r="H117" s="35" t="s">
        <v>2447</v>
      </c>
      <c r="I117" s="35" t="s">
        <v>2448</v>
      </c>
      <c r="J117" s="35">
        <v>22</v>
      </c>
      <c r="K117" s="35">
        <f>VALUE(COUNTIF(Validation!$A$2:$H$47,E117))</f>
        <v>0</v>
      </c>
      <c r="L117" s="361">
        <f>IF(OR(N117="RFA",N117="UFA",N117="",N117=0),0,N117)</f>
        <v>1288333</v>
      </c>
      <c r="M117" s="361">
        <f>IF(OR(O117="RFA",O117="UFA",O117="",O117=0),0,O117)</f>
        <v>0</v>
      </c>
      <c r="N117" s="358">
        <v>1288333</v>
      </c>
      <c r="O117" s="358" t="s">
        <v>8</v>
      </c>
      <c r="P117" s="358">
        <v>0</v>
      </c>
      <c r="Q117" s="358">
        <v>0</v>
      </c>
      <c r="R117" s="358">
        <v>0</v>
      </c>
      <c r="S117" s="358">
        <v>0</v>
      </c>
      <c r="T117" s="358">
        <v>0</v>
      </c>
      <c r="U117" s="35">
        <f t="shared" si="4"/>
        <v>1</v>
      </c>
      <c r="W117">
        <f>COUNTIF($E$3:$E$1479,E117)</f>
        <v>1</v>
      </c>
      <c r="X117" s="35">
        <f t="shared" si="5"/>
        <v>1</v>
      </c>
      <c r="Y117">
        <f t="shared" si="6"/>
        <v>0</v>
      </c>
    </row>
    <row r="118" spans="1:25" ht="15.75" x14ac:dyDescent="0.25">
      <c r="A118">
        <f t="shared" si="7"/>
        <v>116</v>
      </c>
      <c r="B118" t="str">
        <f>C118&amp;" "&amp;D118&amp;" - "&amp;F118</f>
        <v>Sean Kuraly - BOS</v>
      </c>
      <c r="C118" t="str">
        <f>RIGHT(E118,(LEN(E118)-1)-SEARCH(",",E118,1))</f>
        <v>Sean</v>
      </c>
      <c r="D118" t="str">
        <f>LEFT(E118,SEARCH(",",E118,1)-1)</f>
        <v>Kuraly</v>
      </c>
      <c r="E118" s="39" t="s">
        <v>1348</v>
      </c>
      <c r="F118" s="30" t="s">
        <v>9</v>
      </c>
      <c r="G118" s="35">
        <v>0</v>
      </c>
      <c r="H118" s="35" t="s">
        <v>2454</v>
      </c>
      <c r="I118" s="35" t="s">
        <v>2441</v>
      </c>
      <c r="J118" s="35">
        <v>26</v>
      </c>
      <c r="K118" s="35">
        <f>VALUE(COUNTIF(Validation!$A$2:$H$47,E118))</f>
        <v>0</v>
      </c>
      <c r="L118" s="361">
        <f>IF(OR(N118="RFA",N118="UFA",N118="",N118=0),0,N118)</f>
        <v>1275000</v>
      </c>
      <c r="M118" s="361">
        <f>IF(OR(O118="RFA",O118="UFA",O118="",O118=0),0,O118)</f>
        <v>1275000</v>
      </c>
      <c r="N118" s="358">
        <v>1275000</v>
      </c>
      <c r="O118" s="358">
        <v>1275000</v>
      </c>
      <c r="P118" s="358" t="s">
        <v>7</v>
      </c>
      <c r="Q118" s="358">
        <v>0</v>
      </c>
      <c r="R118" s="358">
        <v>0</v>
      </c>
      <c r="S118" s="358">
        <v>0</v>
      </c>
      <c r="T118" s="358">
        <v>0</v>
      </c>
      <c r="U118" s="35">
        <f t="shared" si="4"/>
        <v>2</v>
      </c>
      <c r="W118">
        <f>COUNTIF($E$3:$E$1479,E118)</f>
        <v>1</v>
      </c>
      <c r="X118" s="35">
        <f t="shared" si="5"/>
        <v>0</v>
      </c>
      <c r="Y118">
        <f t="shared" si="6"/>
        <v>1</v>
      </c>
    </row>
    <row r="119" spans="1:25" ht="15.75" x14ac:dyDescent="0.25">
      <c r="A119">
        <f t="shared" si="7"/>
        <v>117</v>
      </c>
      <c r="B119" t="str">
        <f>C119&amp;" "&amp;D119&amp;" - "&amp;F119</f>
        <v>Chris Wagner - BOS</v>
      </c>
      <c r="C119" t="str">
        <f>RIGHT(E119,(LEN(E119)-1)-SEARCH(",",E119,1))</f>
        <v>Chris</v>
      </c>
      <c r="D119" t="str">
        <f>LEFT(E119,SEARCH(",",E119,1)-1)</f>
        <v>Wagner</v>
      </c>
      <c r="E119" s="39" t="s">
        <v>1349</v>
      </c>
      <c r="F119" s="30" t="s">
        <v>9</v>
      </c>
      <c r="G119" s="35">
        <v>0</v>
      </c>
      <c r="H119" s="35" t="s">
        <v>2455</v>
      </c>
      <c r="I119" s="35" t="s">
        <v>2441</v>
      </c>
      <c r="J119" s="9">
        <v>28</v>
      </c>
      <c r="K119" s="35">
        <f>VALUE(COUNTIF(Validation!$A$2:$H$47,E119))</f>
        <v>0</v>
      </c>
      <c r="L119" s="361">
        <f>IF(OR(N119="RFA",N119="UFA",N119="",N119=0),0,N119)</f>
        <v>1250000</v>
      </c>
      <c r="M119" s="361">
        <f>IF(OR(O119="RFA",O119="UFA",O119="",O119=0),0,O119)</f>
        <v>0</v>
      </c>
      <c r="N119" s="358">
        <v>1250000</v>
      </c>
      <c r="O119" s="358" t="s">
        <v>7</v>
      </c>
      <c r="P119" s="358">
        <v>0</v>
      </c>
      <c r="Q119" s="358">
        <v>0</v>
      </c>
      <c r="R119" s="358">
        <v>0</v>
      </c>
      <c r="S119" s="358">
        <v>0</v>
      </c>
      <c r="T119" s="358">
        <v>0</v>
      </c>
      <c r="U119" s="35">
        <f t="shared" si="4"/>
        <v>1</v>
      </c>
      <c r="W119">
        <f>COUNTIF($E$3:$E$1479,E119)</f>
        <v>1</v>
      </c>
      <c r="X119" s="35">
        <f t="shared" si="5"/>
        <v>0</v>
      </c>
      <c r="Y119">
        <f t="shared" si="6"/>
        <v>0</v>
      </c>
    </row>
    <row r="120" spans="1:25" ht="15.75" x14ac:dyDescent="0.25">
      <c r="A120">
        <f t="shared" si="7"/>
        <v>118</v>
      </c>
      <c r="B120" t="str">
        <f>C120&amp;" "&amp;D120&amp;" - "&amp;F120</f>
        <v>Trent Frederic - BOS</v>
      </c>
      <c r="C120" t="str">
        <f>RIGHT(E120,(LEN(E120)-1)-SEARCH(",",E120,1))</f>
        <v>Trent</v>
      </c>
      <c r="D120" t="str">
        <f>LEFT(E120,SEARCH(",",E120,1)-1)</f>
        <v>Frederic</v>
      </c>
      <c r="E120" s="39" t="s">
        <v>1366</v>
      </c>
      <c r="F120" s="30" t="s">
        <v>9</v>
      </c>
      <c r="G120" s="35" t="s">
        <v>388</v>
      </c>
      <c r="H120" s="35" t="s">
        <v>73</v>
      </c>
      <c r="I120" s="35" t="s">
        <v>2448</v>
      </c>
      <c r="J120" s="35">
        <v>21</v>
      </c>
      <c r="K120" s="35">
        <f>VALUE(COUNTIF(Validation!$A$2:$H$47,E120))</f>
        <v>0</v>
      </c>
      <c r="L120" s="361">
        <f>IF(OR(N120="RFA",N120="UFA",N120="",N120=0),0,N120)</f>
        <v>1137500</v>
      </c>
      <c r="M120" s="361">
        <f>IF(OR(O120="RFA",O120="UFA",O120="",O120=0),0,O120)</f>
        <v>1137500</v>
      </c>
      <c r="N120" s="358">
        <v>1137500</v>
      </c>
      <c r="O120" s="358">
        <v>1137500</v>
      </c>
      <c r="P120" s="358" t="s">
        <v>8</v>
      </c>
      <c r="Q120" s="358">
        <v>0</v>
      </c>
      <c r="R120" s="358">
        <v>0</v>
      </c>
      <c r="S120" s="358">
        <v>0</v>
      </c>
      <c r="T120" s="358">
        <v>0</v>
      </c>
      <c r="U120" s="35">
        <f t="shared" si="4"/>
        <v>2</v>
      </c>
      <c r="W120">
        <f>COUNTIF($E$3:$E$1479,E120)</f>
        <v>1</v>
      </c>
      <c r="X120" s="35">
        <f t="shared" si="5"/>
        <v>1</v>
      </c>
      <c r="Y120">
        <f t="shared" si="6"/>
        <v>1</v>
      </c>
    </row>
    <row r="121" spans="1:25" ht="15.75" x14ac:dyDescent="0.25">
      <c r="A121">
        <f t="shared" si="7"/>
        <v>119</v>
      </c>
      <c r="B121" t="str">
        <f>C121&amp;" "&amp;D121&amp;" - "&amp;F121</f>
        <v>Anders Bjork - BOS</v>
      </c>
      <c r="C121" t="str">
        <f>RIGHT(E121,(LEN(E121)-1)-SEARCH(",",E121,1))</f>
        <v>Anders</v>
      </c>
      <c r="D121" t="str">
        <f>LEFT(E121,SEARCH(",",E121,1)-1)</f>
        <v>Bjork</v>
      </c>
      <c r="E121" s="39" t="s">
        <v>1350</v>
      </c>
      <c r="F121" s="30" t="s">
        <v>9</v>
      </c>
      <c r="G121" s="35" t="s">
        <v>388</v>
      </c>
      <c r="H121" s="35" t="s">
        <v>2444</v>
      </c>
      <c r="I121" s="35" t="s">
        <v>2448</v>
      </c>
      <c r="J121" s="35">
        <v>23</v>
      </c>
      <c r="K121" s="35">
        <f>VALUE(COUNTIF(Validation!$A$2:$H$47,E121))</f>
        <v>0</v>
      </c>
      <c r="L121" s="361">
        <f>IF(OR(N121="RFA",N121="UFA",N121="",N121=0),0,N121)</f>
        <v>1066667</v>
      </c>
      <c r="M121" s="361">
        <f>IF(OR(O121="RFA",O121="UFA",O121="",O121=0),0,O121)</f>
        <v>0</v>
      </c>
      <c r="N121" s="358">
        <v>1066667</v>
      </c>
      <c r="O121" s="358" t="s">
        <v>8</v>
      </c>
      <c r="P121" s="358">
        <v>0</v>
      </c>
      <c r="Q121" s="358">
        <v>0</v>
      </c>
      <c r="R121" s="358">
        <v>0</v>
      </c>
      <c r="S121" s="358">
        <v>0</v>
      </c>
      <c r="T121" s="358">
        <v>0</v>
      </c>
      <c r="U121" s="35">
        <f t="shared" si="4"/>
        <v>1</v>
      </c>
      <c r="W121">
        <f>COUNTIF($E$3:$E$1479,E121)</f>
        <v>1</v>
      </c>
      <c r="X121" s="35">
        <f t="shared" si="5"/>
        <v>1</v>
      </c>
      <c r="Y121">
        <f t="shared" si="6"/>
        <v>0</v>
      </c>
    </row>
    <row r="122" spans="1:25" ht="15.75" x14ac:dyDescent="0.25">
      <c r="A122">
        <f t="shared" si="7"/>
        <v>120</v>
      </c>
      <c r="B122" t="str">
        <f>C122&amp;" "&amp;D122&amp;" - "&amp;F122</f>
        <v>Joakim Nordstrom - BOS</v>
      </c>
      <c r="C122" t="str">
        <f>RIGHT(E122,(LEN(E122)-1)-SEARCH(",",E122,1))</f>
        <v>Joakim</v>
      </c>
      <c r="D122" t="str">
        <f>LEFT(E122,SEARCH(",",E122,1)-1)</f>
        <v>Nordstrom</v>
      </c>
      <c r="E122" s="39" t="s">
        <v>2861</v>
      </c>
      <c r="F122" s="30" t="s">
        <v>9</v>
      </c>
      <c r="G122" s="35">
        <v>0</v>
      </c>
      <c r="H122" s="35" t="s">
        <v>2442</v>
      </c>
      <c r="I122" s="35" t="s">
        <v>2441</v>
      </c>
      <c r="J122" s="35">
        <v>27</v>
      </c>
      <c r="K122" s="35">
        <f>VALUE(COUNTIF(Validation!$A$2:$H$47,E122))</f>
        <v>0</v>
      </c>
      <c r="L122" s="361">
        <f>IF(OR(N122="RFA",N122="UFA",N122="",N122=0),0,N122)</f>
        <v>1000000</v>
      </c>
      <c r="M122" s="361">
        <f>IF(OR(O122="RFA",O122="UFA",O122="",O122=0),0,O122)</f>
        <v>0</v>
      </c>
      <c r="N122" s="358">
        <v>1000000</v>
      </c>
      <c r="O122" s="358" t="s">
        <v>7</v>
      </c>
      <c r="P122" s="358">
        <v>0</v>
      </c>
      <c r="Q122" s="358">
        <v>0</v>
      </c>
      <c r="R122" s="358">
        <v>0</v>
      </c>
      <c r="S122" s="358">
        <v>0</v>
      </c>
      <c r="T122" s="358">
        <v>0</v>
      </c>
      <c r="U122" s="35">
        <f t="shared" si="4"/>
        <v>1</v>
      </c>
      <c r="W122">
        <f>COUNTIF($E$3:$E$1479,E122)</f>
        <v>1</v>
      </c>
      <c r="X122" s="35">
        <f t="shared" si="5"/>
        <v>0</v>
      </c>
      <c r="Y122">
        <f t="shared" si="6"/>
        <v>0</v>
      </c>
    </row>
    <row r="123" spans="1:25" ht="15.75" x14ac:dyDescent="0.25">
      <c r="A123">
        <f t="shared" si="7"/>
        <v>121</v>
      </c>
      <c r="B123" t="str">
        <f>C123&amp;" "&amp;D123&amp;" - "&amp;F123</f>
        <v>Brett Ritchie - BOS</v>
      </c>
      <c r="C123" t="str">
        <f>RIGHT(E123,(LEN(E123)-1)-SEARCH(",",E123,1))</f>
        <v>Brett</v>
      </c>
      <c r="D123" t="str">
        <f>LEFT(E123,SEARCH(",",E123,1)-1)</f>
        <v>Ritchie</v>
      </c>
      <c r="E123" s="39" t="s">
        <v>1958</v>
      </c>
      <c r="F123" s="30" t="s">
        <v>9</v>
      </c>
      <c r="G123" s="35">
        <v>0</v>
      </c>
      <c r="H123" s="35" t="s">
        <v>2440</v>
      </c>
      <c r="I123" s="35" t="s">
        <v>2441</v>
      </c>
      <c r="J123" s="35">
        <v>26</v>
      </c>
      <c r="K123" s="35">
        <f>VALUE(COUNTIF(Validation!$A$2:$H$47,E123))</f>
        <v>0</v>
      </c>
      <c r="L123" s="361">
        <f>IF(OR(N123="RFA",N123="UFA",N123="",N123=0),0,N123)</f>
        <v>1000000</v>
      </c>
      <c r="M123" s="361">
        <f>IF(OR(O123="RFA",O123="UFA",O123="",O123=0),0,O123)</f>
        <v>0</v>
      </c>
      <c r="N123" s="358">
        <v>1000000</v>
      </c>
      <c r="O123" s="358" t="s">
        <v>8</v>
      </c>
      <c r="P123" s="358">
        <v>0</v>
      </c>
      <c r="Q123" s="358">
        <v>0</v>
      </c>
      <c r="R123" s="358">
        <v>0</v>
      </c>
      <c r="S123" s="358">
        <v>0</v>
      </c>
      <c r="T123" s="358">
        <v>0</v>
      </c>
      <c r="U123" s="35">
        <f t="shared" si="4"/>
        <v>1</v>
      </c>
      <c r="W123">
        <f>COUNTIF($E$3:$E$1479,E123)</f>
        <v>1</v>
      </c>
      <c r="X123" s="35">
        <f t="shared" si="5"/>
        <v>0</v>
      </c>
      <c r="Y123">
        <f t="shared" si="6"/>
        <v>0</v>
      </c>
    </row>
    <row r="124" spans="1:25" ht="15.75" x14ac:dyDescent="0.25">
      <c r="A124">
        <f t="shared" si="7"/>
        <v>122</v>
      </c>
      <c r="B124" t="str">
        <f>C124&amp;" "&amp;D124&amp;" - "&amp;F124</f>
        <v>Cameron Hughes - BOS</v>
      </c>
      <c r="C124" t="str">
        <f>RIGHT(E124,(LEN(E124)-1)-SEARCH(",",E124,1))</f>
        <v>Cameron</v>
      </c>
      <c r="D124" t="str">
        <f>LEFT(E124,SEARCH(",",E124,1)-1)</f>
        <v>Hughes</v>
      </c>
      <c r="E124" s="39" t="s">
        <v>1372</v>
      </c>
      <c r="F124" s="30" t="s">
        <v>9</v>
      </c>
      <c r="G124" s="35" t="s">
        <v>388</v>
      </c>
      <c r="H124" s="35" t="s">
        <v>2454</v>
      </c>
      <c r="I124" s="35" t="s">
        <v>2448</v>
      </c>
      <c r="J124" s="35">
        <v>22</v>
      </c>
      <c r="K124" s="35">
        <f>VALUE(COUNTIF(Validation!$A$2:$H$47,E124))</f>
        <v>0</v>
      </c>
      <c r="L124" s="361">
        <f>IF(OR(N124="RFA",N124="UFA",N124="",N124=0),0,N124)</f>
        <v>925000</v>
      </c>
      <c r="M124" s="361">
        <f>IF(OR(O124="RFA",O124="UFA",O124="",O124=0),0,O124)</f>
        <v>925000</v>
      </c>
      <c r="N124" s="358">
        <v>925000</v>
      </c>
      <c r="O124" s="358">
        <v>925000</v>
      </c>
      <c r="P124" s="358" t="s">
        <v>8</v>
      </c>
      <c r="Q124" s="358">
        <v>0</v>
      </c>
      <c r="R124" s="358">
        <v>0</v>
      </c>
      <c r="S124" s="358">
        <v>0</v>
      </c>
      <c r="T124" s="358">
        <v>0</v>
      </c>
      <c r="U124" s="35">
        <f t="shared" si="4"/>
        <v>2</v>
      </c>
      <c r="W124">
        <f>COUNTIF($E$3:$E$1479,E124)</f>
        <v>1</v>
      </c>
      <c r="X124" s="35">
        <f t="shared" si="5"/>
        <v>1</v>
      </c>
      <c r="Y124">
        <f t="shared" si="6"/>
        <v>1</v>
      </c>
    </row>
    <row r="125" spans="1:25" ht="15.75" x14ac:dyDescent="0.25">
      <c r="A125">
        <f t="shared" si="7"/>
        <v>123</v>
      </c>
      <c r="B125" t="str">
        <f>C125&amp;" "&amp;D125&amp;" - "&amp;F125</f>
        <v>Pavel Shen - BOS</v>
      </c>
      <c r="C125" t="str">
        <f>RIGHT(E125,(LEN(E125)-1)-SEARCH(",",E125,1))</f>
        <v>Pavel</v>
      </c>
      <c r="D125" t="str">
        <f>LEFT(E125,SEARCH(",",E125,1)-1)</f>
        <v>Shen</v>
      </c>
      <c r="E125" s="39" t="s">
        <v>2738</v>
      </c>
      <c r="F125" s="30" t="s">
        <v>9</v>
      </c>
      <c r="G125" s="35" t="s">
        <v>388</v>
      </c>
      <c r="H125" s="35" t="s">
        <v>73</v>
      </c>
      <c r="I125" s="35" t="s">
        <v>2441</v>
      </c>
      <c r="J125" s="35">
        <v>19</v>
      </c>
      <c r="K125" s="35">
        <f>VALUE(COUNTIF(Validation!$A$2:$H$47,E125))</f>
        <v>0</v>
      </c>
      <c r="L125" s="361">
        <f>IF(OR(N125="RFA",N125="UFA",N125="",N125=0),0,N125)</f>
        <v>925000</v>
      </c>
      <c r="M125" s="361">
        <f>IF(OR(O125="RFA",O125="UFA",O125="",O125=0),0,O125)</f>
        <v>925000</v>
      </c>
      <c r="N125" s="358">
        <v>925000</v>
      </c>
      <c r="O125" s="358">
        <v>925000</v>
      </c>
      <c r="P125" s="358">
        <v>925000</v>
      </c>
      <c r="Q125" s="358" t="s">
        <v>8</v>
      </c>
      <c r="R125" s="358">
        <v>0</v>
      </c>
      <c r="S125" s="358">
        <v>0</v>
      </c>
      <c r="T125" s="358">
        <v>0</v>
      </c>
      <c r="U125" s="35">
        <f t="shared" si="4"/>
        <v>3</v>
      </c>
      <c r="W125">
        <f>COUNTIF($E$3:$E$1479,E125)</f>
        <v>1</v>
      </c>
      <c r="X125" s="35">
        <f t="shared" si="5"/>
        <v>1</v>
      </c>
      <c r="Y125">
        <f t="shared" si="6"/>
        <v>1</v>
      </c>
    </row>
    <row r="126" spans="1:25" ht="15.75" x14ac:dyDescent="0.25">
      <c r="A126">
        <f t="shared" si="7"/>
        <v>124</v>
      </c>
      <c r="B126" t="str">
        <f>C126&amp;" "&amp;D126&amp;" - "&amp;F126</f>
        <v>Wiley Sherman - BOS</v>
      </c>
      <c r="C126" t="str">
        <f>RIGHT(E126,(LEN(E126)-1)-SEARCH(",",E126,1))</f>
        <v>Wiley</v>
      </c>
      <c r="D126" t="str">
        <f>LEFT(E126,SEARCH(",",E126,1)-1)</f>
        <v>Sherman</v>
      </c>
      <c r="E126" s="39" t="s">
        <v>1373</v>
      </c>
      <c r="F126" s="30" t="s">
        <v>9</v>
      </c>
      <c r="G126" s="35" t="s">
        <v>388</v>
      </c>
      <c r="H126" s="35" t="s">
        <v>82</v>
      </c>
      <c r="I126" s="35" t="s">
        <v>2448</v>
      </c>
      <c r="J126" s="35">
        <v>24</v>
      </c>
      <c r="K126" s="35">
        <f>VALUE(COUNTIF(Validation!$A$2:$H$47,E126))</f>
        <v>0</v>
      </c>
      <c r="L126" s="361">
        <f>IF(OR(N126="RFA",N126="UFA",N126="",N126=0),0,N126)</f>
        <v>925000</v>
      </c>
      <c r="M126" s="361">
        <f>IF(OR(O126="RFA",O126="UFA",O126="",O126=0),0,O126)</f>
        <v>0</v>
      </c>
      <c r="N126" s="358">
        <v>925000</v>
      </c>
      <c r="O126" s="358" t="s">
        <v>8</v>
      </c>
      <c r="P126" s="358">
        <v>0</v>
      </c>
      <c r="Q126" s="358">
        <v>0</v>
      </c>
      <c r="R126" s="358">
        <v>0</v>
      </c>
      <c r="S126" s="358">
        <v>0</v>
      </c>
      <c r="T126" s="358">
        <v>0</v>
      </c>
      <c r="U126" s="35">
        <f t="shared" si="4"/>
        <v>1</v>
      </c>
      <c r="W126">
        <f>COUNTIF($E$3:$E$1479,E126)</f>
        <v>1</v>
      </c>
      <c r="X126" s="35">
        <f t="shared" si="5"/>
        <v>1</v>
      </c>
      <c r="Y126">
        <f t="shared" si="6"/>
        <v>0</v>
      </c>
    </row>
    <row r="127" spans="1:25" ht="15.75" x14ac:dyDescent="0.25">
      <c r="A127">
        <f t="shared" si="7"/>
        <v>125</v>
      </c>
      <c r="B127" t="str">
        <f>C127&amp;" "&amp;D127&amp;" - "&amp;F127</f>
        <v>Oskar Steen - BOS</v>
      </c>
      <c r="C127" t="str">
        <f>RIGHT(E127,(LEN(E127)-1)-SEARCH(",",E127,1))</f>
        <v>Oskar</v>
      </c>
      <c r="D127" t="str">
        <f>LEFT(E127,SEARCH(",",E127,1)-1)</f>
        <v>Steen</v>
      </c>
      <c r="E127" s="39" t="s">
        <v>2592</v>
      </c>
      <c r="F127" s="30" t="s">
        <v>9</v>
      </c>
      <c r="G127" s="35" t="s">
        <v>388</v>
      </c>
      <c r="H127" s="35" t="s">
        <v>2450</v>
      </c>
      <c r="I127" s="35" t="s">
        <v>2448</v>
      </c>
      <c r="J127" s="35">
        <v>21</v>
      </c>
      <c r="K127" s="35">
        <f>VALUE(COUNTIF(Validation!$A$2:$H$47,E127))</f>
        <v>0</v>
      </c>
      <c r="L127" s="361">
        <f>IF(OR(N127="RFA",N127="UFA",N127="",N127=0),0,N127)</f>
        <v>925000</v>
      </c>
      <c r="M127" s="361">
        <f>IF(OR(O127="RFA",O127="UFA",O127="",O127=0),0,O127)</f>
        <v>925000</v>
      </c>
      <c r="N127" s="358">
        <v>925000</v>
      </c>
      <c r="O127" s="358">
        <v>925000</v>
      </c>
      <c r="P127" s="358">
        <v>925000</v>
      </c>
      <c r="Q127" s="358" t="s">
        <v>8</v>
      </c>
      <c r="R127" s="358">
        <v>0</v>
      </c>
      <c r="S127" s="358">
        <v>0</v>
      </c>
      <c r="T127" s="358">
        <v>0</v>
      </c>
      <c r="U127" s="35">
        <f t="shared" si="4"/>
        <v>3</v>
      </c>
      <c r="W127">
        <f>COUNTIF($E$3:$E$1479,E127)</f>
        <v>1</v>
      </c>
      <c r="X127" s="35">
        <f t="shared" si="5"/>
        <v>1</v>
      </c>
      <c r="Y127">
        <f t="shared" si="6"/>
        <v>1</v>
      </c>
    </row>
    <row r="128" spans="1:25" ht="15.75" x14ac:dyDescent="0.25">
      <c r="A128">
        <f t="shared" si="7"/>
        <v>126</v>
      </c>
      <c r="B128" t="str">
        <f>C128&amp;" "&amp;D128&amp;" - "&amp;F128</f>
        <v>Joona Koppanen - BOS</v>
      </c>
      <c r="C128" t="str">
        <f>RIGHT(E128,(LEN(E128)-1)-SEARCH(",",E128,1))</f>
        <v>Joona</v>
      </c>
      <c r="D128" t="str">
        <f>LEFT(E128,SEARCH(",",E128,1)-1)</f>
        <v>Koppanen</v>
      </c>
      <c r="E128" s="39" t="s">
        <v>1374</v>
      </c>
      <c r="F128" s="30" t="s">
        <v>9</v>
      </c>
      <c r="G128" s="35" t="s">
        <v>388</v>
      </c>
      <c r="H128" s="35" t="s">
        <v>2452</v>
      </c>
      <c r="I128" s="35" t="s">
        <v>2448</v>
      </c>
      <c r="J128" s="35">
        <v>21</v>
      </c>
      <c r="K128" s="35">
        <f>VALUE(COUNTIF(Validation!$A$2:$H$47,E128))</f>
        <v>0</v>
      </c>
      <c r="L128" s="361">
        <f>IF(OR(N128="RFA",N128="UFA",N128="",N128=0),0,N128)</f>
        <v>910833</v>
      </c>
      <c r="M128" s="361">
        <f>IF(OR(O128="RFA",O128="UFA",O128="",O128=0),0,O128)</f>
        <v>910833</v>
      </c>
      <c r="N128" s="358">
        <v>910833</v>
      </c>
      <c r="O128" s="358">
        <v>910833</v>
      </c>
      <c r="P128" s="358" t="s">
        <v>8</v>
      </c>
      <c r="Q128" s="358">
        <v>0</v>
      </c>
      <c r="R128" s="358">
        <v>0</v>
      </c>
      <c r="S128" s="358">
        <v>0</v>
      </c>
      <c r="T128" s="358">
        <v>0</v>
      </c>
      <c r="U128" s="35">
        <f t="shared" si="4"/>
        <v>2</v>
      </c>
      <c r="W128">
        <f>COUNTIF($E$3:$E$1479,E128)</f>
        <v>1</v>
      </c>
      <c r="X128" s="35">
        <f t="shared" si="5"/>
        <v>1</v>
      </c>
      <c r="Y128">
        <f t="shared" si="6"/>
        <v>1</v>
      </c>
    </row>
    <row r="129" spans="1:25" ht="15.75" x14ac:dyDescent="0.25">
      <c r="A129">
        <f t="shared" si="7"/>
        <v>127</v>
      </c>
      <c r="B129" t="str">
        <f>C129&amp;" "&amp;D129&amp;" - "&amp;F129</f>
        <v>Daniel Vladar - BOS</v>
      </c>
      <c r="C129" t="str">
        <f>RIGHT(E129,(LEN(E129)-1)-SEARCH(",",E129,1))</f>
        <v>Daniel</v>
      </c>
      <c r="D129" t="str">
        <f>LEFT(E129,SEARCH(",",E129,1)-1)</f>
        <v>Vladar</v>
      </c>
      <c r="E129" s="39" t="s">
        <v>1377</v>
      </c>
      <c r="F129" s="30" t="s">
        <v>9</v>
      </c>
      <c r="G129" s="35" t="s">
        <v>388</v>
      </c>
      <c r="H129" s="35" t="s">
        <v>127</v>
      </c>
      <c r="I129" s="35" t="s">
        <v>2448</v>
      </c>
      <c r="J129" s="9">
        <v>21</v>
      </c>
      <c r="K129" s="35">
        <f>VALUE(COUNTIF(Validation!$A$2:$H$47,E129))</f>
        <v>0</v>
      </c>
      <c r="L129" s="361">
        <f>IF(OR(N129="RFA",N129="UFA",N129="",N129=0),0,N129)</f>
        <v>910833</v>
      </c>
      <c r="M129" s="361">
        <f>IF(OR(O129="RFA",O129="UFA",O129="",O129=0),0,O129)</f>
        <v>0</v>
      </c>
      <c r="N129" s="358">
        <v>910833</v>
      </c>
      <c r="O129" s="358" t="s">
        <v>8</v>
      </c>
      <c r="P129" s="358">
        <v>0</v>
      </c>
      <c r="Q129" s="358">
        <v>0</v>
      </c>
      <c r="R129" s="358">
        <v>0</v>
      </c>
      <c r="S129" s="358">
        <v>0</v>
      </c>
      <c r="T129" s="358">
        <v>0</v>
      </c>
      <c r="U129" s="35">
        <f t="shared" si="4"/>
        <v>1</v>
      </c>
      <c r="W129">
        <f>COUNTIF($E$3:$E$1479,E129)</f>
        <v>1</v>
      </c>
      <c r="X129" s="35">
        <f t="shared" si="5"/>
        <v>1</v>
      </c>
      <c r="Y129">
        <f t="shared" si="6"/>
        <v>0</v>
      </c>
    </row>
    <row r="130" spans="1:25" ht="15.75" x14ac:dyDescent="0.25">
      <c r="A130">
        <f t="shared" si="7"/>
        <v>128</v>
      </c>
      <c r="B130" t="str">
        <f>C130&amp;" "&amp;D130&amp;" - "&amp;F130</f>
        <v>Axel Andersson - BOS</v>
      </c>
      <c r="C130" t="str">
        <f>RIGHT(E130,(LEN(E130)-1)-SEARCH(",",E130,1))</f>
        <v>Axel</v>
      </c>
      <c r="D130" t="str">
        <f>LEFT(E130,SEARCH(",",E130,1)-1)</f>
        <v>Andersson</v>
      </c>
      <c r="E130" s="39" t="s">
        <v>1369</v>
      </c>
      <c r="F130" s="30" t="s">
        <v>9</v>
      </c>
      <c r="G130" s="35" t="s">
        <v>390</v>
      </c>
      <c r="H130" s="35" t="s">
        <v>82</v>
      </c>
      <c r="I130" s="35" t="s">
        <v>2594</v>
      </c>
      <c r="J130" s="35">
        <v>19</v>
      </c>
      <c r="K130" s="35">
        <f>VALUE(COUNTIF(Validation!$A$2:$H$47,E130))</f>
        <v>0</v>
      </c>
      <c r="L130" s="361">
        <f>IF(OR(N130="RFA",N130="UFA",N130="",N130=0),0,N130)</f>
        <v>894167</v>
      </c>
      <c r="M130" s="361">
        <f>IF(OR(O130="RFA",O130="UFA",O130="",O130=0),0,O130)</f>
        <v>894167</v>
      </c>
      <c r="N130" s="358">
        <v>894167</v>
      </c>
      <c r="O130" s="358">
        <v>894167</v>
      </c>
      <c r="P130" s="358">
        <v>894167</v>
      </c>
      <c r="Q130" s="358" t="s">
        <v>8</v>
      </c>
      <c r="R130" s="358">
        <v>0</v>
      </c>
      <c r="S130" s="358">
        <v>0</v>
      </c>
      <c r="T130" s="358">
        <v>0</v>
      </c>
      <c r="U130" s="35">
        <f t="shared" si="4"/>
        <v>3</v>
      </c>
      <c r="W130">
        <f>COUNTIF($E$3:$E$1479,E130)</f>
        <v>1</v>
      </c>
      <c r="X130" s="35">
        <f t="shared" si="5"/>
        <v>1</v>
      </c>
      <c r="Y130">
        <f t="shared" si="6"/>
        <v>1</v>
      </c>
    </row>
    <row r="131" spans="1:25" ht="15.75" x14ac:dyDescent="0.25">
      <c r="A131">
        <f t="shared" si="7"/>
        <v>129</v>
      </c>
      <c r="B131" t="str">
        <f>C131&amp;" "&amp;D131&amp;" - "&amp;F131</f>
        <v>Jakub Lauko - BOS</v>
      </c>
      <c r="C131" t="str">
        <f>RIGHT(E131,(LEN(E131)-1)-SEARCH(",",E131,1))</f>
        <v>Jakub</v>
      </c>
      <c r="D131" t="str">
        <f>LEFT(E131,SEARCH(",",E131,1)-1)</f>
        <v>Lauko</v>
      </c>
      <c r="E131" s="39" t="s">
        <v>2593</v>
      </c>
      <c r="F131" s="30" t="s">
        <v>9</v>
      </c>
      <c r="G131" s="35" t="s">
        <v>390</v>
      </c>
      <c r="H131" s="35" t="s">
        <v>2454</v>
      </c>
      <c r="I131" s="35" t="s">
        <v>391</v>
      </c>
      <c r="J131" s="35">
        <v>19</v>
      </c>
      <c r="K131" s="35">
        <f>VALUE(COUNTIF(Validation!$A$2:$H$47,E131))</f>
        <v>0</v>
      </c>
      <c r="L131" s="361">
        <f>IF(OR(N131="RFA",N131="UFA",N131="",N131=0),0,N131)</f>
        <v>894167</v>
      </c>
      <c r="M131" s="361">
        <f>IF(OR(O131="RFA",O131="UFA",O131="",O131=0),0,O131)</f>
        <v>894167</v>
      </c>
      <c r="N131" s="358">
        <v>894167</v>
      </c>
      <c r="O131" s="358">
        <v>894167</v>
      </c>
      <c r="P131" s="358">
        <v>894167</v>
      </c>
      <c r="Q131" s="358" t="s">
        <v>8</v>
      </c>
      <c r="R131" s="358">
        <v>0</v>
      </c>
      <c r="S131" s="358">
        <v>0</v>
      </c>
      <c r="T131" s="358">
        <v>0</v>
      </c>
      <c r="U131" s="35">
        <f t="shared" ref="U131:U194" si="8">COUNTIF(N131:T131,"&gt;0")</f>
        <v>3</v>
      </c>
      <c r="W131">
        <f>COUNTIF($E$3:$E$1479,E131)</f>
        <v>1</v>
      </c>
      <c r="X131" s="35">
        <f t="shared" ref="X131:X194" si="9">IF(LEFT(G131,3)="ELC",1,0)</f>
        <v>1</v>
      </c>
      <c r="Y131">
        <f t="shared" ref="Y131:Y194" si="10">IF(L131=M131,1,0)</f>
        <v>1</v>
      </c>
    </row>
    <row r="132" spans="1:25" ht="15.75" x14ac:dyDescent="0.25">
      <c r="A132">
        <f t="shared" ref="A132:A195" si="11">A131+1</f>
        <v>130</v>
      </c>
      <c r="B132" t="str">
        <f>C132&amp;" "&amp;D132&amp;" - "&amp;F132</f>
        <v>Jeremy Lauzon - BOS</v>
      </c>
      <c r="C132" t="str">
        <f>RIGHT(E132,(LEN(E132)-1)-SEARCH(",",E132,1))</f>
        <v>Jeremy</v>
      </c>
      <c r="D132" t="str">
        <f>LEFT(E132,SEARCH(",",E132,1)-1)</f>
        <v>Lauzon</v>
      </c>
      <c r="E132" s="39" t="s">
        <v>2906</v>
      </c>
      <c r="F132" s="30" t="s">
        <v>9</v>
      </c>
      <c r="G132" s="35" t="s">
        <v>388</v>
      </c>
      <c r="H132" s="35" t="s">
        <v>82</v>
      </c>
      <c r="I132" s="35" t="s">
        <v>2448</v>
      </c>
      <c r="J132" s="35">
        <v>22</v>
      </c>
      <c r="K132" s="35">
        <f>VALUE(COUNTIF(Validation!$A$2:$H$47,E132))</f>
        <v>0</v>
      </c>
      <c r="L132" s="361">
        <f>IF(OR(N132="RFA",N132="UFA",N132="",N132=0),0,N132)</f>
        <v>871666</v>
      </c>
      <c r="M132" s="361">
        <f>IF(OR(O132="RFA",O132="UFA",O132="",O132=0),0,O132)</f>
        <v>0</v>
      </c>
      <c r="N132" s="358">
        <v>871666</v>
      </c>
      <c r="O132" s="358" t="s">
        <v>8</v>
      </c>
      <c r="P132" s="358">
        <v>0</v>
      </c>
      <c r="Q132" s="358">
        <v>0</v>
      </c>
      <c r="R132" s="358">
        <v>0</v>
      </c>
      <c r="S132" s="358">
        <v>0</v>
      </c>
      <c r="T132" s="358">
        <v>0</v>
      </c>
      <c r="U132" s="35">
        <f t="shared" si="8"/>
        <v>1</v>
      </c>
      <c r="W132">
        <f>COUNTIF($E$3:$E$1479,E132)</f>
        <v>1</v>
      </c>
      <c r="X132" s="35">
        <f t="shared" si="9"/>
        <v>1</v>
      </c>
      <c r="Y132">
        <f t="shared" si="10"/>
        <v>0</v>
      </c>
    </row>
    <row r="133" spans="1:25" ht="15.75" x14ac:dyDescent="0.25">
      <c r="A133">
        <f t="shared" si="11"/>
        <v>131</v>
      </c>
      <c r="B133" t="str">
        <f>C133&amp;" "&amp;D133&amp;" - "&amp;F133</f>
        <v>Jack Studnicka - BOS</v>
      </c>
      <c r="C133" t="str">
        <f>RIGHT(E133,(LEN(E133)-1)-SEARCH(",",E133,1))</f>
        <v>Jack</v>
      </c>
      <c r="D133" t="str">
        <f>LEFT(E133,SEARCH(",",E133,1)-1)</f>
        <v>Studnicka</v>
      </c>
      <c r="E133" s="39" t="s">
        <v>1370</v>
      </c>
      <c r="F133" s="30" t="s">
        <v>9</v>
      </c>
      <c r="G133" s="35" t="s">
        <v>388</v>
      </c>
      <c r="H133" s="35" t="s">
        <v>73</v>
      </c>
      <c r="I133" s="35" t="s">
        <v>2448</v>
      </c>
      <c r="J133" s="35">
        <v>20</v>
      </c>
      <c r="K133" s="35">
        <f>VALUE(COUNTIF(Validation!$A$2:$H$47,E133))</f>
        <v>0</v>
      </c>
      <c r="L133" s="361">
        <f>IF(OR(N133="RFA",N133="UFA",N133="",N133=0),0,N133)</f>
        <v>863333</v>
      </c>
      <c r="M133" s="361">
        <f>IF(OR(O133="RFA",O133="UFA",O133="",O133=0),0,O133)</f>
        <v>863333</v>
      </c>
      <c r="N133" s="358">
        <v>863333</v>
      </c>
      <c r="O133" s="358">
        <v>863333</v>
      </c>
      <c r="P133" s="358">
        <v>863333</v>
      </c>
      <c r="Q133" s="358" t="s">
        <v>8</v>
      </c>
      <c r="R133" s="358">
        <v>0</v>
      </c>
      <c r="S133" s="358">
        <v>0</v>
      </c>
      <c r="T133" s="358">
        <v>0</v>
      </c>
      <c r="U133" s="35">
        <f t="shared" si="8"/>
        <v>3</v>
      </c>
      <c r="W133">
        <f>COUNTIF($E$3:$E$1479,E133)</f>
        <v>1</v>
      </c>
      <c r="X133" s="35">
        <f t="shared" si="9"/>
        <v>1</v>
      </c>
      <c r="Y133">
        <f t="shared" si="10"/>
        <v>1</v>
      </c>
    </row>
    <row r="134" spans="1:25" ht="15.75" x14ac:dyDescent="0.25">
      <c r="A134">
        <f t="shared" si="11"/>
        <v>132</v>
      </c>
      <c r="B134" t="str">
        <f>C134&amp;" "&amp;D134&amp;" - "&amp;F134</f>
        <v>Par Lindholm - BOS</v>
      </c>
      <c r="C134" t="str">
        <f>RIGHT(E134,(LEN(E134)-1)-SEARCH(",",E134,1))</f>
        <v>Par</v>
      </c>
      <c r="D134" t="str">
        <f>LEFT(E134,SEARCH(",",E134,1)-1)</f>
        <v>Lindholm</v>
      </c>
      <c r="E134" s="39" t="s">
        <v>2882</v>
      </c>
      <c r="F134" s="30" t="s">
        <v>9</v>
      </c>
      <c r="G134" s="35">
        <v>0</v>
      </c>
      <c r="H134" s="35" t="s">
        <v>2452</v>
      </c>
      <c r="I134" s="35" t="s">
        <v>2441</v>
      </c>
      <c r="J134" s="35">
        <v>27</v>
      </c>
      <c r="K134" s="35">
        <f>VALUE(COUNTIF(Validation!$A$2:$H$47,E134))</f>
        <v>0</v>
      </c>
      <c r="L134" s="361">
        <f>IF(OR(N134="RFA",N134="UFA",N134="",N134=0),0,N134)</f>
        <v>850000</v>
      </c>
      <c r="M134" s="361">
        <f>IF(OR(O134="RFA",O134="UFA",O134="",O134=0),0,O134)</f>
        <v>850000</v>
      </c>
      <c r="N134" s="358">
        <v>850000</v>
      </c>
      <c r="O134" s="358">
        <v>850000</v>
      </c>
      <c r="P134" s="358" t="s">
        <v>7</v>
      </c>
      <c r="Q134" s="358">
        <v>0</v>
      </c>
      <c r="R134" s="358">
        <v>0</v>
      </c>
      <c r="S134" s="358">
        <v>0</v>
      </c>
      <c r="T134" s="358">
        <v>0</v>
      </c>
      <c r="U134" s="35">
        <f t="shared" si="8"/>
        <v>2</v>
      </c>
      <c r="W134">
        <f>COUNTIF($E$3:$E$1479,E134)</f>
        <v>1</v>
      </c>
      <c r="X134" s="35">
        <f t="shared" si="9"/>
        <v>0</v>
      </c>
      <c r="Y134">
        <f t="shared" si="10"/>
        <v>1</v>
      </c>
    </row>
    <row r="135" spans="1:25" ht="15.75" x14ac:dyDescent="0.25">
      <c r="A135">
        <f t="shared" si="11"/>
        <v>133</v>
      </c>
      <c r="B135" t="str">
        <f>C135&amp;" "&amp;D135&amp;" - "&amp;F135</f>
        <v>Steven Kampfer - BOS</v>
      </c>
      <c r="C135" t="str">
        <f>RIGHT(E135,(LEN(E135)-1)-SEARCH(",",E135,1))</f>
        <v>Steven</v>
      </c>
      <c r="D135" t="str">
        <f>LEFT(E135,SEARCH(",",E135,1)-1)</f>
        <v>Kampfer</v>
      </c>
      <c r="E135" s="39" t="s">
        <v>1361</v>
      </c>
      <c r="F135" s="30" t="s">
        <v>9</v>
      </c>
      <c r="G135" s="35">
        <v>0</v>
      </c>
      <c r="H135" s="35" t="s">
        <v>2446</v>
      </c>
      <c r="I135" s="35" t="s">
        <v>2441</v>
      </c>
      <c r="J135" s="35">
        <v>30</v>
      </c>
      <c r="K135" s="35">
        <f>VALUE(COUNTIF(Validation!$A$2:$H$47,E135))</f>
        <v>0</v>
      </c>
      <c r="L135" s="361">
        <f>IF(OR(N135="RFA",N135="UFA",N135="",N135=0),0,N135)</f>
        <v>800000</v>
      </c>
      <c r="M135" s="361">
        <f>IF(OR(O135="RFA",O135="UFA",O135="",O135=0),0,O135)</f>
        <v>800000</v>
      </c>
      <c r="N135" s="358">
        <v>800000</v>
      </c>
      <c r="O135" s="358">
        <v>800000</v>
      </c>
      <c r="P135" s="358" t="s">
        <v>7</v>
      </c>
      <c r="Q135" s="358">
        <v>0</v>
      </c>
      <c r="R135" s="358">
        <v>0</v>
      </c>
      <c r="S135" s="358">
        <v>0</v>
      </c>
      <c r="T135" s="358">
        <v>0</v>
      </c>
      <c r="U135" s="35">
        <f t="shared" si="8"/>
        <v>2</v>
      </c>
      <c r="W135">
        <f>COUNTIF($E$3:$E$1479,E135)</f>
        <v>1</v>
      </c>
      <c r="X135" s="35">
        <f t="shared" si="9"/>
        <v>0</v>
      </c>
      <c r="Y135">
        <f t="shared" si="10"/>
        <v>1</v>
      </c>
    </row>
    <row r="136" spans="1:25" ht="15.75" x14ac:dyDescent="0.25">
      <c r="A136">
        <f t="shared" si="11"/>
        <v>134</v>
      </c>
      <c r="B136" t="str">
        <f>C136&amp;" "&amp;D136&amp;" - "&amp;F136</f>
        <v>Karson Kuhlman - BOS</v>
      </c>
      <c r="C136" t="str">
        <f>RIGHT(E136,(LEN(E136)-1)-SEARCH(",",E136,1))</f>
        <v>Karson</v>
      </c>
      <c r="D136" t="str">
        <f>LEFT(E136,SEARCH(",",E136,1)-1)</f>
        <v>Kuhlman</v>
      </c>
      <c r="E136" s="39" t="s">
        <v>1375</v>
      </c>
      <c r="F136" s="30" t="s">
        <v>9</v>
      </c>
      <c r="G136" s="35" t="s">
        <v>388</v>
      </c>
      <c r="H136" s="35" t="s">
        <v>2455</v>
      </c>
      <c r="I136" s="35" t="s">
        <v>2448</v>
      </c>
      <c r="J136" s="35">
        <v>23</v>
      </c>
      <c r="K136" s="35">
        <f>VALUE(COUNTIF(Validation!$A$2:$H$47,E136))</f>
        <v>0</v>
      </c>
      <c r="L136" s="361">
        <f>IF(OR(N136="RFA",N136="UFA",N136="",N136=0),0,N136)</f>
        <v>762500</v>
      </c>
      <c r="M136" s="361">
        <f>IF(OR(O136="RFA",O136="UFA",O136="",O136=0),0,O136)</f>
        <v>0</v>
      </c>
      <c r="N136" s="358">
        <v>762500</v>
      </c>
      <c r="O136" s="358" t="s">
        <v>8</v>
      </c>
      <c r="P136" s="358">
        <v>0</v>
      </c>
      <c r="Q136" s="358">
        <v>0</v>
      </c>
      <c r="R136" s="358">
        <v>0</v>
      </c>
      <c r="S136" s="358">
        <v>0</v>
      </c>
      <c r="T136" s="358">
        <v>0</v>
      </c>
      <c r="U136" s="35">
        <f t="shared" si="8"/>
        <v>1</v>
      </c>
      <c r="W136">
        <f>COUNTIF($E$3:$E$1479,E136)</f>
        <v>1</v>
      </c>
      <c r="X136" s="35">
        <f t="shared" si="9"/>
        <v>1</v>
      </c>
      <c r="Y136">
        <f t="shared" si="10"/>
        <v>0</v>
      </c>
    </row>
    <row r="137" spans="1:25" ht="15.75" x14ac:dyDescent="0.25">
      <c r="A137">
        <f t="shared" si="11"/>
        <v>135</v>
      </c>
      <c r="B137" t="str">
        <f>C137&amp;" "&amp;D137&amp;" - "&amp;F137</f>
        <v>Connor Clifton - BOS</v>
      </c>
      <c r="C137" t="str">
        <f>RIGHT(E137,(LEN(E137)-1)-SEARCH(",",E137,1))</f>
        <v>Connor</v>
      </c>
      <c r="D137" t="str">
        <f>LEFT(E137,SEARCH(",",E137,1)-1)</f>
        <v>Clifton</v>
      </c>
      <c r="E137" s="39" t="s">
        <v>1378</v>
      </c>
      <c r="F137" s="30" t="s">
        <v>9</v>
      </c>
      <c r="G137" s="35" t="s">
        <v>388</v>
      </c>
      <c r="H137" s="35" t="s">
        <v>2446</v>
      </c>
      <c r="I137" s="35" t="s">
        <v>2441</v>
      </c>
      <c r="J137" s="35">
        <v>24</v>
      </c>
      <c r="K137" s="35">
        <f>VALUE(COUNTIF(Validation!$A$2:$H$47,E137))</f>
        <v>0</v>
      </c>
      <c r="L137" s="361">
        <f>IF(OR(N137="RFA",N137="UFA",N137="",N137=0),0,N137)</f>
        <v>735000</v>
      </c>
      <c r="M137" s="361">
        <f>IF(OR(O137="RFA",O137="UFA",O137="",O137=0),0,O137)</f>
        <v>1000000</v>
      </c>
      <c r="N137" s="358">
        <v>735000</v>
      </c>
      <c r="O137" s="358">
        <v>1000000</v>
      </c>
      <c r="P137" s="358">
        <v>1000000</v>
      </c>
      <c r="Q137" s="358">
        <v>1000000</v>
      </c>
      <c r="R137" s="358" t="s">
        <v>7</v>
      </c>
      <c r="S137" s="358">
        <v>0</v>
      </c>
      <c r="T137" s="358">
        <v>0</v>
      </c>
      <c r="U137" s="35">
        <f t="shared" si="8"/>
        <v>4</v>
      </c>
      <c r="W137">
        <f>COUNTIF($E$3:$E$1479,E137)</f>
        <v>1</v>
      </c>
      <c r="X137" s="35">
        <f t="shared" si="9"/>
        <v>1</v>
      </c>
      <c r="Y137">
        <f t="shared" si="10"/>
        <v>0</v>
      </c>
    </row>
    <row r="138" spans="1:25" ht="15.75" x14ac:dyDescent="0.25">
      <c r="A138">
        <f t="shared" si="11"/>
        <v>136</v>
      </c>
      <c r="B138" t="str">
        <f>C138&amp;" "&amp;D138&amp;" - "&amp;F138</f>
        <v>Kyle Keyser - BOS</v>
      </c>
      <c r="C138" t="str">
        <f>RIGHT(E138,(LEN(E138)-1)-SEARCH(",",E138,1))</f>
        <v>Kyle</v>
      </c>
      <c r="D138" t="str">
        <f>LEFT(E138,SEARCH(",",E138,1)-1)</f>
        <v>Keyser</v>
      </c>
      <c r="E138" s="39" t="s">
        <v>1379</v>
      </c>
      <c r="F138" s="30" t="s">
        <v>9</v>
      </c>
      <c r="G138" s="35" t="s">
        <v>388</v>
      </c>
      <c r="H138" s="35" t="s">
        <v>127</v>
      </c>
      <c r="I138" s="35" t="s">
        <v>2448</v>
      </c>
      <c r="J138" s="35">
        <v>20</v>
      </c>
      <c r="K138" s="35">
        <f>VALUE(COUNTIF(Validation!$A$2:$H$47,E138))</f>
        <v>0</v>
      </c>
      <c r="L138" s="361">
        <f>IF(OR(N138="RFA",N138="UFA",N138="",N138=0),0,N138)</f>
        <v>733333</v>
      </c>
      <c r="M138" s="361">
        <f>IF(OR(O138="RFA",O138="UFA",O138="",O138=0),0,O138)</f>
        <v>733333</v>
      </c>
      <c r="N138" s="358">
        <v>733333</v>
      </c>
      <c r="O138" s="358">
        <v>733333</v>
      </c>
      <c r="P138" s="358">
        <v>733333</v>
      </c>
      <c r="Q138" s="358" t="s">
        <v>8</v>
      </c>
      <c r="R138" s="358">
        <v>0</v>
      </c>
      <c r="S138" s="358">
        <v>0</v>
      </c>
      <c r="T138" s="358">
        <v>0</v>
      </c>
      <c r="U138" s="35">
        <f t="shared" si="8"/>
        <v>3</v>
      </c>
      <c r="W138">
        <f>COUNTIF($E$3:$E$1479,E138)</f>
        <v>1</v>
      </c>
      <c r="X138" s="35">
        <f t="shared" si="9"/>
        <v>1</v>
      </c>
      <c r="Y138">
        <f t="shared" si="10"/>
        <v>1</v>
      </c>
    </row>
    <row r="139" spans="1:25" ht="15.75" x14ac:dyDescent="0.25">
      <c r="A139">
        <f t="shared" si="11"/>
        <v>137</v>
      </c>
      <c r="B139" t="str">
        <f>C139&amp;" "&amp;D139&amp;" - "&amp;F139</f>
        <v>Anton Blidh - BOS</v>
      </c>
      <c r="C139" t="str">
        <f>RIGHT(E139,(LEN(E139)-1)-SEARCH(",",E139,1))</f>
        <v>Anton</v>
      </c>
      <c r="D139" t="str">
        <f>LEFT(E139,SEARCH(",",E139,1)-1)</f>
        <v>Blidh</v>
      </c>
      <c r="E139" s="39" t="s">
        <v>1382</v>
      </c>
      <c r="F139" s="30" t="s">
        <v>9</v>
      </c>
      <c r="G139" s="35">
        <v>0</v>
      </c>
      <c r="H139" s="35" t="s">
        <v>2442</v>
      </c>
      <c r="I139" s="35" t="s">
        <v>2448</v>
      </c>
      <c r="J139" s="35">
        <v>24</v>
      </c>
      <c r="K139" s="35">
        <f>VALUE(COUNTIF(Validation!$A$2:$H$47,E139))</f>
        <v>0</v>
      </c>
      <c r="L139" s="361">
        <f>IF(OR(N139="RFA",N139="UFA",N139="",N139=0),0,N139)</f>
        <v>700000</v>
      </c>
      <c r="M139" s="361">
        <f>IF(OR(O139="RFA",O139="UFA",O139="",O139=0),0,O139)</f>
        <v>700000</v>
      </c>
      <c r="N139" s="358">
        <v>700000</v>
      </c>
      <c r="O139" s="358">
        <v>700000</v>
      </c>
      <c r="P139" s="358" t="s">
        <v>8</v>
      </c>
      <c r="Q139" s="358">
        <v>0</v>
      </c>
      <c r="R139" s="358">
        <v>0</v>
      </c>
      <c r="S139" s="358">
        <v>0</v>
      </c>
      <c r="T139" s="358">
        <v>0</v>
      </c>
      <c r="U139" s="35">
        <f t="shared" si="8"/>
        <v>2</v>
      </c>
      <c r="W139">
        <f>COUNTIF($E$3:$E$1479,E139)</f>
        <v>1</v>
      </c>
      <c r="X139" s="35">
        <f t="shared" si="9"/>
        <v>0</v>
      </c>
      <c r="Y139">
        <f t="shared" si="10"/>
        <v>1</v>
      </c>
    </row>
    <row r="140" spans="1:25" ht="15.75" x14ac:dyDescent="0.25">
      <c r="A140">
        <f t="shared" si="11"/>
        <v>138</v>
      </c>
      <c r="B140" t="str">
        <f>C140&amp;" "&amp;D140&amp;" - "&amp;F140</f>
        <v>Paul Carey - BOS</v>
      </c>
      <c r="C140" t="str">
        <f>RIGHT(E140,(LEN(E140)-1)-SEARCH(",",E140,1))</f>
        <v>Paul</v>
      </c>
      <c r="D140" t="str">
        <f>LEFT(E140,SEARCH(",",E140,1)-1)</f>
        <v>Carey</v>
      </c>
      <c r="E140" s="39" t="s">
        <v>1525</v>
      </c>
      <c r="F140" s="30" t="s">
        <v>9</v>
      </c>
      <c r="G140" s="35">
        <v>0</v>
      </c>
      <c r="H140" s="35" t="s">
        <v>73</v>
      </c>
      <c r="I140" s="35" t="s">
        <v>2448</v>
      </c>
      <c r="J140" s="35">
        <v>30</v>
      </c>
      <c r="K140" s="35">
        <f>VALUE(COUNTIF(Validation!$A$2:$H$47,E140))</f>
        <v>0</v>
      </c>
      <c r="L140" s="361">
        <f>IF(OR(N140="RFA",N140="UFA",N140="",N140=0),0,N140)</f>
        <v>700000</v>
      </c>
      <c r="M140" s="361">
        <f>IF(OR(O140="RFA",O140="UFA",O140="",O140=0),0,O140)</f>
        <v>700000</v>
      </c>
      <c r="N140" s="358">
        <v>700000</v>
      </c>
      <c r="O140" s="358">
        <v>700000</v>
      </c>
      <c r="P140" s="358" t="s">
        <v>7</v>
      </c>
      <c r="Q140" s="358">
        <v>0</v>
      </c>
      <c r="R140" s="358">
        <v>0</v>
      </c>
      <c r="S140" s="358">
        <v>0</v>
      </c>
      <c r="T140" s="358">
        <v>0</v>
      </c>
      <c r="U140" s="35">
        <f t="shared" si="8"/>
        <v>2</v>
      </c>
      <c r="W140">
        <f>COUNTIF($E$3:$E$1479,E140)</f>
        <v>1</v>
      </c>
      <c r="X140" s="35">
        <f t="shared" si="9"/>
        <v>0</v>
      </c>
      <c r="Y140">
        <f t="shared" si="10"/>
        <v>1</v>
      </c>
    </row>
    <row r="141" spans="1:25" ht="15.75" x14ac:dyDescent="0.25">
      <c r="A141">
        <f t="shared" si="11"/>
        <v>139</v>
      </c>
      <c r="B141" t="str">
        <f>C141&amp;" "&amp;D141&amp;" - "&amp;F141</f>
        <v>Peter Cehlárik - BOS</v>
      </c>
      <c r="C141" t="str">
        <f>RIGHT(E141,(LEN(E141)-1)-SEARCH(",",E141,1))</f>
        <v>Peter</v>
      </c>
      <c r="D141" t="str">
        <f>LEFT(E141,SEARCH(",",E141,1)-1)</f>
        <v>Cehlárik</v>
      </c>
      <c r="E141" s="39" t="s">
        <v>1376</v>
      </c>
      <c r="F141" s="30" t="s">
        <v>9</v>
      </c>
      <c r="G141" s="35">
        <v>0</v>
      </c>
      <c r="H141" s="35" t="s">
        <v>2444</v>
      </c>
      <c r="I141" s="35" t="s">
        <v>2448</v>
      </c>
      <c r="J141" s="35">
        <v>24</v>
      </c>
      <c r="K141" s="35">
        <f>VALUE(COUNTIF(Validation!$A$2:$H$47,E141))</f>
        <v>0</v>
      </c>
      <c r="L141" s="361">
        <f>IF(OR(N141="RFA",N141="UFA",N141="",N141=0),0,N141)</f>
        <v>700000</v>
      </c>
      <c r="M141" s="361">
        <f>IF(OR(O141="RFA",O141="UFA",O141="",O141=0),0,O141)</f>
        <v>0</v>
      </c>
      <c r="N141" s="358">
        <v>700000</v>
      </c>
      <c r="O141" s="358" t="s">
        <v>8</v>
      </c>
      <c r="P141" s="358">
        <v>0</v>
      </c>
      <c r="Q141" s="358">
        <v>0</v>
      </c>
      <c r="R141" s="358">
        <v>0</v>
      </c>
      <c r="S141" s="358">
        <v>0</v>
      </c>
      <c r="T141" s="358">
        <v>0</v>
      </c>
      <c r="U141" s="35">
        <f t="shared" si="8"/>
        <v>1</v>
      </c>
      <c r="W141">
        <f>COUNTIF($E$3:$E$1479,E141)</f>
        <v>1</v>
      </c>
      <c r="X141" s="35">
        <f t="shared" si="9"/>
        <v>0</v>
      </c>
      <c r="Y141">
        <f t="shared" si="10"/>
        <v>0</v>
      </c>
    </row>
    <row r="142" spans="1:25" ht="15.75" x14ac:dyDescent="0.25">
      <c r="A142">
        <f t="shared" si="11"/>
        <v>140</v>
      </c>
      <c r="B142" t="str">
        <f>C142&amp;" "&amp;D142&amp;" - "&amp;F142</f>
        <v>Ryan Fitzgerald - BOS</v>
      </c>
      <c r="C142" t="str">
        <f>RIGHT(E142,(LEN(E142)-1)-SEARCH(",",E142,1))</f>
        <v>Ryan</v>
      </c>
      <c r="D142" t="str">
        <f>LEFT(E142,SEARCH(",",E142,1)-1)</f>
        <v>Fitzgerald</v>
      </c>
      <c r="E142" s="39" t="s">
        <v>1371</v>
      </c>
      <c r="F142" s="30" t="s">
        <v>9</v>
      </c>
      <c r="G142" s="35">
        <v>0</v>
      </c>
      <c r="H142" s="35" t="s">
        <v>2450</v>
      </c>
      <c r="I142" s="35" t="s">
        <v>2448</v>
      </c>
      <c r="J142" s="35">
        <v>24</v>
      </c>
      <c r="K142" s="35">
        <f>VALUE(COUNTIF(Validation!$A$2:$H$47,E142))</f>
        <v>0</v>
      </c>
      <c r="L142" s="361">
        <f>IF(OR(N142="RFA",N142="UFA",N142="",N142=0),0,N142)</f>
        <v>700000</v>
      </c>
      <c r="M142" s="361">
        <f>IF(OR(O142="RFA",O142="UFA",O142="",O142=0),0,O142)</f>
        <v>0</v>
      </c>
      <c r="N142" s="358">
        <v>700000</v>
      </c>
      <c r="O142" s="358" t="s">
        <v>8</v>
      </c>
      <c r="P142" s="358">
        <v>0</v>
      </c>
      <c r="Q142" s="358">
        <v>0</v>
      </c>
      <c r="R142" s="358">
        <v>0</v>
      </c>
      <c r="S142" s="358">
        <v>0</v>
      </c>
      <c r="T142" s="358">
        <v>0</v>
      </c>
      <c r="U142" s="35">
        <f t="shared" si="8"/>
        <v>1</v>
      </c>
      <c r="W142">
        <f>COUNTIF($E$3:$E$1479,E142)</f>
        <v>1</v>
      </c>
      <c r="X142" s="35">
        <f t="shared" si="9"/>
        <v>0</v>
      </c>
      <c r="Y142">
        <f t="shared" si="10"/>
        <v>0</v>
      </c>
    </row>
    <row r="143" spans="1:25" ht="15.75" x14ac:dyDescent="0.25">
      <c r="A143">
        <f t="shared" si="11"/>
        <v>141</v>
      </c>
      <c r="B143" t="str">
        <f>C143&amp;" "&amp;D143&amp;" - "&amp;F143</f>
        <v>Brendan Gaunce - BOS</v>
      </c>
      <c r="C143" t="str">
        <f>RIGHT(E143,(LEN(E143)-1)-SEARCH(",",E143,1))</f>
        <v>Brendan</v>
      </c>
      <c r="D143" t="str">
        <f>LEFT(E143,SEARCH(",",E143,1)-1)</f>
        <v>Gaunce</v>
      </c>
      <c r="E143" s="39" t="s">
        <v>2341</v>
      </c>
      <c r="F143" s="30" t="s">
        <v>9</v>
      </c>
      <c r="G143" s="35">
        <v>0</v>
      </c>
      <c r="H143" s="35" t="s">
        <v>2452</v>
      </c>
      <c r="I143" s="35" t="s">
        <v>2448</v>
      </c>
      <c r="J143" s="35">
        <v>25</v>
      </c>
      <c r="K143" s="35">
        <f>VALUE(COUNTIF(Validation!$A$2:$H$47,E143))</f>
        <v>0</v>
      </c>
      <c r="L143" s="361">
        <f>IF(OR(N143="RFA",N143="UFA",N143="",N143=0),0,N143)</f>
        <v>700000</v>
      </c>
      <c r="M143" s="361">
        <f>IF(OR(O143="RFA",O143="UFA",O143="",O143=0),0,O143)</f>
        <v>0</v>
      </c>
      <c r="N143" s="358">
        <v>700000</v>
      </c>
      <c r="O143" s="358" t="s">
        <v>8</v>
      </c>
      <c r="P143" s="358">
        <v>0</v>
      </c>
      <c r="Q143" s="358">
        <v>0</v>
      </c>
      <c r="R143" s="358">
        <v>0</v>
      </c>
      <c r="S143" s="358">
        <v>0</v>
      </c>
      <c r="T143" s="358">
        <v>0</v>
      </c>
      <c r="U143" s="35">
        <f t="shared" si="8"/>
        <v>1</v>
      </c>
      <c r="W143">
        <f>COUNTIF($E$3:$E$1479,E143)</f>
        <v>1</v>
      </c>
      <c r="X143" s="35">
        <f t="shared" si="9"/>
        <v>0</v>
      </c>
      <c r="Y143">
        <f t="shared" si="10"/>
        <v>0</v>
      </c>
    </row>
    <row r="144" spans="1:25" ht="15.75" x14ac:dyDescent="0.25">
      <c r="A144">
        <f t="shared" si="11"/>
        <v>142</v>
      </c>
      <c r="B144" t="str">
        <f>C144&amp;" "&amp;D144&amp;" - "&amp;F144</f>
        <v>Maxime Lagace - BOS</v>
      </c>
      <c r="C144" t="str">
        <f>RIGHT(E144,(LEN(E144)-1)-SEARCH(",",E144,1))</f>
        <v>Maxime</v>
      </c>
      <c r="D144" t="str">
        <f>LEFT(E144,SEARCH(",",E144,1)-1)</f>
        <v>Lagace</v>
      </c>
      <c r="E144" s="39" t="s">
        <v>2905</v>
      </c>
      <c r="F144" s="30" t="s">
        <v>9</v>
      </c>
      <c r="G144" s="35">
        <v>0</v>
      </c>
      <c r="H144" s="35" t="s">
        <v>127</v>
      </c>
      <c r="I144" s="35" t="s">
        <v>2448</v>
      </c>
      <c r="J144" s="35">
        <v>26</v>
      </c>
      <c r="K144" s="35">
        <f>VALUE(COUNTIF(Validation!$A$2:$H$47,E144))</f>
        <v>0</v>
      </c>
      <c r="L144" s="361">
        <f>IF(OR(N144="RFA",N144="UFA",N144="",N144=0),0,N144)</f>
        <v>700000</v>
      </c>
      <c r="M144" s="361">
        <f>IF(OR(O144="RFA",O144="UFA",O144="",O144=0),0,O144)</f>
        <v>0</v>
      </c>
      <c r="N144" s="358">
        <v>700000</v>
      </c>
      <c r="O144" s="358" t="s">
        <v>7</v>
      </c>
      <c r="P144" s="358">
        <v>0</v>
      </c>
      <c r="Q144" s="358">
        <v>0</v>
      </c>
      <c r="R144" s="358">
        <v>0</v>
      </c>
      <c r="S144" s="358">
        <v>0</v>
      </c>
      <c r="T144" s="358">
        <v>0</v>
      </c>
      <c r="U144" s="35">
        <f t="shared" si="8"/>
        <v>1</v>
      </c>
      <c r="W144">
        <f>COUNTIF($E$3:$E$1479,E144)</f>
        <v>1</v>
      </c>
      <c r="X144" s="35">
        <f t="shared" si="9"/>
        <v>0</v>
      </c>
      <c r="Y144">
        <f t="shared" si="10"/>
        <v>0</v>
      </c>
    </row>
    <row r="145" spans="1:25" ht="15.75" x14ac:dyDescent="0.25">
      <c r="A145">
        <f t="shared" si="11"/>
        <v>143</v>
      </c>
      <c r="B145" t="str">
        <f>C145&amp;" "&amp;D145&amp;" - "&amp;F145</f>
        <v>Brandon Carlo - BOS</v>
      </c>
      <c r="C145" t="str">
        <f>RIGHT(E145,(LEN(E145)-1)-SEARCH(",",E145,1))</f>
        <v>Brandon</v>
      </c>
      <c r="D145" t="str">
        <f>LEFT(E145,SEARCH(",",E145,1)-1)</f>
        <v>Carlo</v>
      </c>
      <c r="E145" s="39" t="s">
        <v>1360</v>
      </c>
      <c r="F145" s="30" t="s">
        <v>9</v>
      </c>
      <c r="G145" s="35">
        <v>0</v>
      </c>
      <c r="H145" s="35" t="s">
        <v>2446</v>
      </c>
      <c r="I145" s="35" t="s">
        <v>2441</v>
      </c>
      <c r="J145" s="35">
        <v>22</v>
      </c>
      <c r="K145" s="35">
        <f>VALUE(COUNTIF(Validation!$A$2:$H$47,E145))</f>
        <v>0</v>
      </c>
      <c r="L145" s="361">
        <f>IF(OR(N145="RFA",N145="UFA",N145="",N145=0),0,N145)</f>
        <v>0</v>
      </c>
      <c r="M145" s="361">
        <f>IF(OR(O145="RFA",O145="UFA",O145="",O145=0),0,O145)</f>
        <v>0</v>
      </c>
      <c r="N145" s="358" t="s">
        <v>8</v>
      </c>
      <c r="O145" s="358">
        <v>0</v>
      </c>
      <c r="P145" s="358">
        <v>0</v>
      </c>
      <c r="Q145" s="358">
        <v>0</v>
      </c>
      <c r="R145" s="358">
        <v>0</v>
      </c>
      <c r="S145" s="358">
        <v>0</v>
      </c>
      <c r="T145" s="358">
        <v>0</v>
      </c>
      <c r="U145" s="35">
        <f t="shared" si="8"/>
        <v>0</v>
      </c>
      <c r="W145">
        <f>COUNTIF($E$3:$E$1479,E145)</f>
        <v>1</v>
      </c>
      <c r="X145" s="35">
        <f t="shared" si="9"/>
        <v>0</v>
      </c>
      <c r="Y145">
        <f t="shared" si="10"/>
        <v>1</v>
      </c>
    </row>
    <row r="146" spans="1:25" ht="15.75" x14ac:dyDescent="0.25">
      <c r="A146">
        <f t="shared" si="11"/>
        <v>144</v>
      </c>
      <c r="B146" t="str">
        <f>C146&amp;" "&amp;D146&amp;" - "&amp;F146</f>
        <v>Charlie McAvoy - BOS</v>
      </c>
      <c r="C146" t="str">
        <f>RIGHT(E146,(LEN(E146)-1)-SEARCH(",",E146,1))</f>
        <v>Charlie</v>
      </c>
      <c r="D146" t="str">
        <f>LEFT(E146,SEARCH(",",E146,1)-1)</f>
        <v>McAvoy</v>
      </c>
      <c r="E146" s="39" t="s">
        <v>1359</v>
      </c>
      <c r="F146" s="30" t="s">
        <v>9</v>
      </c>
      <c r="G146" s="35">
        <v>0</v>
      </c>
      <c r="H146" s="35" t="s">
        <v>2446</v>
      </c>
      <c r="I146" s="35" t="s">
        <v>2441</v>
      </c>
      <c r="J146" s="35">
        <v>21</v>
      </c>
      <c r="K146" s="35">
        <f>VALUE(COUNTIF(Validation!$A$2:$H$47,E146))</f>
        <v>0</v>
      </c>
      <c r="L146" s="361">
        <f>IF(OR(N146="RFA",N146="UFA",N146="",N146=0),0,N146)</f>
        <v>0</v>
      </c>
      <c r="M146" s="361">
        <f>IF(OR(O146="RFA",O146="UFA",O146="",O146=0),0,O146)</f>
        <v>0</v>
      </c>
      <c r="N146" s="358" t="s">
        <v>8</v>
      </c>
      <c r="O146" s="358">
        <v>0</v>
      </c>
      <c r="P146" s="358">
        <v>0</v>
      </c>
      <c r="Q146" s="358">
        <v>0</v>
      </c>
      <c r="R146" s="358">
        <v>0</v>
      </c>
      <c r="S146" s="358">
        <v>0</v>
      </c>
      <c r="T146" s="358">
        <v>0</v>
      </c>
      <c r="U146" s="35">
        <f t="shared" si="8"/>
        <v>0</v>
      </c>
      <c r="W146">
        <f>COUNTIF($E$3:$E$1479,E146)</f>
        <v>1</v>
      </c>
      <c r="X146" s="35">
        <f t="shared" si="9"/>
        <v>0</v>
      </c>
      <c r="Y146">
        <f t="shared" si="10"/>
        <v>1</v>
      </c>
    </row>
    <row r="147" spans="1:25" ht="15.75" x14ac:dyDescent="0.25">
      <c r="A147">
        <f t="shared" si="11"/>
        <v>145</v>
      </c>
      <c r="B147" t="str">
        <f>C147&amp;" "&amp;D147&amp;" - "&amp;F147</f>
        <v>Jack Eichel - BUF</v>
      </c>
      <c r="C147" t="str">
        <f>RIGHT(E147,(LEN(E147)-1)-SEARCH(",",E147,1))</f>
        <v>Jack</v>
      </c>
      <c r="D147" t="str">
        <f>LEFT(E147,SEARCH(",",E147,1)-1)</f>
        <v>Eichel</v>
      </c>
      <c r="E147" s="14" t="s">
        <v>2926</v>
      </c>
      <c r="F147" s="30" t="s">
        <v>10</v>
      </c>
      <c r="G147" s="35">
        <v>0</v>
      </c>
      <c r="H147" s="35" t="s">
        <v>73</v>
      </c>
      <c r="I147" s="35" t="s">
        <v>2679</v>
      </c>
      <c r="J147" s="35">
        <v>22</v>
      </c>
      <c r="K147" s="35">
        <f>VALUE(COUNTIF(Validation!$A$2:$H$47,E147))</f>
        <v>0</v>
      </c>
      <c r="L147" s="361">
        <f>IF(OR(N147="RFA",N147="UFA",N147="",N147=0),0,N147)</f>
        <v>10000000</v>
      </c>
      <c r="M147" s="361">
        <f>IF(OR(O147="RFA",O147="UFA",O147="",O147=0),0,O147)</f>
        <v>10000000</v>
      </c>
      <c r="N147" s="358">
        <v>10000000</v>
      </c>
      <c r="O147" s="358">
        <v>10000000</v>
      </c>
      <c r="P147" s="358">
        <v>10000000</v>
      </c>
      <c r="Q147" s="358">
        <v>10000000</v>
      </c>
      <c r="R147" s="358">
        <v>10000000</v>
      </c>
      <c r="S147" s="358">
        <v>10000000</v>
      </c>
      <c r="T147" s="358">
        <v>10000000</v>
      </c>
      <c r="U147" s="35">
        <f t="shared" si="8"/>
        <v>7</v>
      </c>
      <c r="W147">
        <f>COUNTIF($E$3:$E$1479,E147)</f>
        <v>1</v>
      </c>
      <c r="X147" s="35">
        <f t="shared" si="9"/>
        <v>0</v>
      </c>
      <c r="Y147">
        <f t="shared" si="10"/>
        <v>1</v>
      </c>
    </row>
    <row r="148" spans="1:25" ht="15.75" x14ac:dyDescent="0.25">
      <c r="A148">
        <f t="shared" si="11"/>
        <v>146</v>
      </c>
      <c r="B148" t="str">
        <f>C148&amp;" "&amp;D148&amp;" - "&amp;F148</f>
        <v>Jeff Skinner - BUF</v>
      </c>
      <c r="C148" t="str">
        <f>RIGHT(E148,(LEN(E148)-1)-SEARCH(",",E148,1))</f>
        <v>Jeff</v>
      </c>
      <c r="D148" t="str">
        <f>LEFT(E148,SEARCH(",",E148,1)-1)</f>
        <v>Skinner</v>
      </c>
      <c r="E148" s="39" t="s">
        <v>1385</v>
      </c>
      <c r="F148" s="30" t="s">
        <v>10</v>
      </c>
      <c r="G148" s="35" t="s">
        <v>422</v>
      </c>
      <c r="H148" s="35" t="s">
        <v>2691</v>
      </c>
      <c r="I148" s="35" t="s">
        <v>2679</v>
      </c>
      <c r="J148" s="35">
        <v>27</v>
      </c>
      <c r="K148" s="35">
        <f>VALUE(COUNTIF(Validation!$A$2:$H$47,E148))</f>
        <v>0</v>
      </c>
      <c r="L148" s="361">
        <f>IF(OR(N148="RFA",N148="UFA",N148="",N148=0),0,N148)</f>
        <v>9000000</v>
      </c>
      <c r="M148" s="361">
        <f>IF(OR(O148="RFA",O148="UFA",O148="",O148=0),0,O148)</f>
        <v>9000000</v>
      </c>
      <c r="N148" s="358">
        <v>9000000</v>
      </c>
      <c r="O148" s="358">
        <v>9000000</v>
      </c>
      <c r="P148" s="358">
        <v>9000000</v>
      </c>
      <c r="Q148" s="358">
        <v>9000000</v>
      </c>
      <c r="R148" s="358">
        <v>9000000</v>
      </c>
      <c r="S148" s="358">
        <v>9000000</v>
      </c>
      <c r="T148" s="358">
        <v>9000000</v>
      </c>
      <c r="U148" s="35">
        <f t="shared" si="8"/>
        <v>7</v>
      </c>
      <c r="W148">
        <f>COUNTIF($E$3:$E$1479,E148)</f>
        <v>1</v>
      </c>
      <c r="X148" s="35">
        <f t="shared" si="9"/>
        <v>0</v>
      </c>
      <c r="Y148">
        <f t="shared" si="10"/>
        <v>1</v>
      </c>
    </row>
    <row r="149" spans="1:25" ht="15.75" x14ac:dyDescent="0.25">
      <c r="A149">
        <f t="shared" si="11"/>
        <v>147</v>
      </c>
      <c r="B149" t="str">
        <f>C149&amp;" "&amp;D149&amp;" - "&amp;F149</f>
        <v>Kyle Okposo - BUF</v>
      </c>
      <c r="C149" t="str">
        <f>RIGHT(E149,(LEN(E149)-1)-SEARCH(",",E149,1))</f>
        <v>Kyle</v>
      </c>
      <c r="D149" t="str">
        <f>LEFT(E149,SEARCH(",",E149,1)-1)</f>
        <v>Okposo</v>
      </c>
      <c r="E149" s="39" t="s">
        <v>2992</v>
      </c>
      <c r="F149" s="30" t="s">
        <v>10</v>
      </c>
      <c r="G149" s="35" t="s">
        <v>383</v>
      </c>
      <c r="H149" s="35" t="s">
        <v>88</v>
      </c>
      <c r="I149" s="35" t="s">
        <v>2679</v>
      </c>
      <c r="J149" s="35">
        <v>31</v>
      </c>
      <c r="K149" s="35">
        <f>VALUE(COUNTIF(Validation!$A$2:$H$47,E149))</f>
        <v>0</v>
      </c>
      <c r="L149" s="361">
        <f>IF(OR(N149="RFA",N149="UFA",N149="",N149=0),0,N149)</f>
        <v>6000000</v>
      </c>
      <c r="M149" s="361">
        <f>IF(OR(O149="RFA",O149="UFA",O149="",O149=0),0,O149)</f>
        <v>6000000</v>
      </c>
      <c r="N149" s="358">
        <v>6000000</v>
      </c>
      <c r="O149" s="358">
        <v>6000000</v>
      </c>
      <c r="P149" s="358">
        <v>6000000</v>
      </c>
      <c r="Q149" s="358">
        <v>6000000</v>
      </c>
      <c r="R149" s="358" t="s">
        <v>7</v>
      </c>
      <c r="S149" s="358">
        <v>0</v>
      </c>
      <c r="T149" s="358">
        <v>0</v>
      </c>
      <c r="U149" s="35">
        <f t="shared" si="8"/>
        <v>4</v>
      </c>
      <c r="W149">
        <f>COUNTIF($E$3:$E$1479,E149)</f>
        <v>1</v>
      </c>
      <c r="X149" s="35">
        <f t="shared" si="9"/>
        <v>0</v>
      </c>
      <c r="Y149">
        <f t="shared" si="10"/>
        <v>1</v>
      </c>
    </row>
    <row r="150" spans="1:25" ht="15.75" x14ac:dyDescent="0.25">
      <c r="A150">
        <f t="shared" si="11"/>
        <v>148</v>
      </c>
      <c r="B150" t="str">
        <f>C150&amp;" "&amp;D150&amp;" - "&amp;F150</f>
        <v>Rasmus Ristolainen - BUF</v>
      </c>
      <c r="C150" t="str">
        <f>RIGHT(E150,(LEN(E150)-1)-SEARCH(",",E150,1))</f>
        <v>Rasmus</v>
      </c>
      <c r="D150" t="str">
        <f>LEFT(E150,SEARCH(",",E150,1)-1)</f>
        <v>Ristolainen</v>
      </c>
      <c r="E150" s="39" t="s">
        <v>1395</v>
      </c>
      <c r="F150" s="30" t="s">
        <v>10</v>
      </c>
      <c r="G150" s="35">
        <v>0</v>
      </c>
      <c r="H150" s="35" t="s">
        <v>381</v>
      </c>
      <c r="I150" s="35" t="s">
        <v>2679</v>
      </c>
      <c r="J150" s="35">
        <v>24</v>
      </c>
      <c r="K150" s="35">
        <f>VALUE(COUNTIF(Validation!$A$2:$H$47,E150))</f>
        <v>0</v>
      </c>
      <c r="L150" s="361">
        <f>IF(OR(N150="RFA",N150="UFA",N150="",N150=0),0,N150)</f>
        <v>5400000</v>
      </c>
      <c r="M150" s="361">
        <f>IF(OR(O150="RFA",O150="UFA",O150="",O150=0),0,O150)</f>
        <v>5400000</v>
      </c>
      <c r="N150" s="358">
        <v>5400000</v>
      </c>
      <c r="O150" s="358">
        <v>5400000</v>
      </c>
      <c r="P150" s="358">
        <v>5400000</v>
      </c>
      <c r="Q150" s="358" t="s">
        <v>7</v>
      </c>
      <c r="R150" s="358">
        <v>0</v>
      </c>
      <c r="S150" s="358">
        <v>0</v>
      </c>
      <c r="T150" s="358">
        <v>0</v>
      </c>
      <c r="U150" s="35">
        <f t="shared" si="8"/>
        <v>3</v>
      </c>
      <c r="W150">
        <f>COUNTIF($E$3:$E$1479,E150)</f>
        <v>1</v>
      </c>
      <c r="X150" s="35">
        <f t="shared" si="9"/>
        <v>0</v>
      </c>
      <c r="Y150">
        <f t="shared" si="10"/>
        <v>1</v>
      </c>
    </row>
    <row r="151" spans="1:25" ht="15.75" x14ac:dyDescent="0.25">
      <c r="A151">
        <f t="shared" si="11"/>
        <v>149</v>
      </c>
      <c r="B151" t="str">
        <f>C151&amp;" "&amp;D151&amp;" - "&amp;F151</f>
        <v>Zach Bogosian - BUF</v>
      </c>
      <c r="C151" t="str">
        <f>RIGHT(E151,(LEN(E151)-1)-SEARCH(",",E151,1))</f>
        <v>Zach</v>
      </c>
      <c r="D151" t="str">
        <f>LEFT(E151,SEARCH(",",E151,1)-1)</f>
        <v>Bogosian</v>
      </c>
      <c r="E151" s="39" t="s">
        <v>2946</v>
      </c>
      <c r="F151" s="30" t="s">
        <v>10</v>
      </c>
      <c r="G151" s="35">
        <v>0</v>
      </c>
      <c r="H151" s="35" t="s">
        <v>381</v>
      </c>
      <c r="I151" s="35" t="s">
        <v>2679</v>
      </c>
      <c r="J151" s="35">
        <v>29</v>
      </c>
      <c r="K151" s="35">
        <f>VALUE(COUNTIF(Validation!$A$2:$H$47,E151))</f>
        <v>0</v>
      </c>
      <c r="L151" s="361">
        <f>IF(OR(N151="RFA",N151="UFA",N151="",N151=0),0,N151)</f>
        <v>5142857</v>
      </c>
      <c r="M151" s="361">
        <f>IF(OR(O151="RFA",O151="UFA",O151="",O151=0),0,O151)</f>
        <v>0</v>
      </c>
      <c r="N151" s="358">
        <v>5142857</v>
      </c>
      <c r="O151" s="358" t="s">
        <v>7</v>
      </c>
      <c r="P151" s="358">
        <v>0</v>
      </c>
      <c r="Q151" s="358">
        <v>0</v>
      </c>
      <c r="R151" s="358">
        <v>0</v>
      </c>
      <c r="S151" s="358">
        <v>0</v>
      </c>
      <c r="T151" s="358">
        <v>0</v>
      </c>
      <c r="U151" s="35">
        <f t="shared" si="8"/>
        <v>1</v>
      </c>
      <c r="W151">
        <f>COUNTIF($E$3:$E$1479,E151)</f>
        <v>1</v>
      </c>
      <c r="X151" s="35">
        <f t="shared" si="9"/>
        <v>0</v>
      </c>
      <c r="Y151">
        <f t="shared" si="10"/>
        <v>0</v>
      </c>
    </row>
    <row r="152" spans="1:25" ht="15.75" x14ac:dyDescent="0.25">
      <c r="A152">
        <f t="shared" si="11"/>
        <v>150</v>
      </c>
      <c r="B152" t="str">
        <f>C152&amp;" "&amp;D152&amp;" - "&amp;F152</f>
        <v>Marcus Johansson - BUF</v>
      </c>
      <c r="C152" t="str">
        <f>RIGHT(E152,(LEN(E152)-1)-SEARCH(",",E152,1))</f>
        <v>Marcus</v>
      </c>
      <c r="D152" t="str">
        <f>LEFT(E152,SEARCH(",",E152,1)-1)</f>
        <v>Johansson</v>
      </c>
      <c r="E152" s="39" t="s">
        <v>2702</v>
      </c>
      <c r="F152" s="30" t="s">
        <v>10</v>
      </c>
      <c r="G152" s="35" t="s">
        <v>383</v>
      </c>
      <c r="H152" s="35" t="s">
        <v>2703</v>
      </c>
      <c r="I152" s="35" t="s">
        <v>2679</v>
      </c>
      <c r="J152" s="35">
        <v>28</v>
      </c>
      <c r="K152" s="35">
        <f>VALUE(COUNTIF(Validation!$A$2:$H$47,E152))</f>
        <v>0</v>
      </c>
      <c r="L152" s="361">
        <f>IF(OR(N152="RFA",N152="UFA",N152="",N152=0),0,N152)</f>
        <v>4500000</v>
      </c>
      <c r="M152" s="361">
        <f>IF(OR(O152="RFA",O152="UFA",O152="",O152=0),0,O152)</f>
        <v>4500000</v>
      </c>
      <c r="N152" s="358">
        <v>4500000</v>
      </c>
      <c r="O152" s="358">
        <v>4500000</v>
      </c>
      <c r="P152" s="358" t="s">
        <v>7</v>
      </c>
      <c r="Q152" s="358">
        <v>0</v>
      </c>
      <c r="R152" s="358">
        <v>0</v>
      </c>
      <c r="S152" s="358">
        <v>0</v>
      </c>
      <c r="T152" s="358">
        <v>0</v>
      </c>
      <c r="U152" s="35">
        <f t="shared" si="8"/>
        <v>2</v>
      </c>
      <c r="W152">
        <f>COUNTIF($E$3:$E$1479,E152)</f>
        <v>1</v>
      </c>
      <c r="X152" s="35">
        <f t="shared" si="9"/>
        <v>0</v>
      </c>
      <c r="Y152">
        <f t="shared" si="10"/>
        <v>1</v>
      </c>
    </row>
    <row r="153" spans="1:25" ht="15.75" x14ac:dyDescent="0.25">
      <c r="A153">
        <f t="shared" si="11"/>
        <v>151</v>
      </c>
      <c r="B153" t="str">
        <f>C153&amp;" "&amp;D153&amp;" - "&amp;F153</f>
        <v>Marco Scandella - BUF</v>
      </c>
      <c r="C153" t="str">
        <f>RIGHT(E153,(LEN(E153)-1)-SEARCH(",",E153,1))</f>
        <v>Marco</v>
      </c>
      <c r="D153" t="str">
        <f>LEFT(E153,SEARCH(",",E153,1)-1)</f>
        <v>Scandella</v>
      </c>
      <c r="E153" s="39" t="s">
        <v>1396</v>
      </c>
      <c r="F153" s="30" t="s">
        <v>10</v>
      </c>
      <c r="G153" s="35">
        <v>0</v>
      </c>
      <c r="H153" s="35" t="s">
        <v>382</v>
      </c>
      <c r="I153" s="35" t="s">
        <v>2679</v>
      </c>
      <c r="J153" s="35">
        <v>29</v>
      </c>
      <c r="K153" s="35">
        <f>VALUE(COUNTIF(Validation!$A$2:$H$47,E153))</f>
        <v>0</v>
      </c>
      <c r="L153" s="361">
        <f>IF(OR(N153="RFA",N153="UFA",N153="",N153=0),0,N153)</f>
        <v>4000000</v>
      </c>
      <c r="M153" s="361">
        <f>IF(OR(O153="RFA",O153="UFA",O153="",O153=0),0,O153)</f>
        <v>0</v>
      </c>
      <c r="N153" s="358">
        <v>4000000</v>
      </c>
      <c r="O153" s="358" t="s">
        <v>7</v>
      </c>
      <c r="P153" s="358">
        <v>0</v>
      </c>
      <c r="Q153" s="358">
        <v>0</v>
      </c>
      <c r="R153" s="358">
        <v>0</v>
      </c>
      <c r="S153" s="358">
        <v>0</v>
      </c>
      <c r="T153" s="358">
        <v>0</v>
      </c>
      <c r="U153" s="35">
        <f t="shared" si="8"/>
        <v>1</v>
      </c>
      <c r="W153">
        <f>COUNTIF($E$3:$E$1479,E153)</f>
        <v>1</v>
      </c>
      <c r="X153" s="35">
        <f t="shared" si="9"/>
        <v>0</v>
      </c>
      <c r="Y153">
        <f t="shared" si="10"/>
        <v>0</v>
      </c>
    </row>
    <row r="154" spans="1:25" ht="15.75" x14ac:dyDescent="0.25">
      <c r="A154">
        <f t="shared" si="11"/>
        <v>152</v>
      </c>
      <c r="B154" t="str">
        <f>C154&amp;" "&amp;D154&amp;" - "&amp;F154</f>
        <v>Colin Miller - BUF</v>
      </c>
      <c r="C154" t="str">
        <f>RIGHT(E154,(LEN(E154)-1)-SEARCH(",",E154,1))</f>
        <v>Colin</v>
      </c>
      <c r="D154" t="str">
        <f>LEFT(E154,SEARCH(",",E154,1)-1)</f>
        <v>Miller</v>
      </c>
      <c r="E154" s="39" t="s">
        <v>2378</v>
      </c>
      <c r="F154" s="30" t="s">
        <v>10</v>
      </c>
      <c r="G154" s="35">
        <v>0</v>
      </c>
      <c r="H154" s="35" t="s">
        <v>381</v>
      </c>
      <c r="I154" s="35" t="s">
        <v>2679</v>
      </c>
      <c r="J154" s="35">
        <v>26</v>
      </c>
      <c r="K154" s="35">
        <f>VALUE(COUNTIF(Validation!$A$2:$H$47,E154))</f>
        <v>0</v>
      </c>
      <c r="L154" s="361">
        <f>IF(OR(N154="RFA",N154="UFA",N154="",N154=0),0,N154)</f>
        <v>3875000</v>
      </c>
      <c r="M154" s="361">
        <f>IF(OR(O154="RFA",O154="UFA",O154="",O154=0),0,O154)</f>
        <v>3875000</v>
      </c>
      <c r="N154" s="358">
        <v>3875000</v>
      </c>
      <c r="O154" s="358">
        <v>3875000</v>
      </c>
      <c r="P154" s="358">
        <v>3875000</v>
      </c>
      <c r="Q154" s="358" t="s">
        <v>7</v>
      </c>
      <c r="R154" s="358">
        <v>0</v>
      </c>
      <c r="S154" s="358">
        <v>0</v>
      </c>
      <c r="T154" s="358">
        <v>0</v>
      </c>
      <c r="U154" s="35">
        <f t="shared" si="8"/>
        <v>3</v>
      </c>
      <c r="W154">
        <f>COUNTIF($E$3:$E$1479,E154)</f>
        <v>1</v>
      </c>
      <c r="X154" s="35">
        <f t="shared" si="9"/>
        <v>0</v>
      </c>
      <c r="Y154">
        <f t="shared" si="10"/>
        <v>1</v>
      </c>
    </row>
    <row r="155" spans="1:25" ht="15.75" x14ac:dyDescent="0.25">
      <c r="A155">
        <f t="shared" si="11"/>
        <v>153</v>
      </c>
      <c r="B155" t="str">
        <f>C155&amp;" "&amp;D155&amp;" - "&amp;F155</f>
        <v>Rasmus Dahlin - BUF</v>
      </c>
      <c r="C155" t="str">
        <f>RIGHT(E155,(LEN(E155)-1)-SEARCH(",",E155,1))</f>
        <v>Rasmus</v>
      </c>
      <c r="D155" t="str">
        <f>LEFT(E155,SEARCH(",",E155,1)-1)</f>
        <v>Dahlin</v>
      </c>
      <c r="E155" s="39" t="s">
        <v>1400</v>
      </c>
      <c r="F155" s="30" t="s">
        <v>10</v>
      </c>
      <c r="G155" s="35" t="s">
        <v>388</v>
      </c>
      <c r="H155" s="35" t="s">
        <v>382</v>
      </c>
      <c r="I155" s="35" t="s">
        <v>2679</v>
      </c>
      <c r="J155" s="35">
        <v>19</v>
      </c>
      <c r="K155" s="35">
        <f>VALUE(COUNTIF(Validation!$A$2:$H$47,E155))</f>
        <v>0</v>
      </c>
      <c r="L155" s="361">
        <f>IF(OR(N155="RFA",N155="UFA",N155="",N155=0),0,N155)</f>
        <v>3775000</v>
      </c>
      <c r="M155" s="361">
        <f>IF(OR(O155="RFA",O155="UFA",O155="",O155=0),0,O155)</f>
        <v>3775000</v>
      </c>
      <c r="N155" s="358">
        <v>3775000</v>
      </c>
      <c r="O155" s="358">
        <v>3775000</v>
      </c>
      <c r="P155" s="358" t="s">
        <v>8</v>
      </c>
      <c r="Q155" s="358">
        <v>0</v>
      </c>
      <c r="R155" s="358">
        <v>0</v>
      </c>
      <c r="S155" s="358">
        <v>0</v>
      </c>
      <c r="T155" s="358">
        <v>0</v>
      </c>
      <c r="U155" s="35">
        <f t="shared" si="8"/>
        <v>2</v>
      </c>
      <c r="W155">
        <f>COUNTIF($E$3:$E$1479,E155)</f>
        <v>1</v>
      </c>
      <c r="X155" s="35">
        <f t="shared" si="9"/>
        <v>1</v>
      </c>
      <c r="Y155">
        <f t="shared" si="10"/>
        <v>1</v>
      </c>
    </row>
    <row r="156" spans="1:25" ht="15.75" x14ac:dyDescent="0.25">
      <c r="A156">
        <f t="shared" si="11"/>
        <v>154</v>
      </c>
      <c r="B156" t="str">
        <f>C156&amp;" "&amp;D156&amp;" - "&amp;F156</f>
        <v>Sam Reinhart - BUF</v>
      </c>
      <c r="C156" t="str">
        <f>RIGHT(E156,(LEN(E156)-1)-SEARCH(",",E156,1))</f>
        <v>Sam</v>
      </c>
      <c r="D156" t="str">
        <f>LEFT(E156,SEARCH(",",E156,1)-1)</f>
        <v>Reinhart</v>
      </c>
      <c r="E156" s="39" t="s">
        <v>1394</v>
      </c>
      <c r="F156" s="30" t="s">
        <v>10</v>
      </c>
      <c r="G156" s="35">
        <v>0</v>
      </c>
      <c r="H156" s="35" t="s">
        <v>2680</v>
      </c>
      <c r="I156" s="35" t="s">
        <v>2679</v>
      </c>
      <c r="J156" s="35">
        <v>23</v>
      </c>
      <c r="K156" s="35">
        <f>VALUE(COUNTIF(Validation!$A$2:$H$47,E156))</f>
        <v>0</v>
      </c>
      <c r="L156" s="361">
        <f>IF(OR(N156="RFA",N156="UFA",N156="",N156=0),0,N156)</f>
        <v>3650000</v>
      </c>
      <c r="M156" s="361">
        <f>IF(OR(O156="RFA",O156="UFA",O156="",O156=0),0,O156)</f>
        <v>0</v>
      </c>
      <c r="N156" s="358">
        <v>3650000</v>
      </c>
      <c r="O156" s="358" t="s">
        <v>8</v>
      </c>
      <c r="P156" s="358">
        <v>0</v>
      </c>
      <c r="Q156" s="358">
        <v>0</v>
      </c>
      <c r="R156" s="358">
        <v>0</v>
      </c>
      <c r="S156" s="358">
        <v>0</v>
      </c>
      <c r="T156" s="358">
        <v>0</v>
      </c>
      <c r="U156" s="35">
        <f t="shared" si="8"/>
        <v>1</v>
      </c>
      <c r="W156">
        <f>COUNTIF($E$3:$E$1479,E156)</f>
        <v>1</v>
      </c>
      <c r="X156" s="35">
        <f t="shared" si="9"/>
        <v>0</v>
      </c>
      <c r="Y156">
        <f t="shared" si="10"/>
        <v>0</v>
      </c>
    </row>
    <row r="157" spans="1:25" ht="15.75" x14ac:dyDescent="0.25">
      <c r="A157">
        <f t="shared" si="11"/>
        <v>155</v>
      </c>
      <c r="B157" t="str">
        <f>C157&amp;" "&amp;D157&amp;" - "&amp;F157</f>
        <v>Vladimír Sobotka - BUF</v>
      </c>
      <c r="C157" t="str">
        <f>RIGHT(E157,(LEN(E157)-1)-SEARCH(",",E157,1))</f>
        <v>Vladimír</v>
      </c>
      <c r="D157" t="str">
        <f>LEFT(E157,SEARCH(",",E157,1)-1)</f>
        <v>Sobotka</v>
      </c>
      <c r="E157" s="39" t="s">
        <v>1386</v>
      </c>
      <c r="F157" s="30" t="s">
        <v>10</v>
      </c>
      <c r="G157" s="35">
        <v>0</v>
      </c>
      <c r="H157" s="35" t="s">
        <v>2698</v>
      </c>
      <c r="I157" s="35" t="s">
        <v>2679</v>
      </c>
      <c r="J157" s="35">
        <v>32</v>
      </c>
      <c r="K157" s="35">
        <f>VALUE(COUNTIF(Validation!$A$2:$H$47,E157))</f>
        <v>0</v>
      </c>
      <c r="L157" s="361">
        <f>IF(OR(N157="RFA",N157="UFA",N157="",N157=0),0,N157)</f>
        <v>3500000</v>
      </c>
      <c r="M157" s="361">
        <f>IF(OR(O157="RFA",O157="UFA",O157="",O157=0),0,O157)</f>
        <v>0</v>
      </c>
      <c r="N157" s="358">
        <v>3500000</v>
      </c>
      <c r="O157" s="358" t="s">
        <v>7</v>
      </c>
      <c r="P157" s="358">
        <v>0</v>
      </c>
      <c r="Q157" s="358">
        <v>0</v>
      </c>
      <c r="R157" s="358">
        <v>0</v>
      </c>
      <c r="S157" s="358">
        <v>0</v>
      </c>
      <c r="T157" s="358">
        <v>0</v>
      </c>
      <c r="U157" s="35">
        <f t="shared" si="8"/>
        <v>1</v>
      </c>
      <c r="W157">
        <f>COUNTIF($E$3:$E$1479,E157)</f>
        <v>1</v>
      </c>
      <c r="X157" s="35">
        <f t="shared" si="9"/>
        <v>0</v>
      </c>
      <c r="Y157">
        <f t="shared" si="10"/>
        <v>0</v>
      </c>
    </row>
    <row r="158" spans="1:25" ht="15.75" x14ac:dyDescent="0.25">
      <c r="A158">
        <f t="shared" si="11"/>
        <v>156</v>
      </c>
      <c r="B158" t="str">
        <f>C158&amp;" "&amp;D158&amp;" - "&amp;F158</f>
        <v>Brandon Montour - BUF</v>
      </c>
      <c r="C158" t="str">
        <f>RIGHT(E158,(LEN(E158)-1)-SEARCH(",",E158,1))</f>
        <v>Brandon</v>
      </c>
      <c r="D158" t="str">
        <f>LEFT(E158,SEARCH(",",E158,1)-1)</f>
        <v>Montour</v>
      </c>
      <c r="E158" s="39" t="s">
        <v>2127</v>
      </c>
      <c r="F158" s="30" t="s">
        <v>10</v>
      </c>
      <c r="G158" s="35">
        <v>0</v>
      </c>
      <c r="H158" s="35" t="s">
        <v>381</v>
      </c>
      <c r="I158" s="35" t="s">
        <v>2679</v>
      </c>
      <c r="J158" s="35">
        <v>25</v>
      </c>
      <c r="K158" s="35">
        <f>VALUE(COUNTIF(Validation!$A$2:$H$47,E158))</f>
        <v>0</v>
      </c>
      <c r="L158" s="361">
        <f>IF(OR(N158="RFA",N158="UFA",N158="",N158=0),0,N158)</f>
        <v>3387500</v>
      </c>
      <c r="M158" s="361">
        <f>IF(OR(O158="RFA",O158="UFA",O158="",O158=0),0,O158)</f>
        <v>0</v>
      </c>
      <c r="N158" s="358">
        <v>3387500</v>
      </c>
      <c r="O158" s="358" t="s">
        <v>8</v>
      </c>
      <c r="P158" s="358">
        <v>0</v>
      </c>
      <c r="Q158" s="358">
        <v>0</v>
      </c>
      <c r="R158" s="358">
        <v>0</v>
      </c>
      <c r="S158" s="358">
        <v>0</v>
      </c>
      <c r="T158" s="358">
        <v>0</v>
      </c>
      <c r="U158" s="35">
        <f t="shared" si="8"/>
        <v>1</v>
      </c>
      <c r="W158">
        <f>COUNTIF($E$3:$E$1479,E158)</f>
        <v>1</v>
      </c>
      <c r="X158" s="35">
        <f t="shared" si="9"/>
        <v>0</v>
      </c>
      <c r="Y158">
        <f t="shared" si="10"/>
        <v>0</v>
      </c>
    </row>
    <row r="159" spans="1:25" ht="15.75" x14ac:dyDescent="0.25">
      <c r="A159">
        <f t="shared" si="11"/>
        <v>157</v>
      </c>
      <c r="B159" t="str">
        <f>C159&amp;" "&amp;D159&amp;" - "&amp;F159</f>
        <v>Conor Sheary - BUF</v>
      </c>
      <c r="C159" t="str">
        <f>RIGHT(E159,(LEN(E159)-1)-SEARCH(",",E159,1))</f>
        <v>Conor</v>
      </c>
      <c r="D159" t="str">
        <f>LEFT(E159,SEARCH(",",E159,1)-1)</f>
        <v>Sheary</v>
      </c>
      <c r="E159" s="39" t="s">
        <v>1387</v>
      </c>
      <c r="F159" s="30" t="s">
        <v>10</v>
      </c>
      <c r="G159" s="35">
        <v>0</v>
      </c>
      <c r="H159" s="35" t="s">
        <v>2691</v>
      </c>
      <c r="I159" s="35" t="s">
        <v>2679</v>
      </c>
      <c r="J159" s="35">
        <v>27</v>
      </c>
      <c r="K159" s="35">
        <f>VALUE(COUNTIF(Validation!$A$2:$H$47,E159))</f>
        <v>0</v>
      </c>
      <c r="L159" s="361">
        <f>IF(OR(N159="RFA",N159="UFA",N159="",N159=0),0,N159)</f>
        <v>3000000</v>
      </c>
      <c r="M159" s="361">
        <f>IF(OR(O159="RFA",O159="UFA",O159="",O159=0),0,O159)</f>
        <v>0</v>
      </c>
      <c r="N159" s="358">
        <v>3000000</v>
      </c>
      <c r="O159" s="358" t="s">
        <v>7</v>
      </c>
      <c r="P159" s="358">
        <v>0</v>
      </c>
      <c r="Q159" s="358">
        <v>0</v>
      </c>
      <c r="R159" s="358">
        <v>0</v>
      </c>
      <c r="S159" s="358">
        <v>0</v>
      </c>
      <c r="T159" s="358">
        <v>0</v>
      </c>
      <c r="U159" s="35">
        <f t="shared" si="8"/>
        <v>1</v>
      </c>
      <c r="W159">
        <f>COUNTIF($E$3:$E$1479,E159)</f>
        <v>1</v>
      </c>
      <c r="X159" s="35">
        <f t="shared" si="9"/>
        <v>0</v>
      </c>
      <c r="Y159">
        <f t="shared" si="10"/>
        <v>0</v>
      </c>
    </row>
    <row r="160" spans="1:25" ht="15.75" x14ac:dyDescent="0.25">
      <c r="A160">
        <f t="shared" si="11"/>
        <v>158</v>
      </c>
      <c r="B160" t="str">
        <f>C160&amp;" "&amp;D160&amp;" - "&amp;F160</f>
        <v>Jake McCabe - BUF</v>
      </c>
      <c r="C160" t="str">
        <f>RIGHT(E160,(LEN(E160)-1)-SEARCH(",",E160,1))</f>
        <v>Jake</v>
      </c>
      <c r="D160" t="str">
        <f>LEFT(E160,SEARCH(",",E160,1)-1)</f>
        <v>McCabe</v>
      </c>
      <c r="E160" s="39" t="s">
        <v>1399</v>
      </c>
      <c r="F160" s="30" t="s">
        <v>10</v>
      </c>
      <c r="G160" s="35">
        <v>0</v>
      </c>
      <c r="H160" s="35" t="s">
        <v>382</v>
      </c>
      <c r="I160" s="35" t="s">
        <v>2679</v>
      </c>
      <c r="J160" s="35">
        <v>25</v>
      </c>
      <c r="K160" s="35">
        <f>VALUE(COUNTIF(Validation!$A$2:$H$47,E160))</f>
        <v>0</v>
      </c>
      <c r="L160" s="361">
        <f>IF(OR(N160="RFA",N160="UFA",N160="",N160=0),0,N160)</f>
        <v>2850000</v>
      </c>
      <c r="M160" s="361">
        <f>IF(OR(O160="RFA",O160="UFA",O160="",O160=0),0,O160)</f>
        <v>2850000</v>
      </c>
      <c r="N160" s="358">
        <v>2850000</v>
      </c>
      <c r="O160" s="358">
        <v>2850000</v>
      </c>
      <c r="P160" s="358" t="s">
        <v>7</v>
      </c>
      <c r="Q160" s="358">
        <v>0</v>
      </c>
      <c r="R160" s="358">
        <v>0</v>
      </c>
      <c r="S160" s="358">
        <v>0</v>
      </c>
      <c r="T160" s="358">
        <v>0</v>
      </c>
      <c r="U160" s="35">
        <f t="shared" si="8"/>
        <v>2</v>
      </c>
      <c r="W160">
        <f>COUNTIF($E$3:$E$1479,E160)</f>
        <v>1</v>
      </c>
      <c r="X160" s="35">
        <f t="shared" si="9"/>
        <v>0</v>
      </c>
      <c r="Y160">
        <f t="shared" si="10"/>
        <v>1</v>
      </c>
    </row>
    <row r="161" spans="1:25" ht="15.75" x14ac:dyDescent="0.25">
      <c r="A161">
        <f t="shared" si="11"/>
        <v>159</v>
      </c>
      <c r="B161" t="str">
        <f>C161&amp;" "&amp;D161&amp;" - "&amp;F161</f>
        <v>Carter Hutton - BUF</v>
      </c>
      <c r="C161" t="str">
        <f>RIGHT(E161,(LEN(E161)-1)-SEARCH(",",E161,1))</f>
        <v>Carter</v>
      </c>
      <c r="D161" t="str">
        <f>LEFT(E161,SEARCH(",",E161,1)-1)</f>
        <v>Hutton</v>
      </c>
      <c r="E161" s="39" t="s">
        <v>1401</v>
      </c>
      <c r="F161" s="30" t="s">
        <v>10</v>
      </c>
      <c r="G161" s="35">
        <v>0</v>
      </c>
      <c r="H161" s="35" t="s">
        <v>127</v>
      </c>
      <c r="I161" s="35" t="s">
        <v>2679</v>
      </c>
      <c r="J161" s="35">
        <v>33</v>
      </c>
      <c r="K161" s="35">
        <f>VALUE(COUNTIF(Validation!$A$2:$H$47,E161))</f>
        <v>0</v>
      </c>
      <c r="L161" s="361">
        <f>IF(OR(N161="RFA",N161="UFA",N161="",N161=0),0,N161)</f>
        <v>2750000</v>
      </c>
      <c r="M161" s="361">
        <f>IF(OR(O161="RFA",O161="UFA",O161="",O161=0),0,O161)</f>
        <v>2750000</v>
      </c>
      <c r="N161" s="358">
        <v>2750000</v>
      </c>
      <c r="O161" s="358">
        <v>2750000</v>
      </c>
      <c r="P161" s="358" t="s">
        <v>7</v>
      </c>
      <c r="Q161" s="358">
        <v>0</v>
      </c>
      <c r="R161" s="358">
        <v>0</v>
      </c>
      <c r="S161" s="358">
        <v>0</v>
      </c>
      <c r="T161" s="358">
        <v>0</v>
      </c>
      <c r="U161" s="35">
        <f t="shared" si="8"/>
        <v>2</v>
      </c>
      <c r="W161">
        <f>COUNTIF($E$3:$E$1479,E161)</f>
        <v>1</v>
      </c>
      <c r="X161" s="35">
        <f t="shared" si="9"/>
        <v>0</v>
      </c>
      <c r="Y161">
        <f t="shared" si="10"/>
        <v>1</v>
      </c>
    </row>
    <row r="162" spans="1:25" ht="15.75" x14ac:dyDescent="0.25">
      <c r="A162">
        <f t="shared" si="11"/>
        <v>160</v>
      </c>
      <c r="B162" t="str">
        <f>C162&amp;" "&amp;D162&amp;" - "&amp;F162</f>
        <v>Jimmy Vesey - BUF</v>
      </c>
      <c r="C162" t="str">
        <f>RIGHT(E162,(LEN(E162)-1)-SEARCH(",",E162,1))</f>
        <v>Jimmy</v>
      </c>
      <c r="D162" t="str">
        <f>LEFT(E162,SEARCH(",",E162,1)-1)</f>
        <v>Vesey</v>
      </c>
      <c r="E162" s="39" t="s">
        <v>1760</v>
      </c>
      <c r="F162" s="30" t="s">
        <v>10</v>
      </c>
      <c r="G162" s="35">
        <v>0</v>
      </c>
      <c r="H162" s="35" t="s">
        <v>2691</v>
      </c>
      <c r="I162" s="35" t="s">
        <v>2679</v>
      </c>
      <c r="J162" s="35">
        <v>26</v>
      </c>
      <c r="K162" s="35">
        <f>VALUE(COUNTIF(Validation!$A$2:$H$47,E162))</f>
        <v>0</v>
      </c>
      <c r="L162" s="361">
        <f>IF(OR(N162="RFA",N162="UFA",N162="",N162=0),0,N162)</f>
        <v>2275000</v>
      </c>
      <c r="M162" s="361">
        <f>IF(OR(O162="RFA",O162="UFA",O162="",O162=0),0,O162)</f>
        <v>0</v>
      </c>
      <c r="N162" s="358">
        <v>2275000</v>
      </c>
      <c r="O162" s="358" t="s">
        <v>7</v>
      </c>
      <c r="P162" s="358">
        <v>0</v>
      </c>
      <c r="Q162" s="358">
        <v>0</v>
      </c>
      <c r="R162" s="358">
        <v>0</v>
      </c>
      <c r="S162" s="358">
        <v>0</v>
      </c>
      <c r="T162" s="358">
        <v>0</v>
      </c>
      <c r="U162" s="35">
        <f t="shared" si="8"/>
        <v>1</v>
      </c>
      <c r="W162">
        <f>COUNTIF($E$3:$E$1479,E162)</f>
        <v>1</v>
      </c>
      <c r="X162" s="35">
        <f t="shared" si="9"/>
        <v>0</v>
      </c>
      <c r="Y162">
        <f t="shared" si="10"/>
        <v>0</v>
      </c>
    </row>
    <row r="163" spans="1:25" ht="15.75" x14ac:dyDescent="0.25">
      <c r="A163">
        <f t="shared" si="11"/>
        <v>161</v>
      </c>
      <c r="B163" t="str">
        <f>C163&amp;" "&amp;D163&amp;" - "&amp;F163</f>
        <v>Matt Hunwick - BUF</v>
      </c>
      <c r="C163" t="str">
        <f>RIGHT(E163,(LEN(E163)-1)-SEARCH(",",E163,1))</f>
        <v>Matt</v>
      </c>
      <c r="D163" t="str">
        <f>LEFT(E163,SEARCH(",",E163,1)-1)</f>
        <v>Hunwick</v>
      </c>
      <c r="E163" s="39" t="s">
        <v>1398</v>
      </c>
      <c r="F163" s="30" t="s">
        <v>10</v>
      </c>
      <c r="G163" s="35">
        <v>0</v>
      </c>
      <c r="H163" s="35" t="s">
        <v>382</v>
      </c>
      <c r="I163" s="35" t="s">
        <v>2679</v>
      </c>
      <c r="J163" s="35">
        <v>34</v>
      </c>
      <c r="K163" s="35">
        <f>VALUE(COUNTIF(Validation!$A$2:$H$47,E163))</f>
        <v>0</v>
      </c>
      <c r="L163" s="361">
        <f>IF(OR(N163="RFA",N163="UFA",N163="",N163=0),0,N163)</f>
        <v>2250000</v>
      </c>
      <c r="M163" s="361">
        <f>IF(OR(O163="RFA",O163="UFA",O163="",O163=0),0,O163)</f>
        <v>0</v>
      </c>
      <c r="N163" s="358">
        <v>2250000</v>
      </c>
      <c r="O163" s="358" t="s">
        <v>7</v>
      </c>
      <c r="P163" s="358">
        <v>0</v>
      </c>
      <c r="Q163" s="358">
        <v>0</v>
      </c>
      <c r="R163" s="358">
        <v>0</v>
      </c>
      <c r="S163" s="358">
        <v>0</v>
      </c>
      <c r="T163" s="358">
        <v>0</v>
      </c>
      <c r="U163" s="35">
        <f t="shared" si="8"/>
        <v>1</v>
      </c>
      <c r="W163">
        <f>COUNTIF($E$3:$E$1479,E163)</f>
        <v>1</v>
      </c>
      <c r="X163" s="35">
        <f t="shared" si="9"/>
        <v>0</v>
      </c>
      <c r="Y163">
        <f t="shared" si="10"/>
        <v>0</v>
      </c>
    </row>
    <row r="164" spans="1:25" ht="15.75" x14ac:dyDescent="0.25">
      <c r="A164">
        <f t="shared" si="11"/>
        <v>162</v>
      </c>
      <c r="B164" t="str">
        <f>C164&amp;" "&amp;D164&amp;" - "&amp;F164</f>
        <v>Evan Rodrigues - BUF</v>
      </c>
      <c r="C164" t="str">
        <f>RIGHT(E164,(LEN(E164)-1)-SEARCH(",",E164,1))</f>
        <v>Evan</v>
      </c>
      <c r="D164" t="str">
        <f>LEFT(E164,SEARCH(",",E164,1)-1)</f>
        <v>Rodrigues</v>
      </c>
      <c r="E164" s="39" t="s">
        <v>1393</v>
      </c>
      <c r="F164" s="30" t="s">
        <v>10</v>
      </c>
      <c r="G164" s="35">
        <v>0</v>
      </c>
      <c r="H164" s="35" t="s">
        <v>2681</v>
      </c>
      <c r="I164" s="35" t="s">
        <v>2679</v>
      </c>
      <c r="J164" s="35">
        <v>26</v>
      </c>
      <c r="K164" s="35">
        <f>VALUE(COUNTIF(Validation!$A$2:$H$47,E164))</f>
        <v>0</v>
      </c>
      <c r="L164" s="361">
        <f>IF(OR(N164="RFA",N164="UFA",N164="",N164=0),0,N164)</f>
        <v>2000000</v>
      </c>
      <c r="M164" s="361">
        <f>IF(OR(O164="RFA",O164="UFA",O164="",O164=0),0,O164)</f>
        <v>0</v>
      </c>
      <c r="N164" s="358">
        <v>2000000</v>
      </c>
      <c r="O164" s="358" t="s">
        <v>8</v>
      </c>
      <c r="P164" s="358">
        <v>0</v>
      </c>
      <c r="Q164" s="358">
        <v>0</v>
      </c>
      <c r="R164" s="358">
        <v>0</v>
      </c>
      <c r="S164" s="358">
        <v>0</v>
      </c>
      <c r="T164" s="358">
        <v>0</v>
      </c>
      <c r="U164" s="35">
        <f t="shared" si="8"/>
        <v>1</v>
      </c>
      <c r="W164">
        <f>COUNTIF($E$3:$E$1479,E164)</f>
        <v>1</v>
      </c>
      <c r="X164" s="35">
        <f t="shared" si="9"/>
        <v>0</v>
      </c>
      <c r="Y164">
        <f t="shared" si="10"/>
        <v>0</v>
      </c>
    </row>
    <row r="165" spans="1:25" ht="15.75" x14ac:dyDescent="0.25">
      <c r="A165">
        <f t="shared" si="11"/>
        <v>163</v>
      </c>
      <c r="B165" t="str">
        <f>C165&amp;" "&amp;D165&amp;" - "&amp;F165</f>
        <v>Dylan Cozens - BUF</v>
      </c>
      <c r="C165" t="str">
        <f>RIGHT(E165,(LEN(E165)-1)-SEARCH(",",E165,1))</f>
        <v>Dylan</v>
      </c>
      <c r="D165" t="str">
        <f>LEFT(E165,SEARCH(",",E165,1)-1)</f>
        <v>Cozens</v>
      </c>
      <c r="E165" s="39" t="s">
        <v>2704</v>
      </c>
      <c r="F165" s="30" t="s">
        <v>10</v>
      </c>
      <c r="G165" s="35" t="s">
        <v>388</v>
      </c>
      <c r="H165" s="35" t="s">
        <v>73</v>
      </c>
      <c r="I165" s="35" t="s">
        <v>2692</v>
      </c>
      <c r="J165" s="35">
        <v>18</v>
      </c>
      <c r="K165" s="35">
        <f>VALUE(COUNTIF(Validation!$A$2:$H$47,E165))</f>
        <v>0</v>
      </c>
      <c r="L165" s="361">
        <f>IF(OR(N165="RFA",N165="UFA",N165="",N165=0),0,N165)</f>
        <v>1775000</v>
      </c>
      <c r="M165" s="361">
        <f>IF(OR(O165="RFA",O165="UFA",O165="",O165=0),0,O165)</f>
        <v>1775000</v>
      </c>
      <c r="N165" s="358">
        <v>1775000</v>
      </c>
      <c r="O165" s="358">
        <v>1775000</v>
      </c>
      <c r="P165" s="358">
        <v>1775000</v>
      </c>
      <c r="Q165" s="358" t="s">
        <v>8</v>
      </c>
      <c r="R165" s="358">
        <v>0</v>
      </c>
      <c r="S165" s="358">
        <v>0</v>
      </c>
      <c r="T165" s="358">
        <v>0</v>
      </c>
      <c r="U165" s="35">
        <f t="shared" si="8"/>
        <v>3</v>
      </c>
      <c r="W165">
        <f>COUNTIF($E$3:$E$1479,E165)</f>
        <v>1</v>
      </c>
      <c r="X165" s="35">
        <f t="shared" si="9"/>
        <v>1</v>
      </c>
      <c r="Y165">
        <f t="shared" si="10"/>
        <v>1</v>
      </c>
    </row>
    <row r="166" spans="1:25" ht="15.75" x14ac:dyDescent="0.25">
      <c r="A166">
        <f t="shared" si="11"/>
        <v>164</v>
      </c>
      <c r="B166" t="str">
        <f>C166&amp;" "&amp;D166&amp;" - "&amp;F166</f>
        <v>Zemgus Girgensons - BUF</v>
      </c>
      <c r="C166" t="str">
        <f>RIGHT(E166,(LEN(E166)-1)-SEARCH(",",E166,1))</f>
        <v>Zemgus</v>
      </c>
      <c r="D166" t="str">
        <f>LEFT(E166,SEARCH(",",E166,1)-1)</f>
        <v>Girgensons</v>
      </c>
      <c r="E166" s="39" t="s">
        <v>1388</v>
      </c>
      <c r="F166" s="30" t="s">
        <v>10</v>
      </c>
      <c r="G166" s="35">
        <v>0</v>
      </c>
      <c r="H166" s="35" t="s">
        <v>2681</v>
      </c>
      <c r="I166" s="35" t="s">
        <v>2679</v>
      </c>
      <c r="J166" s="35">
        <v>25</v>
      </c>
      <c r="K166" s="35">
        <f>VALUE(COUNTIF(Validation!$A$2:$H$47,E166))</f>
        <v>0</v>
      </c>
      <c r="L166" s="361">
        <f>IF(OR(N166="RFA",N166="UFA",N166="",N166=0),0,N166)</f>
        <v>1600000</v>
      </c>
      <c r="M166" s="361">
        <f>IF(OR(O166="RFA",O166="UFA",O166="",O166=0),0,O166)</f>
        <v>0</v>
      </c>
      <c r="N166" s="358">
        <v>1600000</v>
      </c>
      <c r="O166" s="358" t="s">
        <v>7</v>
      </c>
      <c r="P166" s="358">
        <v>0</v>
      </c>
      <c r="Q166" s="358">
        <v>0</v>
      </c>
      <c r="R166" s="358">
        <v>0</v>
      </c>
      <c r="S166" s="358">
        <v>0</v>
      </c>
      <c r="T166" s="358">
        <v>0</v>
      </c>
      <c r="U166" s="35">
        <f t="shared" si="8"/>
        <v>1</v>
      </c>
      <c r="W166">
        <f>COUNTIF($E$3:$E$1479,E166)</f>
        <v>1</v>
      </c>
      <c r="X166" s="35">
        <f t="shared" si="9"/>
        <v>0</v>
      </c>
      <c r="Y166">
        <f t="shared" si="10"/>
        <v>0</v>
      </c>
    </row>
    <row r="167" spans="1:25" ht="15.75" x14ac:dyDescent="0.25">
      <c r="A167">
        <f t="shared" si="11"/>
        <v>165</v>
      </c>
      <c r="B167" t="str">
        <f>C167&amp;" "&amp;D167&amp;" - "&amp;F167</f>
        <v>Johan Larsson - BUF</v>
      </c>
      <c r="C167" t="str">
        <f>RIGHT(E167,(LEN(E167)-1)-SEARCH(",",E167,1))</f>
        <v>Johan</v>
      </c>
      <c r="D167" t="str">
        <f>LEFT(E167,SEARCH(",",E167,1)-1)</f>
        <v>Larsson</v>
      </c>
      <c r="E167" s="39" t="s">
        <v>1389</v>
      </c>
      <c r="F167" s="30" t="s">
        <v>10</v>
      </c>
      <c r="G167" s="35">
        <v>0</v>
      </c>
      <c r="H167" s="35" t="s">
        <v>2681</v>
      </c>
      <c r="I167" s="35" t="s">
        <v>2679</v>
      </c>
      <c r="J167" s="35">
        <v>27</v>
      </c>
      <c r="K167" s="35">
        <f>VALUE(COUNTIF(Validation!$A$2:$H$47,E167))</f>
        <v>0</v>
      </c>
      <c r="L167" s="361">
        <f>IF(OR(N167="RFA",N167="UFA",N167="",N167=0),0,N167)</f>
        <v>1550000</v>
      </c>
      <c r="M167" s="361">
        <f>IF(OR(O167="RFA",O167="UFA",O167="",O167=0),0,O167)</f>
        <v>0</v>
      </c>
      <c r="N167" s="358">
        <v>1550000</v>
      </c>
      <c r="O167" s="358" t="s">
        <v>7</v>
      </c>
      <c r="P167" s="358">
        <v>0</v>
      </c>
      <c r="Q167" s="358">
        <v>0</v>
      </c>
      <c r="R167" s="358">
        <v>0</v>
      </c>
      <c r="S167" s="358">
        <v>0</v>
      </c>
      <c r="T167" s="358">
        <v>0</v>
      </c>
      <c r="U167" s="35">
        <f t="shared" si="8"/>
        <v>1</v>
      </c>
      <c r="W167">
        <f>COUNTIF($E$3:$E$1479,E167)</f>
        <v>1</v>
      </c>
      <c r="X167" s="35">
        <f t="shared" si="9"/>
        <v>0</v>
      </c>
      <c r="Y167">
        <f t="shared" si="10"/>
        <v>0</v>
      </c>
    </row>
    <row r="168" spans="1:25" ht="15.75" x14ac:dyDescent="0.25">
      <c r="A168">
        <f t="shared" si="11"/>
        <v>166</v>
      </c>
      <c r="B168" t="str">
        <f>C168&amp;" "&amp;D168&amp;" - "&amp;F168</f>
        <v>Casey Mittelstadt - BUF</v>
      </c>
      <c r="C168" t="str">
        <f>RIGHT(E168,(LEN(E168)-1)-SEARCH(",",E168,1))</f>
        <v>Casey</v>
      </c>
      <c r="D168" t="str">
        <f>LEFT(E168,SEARCH(",",E168,1)-1)</f>
        <v>Mittelstadt</v>
      </c>
      <c r="E168" s="39" t="s">
        <v>1392</v>
      </c>
      <c r="F168" s="30" t="s">
        <v>10</v>
      </c>
      <c r="G168" s="35" t="s">
        <v>388</v>
      </c>
      <c r="H168" s="35" t="s">
        <v>73</v>
      </c>
      <c r="I168" s="35" t="s">
        <v>2679</v>
      </c>
      <c r="J168" s="35">
        <v>20</v>
      </c>
      <c r="K168" s="35">
        <f>VALUE(COUNTIF(Validation!$A$2:$H$47,E168))</f>
        <v>0</v>
      </c>
      <c r="L168" s="361">
        <f>IF(OR(N168="RFA",N168="UFA",N168="",N168=0),0,N168)</f>
        <v>1491667</v>
      </c>
      <c r="M168" s="361">
        <f>IF(OR(O168="RFA",O168="UFA",O168="",O168=0),0,O168)</f>
        <v>0</v>
      </c>
      <c r="N168" s="358">
        <v>1491667</v>
      </c>
      <c r="O168" s="358" t="s">
        <v>8</v>
      </c>
      <c r="P168" s="358">
        <v>0</v>
      </c>
      <c r="Q168" s="358">
        <v>0</v>
      </c>
      <c r="R168" s="358">
        <v>0</v>
      </c>
      <c r="S168" s="358">
        <v>0</v>
      </c>
      <c r="T168" s="358">
        <v>0</v>
      </c>
      <c r="U168" s="35">
        <f t="shared" si="8"/>
        <v>1</v>
      </c>
      <c r="W168">
        <f>COUNTIF($E$3:$E$1479,E168)</f>
        <v>1</v>
      </c>
      <c r="X168" s="35">
        <f t="shared" si="9"/>
        <v>1</v>
      </c>
      <c r="Y168">
        <f t="shared" si="10"/>
        <v>0</v>
      </c>
    </row>
    <row r="169" spans="1:25" ht="15.75" x14ac:dyDescent="0.25">
      <c r="A169">
        <f t="shared" si="11"/>
        <v>167</v>
      </c>
      <c r="B169" t="str">
        <f>C169&amp;" "&amp;D169&amp;" - "&amp;F169</f>
        <v>Lawrence Pilut - BUF</v>
      </c>
      <c r="C169" t="str">
        <f>RIGHT(E169,(LEN(E169)-1)-SEARCH(",",E169,1))</f>
        <v>Lawrence</v>
      </c>
      <c r="D169" t="str">
        <f>LEFT(E169,SEARCH(",",E169,1)-1)</f>
        <v>Pilut</v>
      </c>
      <c r="E169" s="39" t="s">
        <v>1404</v>
      </c>
      <c r="F169" s="30" t="s">
        <v>10</v>
      </c>
      <c r="G169" s="35" t="s">
        <v>388</v>
      </c>
      <c r="H169" s="9" t="s">
        <v>382</v>
      </c>
      <c r="I169" s="9" t="s">
        <v>2692</v>
      </c>
      <c r="J169" s="9">
        <v>23</v>
      </c>
      <c r="K169" s="35">
        <f>VALUE(COUNTIF(Validation!$A$2:$H$47,E169))</f>
        <v>0</v>
      </c>
      <c r="L169" s="361">
        <f>IF(OR(N169="RFA",N169="UFA",N169="",N169=0),0,N169)</f>
        <v>1350000</v>
      </c>
      <c r="M169" s="361">
        <f>IF(OR(O169="RFA",O169="UFA",O169="",O169=0),0,O169)</f>
        <v>0</v>
      </c>
      <c r="N169" s="358">
        <v>1350000</v>
      </c>
      <c r="O169" s="358" t="s">
        <v>8</v>
      </c>
      <c r="P169" s="358">
        <v>0</v>
      </c>
      <c r="Q169" s="358">
        <v>0</v>
      </c>
      <c r="R169" s="358">
        <v>0</v>
      </c>
      <c r="S169" s="358">
        <v>0</v>
      </c>
      <c r="T169" s="358">
        <v>0</v>
      </c>
      <c r="U169" s="35">
        <f t="shared" si="8"/>
        <v>1</v>
      </c>
      <c r="W169">
        <f>COUNTIF($E$3:$E$1479,E169)</f>
        <v>1</v>
      </c>
      <c r="X169" s="35">
        <f t="shared" si="9"/>
        <v>1</v>
      </c>
      <c r="Y169">
        <f t="shared" si="10"/>
        <v>0</v>
      </c>
    </row>
    <row r="170" spans="1:25" ht="15.75" x14ac:dyDescent="0.25">
      <c r="A170">
        <f t="shared" si="11"/>
        <v>168</v>
      </c>
      <c r="B170" t="str">
        <f>C170&amp;" "&amp;D170&amp;" - "&amp;F170</f>
        <v>Linus Ullmark - BUF</v>
      </c>
      <c r="C170" t="str">
        <f>RIGHT(E170,(LEN(E170)-1)-SEARCH(",",E170,1))</f>
        <v>Linus</v>
      </c>
      <c r="D170" t="str">
        <f>LEFT(E170,SEARCH(",",E170,1)-1)</f>
        <v>Ullmark</v>
      </c>
      <c r="E170" s="39" t="s">
        <v>1402</v>
      </c>
      <c r="F170" s="30" t="s">
        <v>10</v>
      </c>
      <c r="G170" s="35">
        <v>0</v>
      </c>
      <c r="H170" s="35" t="s">
        <v>127</v>
      </c>
      <c r="I170" s="35" t="s">
        <v>2679</v>
      </c>
      <c r="J170" s="35">
        <v>26</v>
      </c>
      <c r="K170" s="35">
        <f>VALUE(COUNTIF(Validation!$A$2:$H$47,E170))</f>
        <v>0</v>
      </c>
      <c r="L170" s="361">
        <f>IF(OR(N170="RFA",N170="UFA",N170="",N170=0),0,N170)</f>
        <v>1325000</v>
      </c>
      <c r="M170" s="361">
        <f>IF(OR(O170="RFA",O170="UFA",O170="",O170=0),0,O170)</f>
        <v>0</v>
      </c>
      <c r="N170" s="358">
        <v>1325000</v>
      </c>
      <c r="O170" s="358" t="s">
        <v>8</v>
      </c>
      <c r="P170" s="358">
        <v>0</v>
      </c>
      <c r="Q170" s="358">
        <v>0</v>
      </c>
      <c r="R170" s="358">
        <v>0</v>
      </c>
      <c r="S170" s="358">
        <v>0</v>
      </c>
      <c r="T170" s="358">
        <v>0</v>
      </c>
      <c r="U170" s="35">
        <f t="shared" si="8"/>
        <v>1</v>
      </c>
      <c r="W170">
        <f>COUNTIF($E$3:$E$1479,E170)</f>
        <v>1</v>
      </c>
      <c r="X170" s="35">
        <f t="shared" si="9"/>
        <v>0</v>
      </c>
      <c r="Y170">
        <f t="shared" si="10"/>
        <v>0</v>
      </c>
    </row>
    <row r="171" spans="1:25" ht="15.75" x14ac:dyDescent="0.25">
      <c r="A171">
        <f t="shared" si="11"/>
        <v>169</v>
      </c>
      <c r="B171" t="str">
        <f>C171&amp;" "&amp;D171&amp;" - "&amp;F171</f>
        <v>Henri Jokiharju - BUF</v>
      </c>
      <c r="C171" t="str">
        <f>RIGHT(E171,(LEN(E171)-1)-SEARCH(",",E171,1))</f>
        <v>Henri</v>
      </c>
      <c r="D171" t="str">
        <f>LEFT(E171,SEARCH(",",E171,1)-1)</f>
        <v>Jokiharju</v>
      </c>
      <c r="E171" s="39" t="s">
        <v>1905</v>
      </c>
      <c r="F171" s="30" t="s">
        <v>10</v>
      </c>
      <c r="G171" s="35" t="s">
        <v>388</v>
      </c>
      <c r="H171" s="9" t="s">
        <v>381</v>
      </c>
      <c r="I171" s="9" t="s">
        <v>2692</v>
      </c>
      <c r="J171" s="9">
        <v>20</v>
      </c>
      <c r="K171" s="35">
        <f>VALUE(COUNTIF(Validation!$A$2:$H$47,E171))</f>
        <v>0</v>
      </c>
      <c r="L171" s="361">
        <f>IF(OR(N171="RFA",N171="UFA",N171="",N171=0),0,N171)</f>
        <v>1279166</v>
      </c>
      <c r="M171" s="361">
        <f>IF(OR(O171="RFA",O171="UFA",O171="",O171=0),0,O171)</f>
        <v>1279166</v>
      </c>
      <c r="N171" s="358">
        <v>1279166</v>
      </c>
      <c r="O171" s="358">
        <v>1279166</v>
      </c>
      <c r="P171" s="358" t="s">
        <v>8</v>
      </c>
      <c r="Q171" s="358">
        <v>0</v>
      </c>
      <c r="R171" s="358">
        <v>0</v>
      </c>
      <c r="S171" s="358">
        <v>0</v>
      </c>
      <c r="T171" s="358">
        <v>0</v>
      </c>
      <c r="U171" s="35">
        <f t="shared" si="8"/>
        <v>2</v>
      </c>
      <c r="W171">
        <f>COUNTIF($E$3:$E$1479,E171)</f>
        <v>1</v>
      </c>
      <c r="X171" s="35">
        <f t="shared" si="9"/>
        <v>1</v>
      </c>
      <c r="Y171">
        <f t="shared" si="10"/>
        <v>1</v>
      </c>
    </row>
    <row r="172" spans="1:25" ht="15.75" x14ac:dyDescent="0.25">
      <c r="A172">
        <f t="shared" si="11"/>
        <v>170</v>
      </c>
      <c r="B172" t="str">
        <f>C172&amp;" "&amp;D172&amp;" - "&amp;F172</f>
        <v>Tage Thompson - BUF</v>
      </c>
      <c r="C172" t="str">
        <f>RIGHT(E172,(LEN(E172)-1)-SEARCH(",",E172,1))</f>
        <v>Tage</v>
      </c>
      <c r="D172" t="str">
        <f>LEFT(E172,SEARCH(",",E172,1)-1)</f>
        <v>Thompson</v>
      </c>
      <c r="E172" s="39" t="s">
        <v>1391</v>
      </c>
      <c r="F172" s="30" t="s">
        <v>10</v>
      </c>
      <c r="G172" s="35" t="s">
        <v>388</v>
      </c>
      <c r="H172" s="35" t="s">
        <v>2686</v>
      </c>
      <c r="I172" s="35" t="s">
        <v>2692</v>
      </c>
      <c r="J172" s="35">
        <v>21</v>
      </c>
      <c r="K172" s="35">
        <f>VALUE(COUNTIF(Validation!$A$2:$H$47,E172))</f>
        <v>0</v>
      </c>
      <c r="L172" s="361">
        <f>IF(OR(N172="RFA",N172="UFA",N172="",N172=0),0,N172)</f>
        <v>1137500</v>
      </c>
      <c r="M172" s="361">
        <f>IF(OR(O172="RFA",O172="UFA",O172="",O172=0),0,O172)</f>
        <v>0</v>
      </c>
      <c r="N172" s="358">
        <v>1137500</v>
      </c>
      <c r="O172" s="358" t="s">
        <v>8</v>
      </c>
      <c r="P172" s="358">
        <v>0</v>
      </c>
      <c r="Q172" s="358">
        <v>0</v>
      </c>
      <c r="R172" s="358">
        <v>0</v>
      </c>
      <c r="S172" s="358">
        <v>0</v>
      </c>
      <c r="T172" s="358">
        <v>0</v>
      </c>
      <c r="U172" s="35">
        <f t="shared" si="8"/>
        <v>1</v>
      </c>
      <c r="W172">
        <f>COUNTIF($E$3:$E$1479,E172)</f>
        <v>1</v>
      </c>
      <c r="X172" s="35">
        <f t="shared" si="9"/>
        <v>1</v>
      </c>
      <c r="Y172">
        <f t="shared" si="10"/>
        <v>0</v>
      </c>
    </row>
    <row r="173" spans="1:25" ht="15.75" x14ac:dyDescent="0.25">
      <c r="A173">
        <f t="shared" si="11"/>
        <v>171</v>
      </c>
      <c r="B173" t="str">
        <f>C173&amp;" "&amp;D173&amp;" - "&amp;F173</f>
        <v>Scott Wilson - BUF</v>
      </c>
      <c r="C173" t="str">
        <f>RIGHT(E173,(LEN(E173)-1)-SEARCH(",",E173,1))</f>
        <v>Scott</v>
      </c>
      <c r="D173" t="str">
        <f>LEFT(E173,SEARCH(",",E173,1)-1)</f>
        <v>Wilson</v>
      </c>
      <c r="E173" s="39" t="s">
        <v>1390</v>
      </c>
      <c r="F173" s="30" t="s">
        <v>10</v>
      </c>
      <c r="G173" s="35">
        <v>0</v>
      </c>
      <c r="H173" s="35" t="s">
        <v>93</v>
      </c>
      <c r="I173" s="9" t="s">
        <v>2679</v>
      </c>
      <c r="J173" s="35">
        <v>27</v>
      </c>
      <c r="K173" s="35">
        <f>VALUE(COUNTIF(Validation!$A$2:$H$47,E173))</f>
        <v>0</v>
      </c>
      <c r="L173" s="361">
        <f>IF(OR(N173="RFA",N173="UFA",N173="",N173=0),0,N173)</f>
        <v>1050000</v>
      </c>
      <c r="M173" s="361">
        <f>IF(OR(O173="RFA",O173="UFA",O173="",O173=0),0,O173)</f>
        <v>0</v>
      </c>
      <c r="N173" s="358">
        <v>1050000</v>
      </c>
      <c r="O173" s="358" t="s">
        <v>7</v>
      </c>
      <c r="P173" s="358">
        <v>0</v>
      </c>
      <c r="Q173" s="358">
        <v>0</v>
      </c>
      <c r="R173" s="358">
        <v>0</v>
      </c>
      <c r="S173" s="358">
        <v>0</v>
      </c>
      <c r="T173" s="358">
        <v>0</v>
      </c>
      <c r="U173" s="35">
        <f t="shared" si="8"/>
        <v>1</v>
      </c>
      <c r="W173">
        <f>COUNTIF($E$3:$E$1479,E173)</f>
        <v>1</v>
      </c>
      <c r="X173" s="35">
        <f t="shared" si="9"/>
        <v>0</v>
      </c>
      <c r="Y173">
        <f t="shared" si="10"/>
        <v>0</v>
      </c>
    </row>
    <row r="174" spans="1:25" ht="15.75" x14ac:dyDescent="0.25">
      <c r="A174">
        <f t="shared" si="11"/>
        <v>172</v>
      </c>
      <c r="B174" t="str">
        <f>C174&amp;" "&amp;D174&amp;" - "&amp;F174</f>
        <v>Matej Pekar - BUF</v>
      </c>
      <c r="C174" t="str">
        <f>RIGHT(E174,(LEN(E174)-1)-SEARCH(",",E174,1))</f>
        <v>Matej</v>
      </c>
      <c r="D174" t="str">
        <f>LEFT(E174,SEARCH(",",E174,1)-1)</f>
        <v>Pekar</v>
      </c>
      <c r="E174" s="39" t="s">
        <v>2631</v>
      </c>
      <c r="F174" s="30" t="s">
        <v>10</v>
      </c>
      <c r="G174" s="35" t="s">
        <v>388</v>
      </c>
      <c r="H174" s="9" t="s">
        <v>2686</v>
      </c>
      <c r="I174" s="9" t="s">
        <v>2692</v>
      </c>
      <c r="J174" s="9">
        <v>19</v>
      </c>
      <c r="K174" s="35">
        <f>VALUE(COUNTIF(Validation!$A$2:$H$47,E174))</f>
        <v>0</v>
      </c>
      <c r="L174" s="361">
        <f>IF(OR(N174="RFA",N174="UFA",N174="",N174=0),0,N174)</f>
        <v>927500</v>
      </c>
      <c r="M174" s="361">
        <f>IF(OR(O174="RFA",O174="UFA",O174="",O174=0),0,O174)</f>
        <v>927500</v>
      </c>
      <c r="N174" s="358">
        <v>927500</v>
      </c>
      <c r="O174" s="358">
        <v>927500</v>
      </c>
      <c r="P174" s="358">
        <v>927500</v>
      </c>
      <c r="Q174" s="358" t="s">
        <v>8</v>
      </c>
      <c r="R174" s="358">
        <v>0</v>
      </c>
      <c r="S174" s="358">
        <v>0</v>
      </c>
      <c r="T174" s="358">
        <v>0</v>
      </c>
      <c r="U174" s="35">
        <f t="shared" si="8"/>
        <v>3</v>
      </c>
      <c r="W174">
        <f>COUNTIF($E$3:$E$1479,E174)</f>
        <v>1</v>
      </c>
      <c r="X174" s="35">
        <f t="shared" si="9"/>
        <v>1</v>
      </c>
      <c r="Y174">
        <f t="shared" si="10"/>
        <v>1</v>
      </c>
    </row>
    <row r="175" spans="1:25" ht="15.75" x14ac:dyDescent="0.25">
      <c r="A175">
        <f t="shared" si="11"/>
        <v>173</v>
      </c>
      <c r="B175" t="str">
        <f>C175&amp;" "&amp;D175&amp;" - "&amp;F175</f>
        <v>Rasmus Asplund - BUF</v>
      </c>
      <c r="C175" t="str">
        <f>RIGHT(E175,(LEN(E175)-1)-SEARCH(",",E175,1))</f>
        <v>Rasmus</v>
      </c>
      <c r="D175" t="str">
        <f>LEFT(E175,SEARCH(",",E175,1)-1)</f>
        <v>Asplund</v>
      </c>
      <c r="E175" s="39" t="s">
        <v>1410</v>
      </c>
      <c r="F175" s="30" t="s">
        <v>10</v>
      </c>
      <c r="G175" s="35" t="s">
        <v>388</v>
      </c>
      <c r="H175" s="35" t="s">
        <v>2681</v>
      </c>
      <c r="I175" s="35" t="s">
        <v>2692</v>
      </c>
      <c r="J175" s="35">
        <v>21</v>
      </c>
      <c r="K175" s="35">
        <f>VALUE(COUNTIF(Validation!$A$2:$H$47,E175))</f>
        <v>0</v>
      </c>
      <c r="L175" s="361">
        <f>IF(OR(N175="RFA",N175="UFA",N175="",N175=0),0,N175)</f>
        <v>925000</v>
      </c>
      <c r="M175" s="361">
        <f>IF(OR(O175="RFA",O175="UFA",O175="",O175=0),0,O175)</f>
        <v>925000</v>
      </c>
      <c r="N175" s="358">
        <v>925000</v>
      </c>
      <c r="O175" s="358">
        <v>925000</v>
      </c>
      <c r="P175" s="358" t="s">
        <v>8</v>
      </c>
      <c r="Q175" s="358">
        <v>0</v>
      </c>
      <c r="R175" s="358">
        <v>0</v>
      </c>
      <c r="S175" s="358">
        <v>0</v>
      </c>
      <c r="T175" s="358">
        <v>0</v>
      </c>
      <c r="U175" s="35">
        <f t="shared" si="8"/>
        <v>2</v>
      </c>
      <c r="W175">
        <f>COUNTIF($E$3:$E$1479,E175)</f>
        <v>1</v>
      </c>
      <c r="X175" s="35">
        <f t="shared" si="9"/>
        <v>1</v>
      </c>
      <c r="Y175">
        <f t="shared" si="10"/>
        <v>1</v>
      </c>
    </row>
    <row r="176" spans="1:25" ht="15.75" x14ac:dyDescent="0.25">
      <c r="A176">
        <f t="shared" si="11"/>
        <v>174</v>
      </c>
      <c r="B176" t="str">
        <f>C176&amp;" "&amp;D176&amp;" - "&amp;F176</f>
        <v>William Borgen - BUF</v>
      </c>
      <c r="C176" t="str">
        <f>RIGHT(E176,(LEN(E176)-1)-SEARCH(",",E176,1))</f>
        <v>William</v>
      </c>
      <c r="D176" t="str">
        <f>LEFT(E176,SEARCH(",",E176,1)-1)</f>
        <v>Borgen</v>
      </c>
      <c r="E176" s="39" t="s">
        <v>1408</v>
      </c>
      <c r="F176" s="30" t="s">
        <v>10</v>
      </c>
      <c r="G176" s="35" t="s">
        <v>388</v>
      </c>
      <c r="H176" s="35" t="s">
        <v>381</v>
      </c>
      <c r="I176" s="35" t="s">
        <v>2692</v>
      </c>
      <c r="J176" s="35">
        <v>22</v>
      </c>
      <c r="K176" s="35">
        <f>VALUE(COUNTIF(Validation!$A$2:$H$47,E176))</f>
        <v>0</v>
      </c>
      <c r="L176" s="361">
        <f>IF(OR(N176="RFA",N176="UFA",N176="",N176=0),0,N176)</f>
        <v>925000</v>
      </c>
      <c r="M176" s="361">
        <f>IF(OR(O176="RFA",O176="UFA",O176="",O176=0),0,O176)</f>
        <v>925000</v>
      </c>
      <c r="N176" s="358">
        <v>925000</v>
      </c>
      <c r="O176" s="358">
        <v>925000</v>
      </c>
      <c r="P176" s="358" t="s">
        <v>8</v>
      </c>
      <c r="Q176" s="358">
        <v>0</v>
      </c>
      <c r="R176" s="358">
        <v>0</v>
      </c>
      <c r="S176" s="358">
        <v>0</v>
      </c>
      <c r="T176" s="358">
        <v>0</v>
      </c>
      <c r="U176" s="35">
        <f t="shared" si="8"/>
        <v>2</v>
      </c>
      <c r="W176">
        <f>COUNTIF($E$3:$E$1479,E176)</f>
        <v>1</v>
      </c>
      <c r="X176" s="35">
        <f t="shared" si="9"/>
        <v>1</v>
      </c>
      <c r="Y176">
        <f t="shared" si="10"/>
        <v>1</v>
      </c>
    </row>
    <row r="177" spans="1:25" ht="15.75" x14ac:dyDescent="0.25">
      <c r="A177">
        <f t="shared" si="11"/>
        <v>175</v>
      </c>
      <c r="B177" t="str">
        <f>C177&amp;" "&amp;D177&amp;" - "&amp;F177</f>
        <v>Jacob Bryson - BUF</v>
      </c>
      <c r="C177" t="str">
        <f>RIGHT(E177,(LEN(E177)-1)-SEARCH(",",E177,1))</f>
        <v>Jacob</v>
      </c>
      <c r="D177" t="str">
        <f>LEFT(E177,SEARCH(",",E177,1)-1)</f>
        <v>Bryson</v>
      </c>
      <c r="E177" s="39" t="s">
        <v>2632</v>
      </c>
      <c r="F177" s="30" t="s">
        <v>10</v>
      </c>
      <c r="G177" s="35" t="s">
        <v>388</v>
      </c>
      <c r="H177" s="35" t="s">
        <v>82</v>
      </c>
      <c r="I177" s="35" t="s">
        <v>2692</v>
      </c>
      <c r="J177" s="35">
        <v>21</v>
      </c>
      <c r="K177" s="35">
        <f>VALUE(COUNTIF(Validation!$A$2:$H$47,E177))</f>
        <v>0</v>
      </c>
      <c r="L177" s="361">
        <f>IF(OR(N177="RFA",N177="UFA",N177="",N177=0),0,N177)</f>
        <v>925000</v>
      </c>
      <c r="M177" s="361">
        <f>IF(OR(O177="RFA",O177="UFA",O177="",O177=0),0,O177)</f>
        <v>925000</v>
      </c>
      <c r="N177" s="358">
        <v>925000</v>
      </c>
      <c r="O177" s="358">
        <v>925000</v>
      </c>
      <c r="P177" s="358">
        <v>925000</v>
      </c>
      <c r="Q177" s="358" t="s">
        <v>8</v>
      </c>
      <c r="R177" s="358">
        <v>0</v>
      </c>
      <c r="S177" s="358">
        <v>0</v>
      </c>
      <c r="T177" s="358">
        <v>0</v>
      </c>
      <c r="U177" s="35">
        <f t="shared" si="8"/>
        <v>3</v>
      </c>
      <c r="W177">
        <f>COUNTIF($E$3:$E$1479,E177)</f>
        <v>1</v>
      </c>
      <c r="X177" s="35">
        <f t="shared" si="9"/>
        <v>1</v>
      </c>
      <c r="Y177">
        <f t="shared" si="10"/>
        <v>1</v>
      </c>
    </row>
    <row r="178" spans="1:25" ht="15.75" x14ac:dyDescent="0.25">
      <c r="A178">
        <f t="shared" si="11"/>
        <v>176</v>
      </c>
      <c r="B178" t="str">
        <f>C178&amp;" "&amp;D178&amp;" - "&amp;F178</f>
        <v>Casey Fitzgerald - BUF</v>
      </c>
      <c r="C178" t="str">
        <f>RIGHT(E178,(LEN(E178)-1)-SEARCH(",",E178,1))</f>
        <v>Casey</v>
      </c>
      <c r="D178" t="str">
        <f>LEFT(E178,SEARCH(",",E178,1)-1)</f>
        <v>Fitzgerald</v>
      </c>
      <c r="E178" s="39" t="s">
        <v>2633</v>
      </c>
      <c r="F178" s="30" t="s">
        <v>10</v>
      </c>
      <c r="G178" s="35" t="s">
        <v>388</v>
      </c>
      <c r="H178" s="35" t="s">
        <v>381</v>
      </c>
      <c r="I178" s="9" t="s">
        <v>2692</v>
      </c>
      <c r="J178" s="35">
        <v>22</v>
      </c>
      <c r="K178" s="35">
        <f>VALUE(COUNTIF(Validation!$A$2:$H$47,E178))</f>
        <v>0</v>
      </c>
      <c r="L178" s="361">
        <f>IF(OR(N178="RFA",N178="UFA",N178="",N178=0),0,N178)</f>
        <v>925000</v>
      </c>
      <c r="M178" s="361">
        <f>IF(OR(O178="RFA",O178="UFA",O178="",O178=0),0,O178)</f>
        <v>925000</v>
      </c>
      <c r="N178" s="358">
        <v>925000</v>
      </c>
      <c r="O178" s="358">
        <v>925000</v>
      </c>
      <c r="P178" s="358" t="s">
        <v>8</v>
      </c>
      <c r="Q178" s="358">
        <v>0</v>
      </c>
      <c r="R178" s="358">
        <v>0</v>
      </c>
      <c r="S178" s="358">
        <v>0</v>
      </c>
      <c r="T178" s="358">
        <v>0</v>
      </c>
      <c r="U178" s="35">
        <f t="shared" si="8"/>
        <v>2</v>
      </c>
      <c r="W178">
        <f>COUNTIF($E$3:$E$1479,E178)</f>
        <v>1</v>
      </c>
      <c r="X178" s="35">
        <f t="shared" si="9"/>
        <v>1</v>
      </c>
      <c r="Y178">
        <f t="shared" si="10"/>
        <v>1</v>
      </c>
    </row>
    <row r="179" spans="1:25" ht="15.75" x14ac:dyDescent="0.25">
      <c r="A179">
        <f t="shared" si="11"/>
        <v>177</v>
      </c>
      <c r="B179" t="str">
        <f>C179&amp;" "&amp;D179&amp;" - "&amp;F179</f>
        <v>Brandon Hickey - BUF</v>
      </c>
      <c r="C179" t="str">
        <f>RIGHT(E179,(LEN(E179)-1)-SEARCH(",",E179,1))</f>
        <v>Brandon</v>
      </c>
      <c r="D179" t="str">
        <f>LEFT(E179,SEARCH(",",E179,1)-1)</f>
        <v>Hickey</v>
      </c>
      <c r="E179" s="39" t="s">
        <v>1405</v>
      </c>
      <c r="F179" s="30" t="s">
        <v>10</v>
      </c>
      <c r="G179" s="35" t="s">
        <v>388</v>
      </c>
      <c r="H179" s="35" t="s">
        <v>382</v>
      </c>
      <c r="I179" s="35" t="s">
        <v>2692</v>
      </c>
      <c r="J179" s="35">
        <v>23</v>
      </c>
      <c r="K179" s="35">
        <f>VALUE(COUNTIF(Validation!$A$2:$H$47,E179))</f>
        <v>0</v>
      </c>
      <c r="L179" s="361">
        <f>IF(OR(N179="RFA",N179="UFA",N179="",N179=0),0,N179)</f>
        <v>925000</v>
      </c>
      <c r="M179" s="361">
        <f>IF(OR(O179="RFA",O179="UFA",O179="",O179=0),0,O179)</f>
        <v>0</v>
      </c>
      <c r="N179" s="358">
        <v>925000</v>
      </c>
      <c r="O179" s="358" t="s">
        <v>8</v>
      </c>
      <c r="P179" s="358">
        <v>0</v>
      </c>
      <c r="Q179" s="358">
        <v>0</v>
      </c>
      <c r="R179" s="358">
        <v>0</v>
      </c>
      <c r="S179" s="358">
        <v>0</v>
      </c>
      <c r="T179" s="358">
        <v>0</v>
      </c>
      <c r="U179" s="35">
        <f t="shared" si="8"/>
        <v>1</v>
      </c>
      <c r="W179">
        <f>COUNTIF($E$3:$E$1479,E179)</f>
        <v>1</v>
      </c>
      <c r="X179" s="35">
        <f t="shared" si="9"/>
        <v>1</v>
      </c>
      <c r="Y179">
        <f t="shared" si="10"/>
        <v>0</v>
      </c>
    </row>
    <row r="180" spans="1:25" ht="15.75" x14ac:dyDescent="0.25">
      <c r="A180">
        <f t="shared" si="11"/>
        <v>178</v>
      </c>
      <c r="B180" t="str">
        <f>C180&amp;" "&amp;D180&amp;" - "&amp;F180</f>
        <v>Jonas Johansson - BUF</v>
      </c>
      <c r="C180" t="str">
        <f>RIGHT(E180,(LEN(E180)-1)-SEARCH(",",E180,1))</f>
        <v>Jonas</v>
      </c>
      <c r="D180" t="str">
        <f>LEFT(E180,SEARCH(",",E180,1)-1)</f>
        <v>Johansson</v>
      </c>
      <c r="E180" s="39" t="s">
        <v>1414</v>
      </c>
      <c r="F180" s="30" t="s">
        <v>10</v>
      </c>
      <c r="G180" s="35" t="s">
        <v>388</v>
      </c>
      <c r="H180" s="35" t="s">
        <v>127</v>
      </c>
      <c r="I180" s="35" t="s">
        <v>2692</v>
      </c>
      <c r="J180" s="35">
        <v>23</v>
      </c>
      <c r="K180" s="35">
        <f>VALUE(COUNTIF(Validation!$A$2:$H$47,E180))</f>
        <v>0</v>
      </c>
      <c r="L180" s="361">
        <f>IF(OR(N180="RFA",N180="UFA",N180="",N180=0),0,N180)</f>
        <v>925000</v>
      </c>
      <c r="M180" s="361">
        <f>IF(OR(O180="RFA",O180="UFA",O180="",O180=0),0,O180)</f>
        <v>0</v>
      </c>
      <c r="N180" s="358">
        <v>925000</v>
      </c>
      <c r="O180" s="358" t="s">
        <v>8</v>
      </c>
      <c r="P180" s="358">
        <v>0</v>
      </c>
      <c r="Q180" s="358">
        <v>0</v>
      </c>
      <c r="R180" s="358">
        <v>0</v>
      </c>
      <c r="S180" s="358">
        <v>0</v>
      </c>
      <c r="T180" s="358">
        <v>0</v>
      </c>
      <c r="U180" s="35">
        <f t="shared" si="8"/>
        <v>1</v>
      </c>
      <c r="W180">
        <f>COUNTIF($E$3:$E$1479,E180)</f>
        <v>1</v>
      </c>
      <c r="X180" s="35">
        <f t="shared" si="9"/>
        <v>1</v>
      </c>
      <c r="Y180">
        <f t="shared" si="10"/>
        <v>0</v>
      </c>
    </row>
    <row r="181" spans="1:25" ht="15.75" x14ac:dyDescent="0.25">
      <c r="A181">
        <f t="shared" si="11"/>
        <v>179</v>
      </c>
      <c r="B181" t="str">
        <f>C181&amp;" "&amp;D181&amp;" - "&amp;F181</f>
        <v>Andrew Oglevie - BUF</v>
      </c>
      <c r="C181" t="str">
        <f>RIGHT(E181,(LEN(E181)-1)-SEARCH(",",E181,1))</f>
        <v>Andrew</v>
      </c>
      <c r="D181" t="str">
        <f>LEFT(E181,SEARCH(",",E181,1)-1)</f>
        <v>Oglevie</v>
      </c>
      <c r="E181" s="39" t="s">
        <v>1403</v>
      </c>
      <c r="F181" s="30" t="s">
        <v>10</v>
      </c>
      <c r="G181" s="35" t="s">
        <v>388</v>
      </c>
      <c r="H181" s="35" t="s">
        <v>73</v>
      </c>
      <c r="I181" s="35" t="s">
        <v>2692</v>
      </c>
      <c r="J181" s="35">
        <v>24</v>
      </c>
      <c r="K181" s="35">
        <f>VALUE(COUNTIF(Validation!$A$2:$H$47,E181))</f>
        <v>0</v>
      </c>
      <c r="L181" s="361">
        <f>IF(OR(N181="RFA",N181="UFA",N181="",N181=0),0,N181)</f>
        <v>925000</v>
      </c>
      <c r="M181" s="361">
        <f>IF(OR(O181="RFA",O181="UFA",O181="",O181=0),0,O181)</f>
        <v>0</v>
      </c>
      <c r="N181" s="358">
        <v>925000</v>
      </c>
      <c r="O181" s="358" t="s">
        <v>8</v>
      </c>
      <c r="P181" s="358">
        <v>0</v>
      </c>
      <c r="Q181" s="358">
        <v>0</v>
      </c>
      <c r="R181" s="358">
        <v>0</v>
      </c>
      <c r="S181" s="358">
        <v>0</v>
      </c>
      <c r="T181" s="358">
        <v>0</v>
      </c>
      <c r="U181" s="35">
        <f t="shared" si="8"/>
        <v>1</v>
      </c>
      <c r="W181">
        <f>COUNTIF($E$3:$E$1479,E181)</f>
        <v>1</v>
      </c>
      <c r="X181" s="35">
        <f t="shared" si="9"/>
        <v>1</v>
      </c>
      <c r="Y181">
        <f t="shared" si="10"/>
        <v>0</v>
      </c>
    </row>
    <row r="182" spans="1:25" ht="15.75" x14ac:dyDescent="0.25">
      <c r="A182">
        <f t="shared" si="11"/>
        <v>180</v>
      </c>
      <c r="B182" t="str">
        <f>C182&amp;" "&amp;D182&amp;" - "&amp;F182</f>
        <v>Victor Olofsson - BUF</v>
      </c>
      <c r="C182" t="str">
        <f>RIGHT(E182,(LEN(E182)-1)-SEARCH(",",E182,1))</f>
        <v>Victor</v>
      </c>
      <c r="D182" t="str">
        <f>LEFT(E182,SEARCH(",",E182,1)-1)</f>
        <v>Olofsson</v>
      </c>
      <c r="E182" s="39" t="s">
        <v>1413</v>
      </c>
      <c r="F182" s="30" t="s">
        <v>10</v>
      </c>
      <c r="G182" s="35" t="s">
        <v>388</v>
      </c>
      <c r="H182" s="35" t="s">
        <v>2691</v>
      </c>
      <c r="I182" s="35" t="s">
        <v>2692</v>
      </c>
      <c r="J182" s="35">
        <v>24</v>
      </c>
      <c r="K182" s="35">
        <f>VALUE(COUNTIF(Validation!$A$2:$H$47,E182))</f>
        <v>0</v>
      </c>
      <c r="L182" s="361">
        <f>IF(OR(N182="RFA",N182="UFA",N182="",N182=0),0,N182)</f>
        <v>925000</v>
      </c>
      <c r="M182" s="361">
        <f>IF(OR(O182="RFA",O182="UFA",O182="",O182=0),0,O182)</f>
        <v>0</v>
      </c>
      <c r="N182" s="358">
        <v>925000</v>
      </c>
      <c r="O182" s="358" t="s">
        <v>8</v>
      </c>
      <c r="P182" s="358">
        <v>0</v>
      </c>
      <c r="Q182" s="358">
        <v>0</v>
      </c>
      <c r="R182" s="358">
        <v>0</v>
      </c>
      <c r="S182" s="358">
        <v>0</v>
      </c>
      <c r="T182" s="358">
        <v>0</v>
      </c>
      <c r="U182" s="35">
        <f t="shared" si="8"/>
        <v>1</v>
      </c>
      <c r="W182">
        <f>COUNTIF($E$3:$E$1479,E182)</f>
        <v>1</v>
      </c>
      <c r="X182" s="35">
        <f t="shared" si="9"/>
        <v>1</v>
      </c>
      <c r="Y182">
        <f t="shared" si="10"/>
        <v>0</v>
      </c>
    </row>
    <row r="183" spans="1:25" ht="15.75" x14ac:dyDescent="0.25">
      <c r="A183">
        <f t="shared" si="11"/>
        <v>181</v>
      </c>
      <c r="B183" t="str">
        <f>C183&amp;" "&amp;D183&amp;" - "&amp;F183</f>
        <v>Arttu Ruotsalainen - BUF</v>
      </c>
      <c r="C183" t="str">
        <f>RIGHT(E183,(LEN(E183)-1)-SEARCH(",",E183,1))</f>
        <v>Arttu</v>
      </c>
      <c r="D183" t="str">
        <f>LEFT(E183,SEARCH(",",E183,1)-1)</f>
        <v>Ruotsalainen</v>
      </c>
      <c r="E183" s="39" t="s">
        <v>2630</v>
      </c>
      <c r="F183" s="30" t="s">
        <v>10</v>
      </c>
      <c r="G183" s="35" t="s">
        <v>388</v>
      </c>
      <c r="H183" s="35" t="s">
        <v>2681</v>
      </c>
      <c r="I183" s="35" t="s">
        <v>2692</v>
      </c>
      <c r="J183" s="35">
        <v>21</v>
      </c>
      <c r="K183" s="35">
        <f>VALUE(COUNTIF(Validation!$A$2:$H$47,E183))</f>
        <v>0</v>
      </c>
      <c r="L183" s="361">
        <f>IF(OR(N183="RFA",N183="UFA",N183="",N183=0),0,N183)</f>
        <v>925000</v>
      </c>
      <c r="M183" s="361">
        <f>IF(OR(O183="RFA",O183="UFA",O183="",O183=0),0,O183)</f>
        <v>925000</v>
      </c>
      <c r="N183" s="358">
        <v>925000</v>
      </c>
      <c r="O183" s="358">
        <v>925000</v>
      </c>
      <c r="P183" s="358">
        <v>925000</v>
      </c>
      <c r="Q183" s="358" t="s">
        <v>8</v>
      </c>
      <c r="R183" s="358">
        <v>0</v>
      </c>
      <c r="S183" s="358">
        <v>0</v>
      </c>
      <c r="T183" s="358">
        <v>0</v>
      </c>
      <c r="U183" s="35">
        <f t="shared" si="8"/>
        <v>3</v>
      </c>
      <c r="W183">
        <f>COUNTIF($E$3:$E$1479,E183)</f>
        <v>1</v>
      </c>
      <c r="X183" s="35">
        <f t="shared" si="9"/>
        <v>1</v>
      </c>
      <c r="Y183">
        <f t="shared" si="10"/>
        <v>1</v>
      </c>
    </row>
    <row r="184" spans="1:25" ht="15.75" x14ac:dyDescent="0.25">
      <c r="A184">
        <f t="shared" si="11"/>
        <v>182</v>
      </c>
      <c r="B184" t="str">
        <f>C184&amp;" "&amp;D184&amp;" - "&amp;F184</f>
        <v>Ukko-Pekka Luukkonen - BUF</v>
      </c>
      <c r="C184" t="str">
        <f>RIGHT(E184,(LEN(E184)-1)-SEARCH(",",E184,1))</f>
        <v>Ukko-Pekka</v>
      </c>
      <c r="D184" t="str">
        <f>LEFT(E184,SEARCH(",",E184,1)-1)</f>
        <v>Luukkonen</v>
      </c>
      <c r="E184" s="39" t="s">
        <v>1412</v>
      </c>
      <c r="F184" s="30" t="s">
        <v>10</v>
      </c>
      <c r="G184" s="35" t="s">
        <v>388</v>
      </c>
      <c r="H184" s="35" t="s">
        <v>127</v>
      </c>
      <c r="I184" s="35" t="s">
        <v>2692</v>
      </c>
      <c r="J184" s="35">
        <v>20</v>
      </c>
      <c r="K184" s="35">
        <f>VALUE(COUNTIF(Validation!$A$2:$H$47,E184))</f>
        <v>0</v>
      </c>
      <c r="L184" s="361">
        <f>IF(OR(N184="RFA",N184="UFA",N184="",N184=0),0,N184)</f>
        <v>910833</v>
      </c>
      <c r="M184" s="361">
        <f>IF(OR(O184="RFA",O184="UFA",O184="",O184=0),0,O184)</f>
        <v>910833</v>
      </c>
      <c r="N184" s="358">
        <v>910833</v>
      </c>
      <c r="O184" s="358">
        <v>910833</v>
      </c>
      <c r="P184" s="358">
        <v>910833</v>
      </c>
      <c r="Q184" s="358" t="s">
        <v>8</v>
      </c>
      <c r="R184" s="358">
        <v>0</v>
      </c>
      <c r="S184" s="358">
        <v>0</v>
      </c>
      <c r="T184" s="358">
        <v>0</v>
      </c>
      <c r="U184" s="35">
        <f t="shared" si="8"/>
        <v>3</v>
      </c>
      <c r="W184">
        <f>COUNTIF($E$3:$E$1479,E184)</f>
        <v>1</v>
      </c>
      <c r="X184" s="35">
        <f t="shared" si="9"/>
        <v>1</v>
      </c>
      <c r="Y184">
        <f t="shared" si="10"/>
        <v>1</v>
      </c>
    </row>
    <row r="185" spans="1:25" ht="15.75" x14ac:dyDescent="0.25">
      <c r="A185">
        <f t="shared" si="11"/>
        <v>183</v>
      </c>
      <c r="B185" t="str">
        <f>C185&amp;" "&amp;D185&amp;" - "&amp;F185</f>
        <v>Casey Nelson - BUF</v>
      </c>
      <c r="C185" t="str">
        <f>RIGHT(E185,(LEN(E185)-1)-SEARCH(",",E185,1))</f>
        <v>Casey</v>
      </c>
      <c r="D185" t="str">
        <f>LEFT(E185,SEARCH(",",E185,1)-1)</f>
        <v>Nelson</v>
      </c>
      <c r="E185" s="39" t="s">
        <v>1411</v>
      </c>
      <c r="F185" s="30" t="s">
        <v>10</v>
      </c>
      <c r="G185" s="35">
        <v>0</v>
      </c>
      <c r="H185" s="9" t="s">
        <v>381</v>
      </c>
      <c r="I185" s="9" t="s">
        <v>2679</v>
      </c>
      <c r="J185" s="9">
        <v>27</v>
      </c>
      <c r="K185" s="35">
        <f>VALUE(COUNTIF(Validation!$A$2:$H$47,E185))</f>
        <v>0</v>
      </c>
      <c r="L185" s="361">
        <f>IF(OR(N185="RFA",N185="UFA",N185="",N185=0),0,N185)</f>
        <v>812500</v>
      </c>
      <c r="M185" s="361">
        <f>IF(OR(O185="RFA",O185="UFA",O185="",O185=0),0,O185)</f>
        <v>0</v>
      </c>
      <c r="N185" s="358">
        <v>812500</v>
      </c>
      <c r="O185" s="358" t="s">
        <v>7</v>
      </c>
      <c r="P185" s="358">
        <v>0</v>
      </c>
      <c r="Q185" s="358">
        <v>0</v>
      </c>
      <c r="R185" s="358">
        <v>0</v>
      </c>
      <c r="S185" s="358">
        <v>0</v>
      </c>
      <c r="T185" s="358">
        <v>0</v>
      </c>
      <c r="U185" s="35">
        <f t="shared" si="8"/>
        <v>1</v>
      </c>
      <c r="W185">
        <f>COUNTIF($E$3:$E$1479,E185)</f>
        <v>1</v>
      </c>
      <c r="X185" s="35">
        <f t="shared" si="9"/>
        <v>0</v>
      </c>
      <c r="Y185">
        <f t="shared" si="10"/>
        <v>0</v>
      </c>
    </row>
    <row r="186" spans="1:25" ht="15.75" x14ac:dyDescent="0.25">
      <c r="A186">
        <f t="shared" si="11"/>
        <v>184</v>
      </c>
      <c r="B186" t="str">
        <f>C186&amp;" "&amp;D186&amp;" - "&amp;F186</f>
        <v>Devante Stephens - BUF</v>
      </c>
      <c r="C186" t="str">
        <f>RIGHT(E186,(LEN(E186)-1)-SEARCH(",",E186,1))</f>
        <v>Devante</v>
      </c>
      <c r="D186" t="str">
        <f>LEFT(E186,SEARCH(",",E186,1)-1)</f>
        <v>Stephens</v>
      </c>
      <c r="E186" s="39" t="s">
        <v>1415</v>
      </c>
      <c r="F186" s="30" t="s">
        <v>10</v>
      </c>
      <c r="G186" s="35" t="s">
        <v>388</v>
      </c>
      <c r="H186" s="35" t="s">
        <v>82</v>
      </c>
      <c r="I186" s="35" t="s">
        <v>2692</v>
      </c>
      <c r="J186" s="35">
        <v>22</v>
      </c>
      <c r="K186" s="35">
        <f>VALUE(COUNTIF(Validation!$A$2:$H$47,E186))</f>
        <v>0</v>
      </c>
      <c r="L186" s="361">
        <f>IF(OR(N186="RFA",N186="UFA",N186="",N186=0),0,N186)</f>
        <v>766670</v>
      </c>
      <c r="M186" s="361">
        <f>IF(OR(O186="RFA",O186="UFA",O186="",O186=0),0,O186)</f>
        <v>0</v>
      </c>
      <c r="N186" s="358">
        <v>766670</v>
      </c>
      <c r="O186" s="358" t="s">
        <v>8</v>
      </c>
      <c r="P186" s="358">
        <v>0</v>
      </c>
      <c r="Q186" s="358">
        <v>0</v>
      </c>
      <c r="R186" s="358">
        <v>0</v>
      </c>
      <c r="S186" s="358">
        <v>0</v>
      </c>
      <c r="T186" s="358">
        <v>0</v>
      </c>
      <c r="U186" s="35">
        <f t="shared" si="8"/>
        <v>1</v>
      </c>
      <c r="W186">
        <f>COUNTIF($E$3:$E$1479,E186)</f>
        <v>1</v>
      </c>
      <c r="X186" s="35">
        <f t="shared" si="9"/>
        <v>1</v>
      </c>
      <c r="Y186">
        <f t="shared" si="10"/>
        <v>0</v>
      </c>
    </row>
    <row r="187" spans="1:25" ht="15.75" x14ac:dyDescent="0.25">
      <c r="A187">
        <f t="shared" si="11"/>
        <v>185</v>
      </c>
      <c r="B187" t="str">
        <f>C187&amp;" "&amp;D187&amp;" - "&amp;F187</f>
        <v>Jean-Sebastien Dea - BUF</v>
      </c>
      <c r="C187" t="str">
        <f>RIGHT(E187,(LEN(E187)-1)-SEARCH(",",E187,1))</f>
        <v>Jean-Sebastien</v>
      </c>
      <c r="D187" t="str">
        <f>LEFT(E187,SEARCH(",",E187,1)-1)</f>
        <v>Dea</v>
      </c>
      <c r="E187" s="39" t="s">
        <v>2897</v>
      </c>
      <c r="F187" s="30" t="s">
        <v>10</v>
      </c>
      <c r="G187" s="35">
        <v>0</v>
      </c>
      <c r="H187" s="35" t="s">
        <v>73</v>
      </c>
      <c r="I187" s="35" t="s">
        <v>2692</v>
      </c>
      <c r="J187" s="35">
        <v>25</v>
      </c>
      <c r="K187" s="35">
        <f>VALUE(COUNTIF(Validation!$A$2:$H$47,E187))</f>
        <v>0</v>
      </c>
      <c r="L187" s="361">
        <f>IF(OR(N187="RFA",N187="UFA",N187="",N187=0),0,N187)</f>
        <v>700000</v>
      </c>
      <c r="M187" s="361">
        <f>IF(OR(O187="RFA",O187="UFA",O187="",O187=0),0,O187)</f>
        <v>700000</v>
      </c>
      <c r="N187" s="358">
        <v>700000</v>
      </c>
      <c r="O187" s="358">
        <v>700000</v>
      </c>
      <c r="P187" s="358" t="s">
        <v>7</v>
      </c>
      <c r="Q187" s="358">
        <v>0</v>
      </c>
      <c r="R187" s="358">
        <v>0</v>
      </c>
      <c r="S187" s="358">
        <v>0</v>
      </c>
      <c r="T187" s="358">
        <v>0</v>
      </c>
      <c r="U187" s="35">
        <f t="shared" si="8"/>
        <v>2</v>
      </c>
      <c r="W187">
        <f>COUNTIF($E$3:$E$1479,E187)</f>
        <v>1</v>
      </c>
      <c r="X187" s="35">
        <f t="shared" si="9"/>
        <v>0</v>
      </c>
      <c r="Y187">
        <f t="shared" si="10"/>
        <v>1</v>
      </c>
    </row>
    <row r="188" spans="1:25" ht="15.75" x14ac:dyDescent="0.25">
      <c r="A188">
        <f t="shared" si="11"/>
        <v>186</v>
      </c>
      <c r="B188" t="str">
        <f>C188&amp;" "&amp;D188&amp;" - "&amp;F188</f>
        <v>Remi Elie - BUF</v>
      </c>
      <c r="C188" t="str">
        <f>RIGHT(E188,(LEN(E188)-1)-SEARCH(",",E188,1))</f>
        <v>Remi</v>
      </c>
      <c r="D188" t="str">
        <f>LEFT(E188,SEARCH(",",E188,1)-1)</f>
        <v>Elie</v>
      </c>
      <c r="E188" s="39" t="s">
        <v>1978</v>
      </c>
      <c r="F188" s="30" t="s">
        <v>10</v>
      </c>
      <c r="G188" s="35">
        <v>0</v>
      </c>
      <c r="H188" s="35" t="s">
        <v>93</v>
      </c>
      <c r="I188" s="35" t="s">
        <v>2692</v>
      </c>
      <c r="J188" s="35">
        <v>24</v>
      </c>
      <c r="K188" s="35">
        <f>VALUE(COUNTIF(Validation!$A$2:$H$47,E188))</f>
        <v>0</v>
      </c>
      <c r="L188" s="361">
        <f>IF(OR(N188="RFA",N188="UFA",N188="",N188=0),0,N188)</f>
        <v>700000</v>
      </c>
      <c r="M188" s="361">
        <f>IF(OR(O188="RFA",O188="UFA",O188="",O188=0),0,O188)</f>
        <v>0</v>
      </c>
      <c r="N188" s="358">
        <v>700000</v>
      </c>
      <c r="O188" s="358" t="s">
        <v>8</v>
      </c>
      <c r="P188" s="358">
        <v>0</v>
      </c>
      <c r="Q188" s="358">
        <v>0</v>
      </c>
      <c r="R188" s="358">
        <v>0</v>
      </c>
      <c r="S188" s="358">
        <v>0</v>
      </c>
      <c r="T188" s="358">
        <v>0</v>
      </c>
      <c r="U188" s="35">
        <f t="shared" si="8"/>
        <v>1</v>
      </c>
      <c r="W188">
        <f>COUNTIF($E$3:$E$1479,E188)</f>
        <v>1</v>
      </c>
      <c r="X188" s="35">
        <f t="shared" si="9"/>
        <v>0</v>
      </c>
      <c r="Y188">
        <f t="shared" si="10"/>
        <v>0</v>
      </c>
    </row>
    <row r="189" spans="1:25" ht="15.75" x14ac:dyDescent="0.25">
      <c r="A189">
        <f t="shared" si="11"/>
        <v>187</v>
      </c>
      <c r="B189" t="str">
        <f>C189&amp;" "&amp;D189&amp;" - "&amp;F189</f>
        <v>John Gilmour - BUF</v>
      </c>
      <c r="C189" t="str">
        <f>RIGHT(E189,(LEN(E189)-1)-SEARCH(",",E189,1))</f>
        <v>John</v>
      </c>
      <c r="D189" t="str">
        <f>LEFT(E189,SEARCH(",",E189,1)-1)</f>
        <v>Gilmour</v>
      </c>
      <c r="E189" s="39" t="s">
        <v>1786</v>
      </c>
      <c r="F189" s="30" t="s">
        <v>10</v>
      </c>
      <c r="G189" s="35">
        <v>0</v>
      </c>
      <c r="H189" s="35" t="s">
        <v>82</v>
      </c>
      <c r="I189" s="35" t="s">
        <v>2692</v>
      </c>
      <c r="J189" s="35">
        <v>26</v>
      </c>
      <c r="K189" s="35">
        <f>VALUE(COUNTIF(Validation!$A$2:$H$47,E189))</f>
        <v>0</v>
      </c>
      <c r="L189" s="361">
        <f>IF(OR(N189="RFA",N189="UFA",N189="",N189=0),0,N189)</f>
        <v>700000</v>
      </c>
      <c r="M189" s="361">
        <f>IF(OR(O189="RFA",O189="UFA",O189="",O189=0),0,O189)</f>
        <v>0</v>
      </c>
      <c r="N189" s="358">
        <v>700000</v>
      </c>
      <c r="O189" s="358" t="s">
        <v>7</v>
      </c>
      <c r="P189" s="358">
        <v>0</v>
      </c>
      <c r="Q189" s="358">
        <v>0</v>
      </c>
      <c r="R189" s="358">
        <v>0</v>
      </c>
      <c r="S189" s="358">
        <v>0</v>
      </c>
      <c r="T189" s="358">
        <v>0</v>
      </c>
      <c r="U189" s="35">
        <f t="shared" si="8"/>
        <v>1</v>
      </c>
      <c r="W189">
        <f>COUNTIF($E$3:$E$1479,E189)</f>
        <v>1</v>
      </c>
      <c r="X189" s="35">
        <f t="shared" si="9"/>
        <v>0</v>
      </c>
      <c r="Y189">
        <f t="shared" si="10"/>
        <v>0</v>
      </c>
    </row>
    <row r="190" spans="1:25" ht="15.75" x14ac:dyDescent="0.25">
      <c r="A190">
        <f t="shared" si="11"/>
        <v>188</v>
      </c>
      <c r="B190" t="str">
        <f>C190&amp;" "&amp;D190&amp;" - "&amp;F190</f>
        <v>Andrew Hammond - BUF</v>
      </c>
      <c r="C190" t="str">
        <f>RIGHT(E190,(LEN(E190)-1)-SEARCH(",",E190,1))</f>
        <v>Andrew</v>
      </c>
      <c r="D190" t="str">
        <f>LEFT(E190,SEARCH(",",E190,1)-1)</f>
        <v>Hammond</v>
      </c>
      <c r="E190" s="39" t="s">
        <v>2018</v>
      </c>
      <c r="F190" s="30" t="s">
        <v>10</v>
      </c>
      <c r="G190" s="35">
        <v>0</v>
      </c>
      <c r="H190" s="35" t="s">
        <v>127</v>
      </c>
      <c r="I190" s="35" t="s">
        <v>2692</v>
      </c>
      <c r="J190" s="35">
        <v>31</v>
      </c>
      <c r="K190" s="35">
        <f>VALUE(COUNTIF(Validation!$A$2:$H$47,E190))</f>
        <v>0</v>
      </c>
      <c r="L190" s="361">
        <f>IF(OR(N190="RFA",N190="UFA",N190="",N190=0),0,N190)</f>
        <v>700000</v>
      </c>
      <c r="M190" s="361">
        <f>IF(OR(O190="RFA",O190="UFA",O190="",O190=0),0,O190)</f>
        <v>0</v>
      </c>
      <c r="N190" s="358">
        <v>700000</v>
      </c>
      <c r="O190" s="358" t="s">
        <v>7</v>
      </c>
      <c r="P190" s="358">
        <v>0</v>
      </c>
      <c r="Q190" s="358">
        <v>0</v>
      </c>
      <c r="R190" s="358">
        <v>0</v>
      </c>
      <c r="S190" s="358">
        <v>0</v>
      </c>
      <c r="T190" s="358">
        <v>0</v>
      </c>
      <c r="U190" s="35">
        <f t="shared" si="8"/>
        <v>1</v>
      </c>
      <c r="W190">
        <f>COUNTIF($E$3:$E$1479,E190)</f>
        <v>1</v>
      </c>
      <c r="X190" s="35">
        <f t="shared" si="9"/>
        <v>0</v>
      </c>
      <c r="Y190">
        <f t="shared" si="10"/>
        <v>0</v>
      </c>
    </row>
    <row r="191" spans="1:25" ht="15.75" x14ac:dyDescent="0.25">
      <c r="A191">
        <f t="shared" si="11"/>
        <v>189</v>
      </c>
      <c r="B191" t="str">
        <f>C191&amp;" "&amp;D191&amp;" - "&amp;F191</f>
        <v>Curtis Lazar - BUF</v>
      </c>
      <c r="C191" t="str">
        <f>RIGHT(E191,(LEN(E191)-1)-SEARCH(",",E191,1))</f>
        <v>Curtis</v>
      </c>
      <c r="D191" t="str">
        <f>LEFT(E191,SEARCH(",",E191,1)-1)</f>
        <v>Lazar</v>
      </c>
      <c r="E191" s="39" t="s">
        <v>2198</v>
      </c>
      <c r="F191" s="30" t="s">
        <v>10</v>
      </c>
      <c r="G191" s="35">
        <v>0</v>
      </c>
      <c r="H191" s="35" t="s">
        <v>2686</v>
      </c>
      <c r="I191" s="35" t="s">
        <v>2692</v>
      </c>
      <c r="J191" s="35">
        <v>24</v>
      </c>
      <c r="K191" s="35">
        <f>VALUE(COUNTIF(Validation!$A$2:$H$47,E191))</f>
        <v>0</v>
      </c>
      <c r="L191" s="361">
        <f>IF(OR(N191="RFA",N191="UFA",N191="",N191=0),0,N191)</f>
        <v>700000</v>
      </c>
      <c r="M191" s="361">
        <f>IF(OR(O191="RFA",O191="UFA",O191="",O191=0),0,O191)</f>
        <v>0</v>
      </c>
      <c r="N191" s="358">
        <v>700000</v>
      </c>
      <c r="O191" s="358" t="s">
        <v>8</v>
      </c>
      <c r="P191" s="358">
        <v>0</v>
      </c>
      <c r="Q191" s="358">
        <v>0</v>
      </c>
      <c r="R191" s="358">
        <v>0</v>
      </c>
      <c r="S191" s="358">
        <v>0</v>
      </c>
      <c r="T191" s="358">
        <v>0</v>
      </c>
      <c r="U191" s="35">
        <f t="shared" si="8"/>
        <v>1</v>
      </c>
      <c r="W191">
        <f>COUNTIF($E$3:$E$1479,E191)</f>
        <v>1</v>
      </c>
      <c r="X191" s="35">
        <f t="shared" si="9"/>
        <v>0</v>
      </c>
      <c r="Y191">
        <f t="shared" si="10"/>
        <v>0</v>
      </c>
    </row>
    <row r="192" spans="1:25" ht="15.75" x14ac:dyDescent="0.25">
      <c r="A192">
        <f t="shared" si="11"/>
        <v>190</v>
      </c>
      <c r="B192" t="str">
        <f>C192&amp;" "&amp;D192&amp;" - "&amp;F192</f>
        <v>C.J. Smith - BUF</v>
      </c>
      <c r="C192" t="str">
        <f>RIGHT(E192,(LEN(E192)-1)-SEARCH(",",E192,1))</f>
        <v>C.J.</v>
      </c>
      <c r="D192" t="str">
        <f>LEFT(E192,SEARCH(",",E192,1)-1)</f>
        <v>Smith</v>
      </c>
      <c r="E192" s="39" t="s">
        <v>1406</v>
      </c>
      <c r="F192" s="30" t="s">
        <v>10</v>
      </c>
      <c r="G192" s="35">
        <v>0</v>
      </c>
      <c r="H192" s="35" t="s">
        <v>93</v>
      </c>
      <c r="I192" s="35" t="s">
        <v>2692</v>
      </c>
      <c r="J192" s="35">
        <v>24</v>
      </c>
      <c r="K192" s="35">
        <f>VALUE(COUNTIF(Validation!$A$2:$H$47,E192))</f>
        <v>0</v>
      </c>
      <c r="L192" s="361">
        <f>IF(OR(N192="RFA",N192="UFA",N192="",N192=0),0,N192)</f>
        <v>700000</v>
      </c>
      <c r="M192" s="361">
        <f>IF(OR(O192="RFA",O192="UFA",O192="",O192=0),0,O192)</f>
        <v>700000</v>
      </c>
      <c r="N192" s="358">
        <v>700000</v>
      </c>
      <c r="O192" s="358">
        <v>700000</v>
      </c>
      <c r="P192" s="358" t="s">
        <v>8</v>
      </c>
      <c r="Q192" s="358">
        <v>0</v>
      </c>
      <c r="R192" s="358">
        <v>0</v>
      </c>
      <c r="S192" s="358">
        <v>0</v>
      </c>
      <c r="T192" s="358">
        <v>0</v>
      </c>
      <c r="U192" s="35">
        <f t="shared" si="8"/>
        <v>2</v>
      </c>
      <c r="W192">
        <f>COUNTIF($E$3:$E$1479,E192)</f>
        <v>1</v>
      </c>
      <c r="X192" s="35">
        <f t="shared" si="9"/>
        <v>0</v>
      </c>
      <c r="Y192">
        <f t="shared" si="10"/>
        <v>1</v>
      </c>
    </row>
    <row r="193" spans="1:25" ht="15.75" x14ac:dyDescent="0.25">
      <c r="A193">
        <f t="shared" si="11"/>
        <v>191</v>
      </c>
      <c r="B193" t="str">
        <f>C193&amp;" "&amp;D193&amp;" - "&amp;F193</f>
        <v>Sebastian Aho - CAR</v>
      </c>
      <c r="C193" t="str">
        <f>RIGHT(E193,(LEN(E193)-1)-SEARCH(",",E193,1))</f>
        <v>Sebastian</v>
      </c>
      <c r="D193" t="str">
        <f>LEFT(E193,SEARCH(",",E193,1)-1)</f>
        <v>Aho</v>
      </c>
      <c r="E193" s="39" t="s">
        <v>1624</v>
      </c>
      <c r="F193" s="30" t="s">
        <v>11</v>
      </c>
      <c r="G193" s="35">
        <v>0</v>
      </c>
      <c r="H193" s="35" t="s">
        <v>2454</v>
      </c>
      <c r="I193" s="35" t="s">
        <v>2441</v>
      </c>
      <c r="J193" s="35">
        <v>22</v>
      </c>
      <c r="K193" s="35">
        <f>VALUE(COUNTIF(Validation!$A$2:$H$47,E193))</f>
        <v>0</v>
      </c>
      <c r="L193" s="361">
        <f>IF(OR(N193="RFA",N193="UFA",N193="",N193=0),0,N193)</f>
        <v>8454000</v>
      </c>
      <c r="M193" s="361">
        <f>IF(OR(O193="RFA",O193="UFA",O193="",O193=0),0,O193)</f>
        <v>8454000</v>
      </c>
      <c r="N193" s="358">
        <v>8454000</v>
      </c>
      <c r="O193" s="358">
        <v>8454000</v>
      </c>
      <c r="P193" s="358">
        <v>8454000</v>
      </c>
      <c r="Q193" s="358">
        <v>8454000</v>
      </c>
      <c r="R193" s="362">
        <v>8454000</v>
      </c>
      <c r="S193" s="358" t="s">
        <v>7</v>
      </c>
      <c r="T193" s="358">
        <v>0</v>
      </c>
      <c r="U193" s="35">
        <f t="shared" si="8"/>
        <v>5</v>
      </c>
      <c r="W193">
        <f>COUNTIF($E$3:$E$1479,E193)</f>
        <v>2</v>
      </c>
      <c r="X193" s="35">
        <f t="shared" si="9"/>
        <v>0</v>
      </c>
      <c r="Y193">
        <f t="shared" si="10"/>
        <v>1</v>
      </c>
    </row>
    <row r="194" spans="1:25" ht="15.75" x14ac:dyDescent="0.25">
      <c r="A194">
        <f t="shared" si="11"/>
        <v>192</v>
      </c>
      <c r="B194" t="str">
        <f>C194&amp;" "&amp;D194&amp;" - "&amp;F194</f>
        <v>Jordan Staal - CAR</v>
      </c>
      <c r="C194" t="str">
        <f>RIGHT(E194,(LEN(E194)-1)-SEARCH(",",E194,1))</f>
        <v>Jordan</v>
      </c>
      <c r="D194" t="str">
        <f>LEFT(E194,SEARCH(",",E194,1)-1)</f>
        <v>Staal</v>
      </c>
      <c r="E194" s="39" t="s">
        <v>3003</v>
      </c>
      <c r="F194" s="30" t="s">
        <v>11</v>
      </c>
      <c r="G194" s="35" t="s">
        <v>422</v>
      </c>
      <c r="H194" s="35" t="s">
        <v>2454</v>
      </c>
      <c r="I194" s="35" t="s">
        <v>2441</v>
      </c>
      <c r="J194" s="35">
        <v>30</v>
      </c>
      <c r="K194" s="35">
        <f>VALUE(COUNTIF(Validation!$A$2:$H$47,E194))</f>
        <v>0</v>
      </c>
      <c r="L194" s="361">
        <f>IF(OR(N194="RFA",N194="UFA",N194="",N194=0),0,N194)</f>
        <v>6000000</v>
      </c>
      <c r="M194" s="361">
        <f>IF(OR(O194="RFA",O194="UFA",O194="",O194=0),0,O194)</f>
        <v>6000000</v>
      </c>
      <c r="N194" s="358">
        <v>6000000</v>
      </c>
      <c r="O194" s="358">
        <v>6000000</v>
      </c>
      <c r="P194" s="358">
        <v>6000000</v>
      </c>
      <c r="Q194" s="358">
        <v>6000000</v>
      </c>
      <c r="R194" s="358" t="s">
        <v>7</v>
      </c>
      <c r="S194" s="358">
        <v>0</v>
      </c>
      <c r="T194" s="358">
        <v>0</v>
      </c>
      <c r="U194" s="35">
        <f t="shared" si="8"/>
        <v>4</v>
      </c>
      <c r="W194">
        <f>COUNTIF($E$3:$E$1479,E194)</f>
        <v>1</v>
      </c>
      <c r="X194" s="35">
        <f t="shared" si="9"/>
        <v>0</v>
      </c>
      <c r="Y194">
        <f t="shared" si="10"/>
        <v>1</v>
      </c>
    </row>
    <row r="195" spans="1:25" ht="15.75" x14ac:dyDescent="0.25">
      <c r="A195">
        <f t="shared" si="11"/>
        <v>193</v>
      </c>
      <c r="B195" t="str">
        <f>C195&amp;" "&amp;D195&amp;" - "&amp;F195</f>
        <v>Dougie Hamilton - CAR</v>
      </c>
      <c r="C195" t="str">
        <f>RIGHT(E195,(LEN(E195)-1)-SEARCH(",",E195,1))</f>
        <v>Dougie</v>
      </c>
      <c r="D195" t="str">
        <f>LEFT(E195,SEARCH(",",E195,1)-1)</f>
        <v>Hamilton</v>
      </c>
      <c r="E195" s="39" t="s">
        <v>1628</v>
      </c>
      <c r="F195" s="30" t="s">
        <v>11</v>
      </c>
      <c r="G195" s="35">
        <v>0</v>
      </c>
      <c r="H195" s="35" t="s">
        <v>2446</v>
      </c>
      <c r="I195" s="35" t="s">
        <v>2441</v>
      </c>
      <c r="J195" s="35">
        <v>26</v>
      </c>
      <c r="K195" s="35">
        <f>VALUE(COUNTIF(Validation!$A$2:$H$47,E195))</f>
        <v>0</v>
      </c>
      <c r="L195" s="361">
        <f>IF(OR(N195="RFA",N195="UFA",N195="",N195=0),0,N195)</f>
        <v>5750000</v>
      </c>
      <c r="M195" s="361">
        <f>IF(OR(O195="RFA",O195="UFA",O195="",O195=0),0,O195)</f>
        <v>5750000</v>
      </c>
      <c r="N195" s="358">
        <v>5750000</v>
      </c>
      <c r="O195" s="358">
        <v>5750000</v>
      </c>
      <c r="P195" s="358" t="s">
        <v>7</v>
      </c>
      <c r="Q195" s="358">
        <v>0</v>
      </c>
      <c r="R195" s="358">
        <v>0</v>
      </c>
      <c r="S195" s="358">
        <v>0</v>
      </c>
      <c r="T195" s="358">
        <v>0</v>
      </c>
      <c r="U195" s="35">
        <f t="shared" ref="U195:U258" si="12">COUNTIF(N195:T195,"&gt;0")</f>
        <v>2</v>
      </c>
      <c r="W195">
        <f>COUNTIF($E$3:$E$1479,E195)</f>
        <v>1</v>
      </c>
      <c r="X195" s="35">
        <f t="shared" ref="X195:X258" si="13">IF(LEFT(G195,3)="ELC",1,0)</f>
        <v>0</v>
      </c>
      <c r="Y195">
        <f t="shared" ref="Y195:Y258" si="14">IF(L195=M195,1,0)</f>
        <v>1</v>
      </c>
    </row>
    <row r="196" spans="1:25" ht="15.75" x14ac:dyDescent="0.25">
      <c r="A196">
        <f t="shared" ref="A196:A259" si="15">A195+1</f>
        <v>194</v>
      </c>
      <c r="B196" t="str">
        <f>C196&amp;" "&amp;D196&amp;" - "&amp;F196</f>
        <v>Teuvo Teravainen - CAR</v>
      </c>
      <c r="C196" t="str">
        <f>RIGHT(E196,(LEN(E196)-1)-SEARCH(",",E196,1))</f>
        <v>Teuvo</v>
      </c>
      <c r="D196" t="str">
        <f>LEFT(E196,SEARCH(",",E196,1)-1)</f>
        <v>Teravainen</v>
      </c>
      <c r="E196" s="39" t="s">
        <v>2887</v>
      </c>
      <c r="F196" s="30" t="s">
        <v>11</v>
      </c>
      <c r="G196" s="35">
        <v>0</v>
      </c>
      <c r="H196" s="35" t="s">
        <v>2443</v>
      </c>
      <c r="I196" s="35" t="s">
        <v>2441</v>
      </c>
      <c r="J196" s="35">
        <v>24</v>
      </c>
      <c r="K196" s="35">
        <f>VALUE(COUNTIF(Validation!$A$2:$H$47,E196))</f>
        <v>0</v>
      </c>
      <c r="L196" s="361">
        <f>IF(OR(N196="RFA",N196="UFA",N196="",N196=0),0,N196)</f>
        <v>5400000</v>
      </c>
      <c r="M196" s="361">
        <f>IF(OR(O196="RFA",O196="UFA",O196="",O196=0),0,O196)</f>
        <v>5400000</v>
      </c>
      <c r="N196" s="358">
        <v>5400000</v>
      </c>
      <c r="O196" s="358">
        <v>5400000</v>
      </c>
      <c r="P196" s="358">
        <v>5400000</v>
      </c>
      <c r="Q196" s="358">
        <v>5400000</v>
      </c>
      <c r="R196" s="358">
        <v>5400000</v>
      </c>
      <c r="S196" s="358" t="s">
        <v>7</v>
      </c>
      <c r="T196" s="358">
        <v>0</v>
      </c>
      <c r="U196" s="35">
        <f t="shared" si="12"/>
        <v>5</v>
      </c>
      <c r="W196">
        <f>COUNTIF($E$3:$E$1479,E196)</f>
        <v>1</v>
      </c>
      <c r="X196" s="35">
        <f t="shared" si="13"/>
        <v>0</v>
      </c>
      <c r="Y196">
        <f t="shared" si="14"/>
        <v>1</v>
      </c>
    </row>
    <row r="197" spans="1:25" ht="15.75" x14ac:dyDescent="0.25">
      <c r="A197">
        <f t="shared" si="15"/>
        <v>195</v>
      </c>
      <c r="B197" t="str">
        <f>C197&amp;" "&amp;D197&amp;" - "&amp;F197</f>
        <v>Jaccob Slavin - CAR</v>
      </c>
      <c r="C197" t="str">
        <f>RIGHT(E197,(LEN(E197)-1)-SEARCH(",",E197,1))</f>
        <v>Jaccob</v>
      </c>
      <c r="D197" t="str">
        <f>LEFT(E197,SEARCH(",",E197,1)-1)</f>
        <v>Slavin</v>
      </c>
      <c r="E197" s="39" t="s">
        <v>1629</v>
      </c>
      <c r="F197" s="30" t="s">
        <v>11</v>
      </c>
      <c r="G197" s="35">
        <v>0</v>
      </c>
      <c r="H197" s="35" t="s">
        <v>2447</v>
      </c>
      <c r="I197" s="35" t="s">
        <v>2441</v>
      </c>
      <c r="J197" s="35">
        <v>25</v>
      </c>
      <c r="K197" s="35">
        <f>VALUE(COUNTIF(Validation!$A$2:$H$47,E197))</f>
        <v>0</v>
      </c>
      <c r="L197" s="361">
        <f>IF(OR(N197="RFA",N197="UFA",N197="",N197=0),0,N197)</f>
        <v>5300000</v>
      </c>
      <c r="M197" s="361">
        <f>IF(OR(O197="RFA",O197="UFA",O197="",O197=0),0,O197)</f>
        <v>5300000</v>
      </c>
      <c r="N197" s="358">
        <v>5300000</v>
      </c>
      <c r="O197" s="358">
        <v>5300000</v>
      </c>
      <c r="P197" s="358">
        <v>5300000</v>
      </c>
      <c r="Q197" s="358">
        <v>5300000</v>
      </c>
      <c r="R197" s="358">
        <v>5300000</v>
      </c>
      <c r="S197" s="358">
        <v>5300000</v>
      </c>
      <c r="T197" s="358" t="s">
        <v>7</v>
      </c>
      <c r="U197" s="35">
        <f t="shared" si="12"/>
        <v>6</v>
      </c>
      <c r="W197">
        <f>COUNTIF($E$3:$E$1479,E197)</f>
        <v>1</v>
      </c>
      <c r="X197" s="35">
        <f t="shared" si="13"/>
        <v>0</v>
      </c>
      <c r="Y197">
        <f t="shared" si="14"/>
        <v>1</v>
      </c>
    </row>
    <row r="198" spans="1:25" ht="15.75" x14ac:dyDescent="0.25">
      <c r="A198">
        <f t="shared" si="15"/>
        <v>196</v>
      </c>
      <c r="B198" t="str">
        <f>C198&amp;" "&amp;D198&amp;" - "&amp;F198</f>
        <v>Nino Niederreiter - CAR</v>
      </c>
      <c r="C198" t="str">
        <f>RIGHT(E198,(LEN(E198)-1)-SEARCH(",",E198,1))</f>
        <v>Nino</v>
      </c>
      <c r="D198" t="str">
        <f>LEFT(E198,SEARCH(",",E198,1)-1)</f>
        <v>Niederreiter</v>
      </c>
      <c r="E198" s="39" t="s">
        <v>1990</v>
      </c>
      <c r="F198" s="30" t="s">
        <v>11</v>
      </c>
      <c r="G198" s="35">
        <v>0</v>
      </c>
      <c r="H198" s="35" t="s">
        <v>2444</v>
      </c>
      <c r="I198" s="35" t="s">
        <v>2441</v>
      </c>
      <c r="J198" s="35">
        <v>26</v>
      </c>
      <c r="K198" s="35">
        <f>VALUE(COUNTIF(Validation!$A$2:$H$47,E198))</f>
        <v>0</v>
      </c>
      <c r="L198" s="361">
        <f>IF(OR(N198="RFA",N198="UFA",N198="",N198=0),0,N198)</f>
        <v>5250000</v>
      </c>
      <c r="M198" s="361">
        <f>IF(OR(O198="RFA",O198="UFA",O198="",O198=0),0,O198)</f>
        <v>5250000</v>
      </c>
      <c r="N198" s="358">
        <v>5250000</v>
      </c>
      <c r="O198" s="358">
        <v>5250000</v>
      </c>
      <c r="P198" s="358">
        <v>5250000</v>
      </c>
      <c r="Q198" s="358" t="s">
        <v>7</v>
      </c>
      <c r="R198" s="358">
        <v>0</v>
      </c>
      <c r="S198" s="358">
        <v>0</v>
      </c>
      <c r="T198" s="358">
        <v>0</v>
      </c>
      <c r="U198" s="35">
        <f t="shared" si="12"/>
        <v>3</v>
      </c>
      <c r="W198">
        <f>COUNTIF($E$3:$E$1479,E198)</f>
        <v>1</v>
      </c>
      <c r="X198" s="35">
        <f t="shared" si="13"/>
        <v>0</v>
      </c>
      <c r="Y198">
        <f t="shared" si="14"/>
        <v>1</v>
      </c>
    </row>
    <row r="199" spans="1:25" ht="15.75" x14ac:dyDescent="0.25">
      <c r="A199">
        <f t="shared" si="15"/>
        <v>197</v>
      </c>
      <c r="B199" t="str">
        <f>C199&amp;" "&amp;D199&amp;" - "&amp;F199</f>
        <v>Justin Faulk - CAR</v>
      </c>
      <c r="C199" t="str">
        <f>RIGHT(E199,(LEN(E199)-1)-SEARCH(",",E199,1))</f>
        <v>Justin</v>
      </c>
      <c r="D199" t="str">
        <f>LEFT(E199,SEARCH(",",E199,1)-1)</f>
        <v>Faulk</v>
      </c>
      <c r="E199" s="39" t="s">
        <v>2921</v>
      </c>
      <c r="F199" s="30" t="s">
        <v>11</v>
      </c>
      <c r="G199" s="35" t="s">
        <v>383</v>
      </c>
      <c r="H199" s="9" t="s">
        <v>2446</v>
      </c>
      <c r="I199" s="9" t="s">
        <v>2441</v>
      </c>
      <c r="J199" s="9">
        <v>27</v>
      </c>
      <c r="K199" s="35">
        <f>VALUE(COUNTIF(Validation!$A$2:$H$47,E199))</f>
        <v>0</v>
      </c>
      <c r="L199" s="361">
        <f>IF(OR(N199="RFA",N199="UFA",N199="",N199=0),0,N199)</f>
        <v>4833333</v>
      </c>
      <c r="M199" s="361">
        <f>IF(OR(O199="RFA",O199="UFA",O199="",O199=0),0,O199)</f>
        <v>0</v>
      </c>
      <c r="N199" s="358">
        <v>4833333</v>
      </c>
      <c r="O199" s="358" t="s">
        <v>7</v>
      </c>
      <c r="P199" s="358">
        <v>0</v>
      </c>
      <c r="Q199" s="358">
        <v>0</v>
      </c>
      <c r="R199" s="358">
        <v>0</v>
      </c>
      <c r="S199" s="358">
        <v>0</v>
      </c>
      <c r="T199" s="358">
        <v>0</v>
      </c>
      <c r="U199" s="35">
        <f t="shared" si="12"/>
        <v>1</v>
      </c>
      <c r="W199">
        <f>COUNTIF($E$3:$E$1479,E199)</f>
        <v>1</v>
      </c>
      <c r="X199" s="35">
        <f t="shared" si="13"/>
        <v>0</v>
      </c>
      <c r="Y199">
        <f t="shared" si="14"/>
        <v>0</v>
      </c>
    </row>
    <row r="200" spans="1:25" ht="15.75" x14ac:dyDescent="0.25">
      <c r="A200">
        <f t="shared" si="15"/>
        <v>198</v>
      </c>
      <c r="B200" t="str">
        <f>C200&amp;" "&amp;D200&amp;" - "&amp;F200</f>
        <v>Brett Pesce - CAR</v>
      </c>
      <c r="C200" t="str">
        <f>RIGHT(E200,(LEN(E200)-1)-SEARCH(",",E200,1))</f>
        <v>Brett</v>
      </c>
      <c r="D200" t="str">
        <f>LEFT(E200,SEARCH(",",E200,1)-1)</f>
        <v>Pesce</v>
      </c>
      <c r="E200" s="39" t="s">
        <v>1630</v>
      </c>
      <c r="F200" s="30" t="s">
        <v>11</v>
      </c>
      <c r="G200" s="35">
        <v>0</v>
      </c>
      <c r="H200" s="35" t="s">
        <v>2446</v>
      </c>
      <c r="I200" s="35" t="s">
        <v>2441</v>
      </c>
      <c r="J200" s="35">
        <v>24</v>
      </c>
      <c r="K200" s="35">
        <f>VALUE(COUNTIF(Validation!$A$2:$H$47,E200))</f>
        <v>0</v>
      </c>
      <c r="L200" s="361">
        <f>IF(OR(N200="RFA",N200="UFA",N200="",N200=0),0,N200)</f>
        <v>4025000</v>
      </c>
      <c r="M200" s="361">
        <f>IF(OR(O200="RFA",O200="UFA",O200="",O200=0),0,O200)</f>
        <v>4025000</v>
      </c>
      <c r="N200" s="358">
        <v>4025000</v>
      </c>
      <c r="O200" s="358">
        <v>4025000</v>
      </c>
      <c r="P200" s="358">
        <v>4025000</v>
      </c>
      <c r="Q200" s="358">
        <v>4025000</v>
      </c>
      <c r="R200" s="358">
        <v>4025000</v>
      </c>
      <c r="S200" s="358" t="s">
        <v>7</v>
      </c>
      <c r="T200" s="358">
        <v>0</v>
      </c>
      <c r="U200" s="35">
        <f t="shared" si="12"/>
        <v>5</v>
      </c>
      <c r="W200">
        <f>COUNTIF($E$3:$E$1479,E200)</f>
        <v>1</v>
      </c>
      <c r="X200" s="35">
        <f t="shared" si="13"/>
        <v>0</v>
      </c>
      <c r="Y200">
        <f t="shared" si="14"/>
        <v>1</v>
      </c>
    </row>
    <row r="201" spans="1:25" ht="15.75" x14ac:dyDescent="0.25">
      <c r="A201">
        <f t="shared" si="15"/>
        <v>199</v>
      </c>
      <c r="B201" t="str">
        <f>C201&amp;" "&amp;D201&amp;" - "&amp;F201</f>
        <v>Andrei Svechnikov - CAR</v>
      </c>
      <c r="C201" t="str">
        <f>RIGHT(E201,(LEN(E201)-1)-SEARCH(",",E201,1))</f>
        <v>Andrei</v>
      </c>
      <c r="D201" t="str">
        <f>LEFT(E201,SEARCH(",",E201,1)-1)</f>
        <v>Svechnikov</v>
      </c>
      <c r="E201" s="39" t="s">
        <v>1625</v>
      </c>
      <c r="F201" s="30" t="s">
        <v>11</v>
      </c>
      <c r="G201" s="35" t="s">
        <v>388</v>
      </c>
      <c r="H201" s="35" t="s">
        <v>2444</v>
      </c>
      <c r="I201" s="35" t="s">
        <v>2441</v>
      </c>
      <c r="J201" s="35">
        <v>19</v>
      </c>
      <c r="K201" s="35">
        <f>VALUE(COUNTIF(Validation!$A$2:$H$47,E201))</f>
        <v>0</v>
      </c>
      <c r="L201" s="361">
        <f>IF(OR(N201="RFA",N201="UFA",N201="",N201=0),0,N201)</f>
        <v>3575000</v>
      </c>
      <c r="M201" s="361">
        <f>IF(OR(O201="RFA",O201="UFA",O201="",O201=0),0,O201)</f>
        <v>3575000</v>
      </c>
      <c r="N201" s="358">
        <v>3575000</v>
      </c>
      <c r="O201" s="358">
        <v>3575000</v>
      </c>
      <c r="P201" s="358" t="s">
        <v>8</v>
      </c>
      <c r="Q201" s="358">
        <v>0</v>
      </c>
      <c r="R201" s="358">
        <v>0</v>
      </c>
      <c r="S201" s="358">
        <v>0</v>
      </c>
      <c r="T201" s="358">
        <v>0</v>
      </c>
      <c r="U201" s="35">
        <f t="shared" si="12"/>
        <v>2</v>
      </c>
      <c r="W201">
        <f>COUNTIF($E$3:$E$1479,E201)</f>
        <v>1</v>
      </c>
      <c r="X201" s="35">
        <f t="shared" si="13"/>
        <v>1</v>
      </c>
      <c r="Y201">
        <f t="shared" si="14"/>
        <v>1</v>
      </c>
    </row>
    <row r="202" spans="1:25" ht="15.75" x14ac:dyDescent="0.25">
      <c r="A202">
        <f t="shared" si="15"/>
        <v>200</v>
      </c>
      <c r="B202" t="str">
        <f>C202&amp;" "&amp;D202&amp;" - "&amp;F202</f>
        <v>James Reimer - CAR</v>
      </c>
      <c r="C202" t="str">
        <f>RIGHT(E202,(LEN(E202)-1)-SEARCH(",",E202,1))</f>
        <v>James</v>
      </c>
      <c r="D202" t="str">
        <f>LEFT(E202,SEARCH(",",E202,1)-1)</f>
        <v>Reimer</v>
      </c>
      <c r="E202" s="39" t="s">
        <v>1466</v>
      </c>
      <c r="F202" s="30" t="s">
        <v>11</v>
      </c>
      <c r="G202" s="35">
        <v>0</v>
      </c>
      <c r="H202" s="35" t="s">
        <v>127</v>
      </c>
      <c r="I202" s="35" t="s">
        <v>2441</v>
      </c>
      <c r="J202" s="35">
        <v>31</v>
      </c>
      <c r="K202" s="35">
        <f>VALUE(COUNTIF(Validation!$A$2:$H$47,E202))</f>
        <v>0</v>
      </c>
      <c r="L202" s="361">
        <f>IF(OR(N202="RFA",N202="UFA",N202="",N202=0),0,N202)</f>
        <v>3400000</v>
      </c>
      <c r="M202" s="361">
        <f>IF(OR(O202="RFA",O202="UFA",O202="",O202=0),0,O202)</f>
        <v>3400000</v>
      </c>
      <c r="N202" s="358">
        <v>3400000</v>
      </c>
      <c r="O202" s="358">
        <v>3400000</v>
      </c>
      <c r="P202" s="358" t="s">
        <v>7</v>
      </c>
      <c r="Q202" s="358">
        <v>0</v>
      </c>
      <c r="R202" s="358">
        <v>0</v>
      </c>
      <c r="S202" s="358">
        <v>0</v>
      </c>
      <c r="T202" s="358">
        <v>0</v>
      </c>
      <c r="U202" s="35">
        <f t="shared" si="12"/>
        <v>2</v>
      </c>
      <c r="W202">
        <f>COUNTIF($E$3:$E$1479,E202)</f>
        <v>1</v>
      </c>
      <c r="X202" s="35">
        <f t="shared" si="13"/>
        <v>0</v>
      </c>
      <c r="Y202">
        <f t="shared" si="14"/>
        <v>1</v>
      </c>
    </row>
    <row r="203" spans="1:25" ht="15.75" x14ac:dyDescent="0.25">
      <c r="A203">
        <f t="shared" si="15"/>
        <v>201</v>
      </c>
      <c r="B203" t="str">
        <f>C203&amp;" "&amp;D203&amp;" - "&amp;F203</f>
        <v>Ryan Dzingel - CAR</v>
      </c>
      <c r="C203" t="str">
        <f>RIGHT(E203,(LEN(E203)-1)-SEARCH(",",E203,1))</f>
        <v>Ryan</v>
      </c>
      <c r="D203" t="str">
        <f>LEFT(E203,SEARCH(",",E203,1)-1)</f>
        <v>Dzingel</v>
      </c>
      <c r="E203" s="39" t="s">
        <v>2724</v>
      </c>
      <c r="F203" s="30" t="s">
        <v>11</v>
      </c>
      <c r="G203" s="35">
        <v>0</v>
      </c>
      <c r="H203" s="35" t="s">
        <v>2472</v>
      </c>
      <c r="I203" s="35" t="s">
        <v>2441</v>
      </c>
      <c r="J203" s="35">
        <v>27</v>
      </c>
      <c r="K203" s="35">
        <f>VALUE(COUNTIF(Validation!$A$2:$H$47,E203))</f>
        <v>0</v>
      </c>
      <c r="L203" s="361">
        <f>IF(OR(N203="RFA",N203="UFA",N203="",N203=0),0,N203)</f>
        <v>3375000</v>
      </c>
      <c r="M203" s="361">
        <f>IF(OR(O203="RFA",O203="UFA",O203="",O203=0),0,O203)</f>
        <v>3375000</v>
      </c>
      <c r="N203" s="358">
        <v>3375000</v>
      </c>
      <c r="O203" s="358">
        <v>3375000</v>
      </c>
      <c r="P203" s="358" t="s">
        <v>7</v>
      </c>
      <c r="Q203" s="358">
        <v>0</v>
      </c>
      <c r="R203" s="358">
        <v>0</v>
      </c>
      <c r="S203" s="358">
        <v>0</v>
      </c>
      <c r="T203" s="358">
        <v>0</v>
      </c>
      <c r="U203" s="35">
        <f t="shared" si="12"/>
        <v>2</v>
      </c>
      <c r="W203">
        <f>COUNTIF($E$3:$E$1479,E203)</f>
        <v>1</v>
      </c>
      <c r="X203" s="35">
        <f t="shared" si="13"/>
        <v>0</v>
      </c>
      <c r="Y203">
        <f t="shared" si="14"/>
        <v>1</v>
      </c>
    </row>
    <row r="204" spans="1:25" ht="15.75" x14ac:dyDescent="0.25">
      <c r="A204">
        <f t="shared" si="15"/>
        <v>202</v>
      </c>
      <c r="B204" t="str">
        <f>C204&amp;" "&amp;D204&amp;" - "&amp;F204</f>
        <v>Petr Mrázek - CAR</v>
      </c>
      <c r="C204" t="str">
        <f>RIGHT(E204,(LEN(E204)-1)-SEARCH(",",E204,1))</f>
        <v>Petr</v>
      </c>
      <c r="D204" t="str">
        <f>LEFT(E204,SEARCH(",",E204,1)-1)</f>
        <v>Mrázek</v>
      </c>
      <c r="E204" s="39" t="s">
        <v>1632</v>
      </c>
      <c r="F204" s="30" t="s">
        <v>11</v>
      </c>
      <c r="G204" s="35">
        <v>0</v>
      </c>
      <c r="H204" s="9" t="s">
        <v>127</v>
      </c>
      <c r="I204" s="9" t="s">
        <v>2441</v>
      </c>
      <c r="J204" s="9">
        <v>27</v>
      </c>
      <c r="K204" s="35">
        <f>VALUE(COUNTIF(Validation!$A$2:$H$47,E204))</f>
        <v>0</v>
      </c>
      <c r="L204" s="361">
        <f>IF(OR(N204="RFA",N204="UFA",N204="",N204=0),0,N204)</f>
        <v>3125000</v>
      </c>
      <c r="M204" s="361">
        <f>IF(OR(O204="RFA",O204="UFA",O204="",O204=0),0,O204)</f>
        <v>3125000</v>
      </c>
      <c r="N204" s="358">
        <v>3125000</v>
      </c>
      <c r="O204" s="358">
        <v>3125000</v>
      </c>
      <c r="P204" s="358" t="s">
        <v>7</v>
      </c>
      <c r="Q204" s="358">
        <v>0</v>
      </c>
      <c r="R204" s="358">
        <v>0</v>
      </c>
      <c r="S204" s="358">
        <v>0</v>
      </c>
      <c r="T204" s="358">
        <v>0</v>
      </c>
      <c r="U204" s="35">
        <f t="shared" si="12"/>
        <v>2</v>
      </c>
      <c r="W204">
        <f>COUNTIF($E$3:$E$1479,E204)</f>
        <v>1</v>
      </c>
      <c r="X204" s="35">
        <f t="shared" si="13"/>
        <v>0</v>
      </c>
      <c r="Y204">
        <f t="shared" si="14"/>
        <v>1</v>
      </c>
    </row>
    <row r="205" spans="1:25" ht="15.75" x14ac:dyDescent="0.25">
      <c r="A205">
        <f t="shared" si="15"/>
        <v>203</v>
      </c>
      <c r="B205" t="str">
        <f>C205&amp;" "&amp;D205&amp;" - "&amp;F205</f>
        <v>Erik Haula - CAR</v>
      </c>
      <c r="C205" t="str">
        <f>RIGHT(E205,(LEN(E205)-1)-SEARCH(",",E205,1))</f>
        <v>Erik</v>
      </c>
      <c r="D205" t="str">
        <f>LEFT(E205,SEARCH(",",E205,1)-1)</f>
        <v>Haula</v>
      </c>
      <c r="E205" s="39" t="s">
        <v>2373</v>
      </c>
      <c r="F205" s="30" t="s">
        <v>11</v>
      </c>
      <c r="G205" s="35">
        <v>0</v>
      </c>
      <c r="H205" s="35" t="s">
        <v>2454</v>
      </c>
      <c r="I205" s="35" t="s">
        <v>2441</v>
      </c>
      <c r="J205" s="35">
        <v>28</v>
      </c>
      <c r="K205" s="35">
        <f>VALUE(COUNTIF(Validation!$A$2:$H$47,E205))</f>
        <v>0</v>
      </c>
      <c r="L205" s="361">
        <f>IF(OR(N205="RFA",N205="UFA",N205="",N205=0),0,N205)</f>
        <v>2750000</v>
      </c>
      <c r="M205" s="361">
        <f>IF(OR(O205="RFA",O205="UFA",O205="",O205=0),0,O205)</f>
        <v>0</v>
      </c>
      <c r="N205" s="358">
        <v>2750000</v>
      </c>
      <c r="O205" s="358" t="s">
        <v>7</v>
      </c>
      <c r="P205" s="358">
        <v>0</v>
      </c>
      <c r="Q205" s="358">
        <v>0</v>
      </c>
      <c r="R205" s="358">
        <v>0</v>
      </c>
      <c r="S205" s="358">
        <v>0</v>
      </c>
      <c r="T205" s="358">
        <v>0</v>
      </c>
      <c r="U205" s="35">
        <f t="shared" si="12"/>
        <v>1</v>
      </c>
      <c r="W205">
        <f>COUNTIF($E$3:$E$1479,E205)</f>
        <v>1</v>
      </c>
      <c r="X205" s="35">
        <f t="shared" si="13"/>
        <v>0</v>
      </c>
      <c r="Y205">
        <f t="shared" si="14"/>
        <v>0</v>
      </c>
    </row>
    <row r="206" spans="1:25" ht="15.75" x14ac:dyDescent="0.25">
      <c r="A206">
        <f t="shared" si="15"/>
        <v>204</v>
      </c>
      <c r="B206" t="str">
        <f>C206&amp;" "&amp;D206&amp;" - "&amp;F206</f>
        <v>Trevor vanRiemsdyk - CAR</v>
      </c>
      <c r="C206" t="str">
        <f>RIGHT(E206,(LEN(E206)-1)-SEARCH(",",E206,1))</f>
        <v>Trevor</v>
      </c>
      <c r="D206" t="str">
        <f>LEFT(E206,SEARCH(",",E206,1)-1)</f>
        <v>vanRiemsdyk</v>
      </c>
      <c r="E206" s="39" t="s">
        <v>2937</v>
      </c>
      <c r="F206" s="30" t="s">
        <v>11</v>
      </c>
      <c r="G206" s="35">
        <v>0</v>
      </c>
      <c r="H206" s="35" t="s">
        <v>2446</v>
      </c>
      <c r="I206" s="35" t="s">
        <v>2441</v>
      </c>
      <c r="J206" s="35">
        <v>28</v>
      </c>
      <c r="K206" s="35">
        <f>VALUE(COUNTIF(Validation!$A$2:$H$47,E206))</f>
        <v>0</v>
      </c>
      <c r="L206" s="361">
        <f>IF(OR(N206="RFA",N206="UFA",N206="",N206=0),0,N206)</f>
        <v>2300000</v>
      </c>
      <c r="M206" s="361">
        <f>IF(OR(O206="RFA",O206="UFA",O206="",O206=0),0,O206)</f>
        <v>0</v>
      </c>
      <c r="N206" s="358">
        <v>2300000</v>
      </c>
      <c r="O206" s="358" t="s">
        <v>7</v>
      </c>
      <c r="P206" s="358">
        <v>0</v>
      </c>
      <c r="Q206" s="358">
        <v>0</v>
      </c>
      <c r="R206" s="358">
        <v>0</v>
      </c>
      <c r="S206" s="358">
        <v>0</v>
      </c>
      <c r="T206" s="358">
        <v>0</v>
      </c>
      <c r="U206" s="35">
        <f t="shared" si="12"/>
        <v>1</v>
      </c>
      <c r="W206">
        <f>COUNTIF($E$3:$E$1479,E206)</f>
        <v>1</v>
      </c>
      <c r="X206" s="35">
        <f t="shared" si="13"/>
        <v>0</v>
      </c>
      <c r="Y206">
        <f t="shared" si="14"/>
        <v>0</v>
      </c>
    </row>
    <row r="207" spans="1:25" ht="15.75" x14ac:dyDescent="0.25">
      <c r="A207">
        <f t="shared" si="15"/>
        <v>205</v>
      </c>
      <c r="B207" t="str">
        <f>C207&amp;" "&amp;D207&amp;" - "&amp;F207</f>
        <v>Brock McGinn - CAR</v>
      </c>
      <c r="C207" t="str">
        <f>RIGHT(E207,(LEN(E207)-1)-SEARCH(",",E207,1))</f>
        <v>Brock</v>
      </c>
      <c r="D207" t="str">
        <f>LEFT(E207,SEARCH(",",E207,1)-1)</f>
        <v>McGinn</v>
      </c>
      <c r="E207" s="39" t="s">
        <v>1626</v>
      </c>
      <c r="F207" s="30" t="s">
        <v>11</v>
      </c>
      <c r="G207" s="35">
        <v>0</v>
      </c>
      <c r="H207" s="9" t="s">
        <v>2444</v>
      </c>
      <c r="I207" s="9" t="s">
        <v>2441</v>
      </c>
      <c r="J207" s="9">
        <v>25</v>
      </c>
      <c r="K207" s="35">
        <f>VALUE(COUNTIF(Validation!$A$2:$H$47,E207))</f>
        <v>0</v>
      </c>
      <c r="L207" s="361">
        <f>IF(OR(N207="RFA",N207="UFA",N207="",N207=0),0,N207)</f>
        <v>2100000</v>
      </c>
      <c r="M207" s="361">
        <f>IF(OR(O207="RFA",O207="UFA",O207="",O207=0),0,O207)</f>
        <v>2100000</v>
      </c>
      <c r="N207" s="358">
        <v>2100000</v>
      </c>
      <c r="O207" s="358">
        <v>2100000</v>
      </c>
      <c r="P207" s="358" t="s">
        <v>7</v>
      </c>
      <c r="Q207" s="358">
        <v>0</v>
      </c>
      <c r="R207" s="358">
        <v>0</v>
      </c>
      <c r="S207" s="358">
        <v>0</v>
      </c>
      <c r="T207" s="358">
        <v>0</v>
      </c>
      <c r="U207" s="35">
        <f t="shared" si="12"/>
        <v>2</v>
      </c>
      <c r="W207">
        <f>COUNTIF($E$3:$E$1479,E207)</f>
        <v>1</v>
      </c>
      <c r="X207" s="35">
        <f t="shared" si="13"/>
        <v>0</v>
      </c>
      <c r="Y207">
        <f t="shared" si="14"/>
        <v>1</v>
      </c>
    </row>
    <row r="208" spans="1:25" ht="15.75" x14ac:dyDescent="0.25">
      <c r="A208">
        <f t="shared" si="15"/>
        <v>206</v>
      </c>
      <c r="B208" t="str">
        <f>C208&amp;" "&amp;D208&amp;" - "&amp;F208</f>
        <v>Jordan Martinook - CAR</v>
      </c>
      <c r="C208" t="str">
        <f>RIGHT(E208,(LEN(E208)-1)-SEARCH(",",E208,1))</f>
        <v>Jordan</v>
      </c>
      <c r="D208" t="str">
        <f>LEFT(E208,SEARCH(",",E208,1)-1)</f>
        <v>Martinook</v>
      </c>
      <c r="E208" s="39" t="s">
        <v>1623</v>
      </c>
      <c r="F208" s="30" t="s">
        <v>11</v>
      </c>
      <c r="G208" s="35">
        <v>0</v>
      </c>
      <c r="H208" s="35" t="s">
        <v>2496</v>
      </c>
      <c r="I208" s="35" t="s">
        <v>2441</v>
      </c>
      <c r="J208" s="35">
        <v>27</v>
      </c>
      <c r="K208" s="35">
        <f>VALUE(COUNTIF(Validation!$A$2:$H$47,E208))</f>
        <v>0</v>
      </c>
      <c r="L208" s="361">
        <f>IF(OR(N208="RFA",N208="UFA",N208="",N208=0),0,N208)</f>
        <v>2000000</v>
      </c>
      <c r="M208" s="361">
        <f>IF(OR(O208="RFA",O208="UFA",O208="",O208=0),0,O208)</f>
        <v>2000000</v>
      </c>
      <c r="N208" s="358">
        <v>2000000</v>
      </c>
      <c r="O208" s="358">
        <v>2000000</v>
      </c>
      <c r="P208" s="358" t="s">
        <v>7</v>
      </c>
      <c r="Q208" s="358">
        <v>0</v>
      </c>
      <c r="R208" s="358">
        <v>0</v>
      </c>
      <c r="S208" s="358">
        <v>0</v>
      </c>
      <c r="T208" s="358">
        <v>0</v>
      </c>
      <c r="U208" s="35">
        <f t="shared" si="12"/>
        <v>2</v>
      </c>
      <c r="W208">
        <f>COUNTIF($E$3:$E$1479,E208)</f>
        <v>1</v>
      </c>
      <c r="X208" s="35">
        <f t="shared" si="13"/>
        <v>0</v>
      </c>
      <c r="Y208">
        <f t="shared" si="14"/>
        <v>1</v>
      </c>
    </row>
    <row r="209" spans="1:25" ht="15.75" x14ac:dyDescent="0.25">
      <c r="A209">
        <f t="shared" si="15"/>
        <v>207</v>
      </c>
      <c r="B209" t="str">
        <f>C209&amp;" "&amp;D209&amp;" - "&amp;F209</f>
        <v>Martin Necas - CAR</v>
      </c>
      <c r="C209" t="str">
        <f>RIGHT(E209,(LEN(E209)-1)-SEARCH(",",E209,1))</f>
        <v>Martin</v>
      </c>
      <c r="D209" t="str">
        <f>LEFT(E209,SEARCH(",",E209,1)-1)</f>
        <v>Necas</v>
      </c>
      <c r="E209" s="39" t="s">
        <v>1634</v>
      </c>
      <c r="F209" s="30" t="s">
        <v>11</v>
      </c>
      <c r="G209" s="35" t="s">
        <v>388</v>
      </c>
      <c r="H209" s="9" t="s">
        <v>73</v>
      </c>
      <c r="I209" s="9" t="s">
        <v>2441</v>
      </c>
      <c r="J209" s="9">
        <v>20</v>
      </c>
      <c r="K209" s="35">
        <f>VALUE(COUNTIF(Validation!$A$2:$H$47,E209))</f>
        <v>0</v>
      </c>
      <c r="L209" s="361">
        <f>IF(OR(N209="RFA",N209="UFA",N209="",N209=0),0,N209)</f>
        <v>1400833</v>
      </c>
      <c r="M209" s="361">
        <f>IF(OR(O209="RFA",O209="UFA",O209="",O209=0),0,O209)</f>
        <v>1400833</v>
      </c>
      <c r="N209" s="358">
        <v>1400833</v>
      </c>
      <c r="O209" s="358">
        <v>1400833</v>
      </c>
      <c r="P209" s="358">
        <v>1400833</v>
      </c>
      <c r="Q209" s="358" t="s">
        <v>8</v>
      </c>
      <c r="R209" s="358">
        <v>0</v>
      </c>
      <c r="S209" s="358">
        <v>0</v>
      </c>
      <c r="T209" s="358">
        <v>0</v>
      </c>
      <c r="U209" s="35">
        <f t="shared" si="12"/>
        <v>3</v>
      </c>
      <c r="W209">
        <f>COUNTIF($E$3:$E$1479,E209)</f>
        <v>1</v>
      </c>
      <c r="X209" s="35">
        <f t="shared" si="13"/>
        <v>1</v>
      </c>
      <c r="Y209">
        <f t="shared" si="14"/>
        <v>1</v>
      </c>
    </row>
    <row r="210" spans="1:25" ht="15.75" x14ac:dyDescent="0.25">
      <c r="A210">
        <f t="shared" si="15"/>
        <v>208</v>
      </c>
      <c r="B210" t="str">
        <f>C210&amp;" "&amp;D210&amp;" - "&amp;F210</f>
        <v>Jake Bean - CAR</v>
      </c>
      <c r="C210" t="str">
        <f>RIGHT(E210,(LEN(E210)-1)-SEARCH(",",E210,1))</f>
        <v>Jake</v>
      </c>
      <c r="D210" t="str">
        <f>LEFT(E210,SEARCH(",",E210,1)-1)</f>
        <v>Bean</v>
      </c>
      <c r="E210" s="39" t="s">
        <v>1636</v>
      </c>
      <c r="F210" s="30" t="s">
        <v>11</v>
      </c>
      <c r="G210" s="35" t="s">
        <v>388</v>
      </c>
      <c r="H210" s="35" t="s">
        <v>2447</v>
      </c>
      <c r="I210" s="35" t="s">
        <v>2448</v>
      </c>
      <c r="J210" s="35">
        <v>20</v>
      </c>
      <c r="K210" s="35">
        <f>VALUE(COUNTIF(Validation!$A$2:$H$47,E210))</f>
        <v>0</v>
      </c>
      <c r="L210" s="361">
        <f>IF(OR(N210="RFA",N210="UFA",N210="",N210=0),0,N210)</f>
        <v>1363333</v>
      </c>
      <c r="M210" s="361">
        <f>IF(OR(O210="RFA",O210="UFA",O210="",O210=0),0,O210)</f>
        <v>1363333</v>
      </c>
      <c r="N210" s="358">
        <v>1363333</v>
      </c>
      <c r="O210" s="358">
        <v>1363333</v>
      </c>
      <c r="P210" s="358" t="s">
        <v>8</v>
      </c>
      <c r="Q210" s="358">
        <v>0</v>
      </c>
      <c r="R210" s="358">
        <v>0</v>
      </c>
      <c r="S210" s="358">
        <v>0</v>
      </c>
      <c r="T210" s="358">
        <v>0</v>
      </c>
      <c r="U210" s="35">
        <f t="shared" si="12"/>
        <v>2</v>
      </c>
      <c r="W210">
        <f>COUNTIF($E$3:$E$1479,E210)</f>
        <v>1</v>
      </c>
      <c r="X210" s="35">
        <f t="shared" si="13"/>
        <v>1</v>
      </c>
      <c r="Y210">
        <f t="shared" si="14"/>
        <v>1</v>
      </c>
    </row>
    <row r="211" spans="1:25" ht="15.75" x14ac:dyDescent="0.25">
      <c r="A211">
        <f t="shared" si="15"/>
        <v>209</v>
      </c>
      <c r="B211" t="str">
        <f>C211&amp;" "&amp;D211&amp;" - "&amp;F211</f>
        <v>Julien Gauthier - CAR</v>
      </c>
      <c r="C211" t="str">
        <f>RIGHT(E211,(LEN(E211)-1)-SEARCH(",",E211,1))</f>
        <v>Julien</v>
      </c>
      <c r="D211" t="str">
        <f>LEFT(E211,SEARCH(",",E211,1)-1)</f>
        <v>Gauthier</v>
      </c>
      <c r="E211" s="39" t="s">
        <v>1635</v>
      </c>
      <c r="F211" s="30" t="s">
        <v>11</v>
      </c>
      <c r="G211" s="35" t="s">
        <v>388</v>
      </c>
      <c r="H211" s="35" t="s">
        <v>2440</v>
      </c>
      <c r="I211" s="35" t="s">
        <v>2448</v>
      </c>
      <c r="J211" s="35">
        <v>21</v>
      </c>
      <c r="K211" s="35">
        <f>VALUE(COUNTIF(Validation!$A$2:$H$47,E211))</f>
        <v>0</v>
      </c>
      <c r="L211" s="361">
        <f>IF(OR(N211="RFA",N211="UFA",N211="",N211=0),0,N211)</f>
        <v>1163333</v>
      </c>
      <c r="M211" s="361">
        <f>IF(OR(O211="RFA",O211="UFA",O211="",O211=0),0,O211)</f>
        <v>1163333</v>
      </c>
      <c r="N211" s="358">
        <v>1163333</v>
      </c>
      <c r="O211" s="358">
        <v>1163333</v>
      </c>
      <c r="P211" s="358" t="s">
        <v>8</v>
      </c>
      <c r="Q211" s="358">
        <v>0</v>
      </c>
      <c r="R211" s="358">
        <v>0</v>
      </c>
      <c r="S211" s="358">
        <v>0</v>
      </c>
      <c r="T211" s="358">
        <v>0</v>
      </c>
      <c r="U211" s="35">
        <f t="shared" si="12"/>
        <v>2</v>
      </c>
      <c r="W211">
        <f>COUNTIF($E$3:$E$1479,E211)</f>
        <v>1</v>
      </c>
      <c r="X211" s="35">
        <f t="shared" si="13"/>
        <v>1</v>
      </c>
      <c r="Y211">
        <f t="shared" si="14"/>
        <v>1</v>
      </c>
    </row>
    <row r="212" spans="1:25" ht="15.75" x14ac:dyDescent="0.25">
      <c r="A212">
        <f t="shared" si="15"/>
        <v>210</v>
      </c>
      <c r="B212" t="str">
        <f>C212&amp;" "&amp;D212&amp;" - "&amp;F212</f>
        <v>Eetu Luostarinen - CAR</v>
      </c>
      <c r="C212" t="str">
        <f>RIGHT(E212,(LEN(E212)-1)-SEARCH(",",E212,1))</f>
        <v>Eetu</v>
      </c>
      <c r="D212" t="str">
        <f>LEFT(E212,SEARCH(",",E212,1)-1)</f>
        <v>Luostarinen</v>
      </c>
      <c r="E212" s="39" t="s">
        <v>2611</v>
      </c>
      <c r="F212" s="30" t="s">
        <v>11</v>
      </c>
      <c r="G212" s="35" t="s">
        <v>388</v>
      </c>
      <c r="H212" s="35" t="s">
        <v>73</v>
      </c>
      <c r="I212" s="35" t="s">
        <v>2448</v>
      </c>
      <c r="J212" s="35">
        <v>20</v>
      </c>
      <c r="K212" s="35">
        <f>VALUE(COUNTIF(Validation!$A$2:$H$47,E212))</f>
        <v>0</v>
      </c>
      <c r="L212" s="361">
        <f>IF(OR(N212="RFA",N212="UFA",N212="",N212=0),0,N212)</f>
        <v>925000</v>
      </c>
      <c r="M212" s="361">
        <f>IF(OR(O212="RFA",O212="UFA",O212="",O212=0),0,O212)</f>
        <v>925000</v>
      </c>
      <c r="N212" s="358">
        <v>925000</v>
      </c>
      <c r="O212" s="358">
        <v>925000</v>
      </c>
      <c r="P212" s="358">
        <v>925000</v>
      </c>
      <c r="Q212" s="358" t="s">
        <v>8</v>
      </c>
      <c r="R212" s="358">
        <v>0</v>
      </c>
      <c r="S212" s="358">
        <v>0</v>
      </c>
      <c r="T212" s="358">
        <v>0</v>
      </c>
      <c r="U212" s="35">
        <f t="shared" si="12"/>
        <v>3</v>
      </c>
      <c r="W212">
        <f>COUNTIF($E$3:$E$1479,E212)</f>
        <v>1</v>
      </c>
      <c r="X212" s="35">
        <f t="shared" si="13"/>
        <v>1</v>
      </c>
      <c r="Y212">
        <f t="shared" si="14"/>
        <v>1</v>
      </c>
    </row>
    <row r="213" spans="1:25" ht="15.75" x14ac:dyDescent="0.25">
      <c r="A213">
        <f t="shared" si="15"/>
        <v>211</v>
      </c>
      <c r="B213" t="str">
        <f>C213&amp;" "&amp;D213&amp;" - "&amp;F213</f>
        <v>Stelio Mattheos - CAR</v>
      </c>
      <c r="C213" t="str">
        <f>RIGHT(E213,(LEN(E213)-1)-SEARCH(",",E213,1))</f>
        <v>Stelio</v>
      </c>
      <c r="D213" t="str">
        <f>LEFT(E213,SEARCH(",",E213,1)-1)</f>
        <v>Mattheos</v>
      </c>
      <c r="E213" s="39" t="s">
        <v>2613</v>
      </c>
      <c r="F213" s="30" t="s">
        <v>11</v>
      </c>
      <c r="G213" s="35" t="s">
        <v>388</v>
      </c>
      <c r="H213" s="35" t="s">
        <v>73</v>
      </c>
      <c r="I213" s="35" t="s">
        <v>2448</v>
      </c>
      <c r="J213" s="35">
        <v>20</v>
      </c>
      <c r="K213" s="35">
        <f>VALUE(COUNTIF(Validation!$A$2:$H$47,E213))</f>
        <v>0</v>
      </c>
      <c r="L213" s="361">
        <f>IF(OR(N213="RFA",N213="UFA",N213="",N213=0),0,N213)</f>
        <v>925000</v>
      </c>
      <c r="M213" s="361">
        <f>IF(OR(O213="RFA",O213="UFA",O213="",O213=0),0,O213)</f>
        <v>925000</v>
      </c>
      <c r="N213" s="358">
        <v>925000</v>
      </c>
      <c r="O213" s="358">
        <v>925000</v>
      </c>
      <c r="P213" s="358">
        <v>925000</v>
      </c>
      <c r="Q213" s="358" t="s">
        <v>8</v>
      </c>
      <c r="R213" s="358">
        <v>0</v>
      </c>
      <c r="S213" s="358">
        <v>0</v>
      </c>
      <c r="T213" s="358">
        <v>0</v>
      </c>
      <c r="U213" s="35">
        <f t="shared" si="12"/>
        <v>3</v>
      </c>
      <c r="W213">
        <f>COUNTIF($E$3:$E$1479,E213)</f>
        <v>1</v>
      </c>
      <c r="X213" s="35">
        <f t="shared" si="13"/>
        <v>1</v>
      </c>
      <c r="Y213">
        <f t="shared" si="14"/>
        <v>1</v>
      </c>
    </row>
    <row r="214" spans="1:25" ht="15.75" x14ac:dyDescent="0.25">
      <c r="A214">
        <f t="shared" si="15"/>
        <v>212</v>
      </c>
      <c r="B214" t="str">
        <f>C214&amp;" "&amp;D214&amp;" - "&amp;F214</f>
        <v>Jacob Pritchard - CAR</v>
      </c>
      <c r="C214" t="str">
        <f>RIGHT(E214,(LEN(E214)-1)-SEARCH(",",E214,1))</f>
        <v>Jacob</v>
      </c>
      <c r="D214" t="str">
        <f>LEFT(E214,SEARCH(",",E214,1)-1)</f>
        <v>Pritchard</v>
      </c>
      <c r="E214" s="39" t="s">
        <v>2612</v>
      </c>
      <c r="F214" s="30" t="s">
        <v>11</v>
      </c>
      <c r="G214" s="35" t="s">
        <v>388</v>
      </c>
      <c r="H214" s="35" t="s">
        <v>2442</v>
      </c>
      <c r="I214" s="35" t="s">
        <v>2448</v>
      </c>
      <c r="J214" s="35">
        <v>24</v>
      </c>
      <c r="K214" s="35">
        <f>VALUE(COUNTIF(Validation!$A$2:$H$47,E214))</f>
        <v>0</v>
      </c>
      <c r="L214" s="361">
        <f>IF(OR(N214="RFA",N214="UFA",N214="",N214=0),0,N214)</f>
        <v>925000</v>
      </c>
      <c r="M214" s="361">
        <f>IF(OR(O214="RFA",O214="UFA",O214="",O214=0),0,O214)</f>
        <v>0</v>
      </c>
      <c r="N214" s="358">
        <v>925000</v>
      </c>
      <c r="O214" s="358" t="s">
        <v>8</v>
      </c>
      <c r="P214" s="358">
        <v>0</v>
      </c>
      <c r="Q214" s="358">
        <v>0</v>
      </c>
      <c r="R214" s="358">
        <v>0</v>
      </c>
      <c r="S214" s="358">
        <v>0</v>
      </c>
      <c r="T214" s="358">
        <v>0</v>
      </c>
      <c r="U214" s="35">
        <f t="shared" si="12"/>
        <v>1</v>
      </c>
      <c r="W214">
        <f>COUNTIF($E$3:$E$1479,E214)</f>
        <v>1</v>
      </c>
      <c r="X214" s="35">
        <f t="shared" si="13"/>
        <v>1</v>
      </c>
      <c r="Y214">
        <f t="shared" si="14"/>
        <v>0</v>
      </c>
    </row>
    <row r="215" spans="1:25" ht="15.75" x14ac:dyDescent="0.25">
      <c r="A215">
        <f t="shared" si="15"/>
        <v>213</v>
      </c>
      <c r="B215" t="str">
        <f>C215&amp;" "&amp;D215&amp;" - "&amp;F215</f>
        <v>Janne Kuokkanen - CAR</v>
      </c>
      <c r="C215" t="str">
        <f>RIGHT(E215,(LEN(E215)-1)-SEARCH(",",E215,1))</f>
        <v>Janne</v>
      </c>
      <c r="D215" t="str">
        <f>LEFT(E215,SEARCH(",",E215,1)-1)</f>
        <v>Kuokkanen</v>
      </c>
      <c r="E215" s="39" t="s">
        <v>1638</v>
      </c>
      <c r="F215" s="30" t="s">
        <v>11</v>
      </c>
      <c r="G215" s="35" t="s">
        <v>388</v>
      </c>
      <c r="H215" s="9" t="s">
        <v>2454</v>
      </c>
      <c r="I215" s="9" t="s">
        <v>2448</v>
      </c>
      <c r="J215" s="9">
        <v>21</v>
      </c>
      <c r="K215" s="35">
        <f>VALUE(COUNTIF(Validation!$A$2:$H$47,E215))</f>
        <v>0</v>
      </c>
      <c r="L215" s="361">
        <f>IF(OR(N215="RFA",N215="UFA",N215="",N215=0),0,N215)</f>
        <v>894166</v>
      </c>
      <c r="M215" s="361">
        <f>IF(OR(O215="RFA",O215="UFA",O215="",O215=0),0,O215)</f>
        <v>894166</v>
      </c>
      <c r="N215" s="358">
        <v>894166</v>
      </c>
      <c r="O215" s="358">
        <v>894166</v>
      </c>
      <c r="P215" s="358" t="s">
        <v>8</v>
      </c>
      <c r="Q215" s="358">
        <v>0</v>
      </c>
      <c r="R215" s="358">
        <v>0</v>
      </c>
      <c r="S215" s="358">
        <v>0</v>
      </c>
      <c r="T215" s="358">
        <v>0</v>
      </c>
      <c r="U215" s="35">
        <f t="shared" si="12"/>
        <v>2</v>
      </c>
      <c r="W215">
        <f>COUNTIF($E$3:$E$1479,E215)</f>
        <v>1</v>
      </c>
      <c r="X215" s="35">
        <f t="shared" si="13"/>
        <v>1</v>
      </c>
      <c r="Y215">
        <f t="shared" si="14"/>
        <v>1</v>
      </c>
    </row>
    <row r="216" spans="1:25" ht="15.75" x14ac:dyDescent="0.25">
      <c r="A216">
        <f t="shared" si="15"/>
        <v>214</v>
      </c>
      <c r="B216" t="str">
        <f>C216&amp;" "&amp;D216&amp;" - "&amp;F216</f>
        <v>Jesper Sellgren - CAR</v>
      </c>
      <c r="C216" t="str">
        <f>RIGHT(E216,(LEN(E216)-1)-SEARCH(",",E216,1))</f>
        <v>Jesper</v>
      </c>
      <c r="D216" t="str">
        <f>LEFT(E216,SEARCH(",",E216,1)-1)</f>
        <v>Sellgren</v>
      </c>
      <c r="E216" s="39" t="s">
        <v>2614</v>
      </c>
      <c r="F216" s="30" t="s">
        <v>11</v>
      </c>
      <c r="G216" s="35" t="s">
        <v>388</v>
      </c>
      <c r="H216" s="35" t="s">
        <v>82</v>
      </c>
      <c r="I216" s="35" t="s">
        <v>2448</v>
      </c>
      <c r="J216" s="35">
        <v>21</v>
      </c>
      <c r="K216" s="35">
        <f>VALUE(COUNTIF(Validation!$A$2:$H$47,E216))</f>
        <v>0</v>
      </c>
      <c r="L216" s="361">
        <f>IF(OR(N216="RFA",N216="UFA",N216="",N216=0),0,N216)</f>
        <v>875000</v>
      </c>
      <c r="M216" s="361">
        <f>IF(OR(O216="RFA",O216="UFA",O216="",O216=0),0,O216)</f>
        <v>875000</v>
      </c>
      <c r="N216" s="358">
        <v>875000</v>
      </c>
      <c r="O216" s="358">
        <v>875000</v>
      </c>
      <c r="P216" s="358">
        <v>875000</v>
      </c>
      <c r="Q216" s="358" t="s">
        <v>8</v>
      </c>
      <c r="R216" s="358">
        <v>0</v>
      </c>
      <c r="S216" s="358">
        <v>0</v>
      </c>
      <c r="T216" s="358">
        <v>0</v>
      </c>
      <c r="U216" s="35">
        <f t="shared" si="12"/>
        <v>3</v>
      </c>
      <c r="W216">
        <f>COUNTIF($E$3:$E$1479,E216)</f>
        <v>1</v>
      </c>
      <c r="X216" s="35">
        <f t="shared" si="13"/>
        <v>1</v>
      </c>
      <c r="Y216">
        <f t="shared" si="14"/>
        <v>1</v>
      </c>
    </row>
    <row r="217" spans="1:25" ht="15.75" x14ac:dyDescent="0.25">
      <c r="A217">
        <f t="shared" si="15"/>
        <v>215</v>
      </c>
      <c r="B217" t="str">
        <f>C217&amp;" "&amp;D217&amp;" - "&amp;F217</f>
        <v>Gustav Forsling - CAR</v>
      </c>
      <c r="C217" t="str">
        <f>RIGHT(E217,(LEN(E217)-1)-SEARCH(",",E217,1))</f>
        <v>Gustav</v>
      </c>
      <c r="D217" t="str">
        <f>LEFT(E217,SEARCH(",",E217,1)-1)</f>
        <v>Forsling</v>
      </c>
      <c r="E217" s="39" t="s">
        <v>1907</v>
      </c>
      <c r="F217" s="30" t="s">
        <v>11</v>
      </c>
      <c r="G217" s="35">
        <v>0</v>
      </c>
      <c r="H217" s="35" t="s">
        <v>2447</v>
      </c>
      <c r="I217" s="35" t="s">
        <v>2441</v>
      </c>
      <c r="J217" s="35">
        <v>23</v>
      </c>
      <c r="K217" s="35">
        <f>VALUE(COUNTIF(Validation!$A$2:$H$47,E217))</f>
        <v>0</v>
      </c>
      <c r="L217" s="361">
        <f>IF(OR(N217="RFA",N217="UFA",N217="",N217=0),0,N217)</f>
        <v>874125</v>
      </c>
      <c r="M217" s="361">
        <f>IF(OR(O217="RFA",O217="UFA",O217="",O217=0),0,O217)</f>
        <v>0</v>
      </c>
      <c r="N217" s="358">
        <v>874125</v>
      </c>
      <c r="O217" s="358" t="s">
        <v>8</v>
      </c>
      <c r="P217" s="358">
        <v>0</v>
      </c>
      <c r="Q217" s="358">
        <v>0</v>
      </c>
      <c r="R217" s="358">
        <v>0</v>
      </c>
      <c r="S217" s="358">
        <v>0</v>
      </c>
      <c r="T217" s="358">
        <v>0</v>
      </c>
      <c r="U217" s="35">
        <f t="shared" si="12"/>
        <v>1</v>
      </c>
      <c r="W217">
        <f>COUNTIF($E$3:$E$1479,E217)</f>
        <v>1</v>
      </c>
      <c r="X217" s="35">
        <f t="shared" si="13"/>
        <v>0</v>
      </c>
      <c r="Y217">
        <f t="shared" si="14"/>
        <v>0</v>
      </c>
    </row>
    <row r="218" spans="1:25" ht="15.75" x14ac:dyDescent="0.25">
      <c r="A218">
        <f t="shared" si="15"/>
        <v>216</v>
      </c>
      <c r="B218" t="str">
        <f>C218&amp;" "&amp;D218&amp;" - "&amp;F218</f>
        <v>Haydn Fleury - CAR</v>
      </c>
      <c r="C218" t="str">
        <f>RIGHT(E218,(LEN(E218)-1)-SEARCH(",",E218,1))</f>
        <v>Haydn</v>
      </c>
      <c r="D218" t="str">
        <f>LEFT(E218,SEARCH(",",E218,1)-1)</f>
        <v>Fleury</v>
      </c>
      <c r="E218" s="39" t="s">
        <v>1631</v>
      </c>
      <c r="F218" s="35" t="s">
        <v>11</v>
      </c>
      <c r="G218" s="35">
        <v>0</v>
      </c>
      <c r="H218" s="35" t="s">
        <v>2447</v>
      </c>
      <c r="I218" s="35" t="s">
        <v>2441</v>
      </c>
      <c r="J218" s="35">
        <v>23</v>
      </c>
      <c r="K218" s="35">
        <f>VALUE(COUNTIF(Validation!$A$2:$H$47,E218))</f>
        <v>0</v>
      </c>
      <c r="L218" s="361">
        <f>IF(OR(N218="RFA",N218="UFA",N218="",N218=0),0,N218)</f>
        <v>850000</v>
      </c>
      <c r="M218" s="361">
        <f>IF(OR(O218="RFA",O218="UFA",O218="",O218=0),0,O218)</f>
        <v>0</v>
      </c>
      <c r="N218" s="358">
        <v>850000</v>
      </c>
      <c r="O218" s="358" t="s">
        <v>8</v>
      </c>
      <c r="P218" s="358">
        <v>0</v>
      </c>
      <c r="Q218" s="358">
        <v>0</v>
      </c>
      <c r="R218" s="358">
        <v>0</v>
      </c>
      <c r="S218" s="358">
        <v>0</v>
      </c>
      <c r="T218" s="358">
        <v>0</v>
      </c>
      <c r="U218" s="35">
        <f t="shared" si="12"/>
        <v>1</v>
      </c>
      <c r="W218">
        <f>COUNTIF($E$3:$E$1479,E218)</f>
        <v>1</v>
      </c>
      <c r="X218" s="35">
        <f t="shared" si="13"/>
        <v>0</v>
      </c>
      <c r="Y218">
        <f t="shared" si="14"/>
        <v>0</v>
      </c>
    </row>
    <row r="219" spans="1:25" ht="15.75" x14ac:dyDescent="0.25">
      <c r="A219">
        <f t="shared" si="15"/>
        <v>217</v>
      </c>
      <c r="B219" t="str">
        <f>C219&amp;" "&amp;D219&amp;" - "&amp;F219</f>
        <v>Warren Foegele - CAR</v>
      </c>
      <c r="C219" t="str">
        <f>RIGHT(E219,(LEN(E219)-1)-SEARCH(",",E219,1))</f>
        <v>Warren</v>
      </c>
      <c r="D219" t="str">
        <f>LEFT(E219,SEARCH(",",E219,1)-1)</f>
        <v>Foegele</v>
      </c>
      <c r="E219" s="39" t="s">
        <v>1642</v>
      </c>
      <c r="F219" s="30" t="s">
        <v>11</v>
      </c>
      <c r="G219" s="35" t="s">
        <v>405</v>
      </c>
      <c r="H219" s="35" t="s">
        <v>2442</v>
      </c>
      <c r="I219" s="35" t="s">
        <v>2441</v>
      </c>
      <c r="J219" s="35">
        <v>23</v>
      </c>
      <c r="K219" s="35">
        <f>VALUE(COUNTIF(Validation!$A$2:$H$47,E219))</f>
        <v>0</v>
      </c>
      <c r="L219" s="361">
        <f>IF(OR(N219="RFA",N219="UFA",N219="",N219=0),0,N219)</f>
        <v>800000</v>
      </c>
      <c r="M219" s="361">
        <f>IF(OR(O219="RFA",O219="UFA",O219="",O219=0),0,O219)</f>
        <v>0</v>
      </c>
      <c r="N219" s="358">
        <v>800000</v>
      </c>
      <c r="O219" s="358" t="s">
        <v>8</v>
      </c>
      <c r="P219" s="358">
        <v>0</v>
      </c>
      <c r="Q219" s="358">
        <v>0</v>
      </c>
      <c r="R219" s="358">
        <v>0</v>
      </c>
      <c r="S219" s="358">
        <v>0</v>
      </c>
      <c r="T219" s="358">
        <v>0</v>
      </c>
      <c r="U219" s="35">
        <f t="shared" si="12"/>
        <v>1</v>
      </c>
      <c r="W219">
        <f>COUNTIF($E$3:$E$1479,E219)</f>
        <v>1</v>
      </c>
      <c r="X219" s="35">
        <f t="shared" si="13"/>
        <v>1</v>
      </c>
      <c r="Y219">
        <f t="shared" si="14"/>
        <v>0</v>
      </c>
    </row>
    <row r="220" spans="1:25" ht="15.75" x14ac:dyDescent="0.25">
      <c r="A220">
        <f t="shared" si="15"/>
        <v>218</v>
      </c>
      <c r="B220" t="str">
        <f>C220&amp;" "&amp;D220&amp;" - "&amp;F220</f>
        <v>Morgan Geekie - CAR</v>
      </c>
      <c r="C220" t="str">
        <f>RIGHT(E220,(LEN(E220)-1)-SEARCH(",",E220,1))</f>
        <v>Morgan</v>
      </c>
      <c r="D220" t="str">
        <f>LEFT(E220,SEARCH(",",E220,1)-1)</f>
        <v>Geekie</v>
      </c>
      <c r="E220" s="39" t="s">
        <v>1639</v>
      </c>
      <c r="F220" s="30" t="s">
        <v>11</v>
      </c>
      <c r="G220" s="35" t="s">
        <v>388</v>
      </c>
      <c r="H220" s="35" t="s">
        <v>2450</v>
      </c>
      <c r="I220" s="35" t="s">
        <v>2448</v>
      </c>
      <c r="J220" s="35">
        <v>21</v>
      </c>
      <c r="K220" s="35">
        <f>VALUE(COUNTIF(Validation!$A$2:$H$47,E220))</f>
        <v>0</v>
      </c>
      <c r="L220" s="361">
        <f>IF(OR(N220="RFA",N220="UFA",N220="",N220=0),0,N220)</f>
        <v>800000</v>
      </c>
      <c r="M220" s="361">
        <f>IF(OR(O220="RFA",O220="UFA",O220="",O220=0),0,O220)</f>
        <v>800000</v>
      </c>
      <c r="N220" s="358">
        <v>800000</v>
      </c>
      <c r="O220" s="358">
        <v>800000</v>
      </c>
      <c r="P220" s="358" t="s">
        <v>8</v>
      </c>
      <c r="Q220" s="358">
        <v>0</v>
      </c>
      <c r="R220" s="358">
        <v>0</v>
      </c>
      <c r="S220" s="358">
        <v>0</v>
      </c>
      <c r="T220" s="358">
        <v>0</v>
      </c>
      <c r="U220" s="35">
        <f t="shared" si="12"/>
        <v>2</v>
      </c>
      <c r="W220">
        <f>COUNTIF($E$3:$E$1479,E220)</f>
        <v>1</v>
      </c>
      <c r="X220" s="35">
        <f t="shared" si="13"/>
        <v>1</v>
      </c>
      <c r="Y220">
        <f t="shared" si="14"/>
        <v>1</v>
      </c>
    </row>
    <row r="221" spans="1:25" ht="15.75" x14ac:dyDescent="0.25">
      <c r="A221">
        <f t="shared" si="15"/>
        <v>219</v>
      </c>
      <c r="B221" t="str">
        <f>C221&amp;" "&amp;D221&amp;" - "&amp;F221</f>
        <v>Jeremy Helvig - CAR</v>
      </c>
      <c r="C221" t="str">
        <f>RIGHT(E221,(LEN(E221)-1)-SEARCH(",",E221,1))</f>
        <v>Jeremy</v>
      </c>
      <c r="D221" t="str">
        <f>LEFT(E221,SEARCH(",",E221,1)-1)</f>
        <v>Helvig</v>
      </c>
      <c r="E221" s="39" t="s">
        <v>1640</v>
      </c>
      <c r="F221" s="30" t="s">
        <v>11</v>
      </c>
      <c r="G221" s="35" t="s">
        <v>388</v>
      </c>
      <c r="H221" s="35" t="s">
        <v>127</v>
      </c>
      <c r="I221" s="35" t="s">
        <v>2448</v>
      </c>
      <c r="J221" s="35">
        <v>22</v>
      </c>
      <c r="K221" s="35">
        <f>VALUE(COUNTIF(Validation!$A$2:$H$47,E221))</f>
        <v>0</v>
      </c>
      <c r="L221" s="361">
        <f>IF(OR(N221="RFA",N221="UFA",N221="",N221=0),0,N221)</f>
        <v>785000</v>
      </c>
      <c r="M221" s="361">
        <f>IF(OR(O221="RFA",O221="UFA",O221="",O221=0),0,O221)</f>
        <v>785000</v>
      </c>
      <c r="N221" s="358">
        <v>785000</v>
      </c>
      <c r="O221" s="358">
        <v>785000</v>
      </c>
      <c r="P221" s="358" t="s">
        <v>8</v>
      </c>
      <c r="Q221" s="358">
        <v>0</v>
      </c>
      <c r="R221" s="358">
        <v>0</v>
      </c>
      <c r="S221" s="358">
        <v>0</v>
      </c>
      <c r="T221" s="358">
        <v>0</v>
      </c>
      <c r="U221" s="35">
        <f t="shared" si="12"/>
        <v>2</v>
      </c>
      <c r="W221">
        <f>COUNTIF($E$3:$E$1479,E221)</f>
        <v>1</v>
      </c>
      <c r="X221" s="35">
        <f t="shared" si="13"/>
        <v>1</v>
      </c>
      <c r="Y221">
        <f t="shared" si="14"/>
        <v>1</v>
      </c>
    </row>
    <row r="222" spans="1:25" ht="15.75" x14ac:dyDescent="0.25">
      <c r="A222">
        <f t="shared" si="15"/>
        <v>220</v>
      </c>
      <c r="B222" t="str">
        <f>C222&amp;" "&amp;D222&amp;" - "&amp;F222</f>
        <v>Anton Forsberg - CAR</v>
      </c>
      <c r="C222" t="str">
        <f>RIGHT(E222,(LEN(E222)-1)-SEARCH(",",E222,1))</f>
        <v>Anton</v>
      </c>
      <c r="D222" t="str">
        <f>LEFT(E222,SEARCH(",",E222,1)-1)</f>
        <v>Forsberg</v>
      </c>
      <c r="E222" s="39" t="s">
        <v>1913</v>
      </c>
      <c r="F222" s="30" t="s">
        <v>11</v>
      </c>
      <c r="G222" s="35">
        <v>0</v>
      </c>
      <c r="H222" s="35" t="s">
        <v>127</v>
      </c>
      <c r="I222" s="35" t="s">
        <v>2448</v>
      </c>
      <c r="J222" s="35">
        <v>26</v>
      </c>
      <c r="K222" s="35">
        <f>VALUE(COUNTIF(Validation!$A$2:$H$47,E222))</f>
        <v>0</v>
      </c>
      <c r="L222" s="361">
        <f>IF(OR(N222="RFA",N222="UFA",N222="",N222=0),0,N222)</f>
        <v>775000</v>
      </c>
      <c r="M222" s="361">
        <f>IF(OR(O222="RFA",O222="UFA",O222="",O222=0),0,O222)</f>
        <v>0</v>
      </c>
      <c r="N222" s="358">
        <v>775000</v>
      </c>
      <c r="O222" s="358" t="s">
        <v>7</v>
      </c>
      <c r="P222" s="358">
        <v>0</v>
      </c>
      <c r="Q222" s="358">
        <v>0</v>
      </c>
      <c r="R222" s="358">
        <v>0</v>
      </c>
      <c r="S222" s="358">
        <v>0</v>
      </c>
      <c r="T222" s="358">
        <v>0</v>
      </c>
      <c r="U222" s="35">
        <f t="shared" si="12"/>
        <v>1</v>
      </c>
      <c r="W222">
        <f>COUNTIF($E$3:$E$1479,E222)</f>
        <v>1</v>
      </c>
      <c r="X222" s="35">
        <f t="shared" si="13"/>
        <v>0</v>
      </c>
      <c r="Y222">
        <f t="shared" si="14"/>
        <v>0</v>
      </c>
    </row>
    <row r="223" spans="1:25" ht="15.75" x14ac:dyDescent="0.25">
      <c r="A223">
        <f t="shared" si="15"/>
        <v>221</v>
      </c>
      <c r="B223" t="str">
        <f>C223&amp;" "&amp;D223&amp;" - "&amp;F223</f>
        <v>Callum Booth - CAR</v>
      </c>
      <c r="C223" t="str">
        <f>RIGHT(E223,(LEN(E223)-1)-SEARCH(",",E223,1))</f>
        <v>Callum</v>
      </c>
      <c r="D223" t="str">
        <f>LEFT(E223,SEARCH(",",E223,1)-1)</f>
        <v>Booth</v>
      </c>
      <c r="E223" s="39" t="s">
        <v>1645</v>
      </c>
      <c r="F223" s="30" t="s">
        <v>11</v>
      </c>
      <c r="G223" s="35" t="s">
        <v>388</v>
      </c>
      <c r="H223" s="35" t="s">
        <v>127</v>
      </c>
      <c r="I223" s="35" t="s">
        <v>2448</v>
      </c>
      <c r="J223" s="35">
        <v>22</v>
      </c>
      <c r="K223" s="35">
        <f>VALUE(COUNTIF(Validation!$A$2:$H$47,E223))</f>
        <v>0</v>
      </c>
      <c r="L223" s="361">
        <f>IF(OR(N223="RFA",N223="UFA",N223="",N223=0),0,N223)</f>
        <v>758333</v>
      </c>
      <c r="M223" s="361">
        <f>IF(OR(O223="RFA",O223="UFA",O223="",O223=0),0,O223)</f>
        <v>0</v>
      </c>
      <c r="N223" s="358">
        <v>758333</v>
      </c>
      <c r="O223" s="358" t="s">
        <v>8</v>
      </c>
      <c r="P223" s="358">
        <v>0</v>
      </c>
      <c r="Q223" s="358">
        <v>0</v>
      </c>
      <c r="R223" s="358">
        <v>0</v>
      </c>
      <c r="S223" s="358">
        <v>0</v>
      </c>
      <c r="T223" s="358">
        <v>0</v>
      </c>
      <c r="U223" s="35">
        <f t="shared" si="12"/>
        <v>1</v>
      </c>
      <c r="W223">
        <f>COUNTIF($E$3:$E$1479,E223)</f>
        <v>1</v>
      </c>
      <c r="X223" s="35">
        <f t="shared" si="13"/>
        <v>1</v>
      </c>
      <c r="Y223">
        <f t="shared" si="14"/>
        <v>0</v>
      </c>
    </row>
    <row r="224" spans="1:25" ht="15.75" x14ac:dyDescent="0.25">
      <c r="A224">
        <f t="shared" si="15"/>
        <v>222</v>
      </c>
      <c r="B224" t="str">
        <f>C224&amp;" "&amp;D224&amp;" - "&amp;F224</f>
        <v>Spencer Smallman - CAR</v>
      </c>
      <c r="C224" t="str">
        <f>RIGHT(E224,(LEN(E224)-1)-SEARCH(",",E224,1))</f>
        <v>Spencer</v>
      </c>
      <c r="D224" t="str">
        <f>LEFT(E224,SEARCH(",",E224,1)-1)</f>
        <v>Smallman</v>
      </c>
      <c r="E224" s="39" t="s">
        <v>1646</v>
      </c>
      <c r="F224" s="30" t="s">
        <v>11</v>
      </c>
      <c r="G224" s="35" t="s">
        <v>388</v>
      </c>
      <c r="H224" s="35" t="s">
        <v>2440</v>
      </c>
      <c r="I224" s="35" t="s">
        <v>2448</v>
      </c>
      <c r="J224" s="35">
        <v>22</v>
      </c>
      <c r="K224" s="35">
        <f>VALUE(COUNTIF(Validation!$A$2:$H$47,E224))</f>
        <v>0</v>
      </c>
      <c r="L224" s="361">
        <f>IF(OR(N224="RFA",N224="UFA",N224="",N224=0),0,N224)</f>
        <v>758333</v>
      </c>
      <c r="M224" s="361">
        <f>IF(OR(O224="RFA",O224="UFA",O224="",O224=0),0,O224)</f>
        <v>0</v>
      </c>
      <c r="N224" s="358">
        <v>758333</v>
      </c>
      <c r="O224" s="358" t="s">
        <v>8</v>
      </c>
      <c r="P224" s="358">
        <v>0</v>
      </c>
      <c r="Q224" s="358">
        <v>0</v>
      </c>
      <c r="R224" s="358">
        <v>0</v>
      </c>
      <c r="S224" s="358">
        <v>0</v>
      </c>
      <c r="T224" s="358">
        <v>0</v>
      </c>
      <c r="U224" s="35">
        <f t="shared" si="12"/>
        <v>1</v>
      </c>
      <c r="W224">
        <f>COUNTIF($E$3:$E$1479,E224)</f>
        <v>1</v>
      </c>
      <c r="X224" s="35">
        <f t="shared" si="13"/>
        <v>1</v>
      </c>
      <c r="Y224">
        <f t="shared" si="14"/>
        <v>0</v>
      </c>
    </row>
    <row r="225" spans="1:25" ht="15.75" x14ac:dyDescent="0.25">
      <c r="A225">
        <f t="shared" si="15"/>
        <v>223</v>
      </c>
      <c r="B225" t="str">
        <f>C225&amp;" "&amp;D225&amp;" - "&amp;F225</f>
        <v>Alex Nedeljkovic - CAR</v>
      </c>
      <c r="C225" t="str">
        <f>RIGHT(E225,(LEN(E225)-1)-SEARCH(",",E225,1))</f>
        <v>Alex</v>
      </c>
      <c r="D225" t="str">
        <f>LEFT(E225,SEARCH(",",E225,1)-1)</f>
        <v>Nedeljkovic</v>
      </c>
      <c r="E225" s="39" t="s">
        <v>1637</v>
      </c>
      <c r="F225" s="30" t="s">
        <v>11</v>
      </c>
      <c r="G225" s="35">
        <v>0</v>
      </c>
      <c r="H225" s="35" t="s">
        <v>127</v>
      </c>
      <c r="I225" s="35" t="s">
        <v>2448</v>
      </c>
      <c r="J225" s="35">
        <v>23</v>
      </c>
      <c r="K225" s="35">
        <f>VALUE(COUNTIF(Validation!$A$2:$H$47,E225))</f>
        <v>0</v>
      </c>
      <c r="L225" s="361">
        <f>IF(OR(N225="RFA",N225="UFA",N225="",N225=0),0,N225)</f>
        <v>737500</v>
      </c>
      <c r="M225" s="361">
        <f>IF(OR(O225="RFA",O225="UFA",O225="",O225=0),0,O225)</f>
        <v>737500</v>
      </c>
      <c r="N225" s="358">
        <v>737500</v>
      </c>
      <c r="O225" s="358">
        <v>737500</v>
      </c>
      <c r="P225" s="358" t="s">
        <v>8</v>
      </c>
      <c r="Q225" s="358">
        <v>0</v>
      </c>
      <c r="R225" s="358">
        <v>0</v>
      </c>
      <c r="S225" s="358">
        <v>0</v>
      </c>
      <c r="T225" s="358">
        <v>0</v>
      </c>
      <c r="U225" s="35">
        <f t="shared" si="12"/>
        <v>2</v>
      </c>
      <c r="W225">
        <f>COUNTIF($E$3:$E$1479,E225)</f>
        <v>1</v>
      </c>
      <c r="X225" s="35">
        <f t="shared" si="13"/>
        <v>0</v>
      </c>
      <c r="Y225">
        <f t="shared" si="14"/>
        <v>1</v>
      </c>
    </row>
    <row r="226" spans="1:25" ht="15.75" x14ac:dyDescent="0.25">
      <c r="A226">
        <f t="shared" si="15"/>
        <v>224</v>
      </c>
      <c r="B226" t="str">
        <f>C226&amp;" "&amp;D226&amp;" - "&amp;F226</f>
        <v>Steven Lorentz - CAR</v>
      </c>
      <c r="C226" t="str">
        <f>RIGHT(E226,(LEN(E226)-1)-SEARCH(",",E226,1))</f>
        <v>Steven</v>
      </c>
      <c r="D226" t="str">
        <f>LEFT(E226,SEARCH(",",E226,1)-1)</f>
        <v>Lorentz</v>
      </c>
      <c r="E226" s="39" t="s">
        <v>1647</v>
      </c>
      <c r="F226" s="30" t="s">
        <v>11</v>
      </c>
      <c r="G226" s="35" t="s">
        <v>388</v>
      </c>
      <c r="H226" s="35" t="s">
        <v>2454</v>
      </c>
      <c r="I226" s="35" t="s">
        <v>2448</v>
      </c>
      <c r="J226" s="35">
        <v>23</v>
      </c>
      <c r="K226" s="35">
        <f>VALUE(COUNTIF(Validation!$A$2:$H$47,E226))</f>
        <v>0</v>
      </c>
      <c r="L226" s="361">
        <f>IF(OR(N226="RFA",N226="UFA",N226="",N226=0),0,N226)</f>
        <v>728333</v>
      </c>
      <c r="M226" s="361">
        <f>IF(OR(O226="RFA",O226="UFA",O226="",O226=0),0,O226)</f>
        <v>0</v>
      </c>
      <c r="N226" s="358">
        <v>728333</v>
      </c>
      <c r="O226" s="358" t="s">
        <v>8</v>
      </c>
      <c r="P226" s="358">
        <v>0</v>
      </c>
      <c r="Q226" s="358">
        <v>0</v>
      </c>
      <c r="R226" s="358">
        <v>0</v>
      </c>
      <c r="S226" s="358">
        <v>0</v>
      </c>
      <c r="T226" s="358">
        <v>0</v>
      </c>
      <c r="U226" s="35">
        <f t="shared" si="12"/>
        <v>1</v>
      </c>
      <c r="W226">
        <f>COUNTIF($E$3:$E$1479,E226)</f>
        <v>1</v>
      </c>
      <c r="X226" s="35">
        <f t="shared" si="13"/>
        <v>1</v>
      </c>
      <c r="Y226">
        <f t="shared" si="14"/>
        <v>0</v>
      </c>
    </row>
    <row r="227" spans="1:25" ht="15.75" x14ac:dyDescent="0.25">
      <c r="A227">
        <f t="shared" si="15"/>
        <v>225</v>
      </c>
      <c r="B227" t="str">
        <f>C227&amp;" "&amp;D227&amp;" - "&amp;F227</f>
        <v>Brian Gibbons - CAR</v>
      </c>
      <c r="C227" t="str">
        <f>RIGHT(E227,(LEN(E227)-1)-SEARCH(",",E227,1))</f>
        <v>Brian</v>
      </c>
      <c r="D227" t="str">
        <f>LEFT(E227,SEARCH(",",E227,1)-1)</f>
        <v>Gibbons</v>
      </c>
      <c r="E227" s="39" t="s">
        <v>2725</v>
      </c>
      <c r="F227" s="30" t="s">
        <v>11</v>
      </c>
      <c r="G227" s="35">
        <v>0</v>
      </c>
      <c r="H227" s="35" t="s">
        <v>73</v>
      </c>
      <c r="I227" s="35" t="s">
        <v>2441</v>
      </c>
      <c r="J227" s="35">
        <v>31</v>
      </c>
      <c r="K227" s="35">
        <f>VALUE(COUNTIF(Validation!$A$2:$H$47,E227))</f>
        <v>0</v>
      </c>
      <c r="L227" s="361">
        <f>IF(OR(N227="RFA",N227="UFA",N227="",N227=0),0,N227)</f>
        <v>725000</v>
      </c>
      <c r="M227" s="361">
        <f>IF(OR(O227="RFA",O227="UFA",O227="",O227=0),0,O227)</f>
        <v>0</v>
      </c>
      <c r="N227" s="358">
        <v>725000</v>
      </c>
      <c r="O227" s="358" t="s">
        <v>7</v>
      </c>
      <c r="P227" s="358">
        <v>0</v>
      </c>
      <c r="Q227" s="358">
        <v>0</v>
      </c>
      <c r="R227" s="358">
        <v>0</v>
      </c>
      <c r="S227" s="358">
        <v>0</v>
      </c>
      <c r="T227" s="358">
        <v>0</v>
      </c>
      <c r="U227" s="35">
        <f t="shared" si="12"/>
        <v>1</v>
      </c>
      <c r="W227">
        <f>COUNTIF($E$3:$E$1479,E227)</f>
        <v>1</v>
      </c>
      <c r="X227" s="35">
        <f t="shared" si="13"/>
        <v>0</v>
      </c>
      <c r="Y227">
        <f t="shared" si="14"/>
        <v>0</v>
      </c>
    </row>
    <row r="228" spans="1:25" ht="15.75" x14ac:dyDescent="0.25">
      <c r="A228">
        <f t="shared" si="15"/>
        <v>226</v>
      </c>
      <c r="B228" t="str">
        <f>C228&amp;" "&amp;D228&amp;" - "&amp;F228</f>
        <v>Clark Bishop - CAR</v>
      </c>
      <c r="C228" t="str">
        <f>RIGHT(E228,(LEN(E228)-1)-SEARCH(",",E228,1))</f>
        <v>Clark</v>
      </c>
      <c r="D228" t="str">
        <f>LEFT(E228,SEARCH(",",E228,1)-1)</f>
        <v>Bishop</v>
      </c>
      <c r="E228" s="39" t="s">
        <v>1652</v>
      </c>
      <c r="F228" s="30" t="s">
        <v>11</v>
      </c>
      <c r="G228" s="35">
        <v>0</v>
      </c>
      <c r="H228" s="35" t="s">
        <v>73</v>
      </c>
      <c r="I228" s="35" t="s">
        <v>2441</v>
      </c>
      <c r="J228" s="35">
        <v>23</v>
      </c>
      <c r="K228" s="35">
        <f>VALUE(COUNTIF(Validation!$A$2:$H$47,E228))</f>
        <v>0</v>
      </c>
      <c r="L228" s="361">
        <f>IF(OR(N228="RFA",N228="UFA",N228="",N228=0),0,N228)</f>
        <v>700000</v>
      </c>
      <c r="M228" s="361">
        <f>IF(OR(O228="RFA",O228="UFA",O228="",O228=0),0,O228)</f>
        <v>0</v>
      </c>
      <c r="N228" s="358">
        <v>700000</v>
      </c>
      <c r="O228" s="358" t="s">
        <v>8</v>
      </c>
      <c r="P228" s="358">
        <v>0</v>
      </c>
      <c r="Q228" s="358">
        <v>0</v>
      </c>
      <c r="R228" s="358">
        <v>0</v>
      </c>
      <c r="S228" s="358">
        <v>0</v>
      </c>
      <c r="T228" s="358">
        <v>0</v>
      </c>
      <c r="U228" s="35">
        <f t="shared" si="12"/>
        <v>1</v>
      </c>
      <c r="W228">
        <f>COUNTIF($E$3:$E$1479,E228)</f>
        <v>1</v>
      </c>
      <c r="X228" s="35">
        <f t="shared" si="13"/>
        <v>0</v>
      </c>
      <c r="Y228">
        <f t="shared" si="14"/>
        <v>0</v>
      </c>
    </row>
    <row r="229" spans="1:25" ht="15.75" x14ac:dyDescent="0.25">
      <c r="A229">
        <f t="shared" si="15"/>
        <v>227</v>
      </c>
      <c r="B229" t="str">
        <f>C229&amp;" "&amp;D229&amp;" - "&amp;F229</f>
        <v>Alex Lintuniemi - CAR</v>
      </c>
      <c r="C229" t="str">
        <f>RIGHT(E229,(LEN(E229)-1)-SEARCH(",",E229,1))</f>
        <v>Alex</v>
      </c>
      <c r="D229" t="str">
        <f>LEFT(E229,SEARCH(",",E229,1)-1)</f>
        <v>Lintuniemi</v>
      </c>
      <c r="E229" s="39" t="s">
        <v>2295</v>
      </c>
      <c r="F229" s="30" t="s">
        <v>11</v>
      </c>
      <c r="G229" s="35">
        <v>0</v>
      </c>
      <c r="H229" s="35" t="s">
        <v>2446</v>
      </c>
      <c r="I229" s="35" t="s">
        <v>2448</v>
      </c>
      <c r="J229" s="35">
        <v>23</v>
      </c>
      <c r="K229" s="35">
        <f>VALUE(COUNTIF(Validation!$A$2:$H$47,E229))</f>
        <v>0</v>
      </c>
      <c r="L229" s="361">
        <f>IF(OR(N229="RFA",N229="UFA",N229="",N229=0),0,N229)</f>
        <v>700000</v>
      </c>
      <c r="M229" s="361">
        <f>IF(OR(O229="RFA",O229="UFA",O229="",O229=0),0,O229)</f>
        <v>0</v>
      </c>
      <c r="N229" s="358">
        <v>700000</v>
      </c>
      <c r="O229" s="358" t="s">
        <v>8</v>
      </c>
      <c r="P229" s="358">
        <v>0</v>
      </c>
      <c r="Q229" s="358">
        <v>0</v>
      </c>
      <c r="R229" s="358">
        <v>0</v>
      </c>
      <c r="S229" s="358">
        <v>0</v>
      </c>
      <c r="T229" s="358">
        <v>0</v>
      </c>
      <c r="U229" s="35">
        <f t="shared" si="12"/>
        <v>1</v>
      </c>
      <c r="W229">
        <f>COUNTIF($E$3:$E$1479,E229)</f>
        <v>1</v>
      </c>
      <c r="X229" s="35">
        <f t="shared" si="13"/>
        <v>0</v>
      </c>
      <c r="Y229">
        <f t="shared" si="14"/>
        <v>0</v>
      </c>
    </row>
    <row r="230" spans="1:25" ht="15.75" x14ac:dyDescent="0.25">
      <c r="A230">
        <f t="shared" si="15"/>
        <v>228</v>
      </c>
      <c r="B230" t="str">
        <f>C230&amp;" "&amp;D230&amp;" - "&amp;F230</f>
        <v>Max McCormick - CAR</v>
      </c>
      <c r="C230" t="str">
        <f>RIGHT(E230,(LEN(E230)-1)-SEARCH(",",E230,1))</f>
        <v>Max</v>
      </c>
      <c r="D230" t="str">
        <f>LEFT(E230,SEARCH(",",E230,1)-1)</f>
        <v>McCormick</v>
      </c>
      <c r="E230" s="39" t="s">
        <v>2729</v>
      </c>
      <c r="F230" s="30" t="s">
        <v>11</v>
      </c>
      <c r="G230" s="35">
        <v>0</v>
      </c>
      <c r="H230" s="35" t="s">
        <v>2442</v>
      </c>
      <c r="I230" s="35" t="s">
        <v>2448</v>
      </c>
      <c r="J230" s="35">
        <v>27</v>
      </c>
      <c r="K230" s="35">
        <f>VALUE(COUNTIF(Validation!$A$2:$H$47,E230))</f>
        <v>0</v>
      </c>
      <c r="L230" s="361">
        <f>IF(OR(N230="RFA",N230="UFA",N230="",N230=0),0,N230)</f>
        <v>700000</v>
      </c>
      <c r="M230" s="361">
        <f>IF(OR(O230="RFA",O230="UFA",O230="",O230=0),0,O230)</f>
        <v>0</v>
      </c>
      <c r="N230" s="358">
        <v>700000</v>
      </c>
      <c r="O230" s="358" t="s">
        <v>7</v>
      </c>
      <c r="P230" s="358">
        <v>0</v>
      </c>
      <c r="Q230" s="358">
        <v>0</v>
      </c>
      <c r="R230" s="358">
        <v>0</v>
      </c>
      <c r="S230" s="358">
        <v>0</v>
      </c>
      <c r="T230" s="358">
        <v>0</v>
      </c>
      <c r="U230" s="35">
        <f t="shared" si="12"/>
        <v>1</v>
      </c>
      <c r="W230">
        <f>COUNTIF($E$3:$E$1479,E230)</f>
        <v>1</v>
      </c>
      <c r="X230" s="35">
        <f t="shared" si="13"/>
        <v>0</v>
      </c>
      <c r="Y230">
        <f t="shared" si="14"/>
        <v>0</v>
      </c>
    </row>
    <row r="231" spans="1:25" ht="15.75" x14ac:dyDescent="0.25">
      <c r="A231">
        <f t="shared" si="15"/>
        <v>229</v>
      </c>
      <c r="B231" t="str">
        <f>C231&amp;" "&amp;D231&amp;" - "&amp;F231</f>
        <v>Kyle Wood - CAR</v>
      </c>
      <c r="C231" t="str">
        <f>RIGHT(E231,(LEN(E231)-1)-SEARCH(",",E231,1))</f>
        <v>Kyle</v>
      </c>
      <c r="D231" t="str">
        <f>LEFT(E231,SEARCH(",",E231,1)-1)</f>
        <v>Wood</v>
      </c>
      <c r="E231" s="39" t="s">
        <v>2327</v>
      </c>
      <c r="F231" s="30" t="s">
        <v>11</v>
      </c>
      <c r="G231" s="35">
        <v>0</v>
      </c>
      <c r="H231" s="35" t="s">
        <v>2446</v>
      </c>
      <c r="I231" s="35" t="s">
        <v>2448</v>
      </c>
      <c r="J231" s="35">
        <v>23</v>
      </c>
      <c r="K231" s="35">
        <f>VALUE(COUNTIF(Validation!$A$2:$H$47,E231))</f>
        <v>0</v>
      </c>
      <c r="L231" s="361">
        <f>IF(OR(N231="RFA",N231="UFA",N231="",N231=0),0,N231)</f>
        <v>700000</v>
      </c>
      <c r="M231" s="361">
        <f>IF(OR(O231="RFA",O231="UFA",O231="",O231=0),0,O231)</f>
        <v>0</v>
      </c>
      <c r="N231" s="358">
        <v>700000</v>
      </c>
      <c r="O231" s="358" t="s">
        <v>8</v>
      </c>
      <c r="P231" s="358">
        <v>0</v>
      </c>
      <c r="Q231" s="358">
        <v>0</v>
      </c>
      <c r="R231" s="358">
        <v>0</v>
      </c>
      <c r="S231" s="358">
        <v>0</v>
      </c>
      <c r="T231" s="358">
        <v>0</v>
      </c>
      <c r="U231" s="35">
        <f t="shared" si="12"/>
        <v>1</v>
      </c>
      <c r="W231">
        <f>COUNTIF($E$3:$E$1479,E231)</f>
        <v>1</v>
      </c>
      <c r="X231" s="35">
        <f t="shared" si="13"/>
        <v>0</v>
      </c>
      <c r="Y231">
        <f t="shared" si="14"/>
        <v>0</v>
      </c>
    </row>
    <row r="232" spans="1:25" ht="15.75" x14ac:dyDescent="0.25">
      <c r="A232">
        <f t="shared" si="15"/>
        <v>230</v>
      </c>
      <c r="B232" t="str">
        <f>C232&amp;" "&amp;D232&amp;" - "&amp;F232</f>
        <v>Lucas Wallmark - CAR</v>
      </c>
      <c r="C232" t="str">
        <f>RIGHT(E232,(LEN(E232)-1)-SEARCH(",",E232,1))</f>
        <v>Lucas</v>
      </c>
      <c r="D232" t="str">
        <f>LEFT(E232,SEARCH(",",E232,1)-1)</f>
        <v>Wallmark</v>
      </c>
      <c r="E232" s="39" t="s">
        <v>1653</v>
      </c>
      <c r="F232" s="30" t="s">
        <v>11</v>
      </c>
      <c r="G232" s="35">
        <v>0</v>
      </c>
      <c r="H232" s="9" t="s">
        <v>73</v>
      </c>
      <c r="I232" s="9" t="s">
        <v>2441</v>
      </c>
      <c r="J232" s="9">
        <v>23</v>
      </c>
      <c r="K232" s="35">
        <f>VALUE(COUNTIF(Validation!$A$2:$H$47,E232))</f>
        <v>0</v>
      </c>
      <c r="L232" s="361">
        <f>IF(OR(N232="RFA",N232="UFA",N232="",N232=0),0,N232)</f>
        <v>675000</v>
      </c>
      <c r="M232" s="361">
        <f>IF(OR(O232="RFA",O232="UFA",O232="",O232=0),0,O232)</f>
        <v>0</v>
      </c>
      <c r="N232" s="358">
        <v>675000</v>
      </c>
      <c r="O232" s="358" t="s">
        <v>8</v>
      </c>
      <c r="P232" s="358">
        <v>0</v>
      </c>
      <c r="Q232" s="358">
        <v>0</v>
      </c>
      <c r="R232" s="358">
        <v>0</v>
      </c>
      <c r="S232" s="358">
        <v>0</v>
      </c>
      <c r="T232" s="358">
        <v>0</v>
      </c>
      <c r="U232" s="35">
        <f t="shared" si="12"/>
        <v>1</v>
      </c>
      <c r="W232">
        <f>COUNTIF($E$3:$E$1479,E232)</f>
        <v>1</v>
      </c>
      <c r="X232" s="35">
        <f t="shared" si="13"/>
        <v>0</v>
      </c>
      <c r="Y232">
        <f t="shared" si="14"/>
        <v>0</v>
      </c>
    </row>
    <row r="233" spans="1:25" ht="15.75" x14ac:dyDescent="0.25">
      <c r="A233">
        <f t="shared" si="15"/>
        <v>231</v>
      </c>
      <c r="B233" t="str">
        <f>C233&amp;" "&amp;D233&amp;" - "&amp;F233</f>
        <v>Saku Maenalanen - CAR</v>
      </c>
      <c r="C233" t="str">
        <f>RIGHT(E233,(LEN(E233)-1)-SEARCH(",",E233,1))</f>
        <v>Saku</v>
      </c>
      <c r="D233" t="str">
        <f>LEFT(E233,SEARCH(",",E233,1)-1)</f>
        <v>Maenalanen</v>
      </c>
      <c r="E233" s="39" t="s">
        <v>1633</v>
      </c>
      <c r="F233" s="30" t="s">
        <v>11</v>
      </c>
      <c r="G233" s="35">
        <v>0</v>
      </c>
      <c r="H233" s="35" t="s">
        <v>2443</v>
      </c>
      <c r="I233" s="35" t="s">
        <v>2448</v>
      </c>
      <c r="J233" s="35">
        <v>25</v>
      </c>
      <c r="K233" s="35">
        <f>VALUE(COUNTIF(Validation!$A$2:$H$47,E233))</f>
        <v>0</v>
      </c>
      <c r="L233" s="361">
        <f>IF(OR(N233="RFA",N233="UFA",N233="",N233=0),0,N233)</f>
        <v>0</v>
      </c>
      <c r="M233" s="361">
        <f>IF(OR(O233="RFA",O233="UFA",O233="",O233=0),0,O233)</f>
        <v>0</v>
      </c>
      <c r="N233" s="358" t="s">
        <v>8</v>
      </c>
      <c r="O233" s="358">
        <v>0</v>
      </c>
      <c r="P233" s="358">
        <v>0</v>
      </c>
      <c r="Q233" s="358">
        <v>0</v>
      </c>
      <c r="R233" s="358">
        <v>0</v>
      </c>
      <c r="S233" s="358">
        <v>0</v>
      </c>
      <c r="T233" s="358">
        <v>0</v>
      </c>
      <c r="U233" s="35">
        <f t="shared" si="12"/>
        <v>0</v>
      </c>
      <c r="W233">
        <f>COUNTIF($E$3:$E$1479,E233)</f>
        <v>1</v>
      </c>
      <c r="X233" s="35">
        <f t="shared" si="13"/>
        <v>0</v>
      </c>
      <c r="Y233">
        <f t="shared" si="14"/>
        <v>1</v>
      </c>
    </row>
    <row r="234" spans="1:25" ht="15.75" x14ac:dyDescent="0.25">
      <c r="A234">
        <f t="shared" si="15"/>
        <v>232</v>
      </c>
      <c r="B234" t="str">
        <f>C234&amp;" "&amp;D234&amp;" - "&amp;F234</f>
        <v>Patrick Marleau - CAR</v>
      </c>
      <c r="C234" t="str">
        <f>RIGHT(E234,(LEN(E234)-1)-SEARCH(",",E234,1))</f>
        <v>Patrick</v>
      </c>
      <c r="D234" t="str">
        <f>LEFT(E234,SEARCH(",",E234,1)-1)</f>
        <v>Marleau</v>
      </c>
      <c r="E234" s="39" t="s">
        <v>2728</v>
      </c>
      <c r="F234" s="30" t="s">
        <v>11</v>
      </c>
      <c r="G234" s="35">
        <v>0</v>
      </c>
      <c r="H234" s="35">
        <v>0</v>
      </c>
      <c r="I234" s="35">
        <v>0</v>
      </c>
      <c r="J234" s="35">
        <v>0</v>
      </c>
      <c r="K234" s="35">
        <f>VALUE(COUNTIF(Validation!$A$2:$H$47,E234))</f>
        <v>0</v>
      </c>
      <c r="L234" s="361">
        <f>IF(OR(N234="RFA",N234="UFA",N234="",N234=0),0,N234)</f>
        <v>0</v>
      </c>
      <c r="M234" s="361">
        <f>IF(OR(O234="RFA",O234="UFA",O234="",O234=0),0,O234)</f>
        <v>0</v>
      </c>
      <c r="N234" s="358">
        <v>0</v>
      </c>
      <c r="O234" s="358">
        <v>0</v>
      </c>
      <c r="P234" s="358">
        <v>0</v>
      </c>
      <c r="Q234" s="358">
        <v>0</v>
      </c>
      <c r="R234" s="358">
        <v>0</v>
      </c>
      <c r="S234" s="358">
        <v>0</v>
      </c>
      <c r="T234" s="358">
        <v>0</v>
      </c>
      <c r="U234" s="35">
        <f t="shared" si="12"/>
        <v>0</v>
      </c>
      <c r="W234">
        <f>COUNTIF($E$3:$E$1479,E234)</f>
        <v>1</v>
      </c>
      <c r="X234" s="35">
        <f t="shared" si="13"/>
        <v>0</v>
      </c>
      <c r="Y234">
        <f t="shared" si="14"/>
        <v>1</v>
      </c>
    </row>
    <row r="235" spans="1:25" ht="15.75" x14ac:dyDescent="0.25">
      <c r="A235">
        <f t="shared" si="15"/>
        <v>233</v>
      </c>
      <c r="B235" t="str">
        <f>C235&amp;" "&amp;D235&amp;" - "&amp;F235</f>
        <v>Roland McKeown - CAR</v>
      </c>
      <c r="C235" t="str">
        <f>RIGHT(E235,(LEN(E235)-1)-SEARCH(",",E235,1))</f>
        <v>Roland</v>
      </c>
      <c r="D235" t="str">
        <f>LEFT(E235,SEARCH(",",E235,1)-1)</f>
        <v>McKeown</v>
      </c>
      <c r="E235" s="39" t="s">
        <v>1643</v>
      </c>
      <c r="F235" s="30" t="s">
        <v>11</v>
      </c>
      <c r="G235" s="35">
        <v>0</v>
      </c>
      <c r="H235" s="35" t="s">
        <v>2446</v>
      </c>
      <c r="I235" s="35" t="s">
        <v>2448</v>
      </c>
      <c r="J235" s="35">
        <v>23</v>
      </c>
      <c r="K235" s="35">
        <f>VALUE(COUNTIF(Validation!$A$2:$H$47,E235))</f>
        <v>0</v>
      </c>
      <c r="L235" s="361">
        <f>IF(OR(N235="RFA",N235="UFA",N235="",N235=0),0,N235)</f>
        <v>0</v>
      </c>
      <c r="M235" s="361">
        <f>IF(OR(O235="RFA",O235="UFA",O235="",O235=0),0,O235)</f>
        <v>0</v>
      </c>
      <c r="N235" s="358" t="s">
        <v>8</v>
      </c>
      <c r="O235" s="358">
        <v>0</v>
      </c>
      <c r="P235" s="358">
        <v>0</v>
      </c>
      <c r="Q235" s="358">
        <v>0</v>
      </c>
      <c r="R235" s="358">
        <v>0</v>
      </c>
      <c r="S235" s="358">
        <v>0</v>
      </c>
      <c r="T235" s="358">
        <v>0</v>
      </c>
      <c r="U235" s="35">
        <f t="shared" si="12"/>
        <v>0</v>
      </c>
      <c r="W235">
        <f>COUNTIF($E$3:$E$1479,E235)</f>
        <v>1</v>
      </c>
      <c r="X235" s="35">
        <f t="shared" si="13"/>
        <v>0</v>
      </c>
      <c r="Y235">
        <f t="shared" si="14"/>
        <v>1</v>
      </c>
    </row>
    <row r="236" spans="1:25" ht="15.75" x14ac:dyDescent="0.25">
      <c r="A236">
        <f t="shared" si="15"/>
        <v>234</v>
      </c>
      <c r="B236" t="str">
        <f>C236&amp;" "&amp;D236&amp;" - "&amp;F236</f>
        <v>Alexander Semin - CAR</v>
      </c>
      <c r="C236" t="str">
        <f>RIGHT(E236,(LEN(E236)-1)-SEARCH(",",E236,1))</f>
        <v>Alexander</v>
      </c>
      <c r="D236" t="str">
        <f>LEFT(E236,SEARCH(",",E236,1)-1)</f>
        <v>Semin</v>
      </c>
      <c r="E236" s="39" t="s">
        <v>2727</v>
      </c>
      <c r="F236" s="30" t="s">
        <v>11</v>
      </c>
      <c r="G236" s="35">
        <v>0</v>
      </c>
      <c r="H236" s="35">
        <v>0</v>
      </c>
      <c r="I236" s="35">
        <v>0</v>
      </c>
      <c r="J236" s="35">
        <v>0</v>
      </c>
      <c r="K236" s="35">
        <f>VALUE(COUNTIF(Validation!$A$2:$H$47,E236))</f>
        <v>0</v>
      </c>
      <c r="L236" s="361">
        <f>IF(OR(N236="RFA",N236="UFA",N236="",N236=0),0,N236)</f>
        <v>0</v>
      </c>
      <c r="M236" s="361">
        <f>IF(OR(O236="RFA",O236="UFA",O236="",O236=0),0,O236)</f>
        <v>0</v>
      </c>
      <c r="N236" s="358">
        <v>0</v>
      </c>
      <c r="O236" s="358">
        <v>0</v>
      </c>
      <c r="P236" s="358">
        <v>0</v>
      </c>
      <c r="Q236" s="358">
        <v>0</v>
      </c>
      <c r="R236" s="358">
        <v>0</v>
      </c>
      <c r="S236" s="358">
        <v>0</v>
      </c>
      <c r="T236" s="358">
        <v>0</v>
      </c>
      <c r="U236" s="35">
        <f t="shared" si="12"/>
        <v>0</v>
      </c>
      <c r="W236">
        <f>COUNTIF($E$3:$E$1479,E236)</f>
        <v>1</v>
      </c>
      <c r="X236" s="35">
        <f t="shared" si="13"/>
        <v>0</v>
      </c>
      <c r="Y236">
        <f t="shared" si="14"/>
        <v>1</v>
      </c>
    </row>
    <row r="237" spans="1:25" ht="15.75" x14ac:dyDescent="0.25">
      <c r="A237">
        <f t="shared" si="15"/>
        <v>235</v>
      </c>
      <c r="B237" t="str">
        <f>C237&amp;" "&amp;D237&amp;" - "&amp;F237</f>
        <v>Johnny Gaudreau - CGY</v>
      </c>
      <c r="C237" t="str">
        <f>RIGHT(E237,(LEN(E237)-1)-SEARCH(",",E237,1))</f>
        <v>Johnny</v>
      </c>
      <c r="D237" t="str">
        <f>LEFT(E237,SEARCH(",",E237,1)-1)</f>
        <v>Gaudreau</v>
      </c>
      <c r="E237" s="39" t="s">
        <v>2190</v>
      </c>
      <c r="F237" s="30" t="s">
        <v>12</v>
      </c>
      <c r="G237" s="35">
        <v>0</v>
      </c>
      <c r="H237" s="35" t="s">
        <v>2442</v>
      </c>
      <c r="I237" s="35" t="s">
        <v>2441</v>
      </c>
      <c r="J237" s="35">
        <v>26</v>
      </c>
      <c r="K237" s="35">
        <f>VALUE(COUNTIF(Validation!$A$2:$H$47,E237))</f>
        <v>0</v>
      </c>
      <c r="L237" s="361">
        <f>IF(OR(N237="RFA",N237="UFA",N237="",N237=0),0,N237)</f>
        <v>6750000</v>
      </c>
      <c r="M237" s="361">
        <f>IF(OR(O237="RFA",O237="UFA",O237="",O237=0),0,O237)</f>
        <v>6750000</v>
      </c>
      <c r="N237" s="358">
        <v>6750000</v>
      </c>
      <c r="O237" s="358">
        <v>6750000</v>
      </c>
      <c r="P237" s="358">
        <v>6750000</v>
      </c>
      <c r="Q237" s="358" t="s">
        <v>7</v>
      </c>
      <c r="R237" s="358">
        <v>0</v>
      </c>
      <c r="S237" s="358">
        <v>0</v>
      </c>
      <c r="T237" s="358">
        <v>0</v>
      </c>
      <c r="U237" s="35">
        <f t="shared" si="12"/>
        <v>3</v>
      </c>
      <c r="W237">
        <f>COUNTIF($E$3:$E$1479,E237)</f>
        <v>1</v>
      </c>
      <c r="X237" s="35">
        <f t="shared" si="13"/>
        <v>0</v>
      </c>
      <c r="Y237">
        <f t="shared" si="14"/>
        <v>1</v>
      </c>
    </row>
    <row r="238" spans="1:25" ht="15.75" x14ac:dyDescent="0.25">
      <c r="A238">
        <f t="shared" si="15"/>
        <v>236</v>
      </c>
      <c r="B238" t="str">
        <f>C238&amp;" "&amp;D238&amp;" - "&amp;F238</f>
        <v>Mark Giordano - CGY</v>
      </c>
      <c r="C238" t="str">
        <f>RIGHT(E238,(LEN(E238)-1)-SEARCH(",",E238,1))</f>
        <v>Mark</v>
      </c>
      <c r="D238" t="str">
        <f>LEFT(E238,SEARCH(",",E238,1)-1)</f>
        <v>Giordano</v>
      </c>
      <c r="E238" s="39" t="s">
        <v>2966</v>
      </c>
      <c r="F238" s="30" t="s">
        <v>12</v>
      </c>
      <c r="G238" s="35" t="s">
        <v>374</v>
      </c>
      <c r="H238" s="35" t="s">
        <v>2447</v>
      </c>
      <c r="I238" s="35" t="s">
        <v>2441</v>
      </c>
      <c r="J238" s="35">
        <v>35</v>
      </c>
      <c r="K238" s="35">
        <f>VALUE(COUNTIF(Validation!$A$2:$H$47,E238))</f>
        <v>0</v>
      </c>
      <c r="L238" s="361">
        <f>IF(OR(N238="RFA",N238="UFA",N238="",N238=0),0,N238)</f>
        <v>6750000</v>
      </c>
      <c r="M238" s="361">
        <f>IF(OR(O238="RFA",O238="UFA",O238="",O238=0),0,O238)</f>
        <v>6750000</v>
      </c>
      <c r="N238" s="358">
        <v>6750000</v>
      </c>
      <c r="O238" s="358">
        <v>6750000</v>
      </c>
      <c r="P238" s="358">
        <v>6750000</v>
      </c>
      <c r="Q238" s="358" t="s">
        <v>7</v>
      </c>
      <c r="R238" s="358">
        <v>0</v>
      </c>
      <c r="S238" s="358">
        <v>0</v>
      </c>
      <c r="T238" s="358">
        <v>0</v>
      </c>
      <c r="U238" s="35">
        <f t="shared" si="12"/>
        <v>3</v>
      </c>
      <c r="W238">
        <f>COUNTIF($E$3:$E$1479,E238)</f>
        <v>1</v>
      </c>
      <c r="X238" s="35">
        <f t="shared" si="13"/>
        <v>0</v>
      </c>
      <c r="Y238">
        <f t="shared" si="14"/>
        <v>1</v>
      </c>
    </row>
    <row r="239" spans="1:25" ht="15.75" x14ac:dyDescent="0.25">
      <c r="A239">
        <f t="shared" si="15"/>
        <v>237</v>
      </c>
      <c r="B239" t="str">
        <f>C239&amp;" "&amp;D239&amp;" - "&amp;F239</f>
        <v>Sean Monahan - CGY</v>
      </c>
      <c r="C239" t="str">
        <f>RIGHT(E239,(LEN(E239)-1)-SEARCH(",",E239,1))</f>
        <v>Sean</v>
      </c>
      <c r="D239" t="str">
        <f>LEFT(E239,SEARCH(",",E239,1)-1)</f>
        <v>Monahan</v>
      </c>
      <c r="E239" s="39" t="s">
        <v>2915</v>
      </c>
      <c r="F239" s="30" t="s">
        <v>12</v>
      </c>
      <c r="G239" s="35">
        <v>0</v>
      </c>
      <c r="H239" s="9" t="s">
        <v>73</v>
      </c>
      <c r="I239" s="9" t="s">
        <v>2441</v>
      </c>
      <c r="J239" s="9">
        <v>24</v>
      </c>
      <c r="K239" s="35">
        <f>VALUE(COUNTIF(Validation!$A$2:$H$47,E239))</f>
        <v>0</v>
      </c>
      <c r="L239" s="361">
        <f>IF(OR(N239="RFA",N239="UFA",N239="",N239=0),0,N239)</f>
        <v>6375000</v>
      </c>
      <c r="M239" s="361">
        <f>IF(OR(O239="RFA",O239="UFA",O239="",O239=0),0,O239)</f>
        <v>6375000</v>
      </c>
      <c r="N239" s="358">
        <v>6375000</v>
      </c>
      <c r="O239" s="358">
        <v>6375000</v>
      </c>
      <c r="P239" s="358">
        <v>6375000</v>
      </c>
      <c r="Q239" s="358">
        <v>6375000</v>
      </c>
      <c r="R239" s="358" t="s">
        <v>7</v>
      </c>
      <c r="S239" s="358">
        <v>0</v>
      </c>
      <c r="T239" s="358">
        <v>0</v>
      </c>
      <c r="U239" s="35">
        <f t="shared" si="12"/>
        <v>4</v>
      </c>
      <c r="W239">
        <f>COUNTIF($E$3:$E$1479,E239)</f>
        <v>1</v>
      </c>
      <c r="X239" s="35">
        <f t="shared" si="13"/>
        <v>0</v>
      </c>
      <c r="Y239">
        <f t="shared" si="14"/>
        <v>1</v>
      </c>
    </row>
    <row r="240" spans="1:25" ht="15.75" x14ac:dyDescent="0.25">
      <c r="A240">
        <f t="shared" si="15"/>
        <v>238</v>
      </c>
      <c r="B240" t="str">
        <f>C240&amp;" "&amp;D240&amp;" - "&amp;F240</f>
        <v>Milan Lucic - CGY</v>
      </c>
      <c r="C240" t="str">
        <f>RIGHT(E240,(LEN(E240)-1)-SEARCH(",",E240,1))</f>
        <v>Milan</v>
      </c>
      <c r="D240" t="str">
        <f>LEFT(E240,SEARCH(",",E240,1)-1)</f>
        <v>Lucic</v>
      </c>
      <c r="E240" s="39" t="s">
        <v>2676</v>
      </c>
      <c r="F240" s="30" t="s">
        <v>12</v>
      </c>
      <c r="G240" s="35" t="s">
        <v>2739</v>
      </c>
      <c r="H240" s="35" t="s">
        <v>2442</v>
      </c>
      <c r="I240" s="35" t="s">
        <v>2441</v>
      </c>
      <c r="J240" s="35">
        <v>31</v>
      </c>
      <c r="K240" s="35">
        <f>VALUE(COUNTIF(Validation!$A$2:$H$47,E240))</f>
        <v>0</v>
      </c>
      <c r="L240" s="361">
        <f>IF(OR(N240="RFA",N240="UFA",N240="",N240=0),0,N240)</f>
        <v>6000000</v>
      </c>
      <c r="M240" s="361">
        <f>IF(OR(O240="RFA",O240="UFA",O240="",O240=0),0,O240)</f>
        <v>6000000</v>
      </c>
      <c r="N240" s="358">
        <v>6000000</v>
      </c>
      <c r="O240" s="358">
        <v>6000000</v>
      </c>
      <c r="P240" s="358">
        <v>6000000</v>
      </c>
      <c r="Q240" s="358">
        <v>6000000</v>
      </c>
      <c r="R240" s="358" t="s">
        <v>7</v>
      </c>
      <c r="S240" s="358">
        <v>0</v>
      </c>
      <c r="T240" s="358">
        <v>0</v>
      </c>
      <c r="U240" s="35">
        <f t="shared" si="12"/>
        <v>4</v>
      </c>
      <c r="W240">
        <f>COUNTIF($E$3:$E$1479,E240)</f>
        <v>1</v>
      </c>
      <c r="X240" s="35">
        <f t="shared" si="13"/>
        <v>0</v>
      </c>
      <c r="Y240">
        <f t="shared" si="14"/>
        <v>1</v>
      </c>
    </row>
    <row r="241" spans="1:25" ht="15.75" x14ac:dyDescent="0.25">
      <c r="A241">
        <f t="shared" si="15"/>
        <v>239</v>
      </c>
      <c r="B241" t="str">
        <f>C241&amp;" "&amp;D241&amp;" - "&amp;F241</f>
        <v>Mikael Backlund - CGY</v>
      </c>
      <c r="C241" t="str">
        <f>RIGHT(E241,(LEN(E241)-1)-SEARCH(",",E241,1))</f>
        <v>Mikael</v>
      </c>
      <c r="D241" t="str">
        <f>LEFT(E241,SEARCH(",",E241,1)-1)</f>
        <v>Backlund</v>
      </c>
      <c r="E241" s="39" t="s">
        <v>2941</v>
      </c>
      <c r="F241" s="30" t="s">
        <v>12</v>
      </c>
      <c r="G241" s="35" t="s">
        <v>374</v>
      </c>
      <c r="H241" s="9" t="s">
        <v>73</v>
      </c>
      <c r="I241" s="9" t="s">
        <v>2441</v>
      </c>
      <c r="J241" s="9">
        <v>30</v>
      </c>
      <c r="K241" s="35">
        <f>VALUE(COUNTIF(Validation!$A$2:$H$47,E241))</f>
        <v>0</v>
      </c>
      <c r="L241" s="361">
        <f>IF(OR(N241="RFA",N241="UFA",N241="",N241=0),0,N241)</f>
        <v>5350000</v>
      </c>
      <c r="M241" s="361">
        <f>IF(OR(O241="RFA",O241="UFA",O241="",O241=0),0,O241)</f>
        <v>5350000</v>
      </c>
      <c r="N241" s="358">
        <v>5350000</v>
      </c>
      <c r="O241" s="358">
        <v>5350000</v>
      </c>
      <c r="P241" s="358">
        <v>5350000</v>
      </c>
      <c r="Q241" s="358">
        <v>5350000</v>
      </c>
      <c r="R241" s="358">
        <v>5350000</v>
      </c>
      <c r="S241" s="358" t="s">
        <v>7</v>
      </c>
      <c r="T241" s="358">
        <v>0</v>
      </c>
      <c r="U241" s="35">
        <f t="shared" si="12"/>
        <v>5</v>
      </c>
      <c r="W241">
        <f>COUNTIF($E$3:$E$1479,E241)</f>
        <v>1</v>
      </c>
      <c r="X241" s="35">
        <f t="shared" si="13"/>
        <v>0</v>
      </c>
      <c r="Y241">
        <f t="shared" si="14"/>
        <v>1</v>
      </c>
    </row>
    <row r="242" spans="1:25" ht="15.75" x14ac:dyDescent="0.25">
      <c r="A242">
        <f t="shared" si="15"/>
        <v>240</v>
      </c>
      <c r="B242" t="str">
        <f>C242&amp;" "&amp;D242&amp;" - "&amp;F242</f>
        <v>Noah Hanifin - CGY</v>
      </c>
      <c r="C242" t="str">
        <f>RIGHT(E242,(LEN(E242)-1)-SEARCH(",",E242,1))</f>
        <v>Noah</v>
      </c>
      <c r="D242" t="str">
        <f>LEFT(E242,SEARCH(",",E242,1)-1)</f>
        <v>Hanifin</v>
      </c>
      <c r="E242" s="39" t="s">
        <v>2200</v>
      </c>
      <c r="F242" s="30" t="s">
        <v>12</v>
      </c>
      <c r="G242" s="35">
        <v>0</v>
      </c>
      <c r="H242" s="35" t="s">
        <v>2447</v>
      </c>
      <c r="I242" s="35" t="s">
        <v>2441</v>
      </c>
      <c r="J242" s="35">
        <v>22</v>
      </c>
      <c r="K242" s="35">
        <f>VALUE(COUNTIF(Validation!$A$2:$H$47,E242))</f>
        <v>0</v>
      </c>
      <c r="L242" s="361">
        <f>IF(OR(N242="RFA",N242="UFA",N242="",N242=0),0,N242)</f>
        <v>4950000</v>
      </c>
      <c r="M242" s="361">
        <f>IF(OR(O242="RFA",O242="UFA",O242="",O242=0),0,O242)</f>
        <v>4950000</v>
      </c>
      <c r="N242" s="358">
        <v>4950000</v>
      </c>
      <c r="O242" s="358">
        <v>4950000</v>
      </c>
      <c r="P242" s="358">
        <v>4950000</v>
      </c>
      <c r="Q242" s="358">
        <v>4950000</v>
      </c>
      <c r="R242" s="358">
        <v>4950000</v>
      </c>
      <c r="S242" s="358" t="s">
        <v>7</v>
      </c>
      <c r="T242" s="358">
        <v>0</v>
      </c>
      <c r="U242" s="35">
        <f t="shared" si="12"/>
        <v>5</v>
      </c>
      <c r="W242">
        <f>COUNTIF($E$3:$E$1479,E242)</f>
        <v>1</v>
      </c>
      <c r="X242" s="35">
        <f t="shared" si="13"/>
        <v>0</v>
      </c>
      <c r="Y242">
        <f t="shared" si="14"/>
        <v>1</v>
      </c>
    </row>
    <row r="243" spans="1:25" ht="15.75" x14ac:dyDescent="0.25">
      <c r="A243">
        <f t="shared" si="15"/>
        <v>241</v>
      </c>
      <c r="B243" t="str">
        <f>C243&amp;" "&amp;D243&amp;" - "&amp;F243</f>
        <v>Elias Lindholm - CGY</v>
      </c>
      <c r="C243" t="str">
        <f>RIGHT(E243,(LEN(E243)-1)-SEARCH(",",E243,1))</f>
        <v>Elias</v>
      </c>
      <c r="D243" t="str">
        <f>LEFT(E243,SEARCH(",",E243,1)-1)</f>
        <v>Lindholm</v>
      </c>
      <c r="E243" s="39" t="s">
        <v>2192</v>
      </c>
      <c r="F243" s="30" t="s">
        <v>12</v>
      </c>
      <c r="G243" s="35">
        <v>0</v>
      </c>
      <c r="H243" s="35" t="s">
        <v>2455</v>
      </c>
      <c r="I243" s="35" t="s">
        <v>2441</v>
      </c>
      <c r="J243" s="35">
        <v>24</v>
      </c>
      <c r="K243" s="35">
        <f>VALUE(COUNTIF(Validation!$A$2:$H$47,E243))</f>
        <v>0</v>
      </c>
      <c r="L243" s="361">
        <f>IF(OR(N243="RFA",N243="UFA",N243="",N243=0),0,N243)</f>
        <v>4850000</v>
      </c>
      <c r="M243" s="361">
        <f>IF(OR(O243="RFA",O243="UFA",O243="",O243=0),0,O243)</f>
        <v>4850000</v>
      </c>
      <c r="N243" s="358">
        <v>4850000</v>
      </c>
      <c r="O243" s="358">
        <v>4850000</v>
      </c>
      <c r="P243" s="358">
        <v>4850000</v>
      </c>
      <c r="Q243" s="358">
        <v>4850000</v>
      </c>
      <c r="R243" s="358">
        <v>4850000</v>
      </c>
      <c r="S243" s="358" t="s">
        <v>7</v>
      </c>
      <c r="T243" s="358">
        <v>0</v>
      </c>
      <c r="U243" s="35">
        <f t="shared" si="12"/>
        <v>5</v>
      </c>
      <c r="W243">
        <f>COUNTIF($E$3:$E$1479,E243)</f>
        <v>1</v>
      </c>
      <c r="X243" s="35">
        <f t="shared" si="13"/>
        <v>0</v>
      </c>
      <c r="Y243">
        <f t="shared" si="14"/>
        <v>1</v>
      </c>
    </row>
    <row r="244" spans="1:25" ht="15.75" x14ac:dyDescent="0.25">
      <c r="A244">
        <f t="shared" si="15"/>
        <v>242</v>
      </c>
      <c r="B244" t="str">
        <f>C244&amp;" "&amp;D244&amp;" - "&amp;F244</f>
        <v>TJ Brodie - CGY</v>
      </c>
      <c r="C244" t="str">
        <f>RIGHT(E244,(LEN(E244)-1)-SEARCH(",",E244,1))</f>
        <v>TJ</v>
      </c>
      <c r="D244" t="str">
        <f>LEFT(E244,SEARCH(",",E244,1)-1)</f>
        <v>Brodie</v>
      </c>
      <c r="E244" s="39" t="s">
        <v>2201</v>
      </c>
      <c r="F244" s="30" t="s">
        <v>12</v>
      </c>
      <c r="G244" s="35" t="s">
        <v>383</v>
      </c>
      <c r="H244" s="35" t="s">
        <v>2446</v>
      </c>
      <c r="I244" s="35" t="s">
        <v>2441</v>
      </c>
      <c r="J244" s="35">
        <v>29</v>
      </c>
      <c r="K244" s="35">
        <f>VALUE(COUNTIF(Validation!$A$2:$H$47,E244))</f>
        <v>0</v>
      </c>
      <c r="L244" s="361">
        <f>IF(OR(N244="RFA",N244="UFA",N244="",N244=0),0,N244)</f>
        <v>4650400</v>
      </c>
      <c r="M244" s="361">
        <f>IF(OR(O244="RFA",O244="UFA",O244="",O244=0),0,O244)</f>
        <v>0</v>
      </c>
      <c r="N244" s="358">
        <v>4650400</v>
      </c>
      <c r="O244" s="358" t="s">
        <v>7</v>
      </c>
      <c r="P244" s="358">
        <v>0</v>
      </c>
      <c r="Q244" s="358">
        <v>0</v>
      </c>
      <c r="R244" s="358">
        <v>0</v>
      </c>
      <c r="S244" s="358">
        <v>0</v>
      </c>
      <c r="T244" s="358">
        <v>0</v>
      </c>
      <c r="U244" s="35">
        <f t="shared" si="12"/>
        <v>1</v>
      </c>
      <c r="W244">
        <f>COUNTIF($E$3:$E$1479,E244)</f>
        <v>1</v>
      </c>
      <c r="X244" s="35">
        <f t="shared" si="13"/>
        <v>0</v>
      </c>
      <c r="Y244">
        <f t="shared" si="14"/>
        <v>0</v>
      </c>
    </row>
    <row r="245" spans="1:25" ht="15.75" x14ac:dyDescent="0.25">
      <c r="A245">
        <f t="shared" si="15"/>
        <v>243</v>
      </c>
      <c r="B245" t="str">
        <f>C245&amp;" "&amp;D245&amp;" - "&amp;F245</f>
        <v>Michael Frolík - CGY</v>
      </c>
      <c r="C245" t="str">
        <f>RIGHT(E245,(LEN(E245)-1)-SEARCH(",",E245,1))</f>
        <v>Michael</v>
      </c>
      <c r="D245" t="str">
        <f>LEFT(E245,SEARCH(",",E245,1)-1)</f>
        <v>Frolík</v>
      </c>
      <c r="E245" s="39" t="s">
        <v>2193</v>
      </c>
      <c r="F245" s="30" t="s">
        <v>12</v>
      </c>
      <c r="G245" s="35" t="s">
        <v>383</v>
      </c>
      <c r="H245" s="35" t="s">
        <v>2444</v>
      </c>
      <c r="I245" s="35" t="s">
        <v>2441</v>
      </c>
      <c r="J245" s="35">
        <v>31</v>
      </c>
      <c r="K245" s="35">
        <f>VALUE(COUNTIF(Validation!$A$2:$H$47,E245))</f>
        <v>0</v>
      </c>
      <c r="L245" s="361">
        <f>IF(OR(N245="RFA",N245="UFA",N245="",N245=0),0,N245)</f>
        <v>4300000</v>
      </c>
      <c r="M245" s="361">
        <f>IF(OR(O245="RFA",O245="UFA",O245="",O245=0),0,O245)</f>
        <v>0</v>
      </c>
      <c r="N245" s="358">
        <v>4300000</v>
      </c>
      <c r="O245" s="358" t="s">
        <v>7</v>
      </c>
      <c r="P245" s="358">
        <v>0</v>
      </c>
      <c r="Q245" s="358">
        <v>0</v>
      </c>
      <c r="R245" s="358">
        <v>0</v>
      </c>
      <c r="S245" s="358">
        <v>0</v>
      </c>
      <c r="T245" s="358">
        <v>0</v>
      </c>
      <c r="U245" s="35">
        <f t="shared" si="12"/>
        <v>1</v>
      </c>
      <c r="W245">
        <f>COUNTIF($E$3:$E$1479,E245)</f>
        <v>1</v>
      </c>
      <c r="X245" s="35">
        <f t="shared" si="13"/>
        <v>0</v>
      </c>
      <c r="Y245">
        <f t="shared" si="14"/>
        <v>0</v>
      </c>
    </row>
    <row r="246" spans="1:25" ht="15.75" x14ac:dyDescent="0.25">
      <c r="A246">
        <f t="shared" si="15"/>
        <v>244</v>
      </c>
      <c r="B246" t="str">
        <f>C246&amp;" "&amp;D246&amp;" - "&amp;F246</f>
        <v>Travis Hamonic - CGY</v>
      </c>
      <c r="C246" t="str">
        <f>RIGHT(E246,(LEN(E246)-1)-SEARCH(",",E246,1))</f>
        <v>Travis</v>
      </c>
      <c r="D246" t="str">
        <f>LEFT(E246,SEARCH(",",E246,1)-1)</f>
        <v>Hamonic</v>
      </c>
      <c r="E246" s="39" t="s">
        <v>2202</v>
      </c>
      <c r="F246" s="30" t="s">
        <v>12</v>
      </c>
      <c r="G246" s="35">
        <v>0</v>
      </c>
      <c r="H246" s="35" t="s">
        <v>2446</v>
      </c>
      <c r="I246" s="35" t="s">
        <v>2441</v>
      </c>
      <c r="J246" s="35">
        <v>28</v>
      </c>
      <c r="K246" s="35">
        <f>VALUE(COUNTIF(Validation!$A$2:$H$47,E246))</f>
        <v>0</v>
      </c>
      <c r="L246" s="361">
        <f>IF(OR(N246="RFA",N246="UFA",N246="",N246=0),0,N246)</f>
        <v>3857143</v>
      </c>
      <c r="M246" s="361">
        <f>IF(OR(O246="RFA",O246="UFA",O246="",O246=0),0,O246)</f>
        <v>0</v>
      </c>
      <c r="N246" s="358">
        <v>3857143</v>
      </c>
      <c r="O246" s="358" t="s">
        <v>7</v>
      </c>
      <c r="P246" s="358">
        <v>0</v>
      </c>
      <c r="Q246" s="358">
        <v>0</v>
      </c>
      <c r="R246" s="358">
        <v>0</v>
      </c>
      <c r="S246" s="358">
        <v>0</v>
      </c>
      <c r="T246" s="358">
        <v>0</v>
      </c>
      <c r="U246" s="35">
        <f t="shared" si="12"/>
        <v>1</v>
      </c>
      <c r="W246">
        <f>COUNTIF($E$3:$E$1479,E246)</f>
        <v>1</v>
      </c>
      <c r="X246" s="35">
        <f t="shared" si="13"/>
        <v>0</v>
      </c>
      <c r="Y246">
        <f t="shared" si="14"/>
        <v>0</v>
      </c>
    </row>
    <row r="247" spans="1:25" ht="15.75" x14ac:dyDescent="0.25">
      <c r="A247">
        <f t="shared" si="15"/>
        <v>245</v>
      </c>
      <c r="B247" t="str">
        <f>C247&amp;" "&amp;D247&amp;" - "&amp;F247</f>
        <v>Derek Ryan - CGY</v>
      </c>
      <c r="C247" t="str">
        <f>RIGHT(E247,(LEN(E247)-1)-SEARCH(",",E247,1))</f>
        <v>Derek</v>
      </c>
      <c r="D247" t="str">
        <f>LEFT(E247,SEARCH(",",E247,1)-1)</f>
        <v>Ryan</v>
      </c>
      <c r="E247" s="39" t="s">
        <v>2194</v>
      </c>
      <c r="F247" s="30" t="s">
        <v>12</v>
      </c>
      <c r="G247" s="35">
        <v>0</v>
      </c>
      <c r="H247" s="35" t="s">
        <v>73</v>
      </c>
      <c r="I247" s="35" t="s">
        <v>2441</v>
      </c>
      <c r="J247" s="35">
        <v>32</v>
      </c>
      <c r="K247" s="35">
        <f>VALUE(COUNTIF(Validation!$A$2:$H$47,E247))</f>
        <v>0</v>
      </c>
      <c r="L247" s="361">
        <f>IF(OR(N247="RFA",N247="UFA",N247="",N247=0),0,N247)</f>
        <v>3125000</v>
      </c>
      <c r="M247" s="361">
        <f>IF(OR(O247="RFA",O247="UFA",O247="",O247=0),0,O247)</f>
        <v>3125000</v>
      </c>
      <c r="N247" s="358">
        <v>3125000</v>
      </c>
      <c r="O247" s="358">
        <v>3125000</v>
      </c>
      <c r="P247" s="358" t="s">
        <v>7</v>
      </c>
      <c r="Q247" s="358">
        <v>0</v>
      </c>
      <c r="R247" s="358">
        <v>0</v>
      </c>
      <c r="S247" s="358">
        <v>0</v>
      </c>
      <c r="T247" s="358">
        <v>0</v>
      </c>
      <c r="U247" s="35">
        <f t="shared" si="12"/>
        <v>2</v>
      </c>
      <c r="W247">
        <f>COUNTIF($E$3:$E$1479,E247)</f>
        <v>1</v>
      </c>
      <c r="X247" s="35">
        <f t="shared" si="13"/>
        <v>0</v>
      </c>
      <c r="Y247">
        <f t="shared" si="14"/>
        <v>1</v>
      </c>
    </row>
    <row r="248" spans="1:25" ht="15.75" x14ac:dyDescent="0.25">
      <c r="A248">
        <f t="shared" si="15"/>
        <v>246</v>
      </c>
      <c r="B248" t="str">
        <f>C248&amp;" "&amp;D248&amp;" - "&amp;F248</f>
        <v>David Rittich - CGY</v>
      </c>
      <c r="C248" t="str">
        <f>RIGHT(E248,(LEN(E248)-1)-SEARCH(",",E248,1))</f>
        <v>David</v>
      </c>
      <c r="D248" t="str">
        <f>LEFT(E248,SEARCH(",",E248,1)-1)</f>
        <v>Rittich</v>
      </c>
      <c r="E248" s="39" t="s">
        <v>2206</v>
      </c>
      <c r="F248" s="30" t="s">
        <v>12</v>
      </c>
      <c r="G248" s="35">
        <v>0</v>
      </c>
      <c r="H248" s="35" t="s">
        <v>127</v>
      </c>
      <c r="I248" s="35" t="s">
        <v>2441</v>
      </c>
      <c r="J248" s="35">
        <v>26</v>
      </c>
      <c r="K248" s="35">
        <f>VALUE(COUNTIF(Validation!$A$2:$H$47,E248))</f>
        <v>0</v>
      </c>
      <c r="L248" s="361">
        <f>IF(OR(N248="RFA",N248="UFA",N248="",N248=0),0,N248)</f>
        <v>2750000</v>
      </c>
      <c r="M248" s="361">
        <f>IF(OR(O248="RFA",O248="UFA",O248="",O248=0),0,O248)</f>
        <v>2750000</v>
      </c>
      <c r="N248" s="358">
        <v>2750000</v>
      </c>
      <c r="O248" s="358">
        <v>2750000</v>
      </c>
      <c r="P248" s="358" t="s">
        <v>7</v>
      </c>
      <c r="Q248" s="358">
        <v>0</v>
      </c>
      <c r="R248" s="358">
        <v>0</v>
      </c>
      <c r="S248" s="358">
        <v>0</v>
      </c>
      <c r="T248" s="358">
        <v>0</v>
      </c>
      <c r="U248" s="35">
        <f t="shared" si="12"/>
        <v>2</v>
      </c>
      <c r="W248">
        <f>COUNTIF($E$3:$E$1479,E248)</f>
        <v>1</v>
      </c>
      <c r="X248" s="35">
        <f t="shared" si="13"/>
        <v>0</v>
      </c>
      <c r="Y248">
        <f t="shared" si="14"/>
        <v>1</v>
      </c>
    </row>
    <row r="249" spans="1:25" ht="15.75" x14ac:dyDescent="0.25">
      <c r="A249">
        <f t="shared" si="15"/>
        <v>247</v>
      </c>
      <c r="B249" t="str">
        <f>C249&amp;" "&amp;D249&amp;" - "&amp;F249</f>
        <v>Cam Talbot - CGY</v>
      </c>
      <c r="C249" t="str">
        <f>RIGHT(E249,(LEN(E249)-1)-SEARCH(",",E249,1))</f>
        <v>Cam</v>
      </c>
      <c r="D249" t="str">
        <f>LEFT(E249,SEARCH(",",E249,1)-1)</f>
        <v>Talbot</v>
      </c>
      <c r="E249" s="39" t="s">
        <v>2231</v>
      </c>
      <c r="F249" s="30" t="s">
        <v>12</v>
      </c>
      <c r="G249" s="35">
        <v>0</v>
      </c>
      <c r="H249" s="9" t="s">
        <v>127</v>
      </c>
      <c r="I249" s="9" t="s">
        <v>2441</v>
      </c>
      <c r="J249" s="9">
        <v>32</v>
      </c>
      <c r="K249" s="35">
        <f>VALUE(COUNTIF(Validation!$A$2:$H$47,E249))</f>
        <v>0</v>
      </c>
      <c r="L249" s="361">
        <f>IF(OR(N249="RFA",N249="UFA",N249="",N249=0),0,N249)</f>
        <v>2750000</v>
      </c>
      <c r="M249" s="361">
        <f>IF(OR(O249="RFA",O249="UFA",O249="",O249=0),0,O249)</f>
        <v>0</v>
      </c>
      <c r="N249" s="358">
        <v>2750000</v>
      </c>
      <c r="O249" s="358" t="s">
        <v>7</v>
      </c>
      <c r="P249" s="358">
        <v>0</v>
      </c>
      <c r="Q249" s="358">
        <v>0</v>
      </c>
      <c r="R249" s="358">
        <v>0</v>
      </c>
      <c r="S249" s="358">
        <v>0</v>
      </c>
      <c r="T249" s="358">
        <v>0</v>
      </c>
      <c r="U249" s="35">
        <f t="shared" si="12"/>
        <v>1</v>
      </c>
      <c r="W249">
        <f>COUNTIF($E$3:$E$1479,E249)</f>
        <v>1</v>
      </c>
      <c r="X249" s="35">
        <f t="shared" si="13"/>
        <v>0</v>
      </c>
      <c r="Y249">
        <f t="shared" si="14"/>
        <v>0</v>
      </c>
    </row>
    <row r="250" spans="1:25" ht="15.75" x14ac:dyDescent="0.25">
      <c r="A250">
        <f t="shared" si="15"/>
        <v>248</v>
      </c>
      <c r="B250" t="str">
        <f>C250&amp;" "&amp;D250&amp;" - "&amp;F250</f>
        <v>Sam Bennett - CGY</v>
      </c>
      <c r="C250" t="str">
        <f>RIGHT(E250,(LEN(E250)-1)-SEARCH(",",E250,1))</f>
        <v>Sam</v>
      </c>
      <c r="D250" t="str">
        <f>LEFT(E250,SEARCH(",",E250,1)-1)</f>
        <v>Bennett</v>
      </c>
      <c r="E250" s="39" t="s">
        <v>2195</v>
      </c>
      <c r="F250" s="30" t="s">
        <v>12</v>
      </c>
      <c r="G250" s="35">
        <v>0</v>
      </c>
      <c r="H250" s="35" t="s">
        <v>2456</v>
      </c>
      <c r="I250" s="35" t="s">
        <v>2441</v>
      </c>
      <c r="J250" s="35">
        <v>23</v>
      </c>
      <c r="K250" s="35">
        <f>VALUE(COUNTIF(Validation!$A$2:$H$47,E250))</f>
        <v>0</v>
      </c>
      <c r="L250" s="361">
        <f>IF(OR(N250="RFA",N250="UFA",N250="",N250=0),0,N250)</f>
        <v>2550000</v>
      </c>
      <c r="M250" s="361">
        <f>IF(OR(O250="RFA",O250="UFA",O250="",O250=0),0,O250)</f>
        <v>2550000</v>
      </c>
      <c r="N250" s="358">
        <v>2550000</v>
      </c>
      <c r="O250" s="358">
        <v>2550000</v>
      </c>
      <c r="P250" s="358" t="s">
        <v>8</v>
      </c>
      <c r="Q250" s="358">
        <v>0</v>
      </c>
      <c r="R250" s="358">
        <v>0</v>
      </c>
      <c r="S250" s="358">
        <v>0</v>
      </c>
      <c r="T250" s="358">
        <v>0</v>
      </c>
      <c r="U250" s="35">
        <f t="shared" si="12"/>
        <v>2</v>
      </c>
      <c r="W250">
        <f>COUNTIF($E$3:$E$1479,E250)</f>
        <v>1</v>
      </c>
      <c r="X250" s="35">
        <f t="shared" si="13"/>
        <v>0</v>
      </c>
      <c r="Y250">
        <f t="shared" si="14"/>
        <v>1</v>
      </c>
    </row>
    <row r="251" spans="1:25" ht="15.75" x14ac:dyDescent="0.25">
      <c r="A251">
        <f t="shared" si="15"/>
        <v>249</v>
      </c>
      <c r="B251" t="str">
        <f>C251&amp;" "&amp;D251&amp;" - "&amp;F251</f>
        <v>Mark Jankowski - CGY</v>
      </c>
      <c r="C251" t="str">
        <f>RIGHT(E251,(LEN(E251)-1)-SEARCH(",",E251,1))</f>
        <v>Mark</v>
      </c>
      <c r="D251" t="str">
        <f>LEFT(E251,SEARCH(",",E251,1)-1)</f>
        <v>Jankowski</v>
      </c>
      <c r="E251" s="39" t="s">
        <v>2196</v>
      </c>
      <c r="F251" s="30" t="s">
        <v>12</v>
      </c>
      <c r="G251" s="35">
        <v>0</v>
      </c>
      <c r="H251" s="35" t="s">
        <v>73</v>
      </c>
      <c r="I251" s="35" t="s">
        <v>2441</v>
      </c>
      <c r="J251" s="35">
        <v>24</v>
      </c>
      <c r="K251" s="35">
        <f>VALUE(COUNTIF(Validation!$A$2:$H$47,E251))</f>
        <v>0</v>
      </c>
      <c r="L251" s="361">
        <f>IF(OR(N251="RFA",N251="UFA",N251="",N251=0),0,N251)</f>
        <v>1675000</v>
      </c>
      <c r="M251" s="361">
        <f>IF(OR(O251="RFA",O251="UFA",O251="",O251=0),0,O251)</f>
        <v>0</v>
      </c>
      <c r="N251" s="358">
        <v>1675000</v>
      </c>
      <c r="O251" s="358" t="s">
        <v>8</v>
      </c>
      <c r="P251" s="358">
        <v>0</v>
      </c>
      <c r="Q251" s="358">
        <v>0</v>
      </c>
      <c r="R251" s="358">
        <v>0</v>
      </c>
      <c r="S251" s="358">
        <v>0</v>
      </c>
      <c r="T251" s="358">
        <v>0</v>
      </c>
      <c r="U251" s="35">
        <f t="shared" si="12"/>
        <v>1</v>
      </c>
      <c r="W251">
        <f>COUNTIF($E$3:$E$1479,E251)</f>
        <v>1</v>
      </c>
      <c r="X251" s="35">
        <f t="shared" si="13"/>
        <v>0</v>
      </c>
      <c r="Y251">
        <f t="shared" si="14"/>
        <v>0</v>
      </c>
    </row>
    <row r="252" spans="1:25" ht="15.75" x14ac:dyDescent="0.25">
      <c r="A252">
        <f t="shared" si="15"/>
        <v>250</v>
      </c>
      <c r="B252" t="str">
        <f>C252&amp;" "&amp;D252&amp;" - "&amp;F252</f>
        <v>Alexander Yelesin - CGY</v>
      </c>
      <c r="C252" t="str">
        <f>RIGHT(E252,(LEN(E252)-1)-SEARCH(",",E252,1))</f>
        <v>Alexander</v>
      </c>
      <c r="D252" t="str">
        <f>LEFT(E252,SEARCH(",",E252,1)-1)</f>
        <v>Yelesin</v>
      </c>
      <c r="E252" s="39" t="s">
        <v>2589</v>
      </c>
      <c r="F252" s="30" t="s">
        <v>12</v>
      </c>
      <c r="G252" s="35" t="s">
        <v>388</v>
      </c>
      <c r="H252" s="35" t="s">
        <v>2446</v>
      </c>
      <c r="I252" s="35" t="s">
        <v>2448</v>
      </c>
      <c r="J252" s="35">
        <v>23</v>
      </c>
      <c r="K252" s="35">
        <f>VALUE(COUNTIF(Validation!$A$2:$H$47,E252))</f>
        <v>0</v>
      </c>
      <c r="L252" s="361">
        <f>IF(OR(N252="RFA",N252="UFA",N252="",N252=0),0,N252)</f>
        <v>1350000</v>
      </c>
      <c r="M252" s="361">
        <f>IF(OR(O252="RFA",O252="UFA",O252="",O252=0),0,O252)</f>
        <v>1350000</v>
      </c>
      <c r="N252" s="358">
        <v>1350000</v>
      </c>
      <c r="O252" s="358">
        <v>1350000</v>
      </c>
      <c r="P252" s="358" t="s">
        <v>8</v>
      </c>
      <c r="Q252" s="358">
        <v>0</v>
      </c>
      <c r="R252" s="358">
        <v>0</v>
      </c>
      <c r="S252" s="358">
        <v>0</v>
      </c>
      <c r="T252" s="358">
        <v>0</v>
      </c>
      <c r="U252" s="35">
        <f t="shared" si="12"/>
        <v>2</v>
      </c>
      <c r="W252">
        <f>COUNTIF($E$3:$E$1479,E252)</f>
        <v>1</v>
      </c>
      <c r="X252" s="35">
        <f t="shared" si="13"/>
        <v>1</v>
      </c>
      <c r="Y252">
        <f t="shared" si="14"/>
        <v>1</v>
      </c>
    </row>
    <row r="253" spans="1:25" ht="15.75" x14ac:dyDescent="0.25">
      <c r="A253">
        <f t="shared" si="15"/>
        <v>251</v>
      </c>
      <c r="B253" t="str">
        <f>C253&amp;" "&amp;D253&amp;" - "&amp;F253</f>
        <v>Juuso Valimaki - CGY</v>
      </c>
      <c r="C253" t="str">
        <f>RIGHT(E253,(LEN(E253)-1)-SEARCH(",",E253,1))</f>
        <v>Juuso</v>
      </c>
      <c r="D253" t="str">
        <f>LEFT(E253,SEARCH(",",E253,1)-1)</f>
        <v>Valimaki</v>
      </c>
      <c r="E253" s="39" t="s">
        <v>2888</v>
      </c>
      <c r="F253" s="30" t="s">
        <v>12</v>
      </c>
      <c r="G253" s="35" t="s">
        <v>388</v>
      </c>
      <c r="H253" s="35" t="s">
        <v>2447</v>
      </c>
      <c r="I253" s="35" t="s">
        <v>376</v>
      </c>
      <c r="J253" s="35">
        <v>20</v>
      </c>
      <c r="K253" s="35">
        <f>VALUE(COUNTIF(Validation!$A$2:$H$47,E253))</f>
        <v>0</v>
      </c>
      <c r="L253" s="361">
        <f>IF(OR(N253="RFA",N253="UFA",N253="",N253=0),0,N253)</f>
        <v>1319166</v>
      </c>
      <c r="M253" s="361">
        <f>IF(OR(O253="RFA",O253="UFA",O253="",O253=0),0,O253)</f>
        <v>1319166</v>
      </c>
      <c r="N253" s="358">
        <v>1319166</v>
      </c>
      <c r="O253" s="358">
        <v>1319166</v>
      </c>
      <c r="P253" s="358" t="s">
        <v>8</v>
      </c>
      <c r="Q253" s="358">
        <v>0</v>
      </c>
      <c r="R253" s="358">
        <v>0</v>
      </c>
      <c r="S253" s="358">
        <v>0</v>
      </c>
      <c r="T253" s="358">
        <v>0</v>
      </c>
      <c r="U253" s="35">
        <f t="shared" si="12"/>
        <v>2</v>
      </c>
      <c r="W253">
        <f>COUNTIF($E$3:$E$1479,E253)</f>
        <v>1</v>
      </c>
      <c r="X253" s="35">
        <f t="shared" si="13"/>
        <v>1</v>
      </c>
      <c r="Y253">
        <f t="shared" si="14"/>
        <v>1</v>
      </c>
    </row>
    <row r="254" spans="1:25" ht="15.75" x14ac:dyDescent="0.25">
      <c r="A254">
        <f t="shared" si="15"/>
        <v>252</v>
      </c>
      <c r="B254" t="str">
        <f>C254&amp;" "&amp;D254&amp;" - "&amp;F254</f>
        <v>Austin Czarnik - CGY</v>
      </c>
      <c r="C254" t="str">
        <f>RIGHT(E254,(LEN(E254)-1)-SEARCH(",",E254,1))</f>
        <v>Austin</v>
      </c>
      <c r="D254" t="str">
        <f>LEFT(E254,SEARCH(",",E254,1)-1)</f>
        <v>Czarnik</v>
      </c>
      <c r="E254" s="39" t="s">
        <v>2197</v>
      </c>
      <c r="F254" s="30" t="s">
        <v>12</v>
      </c>
      <c r="G254" s="35">
        <v>0</v>
      </c>
      <c r="H254" s="9" t="s">
        <v>2443</v>
      </c>
      <c r="I254" s="9" t="s">
        <v>2441</v>
      </c>
      <c r="J254" s="9">
        <v>26</v>
      </c>
      <c r="K254" s="35">
        <f>VALUE(COUNTIF(Validation!$A$2:$H$47,E254))</f>
        <v>0</v>
      </c>
      <c r="L254" s="361">
        <f>IF(OR(N254="RFA",N254="UFA",N254="",N254=0),0,N254)</f>
        <v>1250000</v>
      </c>
      <c r="M254" s="361">
        <f>IF(OR(O254="RFA",O254="UFA",O254="",O254=0),0,O254)</f>
        <v>0</v>
      </c>
      <c r="N254" s="358">
        <v>1250000</v>
      </c>
      <c r="O254" s="358" t="s">
        <v>7</v>
      </c>
      <c r="P254" s="358">
        <v>0</v>
      </c>
      <c r="Q254" s="358">
        <v>0</v>
      </c>
      <c r="R254" s="358">
        <v>0</v>
      </c>
      <c r="S254" s="358">
        <v>0</v>
      </c>
      <c r="T254" s="358">
        <v>0</v>
      </c>
      <c r="U254" s="35">
        <f t="shared" si="12"/>
        <v>1</v>
      </c>
      <c r="W254">
        <f>COUNTIF($E$3:$E$1479,E254)</f>
        <v>1</v>
      </c>
      <c r="X254" s="35">
        <f t="shared" si="13"/>
        <v>0</v>
      </c>
      <c r="Y254">
        <f t="shared" si="14"/>
        <v>0</v>
      </c>
    </row>
    <row r="255" spans="1:25" ht="15.75" x14ac:dyDescent="0.25">
      <c r="A255">
        <f t="shared" si="15"/>
        <v>253</v>
      </c>
      <c r="B255" t="str">
        <f>C255&amp;" "&amp;D255&amp;" - "&amp;F255</f>
        <v>Glenn Gawdin - CGY</v>
      </c>
      <c r="C255" t="str">
        <f>RIGHT(E255,(LEN(E255)-1)-SEARCH(",",E255,1))</f>
        <v>Glenn</v>
      </c>
      <c r="D255" t="str">
        <f>LEFT(E255,SEARCH(",",E255,1)-1)</f>
        <v>Gawdin</v>
      </c>
      <c r="E255" s="39" t="s">
        <v>2207</v>
      </c>
      <c r="F255" s="30" t="s">
        <v>12</v>
      </c>
      <c r="G255" s="35" t="s">
        <v>388</v>
      </c>
      <c r="H255" s="9" t="s">
        <v>2450</v>
      </c>
      <c r="I255" s="9" t="s">
        <v>2448</v>
      </c>
      <c r="J255" s="9">
        <v>22</v>
      </c>
      <c r="K255" s="35">
        <f>VALUE(COUNTIF(Validation!$A$2:$H$47,E255))</f>
        <v>0</v>
      </c>
      <c r="L255" s="361">
        <f>IF(OR(N255="RFA",N255="UFA",N255="",N255=0),0,N255)</f>
        <v>925000</v>
      </c>
      <c r="M255" s="361">
        <f>IF(OR(O255="RFA",O255="UFA",O255="",O255=0),0,O255)</f>
        <v>0</v>
      </c>
      <c r="N255" s="358">
        <v>925000</v>
      </c>
      <c r="O255" s="358" t="s">
        <v>8</v>
      </c>
      <c r="P255" s="358">
        <v>0</v>
      </c>
      <c r="Q255" s="358">
        <v>0</v>
      </c>
      <c r="R255" s="358">
        <v>0</v>
      </c>
      <c r="S255" s="358">
        <v>0</v>
      </c>
      <c r="T255" s="358">
        <v>0</v>
      </c>
      <c r="U255" s="35">
        <f t="shared" si="12"/>
        <v>1</v>
      </c>
      <c r="W255">
        <f>COUNTIF($E$3:$E$1479,E255)</f>
        <v>1</v>
      </c>
      <c r="X255" s="35">
        <f t="shared" si="13"/>
        <v>1</v>
      </c>
      <c r="Y255">
        <f t="shared" si="14"/>
        <v>0</v>
      </c>
    </row>
    <row r="256" spans="1:25" ht="15.75" x14ac:dyDescent="0.25">
      <c r="A256">
        <f t="shared" si="15"/>
        <v>254</v>
      </c>
      <c r="B256" t="str">
        <f>C256&amp;" "&amp;D256&amp;" - "&amp;F256</f>
        <v>Carl-Johan Lerby - CGY</v>
      </c>
      <c r="C256" t="str">
        <f>RIGHT(E256,(LEN(E256)-1)-SEARCH(",",E256,1))</f>
        <v>Carl-Johan</v>
      </c>
      <c r="D256" t="str">
        <f>LEFT(E256,SEARCH(",",E256,1)-1)</f>
        <v>Lerby</v>
      </c>
      <c r="E256" s="39" t="s">
        <v>2588</v>
      </c>
      <c r="F256" s="30" t="s">
        <v>12</v>
      </c>
      <c r="G256" s="35" t="s">
        <v>388</v>
      </c>
      <c r="H256" s="35" t="s">
        <v>2447</v>
      </c>
      <c r="I256" s="35" t="s">
        <v>2448</v>
      </c>
      <c r="J256" s="35">
        <v>22</v>
      </c>
      <c r="K256" s="35">
        <f>VALUE(COUNTIF(Validation!$A$2:$H$47,E256))</f>
        <v>0</v>
      </c>
      <c r="L256" s="361">
        <f>IF(OR(N256="RFA",N256="UFA",N256="",N256=0),0,N256)</f>
        <v>925000</v>
      </c>
      <c r="M256" s="361">
        <f>IF(OR(O256="RFA",O256="UFA",O256="",O256=0),0,O256)</f>
        <v>925000</v>
      </c>
      <c r="N256" s="358">
        <v>925000</v>
      </c>
      <c r="O256" s="358">
        <v>925000</v>
      </c>
      <c r="P256" s="358" t="s">
        <v>8</v>
      </c>
      <c r="Q256" s="358">
        <v>0</v>
      </c>
      <c r="R256" s="358">
        <v>0</v>
      </c>
      <c r="S256" s="358">
        <v>0</v>
      </c>
      <c r="T256" s="358">
        <v>0</v>
      </c>
      <c r="U256" s="35">
        <f t="shared" si="12"/>
        <v>2</v>
      </c>
      <c r="W256">
        <f>COUNTIF($E$3:$E$1479,E256)</f>
        <v>1</v>
      </c>
      <c r="X256" s="35">
        <f t="shared" si="13"/>
        <v>1</v>
      </c>
      <c r="Y256">
        <f t="shared" si="14"/>
        <v>1</v>
      </c>
    </row>
    <row r="257" spans="1:25" ht="15.75" x14ac:dyDescent="0.25">
      <c r="A257">
        <f t="shared" si="15"/>
        <v>255</v>
      </c>
      <c r="B257" t="str">
        <f>C257&amp;" "&amp;D257&amp;" - "&amp;F257</f>
        <v>Tyler Parsons - CGY</v>
      </c>
      <c r="C257" t="str">
        <f>RIGHT(E257,(LEN(E257)-1)-SEARCH(",",E257,1))</f>
        <v>Tyler</v>
      </c>
      <c r="D257" t="str">
        <f>LEFT(E257,SEARCH(",",E257,1)-1)</f>
        <v>Parsons</v>
      </c>
      <c r="E257" s="39" t="s">
        <v>2208</v>
      </c>
      <c r="F257" s="30" t="s">
        <v>12</v>
      </c>
      <c r="G257" s="35" t="s">
        <v>388</v>
      </c>
      <c r="H257" s="9" t="s">
        <v>127</v>
      </c>
      <c r="I257" s="9" t="s">
        <v>2448</v>
      </c>
      <c r="J257" s="9">
        <v>21</v>
      </c>
      <c r="K257" s="35">
        <f>VALUE(COUNTIF(Validation!$A$2:$H$47,E257))</f>
        <v>0</v>
      </c>
      <c r="L257" s="361">
        <f>IF(OR(N257="RFA",N257="UFA",N257="",N257=0),0,N257)</f>
        <v>925000</v>
      </c>
      <c r="M257" s="361">
        <f>IF(OR(O257="RFA",O257="UFA",O257="",O257=0),0,O257)</f>
        <v>0</v>
      </c>
      <c r="N257" s="358">
        <v>925000</v>
      </c>
      <c r="O257" s="358" t="s">
        <v>8</v>
      </c>
      <c r="P257" s="358">
        <v>0</v>
      </c>
      <c r="Q257" s="358">
        <v>0</v>
      </c>
      <c r="R257" s="358">
        <v>0</v>
      </c>
      <c r="S257" s="358">
        <v>0</v>
      </c>
      <c r="T257" s="358">
        <v>0</v>
      </c>
      <c r="U257" s="35">
        <f t="shared" si="12"/>
        <v>1</v>
      </c>
      <c r="W257">
        <f>COUNTIF($E$3:$E$1479,E257)</f>
        <v>1</v>
      </c>
      <c r="X257" s="35">
        <f t="shared" si="13"/>
        <v>1</v>
      </c>
      <c r="Y257">
        <f t="shared" si="14"/>
        <v>0</v>
      </c>
    </row>
    <row r="258" spans="1:25" ht="15.75" x14ac:dyDescent="0.25">
      <c r="A258">
        <f t="shared" si="15"/>
        <v>256</v>
      </c>
      <c r="B258" t="str">
        <f>C258&amp;" "&amp;D258&amp;" - "&amp;F258</f>
        <v>Luke Philp - CGY</v>
      </c>
      <c r="C258" t="str">
        <f>RIGHT(E258,(LEN(E258)-1)-SEARCH(",",E258,1))</f>
        <v>Luke</v>
      </c>
      <c r="D258" t="str">
        <f>LEFT(E258,SEARCH(",",E258,1)-1)</f>
        <v>Philp</v>
      </c>
      <c r="E258" s="39" t="s">
        <v>2583</v>
      </c>
      <c r="F258" s="30" t="s">
        <v>12</v>
      </c>
      <c r="G258" s="35" t="s">
        <v>388</v>
      </c>
      <c r="H258" s="35" t="s">
        <v>73</v>
      </c>
      <c r="I258" s="35" t="s">
        <v>2448</v>
      </c>
      <c r="J258" s="35">
        <v>23</v>
      </c>
      <c r="K258" s="35">
        <f>VALUE(COUNTIF(Validation!$A$2:$H$47,E258))</f>
        <v>0</v>
      </c>
      <c r="L258" s="361">
        <f>IF(OR(N258="RFA",N258="UFA",N258="",N258=0),0,N258)</f>
        <v>925000</v>
      </c>
      <c r="M258" s="361">
        <f>IF(OR(O258="RFA",O258="UFA",O258="",O258=0),0,O258)</f>
        <v>925000</v>
      </c>
      <c r="N258" s="358">
        <v>925000</v>
      </c>
      <c r="O258" s="358">
        <v>925000</v>
      </c>
      <c r="P258" s="358" t="s">
        <v>8</v>
      </c>
      <c r="Q258" s="358">
        <v>0</v>
      </c>
      <c r="R258" s="358">
        <v>0</v>
      </c>
      <c r="S258" s="358">
        <v>0</v>
      </c>
      <c r="T258" s="358">
        <v>0</v>
      </c>
      <c r="U258" s="35">
        <f t="shared" si="12"/>
        <v>2</v>
      </c>
      <c r="W258">
        <f>COUNTIF($E$3:$E$1479,E258)</f>
        <v>1</v>
      </c>
      <c r="X258" s="35">
        <f t="shared" si="13"/>
        <v>1</v>
      </c>
      <c r="Y258">
        <f t="shared" si="14"/>
        <v>1</v>
      </c>
    </row>
    <row r="259" spans="1:25" ht="15.75" x14ac:dyDescent="0.25">
      <c r="A259">
        <f t="shared" si="15"/>
        <v>257</v>
      </c>
      <c r="B259" t="str">
        <f>C259&amp;" "&amp;D259&amp;" - "&amp;F259</f>
        <v>Eetu Tuulola - CGY</v>
      </c>
      <c r="C259" t="str">
        <f>RIGHT(E259,(LEN(E259)-1)-SEARCH(",",E259,1))</f>
        <v>Eetu</v>
      </c>
      <c r="D259" t="str">
        <f>LEFT(E259,SEARCH(",",E259,1)-1)</f>
        <v>Tuulola</v>
      </c>
      <c r="E259" s="39" t="s">
        <v>2584</v>
      </c>
      <c r="F259" s="30" t="s">
        <v>12</v>
      </c>
      <c r="G259" s="35" t="s">
        <v>388</v>
      </c>
      <c r="H259" s="35" t="s">
        <v>2440</v>
      </c>
      <c r="I259" s="35" t="s">
        <v>2448</v>
      </c>
      <c r="J259" s="35">
        <v>21</v>
      </c>
      <c r="K259" s="35">
        <f>VALUE(COUNTIF(Validation!$A$2:$H$47,E259))</f>
        <v>0</v>
      </c>
      <c r="L259" s="361">
        <f>IF(OR(N259="RFA",N259="UFA",N259="",N259=0),0,N259)</f>
        <v>925000</v>
      </c>
      <c r="M259" s="361">
        <f>IF(OR(O259="RFA",O259="UFA",O259="",O259=0),0,O259)</f>
        <v>925000</v>
      </c>
      <c r="N259" s="358">
        <v>925000</v>
      </c>
      <c r="O259" s="358">
        <v>925000</v>
      </c>
      <c r="P259" s="358">
        <v>925000</v>
      </c>
      <c r="Q259" s="358" t="s">
        <v>8</v>
      </c>
      <c r="R259" s="358">
        <v>0</v>
      </c>
      <c r="S259" s="358">
        <v>0</v>
      </c>
      <c r="T259" s="358">
        <v>0</v>
      </c>
      <c r="U259" s="35">
        <f t="shared" ref="U259:U322" si="16">COUNTIF(N259:T259,"&gt;0")</f>
        <v>3</v>
      </c>
      <c r="W259">
        <f>COUNTIF($E$3:$E$1479,E259)</f>
        <v>1</v>
      </c>
      <c r="X259" s="35">
        <f t="shared" ref="X259:X322" si="17">IF(LEFT(G259,3)="ELC",1,0)</f>
        <v>1</v>
      </c>
      <c r="Y259">
        <f t="shared" ref="Y259:Y322" si="18">IF(L259=M259,1,0)</f>
        <v>1</v>
      </c>
    </row>
    <row r="260" spans="1:25" ht="15.75" x14ac:dyDescent="0.25">
      <c r="A260">
        <f t="shared" ref="A260:A323" si="19">A259+1</f>
        <v>258</v>
      </c>
      <c r="B260" t="str">
        <f>C260&amp;" "&amp;D260&amp;" - "&amp;F260</f>
        <v>Artyom Zagidulin - CGY</v>
      </c>
      <c r="C260" t="str">
        <f>RIGHT(E260,(LEN(E260)-1)-SEARCH(",",E260,1))</f>
        <v>Artyom</v>
      </c>
      <c r="D260" t="str">
        <f>LEFT(E260,SEARCH(",",E260,1)-1)</f>
        <v>Zagidulin</v>
      </c>
      <c r="E260" s="39" t="s">
        <v>2591</v>
      </c>
      <c r="F260" s="30" t="s">
        <v>12</v>
      </c>
      <c r="G260" s="35" t="s">
        <v>388</v>
      </c>
      <c r="H260" s="35" t="s">
        <v>127</v>
      </c>
      <c r="I260" s="35" t="s">
        <v>2448</v>
      </c>
      <c r="J260" s="35">
        <v>24</v>
      </c>
      <c r="K260" s="35">
        <f>VALUE(COUNTIF(Validation!$A$2:$H$47,E260))</f>
        <v>0</v>
      </c>
      <c r="L260" s="361">
        <f>IF(OR(N260="RFA",N260="UFA",N260="",N260=0),0,N260)</f>
        <v>925000</v>
      </c>
      <c r="M260" s="361">
        <f>IF(OR(O260="RFA",O260="UFA",O260="",O260=0),0,O260)</f>
        <v>0</v>
      </c>
      <c r="N260" s="358">
        <v>925000</v>
      </c>
      <c r="O260" s="358" t="s">
        <v>8</v>
      </c>
      <c r="P260" s="358">
        <v>0</v>
      </c>
      <c r="Q260" s="358">
        <v>0</v>
      </c>
      <c r="R260" s="358">
        <v>0</v>
      </c>
      <c r="S260" s="358">
        <v>0</v>
      </c>
      <c r="T260" s="358">
        <v>0</v>
      </c>
      <c r="U260" s="35">
        <f t="shared" si="16"/>
        <v>1</v>
      </c>
      <c r="W260">
        <f>COUNTIF($E$3:$E$1479,E260)</f>
        <v>1</v>
      </c>
      <c r="X260" s="35">
        <f t="shared" si="17"/>
        <v>1</v>
      </c>
      <c r="Y260">
        <f t="shared" si="18"/>
        <v>0</v>
      </c>
    </row>
    <row r="261" spans="1:25" ht="15.75" x14ac:dyDescent="0.25">
      <c r="A261">
        <f t="shared" si="19"/>
        <v>259</v>
      </c>
      <c r="B261" t="str">
        <f>C261&amp;" "&amp;D261&amp;" - "&amp;F261</f>
        <v>Andrew Nielsen - CGY</v>
      </c>
      <c r="C261" t="str">
        <f>RIGHT(E261,(LEN(E261)-1)-SEARCH(",",E261,1))</f>
        <v>Andrew</v>
      </c>
      <c r="D261" t="str">
        <f>LEFT(E261,SEARCH(",",E261,1)-1)</f>
        <v>Nielsen</v>
      </c>
      <c r="E261" s="39" t="s">
        <v>1618</v>
      </c>
      <c r="F261" s="30" t="s">
        <v>12</v>
      </c>
      <c r="G261" s="35" t="s">
        <v>405</v>
      </c>
      <c r="H261" s="35" t="s">
        <v>2447</v>
      </c>
      <c r="I261" s="35" t="s">
        <v>2448</v>
      </c>
      <c r="J261" s="35">
        <v>22</v>
      </c>
      <c r="K261" s="35">
        <f>VALUE(COUNTIF(Validation!$A$2:$H$47,E261))</f>
        <v>0</v>
      </c>
      <c r="L261" s="361">
        <f>IF(OR(N261="RFA",N261="UFA",N261="",N261=0),0,N261)</f>
        <v>921666</v>
      </c>
      <c r="M261" s="361">
        <f>IF(OR(O261="RFA",O261="UFA",O261="",O261=0),0,O261)</f>
        <v>0</v>
      </c>
      <c r="N261" s="358">
        <v>921666</v>
      </c>
      <c r="O261" s="358" t="s">
        <v>8</v>
      </c>
      <c r="P261" s="358">
        <v>0</v>
      </c>
      <c r="Q261" s="358">
        <v>0</v>
      </c>
      <c r="R261" s="358">
        <v>0</v>
      </c>
      <c r="S261" s="358">
        <v>0</v>
      </c>
      <c r="T261" s="358">
        <v>0</v>
      </c>
      <c r="U261" s="35">
        <f t="shared" si="16"/>
        <v>1</v>
      </c>
      <c r="W261">
        <f>COUNTIF($E$3:$E$1479,E261)</f>
        <v>1</v>
      </c>
      <c r="X261" s="35">
        <f t="shared" si="17"/>
        <v>1</v>
      </c>
      <c r="Y261">
        <f t="shared" si="18"/>
        <v>0</v>
      </c>
    </row>
    <row r="262" spans="1:25" ht="15.75" x14ac:dyDescent="0.25">
      <c r="A262">
        <f t="shared" si="19"/>
        <v>260</v>
      </c>
      <c r="B262" t="str">
        <f>C262&amp;" "&amp;D262&amp;" - "&amp;F262</f>
        <v>Dillon Dube - CGY</v>
      </c>
      <c r="C262" t="str">
        <f>RIGHT(E262,(LEN(E262)-1)-SEARCH(",",E262,1))</f>
        <v>Dillon</v>
      </c>
      <c r="D262" t="str">
        <f>LEFT(E262,SEARCH(",",E262,1)-1)</f>
        <v>Dube</v>
      </c>
      <c r="E262" s="39" t="s">
        <v>2898</v>
      </c>
      <c r="F262" s="30" t="s">
        <v>12</v>
      </c>
      <c r="G262" s="35" t="s">
        <v>388</v>
      </c>
      <c r="H262" s="35" t="s">
        <v>73</v>
      </c>
      <c r="I262" s="35" t="s">
        <v>2441</v>
      </c>
      <c r="J262" s="35">
        <v>21</v>
      </c>
      <c r="K262" s="35">
        <f>VALUE(COUNTIF(Validation!$A$2:$H$47,E262))</f>
        <v>0</v>
      </c>
      <c r="L262" s="361">
        <f>IF(OR(N262="RFA",N262="UFA",N262="",N262=0),0,N262)</f>
        <v>910833</v>
      </c>
      <c r="M262" s="361">
        <f>IF(OR(O262="RFA",O262="UFA",O262="",O262=0),0,O262)</f>
        <v>910833</v>
      </c>
      <c r="N262" s="358">
        <v>910833</v>
      </c>
      <c r="O262" s="358">
        <v>910833</v>
      </c>
      <c r="P262" s="358" t="s">
        <v>8</v>
      </c>
      <c r="Q262" s="358">
        <v>0</v>
      </c>
      <c r="R262" s="358">
        <v>0</v>
      </c>
      <c r="S262" s="358">
        <v>0</v>
      </c>
      <c r="T262" s="358">
        <v>0</v>
      </c>
      <c r="U262" s="35">
        <f t="shared" si="16"/>
        <v>2</v>
      </c>
      <c r="W262">
        <f>COUNTIF($E$3:$E$1479,E262)</f>
        <v>1</v>
      </c>
      <c r="X262" s="35">
        <f t="shared" si="17"/>
        <v>1</v>
      </c>
      <c r="Y262">
        <f t="shared" si="18"/>
        <v>1</v>
      </c>
    </row>
    <row r="263" spans="1:25" ht="15.75" x14ac:dyDescent="0.25">
      <c r="A263">
        <f t="shared" si="19"/>
        <v>261</v>
      </c>
      <c r="B263" t="str">
        <f>C263&amp;" "&amp;D263&amp;" - "&amp;F263</f>
        <v>Rasmus Andersson - CGY</v>
      </c>
      <c r="C263" t="str">
        <f>RIGHT(E263,(LEN(E263)-1)-SEARCH(",",E263,1))</f>
        <v>Rasmus</v>
      </c>
      <c r="D263" t="str">
        <f>LEFT(E263,SEARCH(",",E263,1)-1)</f>
        <v>Andersson</v>
      </c>
      <c r="E263" s="39" t="s">
        <v>2209</v>
      </c>
      <c r="F263" s="30" t="s">
        <v>12</v>
      </c>
      <c r="G263" s="35" t="s">
        <v>405</v>
      </c>
      <c r="H263" s="35" t="s">
        <v>2446</v>
      </c>
      <c r="I263" s="35" t="s">
        <v>2441</v>
      </c>
      <c r="J263" s="35">
        <v>22</v>
      </c>
      <c r="K263" s="35">
        <f>VALUE(COUNTIF(Validation!$A$2:$H$47,E263))</f>
        <v>0</v>
      </c>
      <c r="L263" s="361">
        <f>IF(OR(N263="RFA",N263="UFA",N263="",N263=0),0,N263)</f>
        <v>863333</v>
      </c>
      <c r="M263" s="361">
        <f>IF(OR(O263="RFA",O263="UFA",O263="",O263=0),0,O263)</f>
        <v>0</v>
      </c>
      <c r="N263" s="358">
        <v>863333</v>
      </c>
      <c r="O263" s="358" t="s">
        <v>8</v>
      </c>
      <c r="P263" s="358">
        <v>0</v>
      </c>
      <c r="Q263" s="358">
        <v>0</v>
      </c>
      <c r="R263" s="358">
        <v>0</v>
      </c>
      <c r="S263" s="358">
        <v>0</v>
      </c>
      <c r="T263" s="358">
        <v>0</v>
      </c>
      <c r="U263" s="35">
        <f t="shared" si="16"/>
        <v>1</v>
      </c>
      <c r="W263">
        <f>COUNTIF($E$3:$E$1479,E263)</f>
        <v>1</v>
      </c>
      <c r="X263" s="35">
        <f t="shared" si="17"/>
        <v>1</v>
      </c>
      <c r="Y263">
        <f t="shared" si="18"/>
        <v>0</v>
      </c>
    </row>
    <row r="264" spans="1:25" ht="15.75" x14ac:dyDescent="0.25">
      <c r="A264">
        <f t="shared" si="19"/>
        <v>262</v>
      </c>
      <c r="B264" t="str">
        <f>C264&amp;" "&amp;D264&amp;" - "&amp;F264</f>
        <v>Oliver Kylington - CGY</v>
      </c>
      <c r="C264" t="str">
        <f>RIGHT(E264,(LEN(E264)-1)-SEARCH(",",E264,1))</f>
        <v>Oliver</v>
      </c>
      <c r="D264" t="str">
        <f>LEFT(E264,SEARCH(",",E264,1)-1)</f>
        <v>Kylington</v>
      </c>
      <c r="E264" s="39" t="s">
        <v>2211</v>
      </c>
      <c r="F264" s="30" t="s">
        <v>12</v>
      </c>
      <c r="G264" s="35" t="s">
        <v>388</v>
      </c>
      <c r="H264" s="35" t="s">
        <v>2447</v>
      </c>
      <c r="I264" s="35" t="s">
        <v>2441</v>
      </c>
      <c r="J264" s="35">
        <v>22</v>
      </c>
      <c r="K264" s="35">
        <f>VALUE(COUNTIF(Validation!$A$2:$H$47,E264))</f>
        <v>0</v>
      </c>
      <c r="L264" s="361">
        <f>IF(OR(N264="RFA",N264="UFA",N264="",N264=0),0,N264)</f>
        <v>863333</v>
      </c>
      <c r="M264" s="361">
        <f>IF(OR(O264="RFA",O264="UFA",O264="",O264=0),0,O264)</f>
        <v>0</v>
      </c>
      <c r="N264" s="358">
        <v>863333</v>
      </c>
      <c r="O264" s="358" t="s">
        <v>8</v>
      </c>
      <c r="P264" s="358">
        <v>0</v>
      </c>
      <c r="Q264" s="358">
        <v>0</v>
      </c>
      <c r="R264" s="358">
        <v>0</v>
      </c>
      <c r="S264" s="358">
        <v>0</v>
      </c>
      <c r="T264" s="358">
        <v>0</v>
      </c>
      <c r="U264" s="35">
        <f t="shared" si="16"/>
        <v>1</v>
      </c>
      <c r="W264">
        <f>COUNTIF($E$3:$E$1479,E264)</f>
        <v>1</v>
      </c>
      <c r="X264" s="35">
        <f t="shared" si="17"/>
        <v>1</v>
      </c>
      <c r="Y264">
        <f t="shared" si="18"/>
        <v>0</v>
      </c>
    </row>
    <row r="265" spans="1:25" ht="15.75" x14ac:dyDescent="0.25">
      <c r="A265">
        <f t="shared" si="19"/>
        <v>263</v>
      </c>
      <c r="B265" t="str">
        <f>C265&amp;" "&amp;D265&amp;" - "&amp;F265</f>
        <v>Adam Ruzicka - CGY</v>
      </c>
      <c r="C265" t="str">
        <f>RIGHT(E265,(LEN(E265)-1)-SEARCH(",",E265,1))</f>
        <v>Adam</v>
      </c>
      <c r="D265" t="str">
        <f>LEFT(E265,SEARCH(",",E265,1)-1)</f>
        <v>Ruzicka</v>
      </c>
      <c r="E265" s="39" t="s">
        <v>2585</v>
      </c>
      <c r="F265" s="30" t="s">
        <v>12</v>
      </c>
      <c r="G265" s="35" t="s">
        <v>388</v>
      </c>
      <c r="H265" s="35" t="s">
        <v>2450</v>
      </c>
      <c r="I265" s="35" t="s">
        <v>2448</v>
      </c>
      <c r="J265" s="35">
        <v>20</v>
      </c>
      <c r="K265" s="35">
        <f>VALUE(COUNTIF(Validation!$A$2:$H$47,E265))</f>
        <v>0</v>
      </c>
      <c r="L265" s="361">
        <f>IF(OR(N265="RFA",N265="UFA",N265="",N265=0),0,N265)</f>
        <v>850000</v>
      </c>
      <c r="M265" s="361">
        <f>IF(OR(O265="RFA",O265="UFA",O265="",O265=0),0,O265)</f>
        <v>850000</v>
      </c>
      <c r="N265" s="358">
        <v>850000</v>
      </c>
      <c r="O265" s="358">
        <v>850000</v>
      </c>
      <c r="P265" s="358">
        <v>850000</v>
      </c>
      <c r="Q265" s="358" t="s">
        <v>8</v>
      </c>
      <c r="R265" s="358">
        <v>0</v>
      </c>
      <c r="S265" s="358">
        <v>0</v>
      </c>
      <c r="T265" s="358">
        <v>0</v>
      </c>
      <c r="U265" s="35">
        <f t="shared" si="16"/>
        <v>3</v>
      </c>
      <c r="W265">
        <f>COUNTIF($E$3:$E$1479,E265)</f>
        <v>1</v>
      </c>
      <c r="X265" s="35">
        <f t="shared" si="17"/>
        <v>1</v>
      </c>
      <c r="Y265">
        <f t="shared" si="18"/>
        <v>1</v>
      </c>
    </row>
    <row r="266" spans="1:25" ht="15.75" x14ac:dyDescent="0.25">
      <c r="A266">
        <f t="shared" si="19"/>
        <v>264</v>
      </c>
      <c r="B266" t="str">
        <f>C266&amp;" "&amp;D266&amp;" - "&amp;F266</f>
        <v>Martin Pospisil - CGY</v>
      </c>
      <c r="C266" t="str">
        <f>RIGHT(E266,(LEN(E266)-1)-SEARCH(",",E266,1))</f>
        <v>Martin</v>
      </c>
      <c r="D266" t="str">
        <f>LEFT(E266,SEARCH(",",E266,1)-1)</f>
        <v>Pospisil</v>
      </c>
      <c r="E266" s="39" t="s">
        <v>2586</v>
      </c>
      <c r="F266" s="30" t="s">
        <v>12</v>
      </c>
      <c r="G266" s="35" t="s">
        <v>388</v>
      </c>
      <c r="H266" s="35" t="s">
        <v>2440</v>
      </c>
      <c r="I266" s="35" t="s">
        <v>2448</v>
      </c>
      <c r="J266" s="35">
        <v>19</v>
      </c>
      <c r="K266" s="35">
        <f>VALUE(COUNTIF(Validation!$A$2:$H$47,E266))</f>
        <v>0</v>
      </c>
      <c r="L266" s="361">
        <f>IF(OR(N266="RFA",N266="UFA",N266="",N266=0),0,N266)</f>
        <v>810000</v>
      </c>
      <c r="M266" s="361">
        <f>IF(OR(O266="RFA",O266="UFA",O266="",O266=0),0,O266)</f>
        <v>810000</v>
      </c>
      <c r="N266" s="358">
        <v>810000</v>
      </c>
      <c r="O266" s="358">
        <v>810000</v>
      </c>
      <c r="P266" s="358">
        <v>810000</v>
      </c>
      <c r="Q266" s="358" t="s">
        <v>8</v>
      </c>
      <c r="R266" s="358">
        <v>0</v>
      </c>
      <c r="S266" s="358">
        <v>0</v>
      </c>
      <c r="T266" s="358">
        <v>0</v>
      </c>
      <c r="U266" s="35">
        <f t="shared" si="16"/>
        <v>3</v>
      </c>
      <c r="W266">
        <f>COUNTIF($E$3:$E$1479,E266)</f>
        <v>1</v>
      </c>
      <c r="X266" s="35">
        <f t="shared" si="17"/>
        <v>1</v>
      </c>
      <c r="Y266">
        <f t="shared" si="18"/>
        <v>1</v>
      </c>
    </row>
    <row r="267" spans="1:25" ht="15.75" x14ac:dyDescent="0.25">
      <c r="A267">
        <f t="shared" si="19"/>
        <v>265</v>
      </c>
      <c r="B267" t="str">
        <f>C267&amp;" "&amp;D267&amp;" - "&amp;F267</f>
        <v>Dmitri Zavgorodny - CGY</v>
      </c>
      <c r="C267" t="str">
        <f>RIGHT(E267,(LEN(E267)-1)-SEARCH(",",E267,1))</f>
        <v>Dmitri</v>
      </c>
      <c r="D267" t="str">
        <f>LEFT(E267,SEARCH(",",E267,1)-1)</f>
        <v>Zavgorodny</v>
      </c>
      <c r="E267" s="39" t="s">
        <v>2587</v>
      </c>
      <c r="F267" s="30" t="s">
        <v>12</v>
      </c>
      <c r="G267" s="35" t="s">
        <v>388</v>
      </c>
      <c r="H267" s="9" t="s">
        <v>73</v>
      </c>
      <c r="I267" s="9" t="s">
        <v>2448</v>
      </c>
      <c r="J267" s="9">
        <v>19</v>
      </c>
      <c r="K267" s="35">
        <f>VALUE(COUNTIF(Validation!$A$2:$H$47,E267))</f>
        <v>0</v>
      </c>
      <c r="L267" s="361">
        <f>IF(OR(N267="RFA",N267="UFA",N267="",N267=0),0,N267)</f>
        <v>786666</v>
      </c>
      <c r="M267" s="361">
        <f>IF(OR(O267="RFA",O267="UFA",O267="",O267=0),0,O267)</f>
        <v>786666</v>
      </c>
      <c r="N267" s="358">
        <v>786666</v>
      </c>
      <c r="O267" s="358">
        <v>786666</v>
      </c>
      <c r="P267" s="358">
        <v>786666</v>
      </c>
      <c r="Q267" s="358" t="s">
        <v>8</v>
      </c>
      <c r="R267" s="358">
        <v>0</v>
      </c>
      <c r="S267" s="358">
        <v>0</v>
      </c>
      <c r="T267" s="358">
        <v>0</v>
      </c>
      <c r="U267" s="35">
        <f t="shared" si="16"/>
        <v>3</v>
      </c>
      <c r="W267">
        <f>COUNTIF($E$3:$E$1479,E267)</f>
        <v>1</v>
      </c>
      <c r="X267" s="35">
        <f t="shared" si="17"/>
        <v>1</v>
      </c>
      <c r="Y267">
        <f t="shared" si="18"/>
        <v>1</v>
      </c>
    </row>
    <row r="268" spans="1:25" ht="15.75" x14ac:dyDescent="0.25">
      <c r="A268">
        <f t="shared" si="19"/>
        <v>266</v>
      </c>
      <c r="B268" t="str">
        <f>C268&amp;" "&amp;D268&amp;" - "&amp;F268</f>
        <v>Jon Gillies - CGY</v>
      </c>
      <c r="C268" t="str">
        <f>RIGHT(E268,(LEN(E268)-1)-SEARCH(",",E268,1))</f>
        <v>Jon</v>
      </c>
      <c r="D268" t="str">
        <f>LEFT(E268,SEARCH(",",E268,1)-1)</f>
        <v>Gillies</v>
      </c>
      <c r="E268" s="39" t="s">
        <v>2205</v>
      </c>
      <c r="F268" s="30" t="s">
        <v>12</v>
      </c>
      <c r="G268" s="35">
        <v>0</v>
      </c>
      <c r="H268" s="35" t="s">
        <v>127</v>
      </c>
      <c r="I268" s="35" t="s">
        <v>2448</v>
      </c>
      <c r="J268" s="35">
        <v>25</v>
      </c>
      <c r="K268" s="35">
        <f>VALUE(COUNTIF(Validation!$A$2:$H$47,E268))</f>
        <v>0</v>
      </c>
      <c r="L268" s="361">
        <f>IF(OR(N268="RFA",N268="UFA",N268="",N268=0),0,N268)</f>
        <v>750000</v>
      </c>
      <c r="M268" s="361">
        <f>IF(OR(O268="RFA",O268="UFA",O268="",O268=0),0,O268)</f>
        <v>0</v>
      </c>
      <c r="N268" s="358">
        <v>750000</v>
      </c>
      <c r="O268" s="358" t="s">
        <v>8</v>
      </c>
      <c r="P268" s="358">
        <v>0</v>
      </c>
      <c r="Q268" s="358">
        <v>0</v>
      </c>
      <c r="R268" s="358">
        <v>0</v>
      </c>
      <c r="S268" s="358">
        <v>0</v>
      </c>
      <c r="T268" s="358">
        <v>0</v>
      </c>
      <c r="U268" s="35">
        <f t="shared" si="16"/>
        <v>1</v>
      </c>
      <c r="W268">
        <f>COUNTIF($E$3:$E$1479,E268)</f>
        <v>1</v>
      </c>
      <c r="X268" s="35">
        <f t="shared" si="17"/>
        <v>0</v>
      </c>
      <c r="Y268">
        <f t="shared" si="18"/>
        <v>0</v>
      </c>
    </row>
    <row r="269" spans="1:25" ht="15.75" x14ac:dyDescent="0.25">
      <c r="A269">
        <f t="shared" si="19"/>
        <v>267</v>
      </c>
      <c r="B269" t="str">
        <f>C269&amp;" "&amp;D269&amp;" - "&amp;F269</f>
        <v>Matthew Phillips - CGY</v>
      </c>
      <c r="C269" t="str">
        <f>RIGHT(E269,(LEN(E269)-1)-SEARCH(",",E269,1))</f>
        <v>Matthew</v>
      </c>
      <c r="D269" t="str">
        <f>LEFT(E269,SEARCH(",",E269,1)-1)</f>
        <v>Phillips</v>
      </c>
      <c r="E269" s="39" t="s">
        <v>2210</v>
      </c>
      <c r="F269" s="35" t="s">
        <v>12</v>
      </c>
      <c r="G269" s="35" t="s">
        <v>388</v>
      </c>
      <c r="H269" s="9" t="s">
        <v>73</v>
      </c>
      <c r="I269" s="9" t="s">
        <v>2448</v>
      </c>
      <c r="J269" s="9">
        <v>21</v>
      </c>
      <c r="K269" s="35">
        <f>VALUE(COUNTIF(Validation!$A$2:$H$47,E269))</f>
        <v>0</v>
      </c>
      <c r="L269" s="361">
        <f>IF(OR(N269="RFA",N269="UFA",N269="",N269=0),0,N269)</f>
        <v>750000</v>
      </c>
      <c r="M269" s="361">
        <f>IF(OR(O269="RFA",O269="UFA",O269="",O269=0),0,O269)</f>
        <v>750000</v>
      </c>
      <c r="N269" s="358">
        <v>750000</v>
      </c>
      <c r="O269" s="358">
        <v>750000</v>
      </c>
      <c r="P269" s="358" t="s">
        <v>8</v>
      </c>
      <c r="Q269" s="358">
        <v>0</v>
      </c>
      <c r="R269" s="358">
        <v>0</v>
      </c>
      <c r="S269" s="358">
        <v>0</v>
      </c>
      <c r="T269" s="358">
        <v>0</v>
      </c>
      <c r="U269" s="35">
        <f t="shared" si="16"/>
        <v>2</v>
      </c>
      <c r="W269">
        <f>COUNTIF($E$3:$E$1479,E269)</f>
        <v>1</v>
      </c>
      <c r="X269" s="35">
        <f t="shared" si="17"/>
        <v>1</v>
      </c>
      <c r="Y269">
        <f t="shared" si="18"/>
        <v>1</v>
      </c>
    </row>
    <row r="270" spans="1:25" ht="15.75" x14ac:dyDescent="0.25">
      <c r="A270">
        <f t="shared" si="19"/>
        <v>268</v>
      </c>
      <c r="B270" t="str">
        <f>C270&amp;" "&amp;D270&amp;" - "&amp;F270</f>
        <v>Alan Quine - CGY</v>
      </c>
      <c r="C270" t="str">
        <f>RIGHT(E270,(LEN(E270)-1)-SEARCH(",",E270,1))</f>
        <v>Alan</v>
      </c>
      <c r="D270" t="str">
        <f>LEFT(E270,SEARCH(",",E270,1)-1)</f>
        <v>Quine</v>
      </c>
      <c r="E270" s="39" t="s">
        <v>2215</v>
      </c>
      <c r="F270" s="30" t="s">
        <v>12</v>
      </c>
      <c r="G270" s="35">
        <v>0</v>
      </c>
      <c r="H270" s="35" t="s">
        <v>73</v>
      </c>
      <c r="I270" s="35" t="s">
        <v>2441</v>
      </c>
      <c r="J270" s="35">
        <v>26</v>
      </c>
      <c r="K270" s="35">
        <f>VALUE(COUNTIF(Validation!$A$2:$H$47,E270))</f>
        <v>0</v>
      </c>
      <c r="L270" s="361">
        <f>IF(OR(N270="RFA",N270="UFA",N270="",N270=0),0,N270)</f>
        <v>735000</v>
      </c>
      <c r="M270" s="361">
        <f>IF(OR(O270="RFA",O270="UFA",O270="",O270=0),0,O270)</f>
        <v>0</v>
      </c>
      <c r="N270" s="358">
        <v>735000</v>
      </c>
      <c r="O270" s="358" t="s">
        <v>7</v>
      </c>
      <c r="P270" s="358">
        <v>0</v>
      </c>
      <c r="Q270" s="358">
        <v>0</v>
      </c>
      <c r="R270" s="358">
        <v>0</v>
      </c>
      <c r="S270" s="358">
        <v>0</v>
      </c>
      <c r="T270" s="358">
        <v>0</v>
      </c>
      <c r="U270" s="35">
        <f t="shared" si="16"/>
        <v>1</v>
      </c>
      <c r="W270">
        <f>COUNTIF($E$3:$E$1479,E270)</f>
        <v>1</v>
      </c>
      <c r="X270" s="35">
        <f t="shared" si="17"/>
        <v>0</v>
      </c>
      <c r="Y270">
        <f t="shared" si="18"/>
        <v>0</v>
      </c>
    </row>
    <row r="271" spans="1:25" ht="15.75" x14ac:dyDescent="0.25">
      <c r="A271">
        <f t="shared" si="19"/>
        <v>269</v>
      </c>
      <c r="B271" t="str">
        <f>C271&amp;" "&amp;D271&amp;" - "&amp;F271</f>
        <v>Brandon Davidson - CGY</v>
      </c>
      <c r="C271" t="str">
        <f>RIGHT(E271,(LEN(E271)-1)-SEARCH(",",E271,1))</f>
        <v>Brandon</v>
      </c>
      <c r="D271" t="str">
        <f>LEFT(E271,SEARCH(",",E271,1)-1)</f>
        <v>Davidson</v>
      </c>
      <c r="E271" s="39" t="s">
        <v>2590</v>
      </c>
      <c r="F271" s="30" t="s">
        <v>12</v>
      </c>
      <c r="G271" s="35">
        <v>0</v>
      </c>
      <c r="H271" s="35" t="s">
        <v>2447</v>
      </c>
      <c r="I271" s="35" t="s">
        <v>2448</v>
      </c>
      <c r="J271" s="35">
        <v>27</v>
      </c>
      <c r="K271" s="35">
        <f>VALUE(COUNTIF(Validation!$A$2:$H$47,E271))</f>
        <v>0</v>
      </c>
      <c r="L271" s="361">
        <f>IF(OR(N271="RFA",N271="UFA",N271="",N271=0),0,N271)</f>
        <v>700000</v>
      </c>
      <c r="M271" s="361">
        <f>IF(OR(O271="RFA",O271="UFA",O271="",O271=0),0,O271)</f>
        <v>0</v>
      </c>
      <c r="N271" s="358">
        <v>700000</v>
      </c>
      <c r="O271" s="358" t="s">
        <v>7</v>
      </c>
      <c r="P271" s="358">
        <v>0</v>
      </c>
      <c r="Q271" s="358">
        <v>0</v>
      </c>
      <c r="R271" s="358">
        <v>0</v>
      </c>
      <c r="S271" s="358">
        <v>0</v>
      </c>
      <c r="T271" s="358">
        <v>0</v>
      </c>
      <c r="U271" s="35">
        <f t="shared" si="16"/>
        <v>1</v>
      </c>
      <c r="W271">
        <f>COUNTIF($E$3:$E$1479,E271)</f>
        <v>1</v>
      </c>
      <c r="X271" s="35">
        <f t="shared" si="17"/>
        <v>0</v>
      </c>
      <c r="Y271">
        <f t="shared" si="18"/>
        <v>0</v>
      </c>
    </row>
    <row r="272" spans="1:25" ht="15.75" x14ac:dyDescent="0.25">
      <c r="A272">
        <f t="shared" si="19"/>
        <v>270</v>
      </c>
      <c r="B272" t="str">
        <f>C272&amp;" "&amp;D272&amp;" - "&amp;F272</f>
        <v>Byron Froese - CGY</v>
      </c>
      <c r="C272" t="str">
        <f>RIGHT(E272,(LEN(E272)-1)-SEARCH(",",E272,1))</f>
        <v>Byron</v>
      </c>
      <c r="D272" t="str">
        <f>LEFT(E272,SEARCH(",",E272,1)-1)</f>
        <v>Froese</v>
      </c>
      <c r="E272" s="39" t="s">
        <v>1514</v>
      </c>
      <c r="F272" s="35" t="s">
        <v>12</v>
      </c>
      <c r="G272" s="35">
        <v>0</v>
      </c>
      <c r="H272" s="35" t="s">
        <v>73</v>
      </c>
      <c r="I272" s="35" t="s">
        <v>2448</v>
      </c>
      <c r="J272" s="35">
        <v>28</v>
      </c>
      <c r="K272" s="35">
        <f>VALUE(COUNTIF(Validation!$A$2:$H$47,E272))</f>
        <v>0</v>
      </c>
      <c r="L272" s="361">
        <f>IF(OR(N272="RFA",N272="UFA",N272="",N272=0),0,N272)</f>
        <v>700000</v>
      </c>
      <c r="M272" s="361">
        <f>IF(OR(O272="RFA",O272="UFA",O272="",O272=0),0,O272)</f>
        <v>0</v>
      </c>
      <c r="N272" s="358">
        <v>700000</v>
      </c>
      <c r="O272" s="358" t="s">
        <v>7</v>
      </c>
      <c r="P272" s="358">
        <v>0</v>
      </c>
      <c r="Q272" s="358">
        <v>0</v>
      </c>
      <c r="R272" s="358">
        <v>0</v>
      </c>
      <c r="S272" s="358">
        <v>0</v>
      </c>
      <c r="T272" s="358">
        <v>0</v>
      </c>
      <c r="U272" s="35">
        <f t="shared" si="16"/>
        <v>1</v>
      </c>
      <c r="W272">
        <f>COUNTIF($E$3:$E$1479,E272)</f>
        <v>1</v>
      </c>
      <c r="X272" s="35">
        <f t="shared" si="17"/>
        <v>0</v>
      </c>
      <c r="Y272">
        <f t="shared" si="18"/>
        <v>0</v>
      </c>
    </row>
    <row r="273" spans="1:25" ht="15.75" x14ac:dyDescent="0.25">
      <c r="A273">
        <f t="shared" si="19"/>
        <v>271</v>
      </c>
      <c r="B273" t="str">
        <f>C273&amp;" "&amp;D273&amp;" - "&amp;F273</f>
        <v>Justin Kirkland - CGY</v>
      </c>
      <c r="C273" t="str">
        <f>RIGHT(E273,(LEN(E273)-1)-SEARCH(",",E273,1))</f>
        <v>Justin</v>
      </c>
      <c r="D273" t="str">
        <f>LEFT(E273,SEARCH(",",E273,1)-1)</f>
        <v>Kirkland</v>
      </c>
      <c r="E273" s="39" t="s">
        <v>2039</v>
      </c>
      <c r="F273" s="30" t="s">
        <v>12</v>
      </c>
      <c r="G273" s="35">
        <v>0</v>
      </c>
      <c r="H273" s="35" t="s">
        <v>2444</v>
      </c>
      <c r="I273" s="35" t="s">
        <v>2448</v>
      </c>
      <c r="J273" s="35">
        <v>23</v>
      </c>
      <c r="K273" s="35">
        <f>VALUE(COUNTIF(Validation!$A$2:$H$47,E273))</f>
        <v>0</v>
      </c>
      <c r="L273" s="361">
        <f>IF(OR(N273="RFA",N273="UFA",N273="",N273=0),0,N273)</f>
        <v>700000</v>
      </c>
      <c r="M273" s="361">
        <f>IF(OR(O273="RFA",O273="UFA",O273="",O273=0),0,O273)</f>
        <v>0</v>
      </c>
      <c r="N273" s="358">
        <v>700000</v>
      </c>
      <c r="O273" s="358" t="s">
        <v>8</v>
      </c>
      <c r="P273" s="358">
        <v>0</v>
      </c>
      <c r="Q273" s="358">
        <v>0</v>
      </c>
      <c r="R273" s="358">
        <v>0</v>
      </c>
      <c r="S273" s="358">
        <v>0</v>
      </c>
      <c r="T273" s="358">
        <v>0</v>
      </c>
      <c r="U273" s="35">
        <f t="shared" si="16"/>
        <v>1</v>
      </c>
      <c r="W273">
        <f>COUNTIF($E$3:$E$1479,E273)</f>
        <v>1</v>
      </c>
      <c r="X273" s="35">
        <f t="shared" si="17"/>
        <v>0</v>
      </c>
      <c r="Y273">
        <f t="shared" si="18"/>
        <v>0</v>
      </c>
    </row>
    <row r="274" spans="1:25" ht="15.75" x14ac:dyDescent="0.25">
      <c r="A274">
        <f t="shared" si="19"/>
        <v>272</v>
      </c>
      <c r="B274" t="str">
        <f>C274&amp;" "&amp;D274&amp;" - "&amp;F274</f>
        <v>Ryan Lomberg - CGY</v>
      </c>
      <c r="C274" t="str">
        <f>RIGHT(E274,(LEN(E274)-1)-SEARCH(",",E274,1))</f>
        <v>Ryan</v>
      </c>
      <c r="D274" t="str">
        <f>LEFT(E274,SEARCH(",",E274,1)-1)</f>
        <v>Lomberg</v>
      </c>
      <c r="E274" s="39" t="s">
        <v>2212</v>
      </c>
      <c r="F274" s="30" t="s">
        <v>12</v>
      </c>
      <c r="G274" s="35">
        <v>0</v>
      </c>
      <c r="H274" s="35" t="s">
        <v>2452</v>
      </c>
      <c r="I274" s="35" t="s">
        <v>2448</v>
      </c>
      <c r="J274" s="35">
        <v>24</v>
      </c>
      <c r="K274" s="35">
        <f>VALUE(COUNTIF(Validation!$A$2:$H$47,E274))</f>
        <v>0</v>
      </c>
      <c r="L274" s="361">
        <f>IF(OR(N274="RFA",N274="UFA",N274="",N274=0),0,N274)</f>
        <v>700000</v>
      </c>
      <c r="M274" s="361">
        <f>IF(OR(O274="RFA",O274="UFA",O274="",O274=0),0,O274)</f>
        <v>0</v>
      </c>
      <c r="N274" s="358">
        <v>700000</v>
      </c>
      <c r="O274" s="358" t="s">
        <v>8</v>
      </c>
      <c r="P274" s="358">
        <v>0</v>
      </c>
      <c r="Q274" s="358">
        <v>0</v>
      </c>
      <c r="R274" s="358">
        <v>0</v>
      </c>
      <c r="S274" s="358">
        <v>0</v>
      </c>
      <c r="T274" s="358">
        <v>0</v>
      </c>
      <c r="U274" s="35">
        <f t="shared" si="16"/>
        <v>1</v>
      </c>
      <c r="W274">
        <f>COUNTIF($E$3:$E$1479,E274)</f>
        <v>1</v>
      </c>
      <c r="X274" s="35">
        <f t="shared" si="17"/>
        <v>0</v>
      </c>
      <c r="Y274">
        <f t="shared" si="18"/>
        <v>0</v>
      </c>
    </row>
    <row r="275" spans="1:25" ht="15.75" x14ac:dyDescent="0.25">
      <c r="A275">
        <f t="shared" si="19"/>
        <v>273</v>
      </c>
      <c r="B275" t="str">
        <f>C275&amp;" "&amp;D275&amp;" - "&amp;F275</f>
        <v>Buddy Robinson - CGY</v>
      </c>
      <c r="C275" t="str">
        <f>RIGHT(E275,(LEN(E275)-1)-SEARCH(",",E275,1))</f>
        <v>Buddy</v>
      </c>
      <c r="D275" t="str">
        <f>LEFT(E275,SEARCH(",",E275,1)-1)</f>
        <v>Robinson</v>
      </c>
      <c r="E275" s="39" t="s">
        <v>2214</v>
      </c>
      <c r="F275" s="30" t="s">
        <v>12</v>
      </c>
      <c r="G275" s="35">
        <v>0</v>
      </c>
      <c r="H275" s="35" t="s">
        <v>2440</v>
      </c>
      <c r="I275" s="35" t="s">
        <v>2448</v>
      </c>
      <c r="J275" s="35">
        <v>27</v>
      </c>
      <c r="K275" s="35">
        <f>VALUE(COUNTIF(Validation!$A$2:$H$47,E275))</f>
        <v>0</v>
      </c>
      <c r="L275" s="361">
        <f>IF(OR(N275="RFA",N275="UFA",N275="",N275=0),0,N275)</f>
        <v>700000</v>
      </c>
      <c r="M275" s="361">
        <f>IF(OR(O275="RFA",O275="UFA",O275="",O275=0),0,O275)</f>
        <v>0</v>
      </c>
      <c r="N275" s="358">
        <v>700000</v>
      </c>
      <c r="O275" s="358" t="s">
        <v>7</v>
      </c>
      <c r="P275" s="358">
        <v>0</v>
      </c>
      <c r="Q275" s="358">
        <v>0</v>
      </c>
      <c r="R275" s="358">
        <v>0</v>
      </c>
      <c r="S275" s="358">
        <v>0</v>
      </c>
      <c r="T275" s="358">
        <v>0</v>
      </c>
      <c r="U275" s="35">
        <f t="shared" si="16"/>
        <v>1</v>
      </c>
      <c r="W275">
        <f>COUNTIF($E$3:$E$1479,E275)</f>
        <v>1</v>
      </c>
      <c r="X275" s="35">
        <f t="shared" si="17"/>
        <v>0</v>
      </c>
      <c r="Y275">
        <f t="shared" si="18"/>
        <v>0</v>
      </c>
    </row>
    <row r="276" spans="1:25" ht="15.75" x14ac:dyDescent="0.25">
      <c r="A276">
        <f t="shared" si="19"/>
        <v>274</v>
      </c>
      <c r="B276" t="str">
        <f>C276&amp;" "&amp;D276&amp;" - "&amp;F276</f>
        <v>Rinat Valiev - CGY</v>
      </c>
      <c r="C276" t="str">
        <f>RIGHT(E276,(LEN(E276)-1)-SEARCH(",",E276,1))</f>
        <v>Rinat</v>
      </c>
      <c r="D276" t="str">
        <f>LEFT(E276,SEARCH(",",E276,1)-1)</f>
        <v>Valiev</v>
      </c>
      <c r="E276" s="39" t="s">
        <v>1515</v>
      </c>
      <c r="F276" s="30" t="s">
        <v>12</v>
      </c>
      <c r="G276" s="35">
        <v>0</v>
      </c>
      <c r="H276" s="9" t="s">
        <v>2447</v>
      </c>
      <c r="I276" s="9" t="s">
        <v>2448</v>
      </c>
      <c r="J276" s="9">
        <v>24</v>
      </c>
      <c r="K276" s="35">
        <f>VALUE(COUNTIF(Validation!$A$2:$H$47,E276))</f>
        <v>0</v>
      </c>
      <c r="L276" s="361">
        <f>IF(OR(N276="RFA",N276="UFA",N276="",N276=0),0,N276)</f>
        <v>700000</v>
      </c>
      <c r="M276" s="361">
        <f>IF(OR(O276="RFA",O276="UFA",O276="",O276=0),0,O276)</f>
        <v>0</v>
      </c>
      <c r="N276" s="358">
        <v>700000</v>
      </c>
      <c r="O276" s="358" t="s">
        <v>8</v>
      </c>
      <c r="P276" s="358">
        <v>0</v>
      </c>
      <c r="Q276" s="358">
        <v>0</v>
      </c>
      <c r="R276" s="358">
        <v>0</v>
      </c>
      <c r="S276" s="358">
        <v>0</v>
      </c>
      <c r="T276" s="358">
        <v>0</v>
      </c>
      <c r="U276" s="35">
        <f t="shared" si="16"/>
        <v>1</v>
      </c>
      <c r="W276">
        <f>COUNTIF($E$3:$E$1479,E276)</f>
        <v>1</v>
      </c>
      <c r="X276" s="35">
        <f t="shared" si="17"/>
        <v>0</v>
      </c>
      <c r="Y276">
        <f t="shared" si="18"/>
        <v>0</v>
      </c>
    </row>
    <row r="277" spans="1:25" ht="15.75" x14ac:dyDescent="0.25">
      <c r="A277">
        <f t="shared" si="19"/>
        <v>275</v>
      </c>
      <c r="B277" t="str">
        <f>C277&amp;" "&amp;D277&amp;" - "&amp;F277</f>
        <v>Nick Schneider - CGY</v>
      </c>
      <c r="C277" t="str">
        <f>RIGHT(E277,(LEN(E277)-1)-SEARCH(",",E277,1))</f>
        <v>Nick</v>
      </c>
      <c r="D277" t="str">
        <f>LEFT(E277,SEARCH(",",E277,1)-1)</f>
        <v>Schneider</v>
      </c>
      <c r="E277" s="39" t="s">
        <v>2217</v>
      </c>
      <c r="F277" s="30" t="s">
        <v>12</v>
      </c>
      <c r="G277" s="35" t="s">
        <v>388</v>
      </c>
      <c r="H277" s="35" t="s">
        <v>127</v>
      </c>
      <c r="I277" s="35" t="s">
        <v>2448</v>
      </c>
      <c r="J277" s="35">
        <v>22</v>
      </c>
      <c r="K277" s="35">
        <f>VALUE(COUNTIF(Validation!$A$2:$H$47,E277))</f>
        <v>0</v>
      </c>
      <c r="L277" s="361">
        <f>IF(OR(N277="RFA",N277="UFA",N277="",N277=0),0,N277)</f>
        <v>675000</v>
      </c>
      <c r="M277" s="361">
        <f>IF(OR(O277="RFA",O277="UFA",O277="",O277=0),0,O277)</f>
        <v>0</v>
      </c>
      <c r="N277" s="358">
        <v>675000</v>
      </c>
      <c r="O277" s="358" t="s">
        <v>8</v>
      </c>
      <c r="P277" s="358">
        <v>0</v>
      </c>
      <c r="Q277" s="358">
        <v>0</v>
      </c>
      <c r="R277" s="358">
        <v>0</v>
      </c>
      <c r="S277" s="358">
        <v>0</v>
      </c>
      <c r="T277" s="358">
        <v>0</v>
      </c>
      <c r="U277" s="35">
        <f t="shared" si="16"/>
        <v>1</v>
      </c>
      <c r="W277">
        <f>COUNTIF($E$3:$E$1479,E277)</f>
        <v>1</v>
      </c>
      <c r="X277" s="35">
        <f t="shared" si="17"/>
        <v>1</v>
      </c>
      <c r="Y277">
        <f t="shared" si="18"/>
        <v>0</v>
      </c>
    </row>
    <row r="278" spans="1:25" ht="15.75" x14ac:dyDescent="0.25">
      <c r="A278">
        <f t="shared" si="19"/>
        <v>276</v>
      </c>
      <c r="B278" t="str">
        <f>C278&amp;" "&amp;D278&amp;" - "&amp;F278</f>
        <v>Andrew Mangiapane - CGY</v>
      </c>
      <c r="C278" t="str">
        <f>RIGHT(E278,(LEN(E278)-1)-SEARCH(",",E278,1))</f>
        <v>Andrew</v>
      </c>
      <c r="D278" t="str">
        <f>LEFT(E278,SEARCH(",",E278,1)-1)</f>
        <v>Mangiapane</v>
      </c>
      <c r="E278" s="39" t="s">
        <v>2213</v>
      </c>
      <c r="F278" s="30" t="s">
        <v>12</v>
      </c>
      <c r="G278" s="35">
        <v>0</v>
      </c>
      <c r="H278" s="35" t="s">
        <v>2452</v>
      </c>
      <c r="I278" s="35" t="s">
        <v>2441</v>
      </c>
      <c r="J278" s="35">
        <v>23</v>
      </c>
      <c r="K278" s="35">
        <f>VALUE(COUNTIF(Validation!$A$2:$H$47,E278))</f>
        <v>0</v>
      </c>
      <c r="L278" s="361">
        <f>IF(OR(N278="RFA",N278="UFA",N278="",N278=0),0,N278)</f>
        <v>0</v>
      </c>
      <c r="M278" s="361">
        <f>IF(OR(O278="RFA",O278="UFA",O278="",O278=0),0,O278)</f>
        <v>0</v>
      </c>
      <c r="N278" s="358" t="s">
        <v>8</v>
      </c>
      <c r="O278" s="358">
        <v>0</v>
      </c>
      <c r="P278" s="358">
        <v>0</v>
      </c>
      <c r="Q278" s="358">
        <v>0</v>
      </c>
      <c r="R278" s="358">
        <v>0</v>
      </c>
      <c r="S278" s="358">
        <v>0</v>
      </c>
      <c r="T278" s="358">
        <v>0</v>
      </c>
      <c r="U278" s="35">
        <f t="shared" si="16"/>
        <v>0</v>
      </c>
      <c r="W278">
        <f>COUNTIF($E$3:$E$1479,E278)</f>
        <v>1</v>
      </c>
      <c r="X278" s="35">
        <f t="shared" si="17"/>
        <v>0</v>
      </c>
      <c r="Y278">
        <f t="shared" si="18"/>
        <v>1</v>
      </c>
    </row>
    <row r="279" spans="1:25" ht="15.75" x14ac:dyDescent="0.25">
      <c r="A279">
        <f t="shared" si="19"/>
        <v>277</v>
      </c>
      <c r="B279" t="str">
        <f>C279&amp;" "&amp;D279&amp;" - "&amp;F279</f>
        <v>Matthew Tkachuk - CGY</v>
      </c>
      <c r="C279" t="str">
        <f>RIGHT(E279,(LEN(E279)-1)-SEARCH(",",E279,1))</f>
        <v>Matthew</v>
      </c>
      <c r="D279" t="str">
        <f>LEFT(E279,SEARCH(",",E279,1)-1)</f>
        <v>Tkachuk</v>
      </c>
      <c r="E279" s="39" t="s">
        <v>3012</v>
      </c>
      <c r="F279" s="30" t="s">
        <v>12</v>
      </c>
      <c r="G279" s="35">
        <v>0</v>
      </c>
      <c r="H279" s="35" t="s">
        <v>2442</v>
      </c>
      <c r="I279" s="35" t="s">
        <v>2441</v>
      </c>
      <c r="J279" s="35">
        <v>21</v>
      </c>
      <c r="K279" s="35">
        <f>VALUE(COUNTIF(Validation!$A$2:$H$47,E279))</f>
        <v>0</v>
      </c>
      <c r="L279" s="361">
        <f>IF(OR(N279="RFA",N279="UFA",N279="",N279=0),0,N279)</f>
        <v>0</v>
      </c>
      <c r="M279" s="361">
        <f>IF(OR(O279="RFA",O279="UFA",O279="",O279=0),0,O279)</f>
        <v>0</v>
      </c>
      <c r="N279" s="358" t="s">
        <v>8</v>
      </c>
      <c r="O279" s="358">
        <v>0</v>
      </c>
      <c r="P279" s="358">
        <v>0</v>
      </c>
      <c r="Q279" s="358">
        <v>0</v>
      </c>
      <c r="R279" s="358">
        <v>0</v>
      </c>
      <c r="S279" s="358">
        <v>0</v>
      </c>
      <c r="T279" s="358">
        <v>0</v>
      </c>
      <c r="U279" s="35">
        <f t="shared" si="16"/>
        <v>0</v>
      </c>
      <c r="W279">
        <f>COUNTIF($E$3:$E$1479,E279)</f>
        <v>1</v>
      </c>
      <c r="X279" s="35">
        <f t="shared" si="17"/>
        <v>0</v>
      </c>
      <c r="Y279">
        <f t="shared" si="18"/>
        <v>1</v>
      </c>
    </row>
    <row r="280" spans="1:25" ht="15.75" x14ac:dyDescent="0.25">
      <c r="A280">
        <f t="shared" si="19"/>
        <v>278</v>
      </c>
      <c r="B280" t="str">
        <f>C280&amp;" "&amp;D280&amp;" - "&amp;F280</f>
        <v>Patrick Kane - CHI</v>
      </c>
      <c r="C280" t="str">
        <f>RIGHT(E280,(LEN(E280)-1)-SEARCH(",",E280,1))</f>
        <v>Patrick</v>
      </c>
      <c r="D280" t="str">
        <f>LEFT(E280,SEARCH(",",E280,1)-1)</f>
        <v>Kane</v>
      </c>
      <c r="E280" s="39" t="s">
        <v>1889</v>
      </c>
      <c r="F280" s="30" t="s">
        <v>13</v>
      </c>
      <c r="G280" s="35" t="s">
        <v>422</v>
      </c>
      <c r="H280" s="35" t="s">
        <v>2455</v>
      </c>
      <c r="I280" s="35" t="s">
        <v>2441</v>
      </c>
      <c r="J280" s="35">
        <v>30</v>
      </c>
      <c r="K280" s="35">
        <f>VALUE(COUNTIF(Validation!$A$2:$H$47,E280))</f>
        <v>0</v>
      </c>
      <c r="L280" s="361">
        <f>IF(OR(N280="RFA",N280="UFA",N280="",N280=0),0,N280)</f>
        <v>10500000</v>
      </c>
      <c r="M280" s="361">
        <f>IF(OR(O280="RFA",O280="UFA",O280="",O280=0),0,O280)</f>
        <v>10500000</v>
      </c>
      <c r="N280" s="358">
        <v>10500000</v>
      </c>
      <c r="O280" s="358">
        <v>10500000</v>
      </c>
      <c r="P280" s="358">
        <v>10500000</v>
      </c>
      <c r="Q280" s="358">
        <v>10500000</v>
      </c>
      <c r="R280" s="358" t="s">
        <v>7</v>
      </c>
      <c r="S280" s="358">
        <v>0</v>
      </c>
      <c r="T280" s="358">
        <v>0</v>
      </c>
      <c r="U280" s="35">
        <f t="shared" si="16"/>
        <v>4</v>
      </c>
      <c r="W280">
        <f>COUNTIF($E$3:$E$1479,E280)</f>
        <v>1</v>
      </c>
      <c r="X280" s="35">
        <f t="shared" si="17"/>
        <v>0</v>
      </c>
      <c r="Y280">
        <f t="shared" si="18"/>
        <v>1</v>
      </c>
    </row>
    <row r="281" spans="1:25" ht="15.75" x14ac:dyDescent="0.25">
      <c r="A281">
        <f t="shared" si="19"/>
        <v>279</v>
      </c>
      <c r="B281" t="str">
        <f>C281&amp;" "&amp;D281&amp;" - "&amp;F281</f>
        <v>Jonathan Toews - CHI</v>
      </c>
      <c r="C281" t="str">
        <f>RIGHT(E281,(LEN(E281)-1)-SEARCH(",",E281,1))</f>
        <v>Jonathan</v>
      </c>
      <c r="D281" t="str">
        <f>LEFT(E281,SEARCH(",",E281,1)-1)</f>
        <v>Toews</v>
      </c>
      <c r="E281" s="39" t="s">
        <v>3013</v>
      </c>
      <c r="F281" s="30" t="s">
        <v>13</v>
      </c>
      <c r="G281" s="35" t="s">
        <v>422</v>
      </c>
      <c r="H281" s="35" t="s">
        <v>73</v>
      </c>
      <c r="I281" s="35" t="s">
        <v>2441</v>
      </c>
      <c r="J281" s="35">
        <v>31</v>
      </c>
      <c r="K281" s="35">
        <f>VALUE(COUNTIF(Validation!$A$2:$H$47,E281))</f>
        <v>0</v>
      </c>
      <c r="L281" s="361">
        <f>IF(OR(N281="RFA",N281="UFA",N281="",N281=0),0,N281)</f>
        <v>10500000</v>
      </c>
      <c r="M281" s="361">
        <f>IF(OR(O281="RFA",O281="UFA",O281="",O281=0),0,O281)</f>
        <v>10500000</v>
      </c>
      <c r="N281" s="358">
        <v>10500000</v>
      </c>
      <c r="O281" s="358">
        <v>10500000</v>
      </c>
      <c r="P281" s="358">
        <v>10500000</v>
      </c>
      <c r="Q281" s="358">
        <v>10500000</v>
      </c>
      <c r="R281" s="358" t="s">
        <v>7</v>
      </c>
      <c r="S281" s="358">
        <v>0</v>
      </c>
      <c r="T281" s="358">
        <v>0</v>
      </c>
      <c r="U281" s="35">
        <f t="shared" si="16"/>
        <v>4</v>
      </c>
      <c r="W281">
        <f>COUNTIF($E$3:$E$1479,E281)</f>
        <v>1</v>
      </c>
      <c r="X281" s="35">
        <f t="shared" si="17"/>
        <v>0</v>
      </c>
      <c r="Y281">
        <f t="shared" si="18"/>
        <v>1</v>
      </c>
    </row>
    <row r="282" spans="1:25" ht="15.75" x14ac:dyDescent="0.25">
      <c r="A282">
        <f t="shared" si="19"/>
        <v>280</v>
      </c>
      <c r="B282" t="str">
        <f>C282&amp;" "&amp;D282&amp;" - "&amp;F282</f>
        <v>Brent Seabrook - CHI</v>
      </c>
      <c r="C282" t="str">
        <f>RIGHT(E282,(LEN(E282)-1)-SEARCH(",",E282,1))</f>
        <v>Brent</v>
      </c>
      <c r="D282" t="str">
        <f>LEFT(E282,SEARCH(",",E282,1)-1)</f>
        <v>Seabrook</v>
      </c>
      <c r="E282" s="39" t="s">
        <v>3000</v>
      </c>
      <c r="F282" s="30" t="s">
        <v>13</v>
      </c>
      <c r="G282" s="35" t="s">
        <v>422</v>
      </c>
      <c r="H282" s="35" t="s">
        <v>2446</v>
      </c>
      <c r="I282" s="35" t="s">
        <v>2441</v>
      </c>
      <c r="J282" s="35">
        <v>34</v>
      </c>
      <c r="K282" s="35">
        <f>VALUE(COUNTIF(Validation!$A$2:$H$47,E282))</f>
        <v>0</v>
      </c>
      <c r="L282" s="361">
        <f>IF(OR(N282="RFA",N282="UFA",N282="",N282=0),0,N282)</f>
        <v>6875000</v>
      </c>
      <c r="M282" s="361">
        <f>IF(OR(O282="RFA",O282="UFA",O282="",O282=0),0,O282)</f>
        <v>6875000</v>
      </c>
      <c r="N282" s="358">
        <v>6875000</v>
      </c>
      <c r="O282" s="358">
        <v>6875000</v>
      </c>
      <c r="P282" s="358">
        <v>6875000</v>
      </c>
      <c r="Q282" s="358">
        <v>6875000</v>
      </c>
      <c r="R282" s="358">
        <v>6875000</v>
      </c>
      <c r="S282" s="358" t="s">
        <v>7</v>
      </c>
      <c r="T282" s="358">
        <v>0</v>
      </c>
      <c r="U282" s="35">
        <f t="shared" si="16"/>
        <v>5</v>
      </c>
      <c r="W282">
        <f>COUNTIF($E$3:$E$1479,E282)</f>
        <v>1</v>
      </c>
      <c r="X282" s="35">
        <f t="shared" si="17"/>
        <v>0</v>
      </c>
      <c r="Y282">
        <f t="shared" si="18"/>
        <v>1</v>
      </c>
    </row>
    <row r="283" spans="1:25" ht="15.75" x14ac:dyDescent="0.25">
      <c r="A283">
        <f t="shared" si="19"/>
        <v>281</v>
      </c>
      <c r="B283" t="str">
        <f>C283&amp;" "&amp;D283&amp;" - "&amp;F283</f>
        <v>Corey Crawford - CHI</v>
      </c>
      <c r="C283" t="str">
        <f>RIGHT(E283,(LEN(E283)-1)-SEARCH(",",E283,1))</f>
        <v>Corey</v>
      </c>
      <c r="D283" t="str">
        <f>LEFT(E283,SEARCH(",",E283,1)-1)</f>
        <v>Crawford</v>
      </c>
      <c r="E283" s="39" t="s">
        <v>1900</v>
      </c>
      <c r="F283" s="30" t="s">
        <v>13</v>
      </c>
      <c r="G283" s="35" t="s">
        <v>372</v>
      </c>
      <c r="H283" s="35" t="s">
        <v>127</v>
      </c>
      <c r="I283" s="35" t="s">
        <v>2441</v>
      </c>
      <c r="J283" s="35">
        <v>34</v>
      </c>
      <c r="K283" s="35">
        <f>VALUE(COUNTIF(Validation!$A$2:$H$47,E283))</f>
        <v>0</v>
      </c>
      <c r="L283" s="361">
        <f>IF(OR(N283="RFA",N283="UFA",N283="",N283=0),0,N283)</f>
        <v>6000000</v>
      </c>
      <c r="M283" s="361">
        <f>IF(OR(O283="RFA",O283="UFA",O283="",O283=0),0,O283)</f>
        <v>0</v>
      </c>
      <c r="N283" s="358">
        <v>6000000</v>
      </c>
      <c r="O283" s="358" t="s">
        <v>7</v>
      </c>
      <c r="P283" s="358">
        <v>0</v>
      </c>
      <c r="Q283" s="358">
        <v>0</v>
      </c>
      <c r="R283" s="358">
        <v>0</v>
      </c>
      <c r="S283" s="358">
        <v>0</v>
      </c>
      <c r="T283" s="358">
        <v>0</v>
      </c>
      <c r="U283" s="35">
        <f t="shared" si="16"/>
        <v>1</v>
      </c>
      <c r="W283">
        <f>COUNTIF($E$3:$E$1479,E283)</f>
        <v>1</v>
      </c>
      <c r="X283" s="35">
        <f t="shared" si="17"/>
        <v>0</v>
      </c>
      <c r="Y283">
        <f t="shared" si="18"/>
        <v>0</v>
      </c>
    </row>
    <row r="284" spans="1:25" ht="15.75" x14ac:dyDescent="0.25">
      <c r="A284">
        <f t="shared" si="19"/>
        <v>282</v>
      </c>
      <c r="B284" t="str">
        <f>C284&amp;" "&amp;D284&amp;" - "&amp;F284</f>
        <v>Brandon Saad - CHI</v>
      </c>
      <c r="C284" t="str">
        <f>RIGHT(E284,(LEN(E284)-1)-SEARCH(",",E284,1))</f>
        <v>Brandon</v>
      </c>
      <c r="D284" t="str">
        <f>LEFT(E284,SEARCH(",",E284,1)-1)</f>
        <v>Saad</v>
      </c>
      <c r="E284" s="39" t="s">
        <v>1890</v>
      </c>
      <c r="F284" s="30" t="s">
        <v>13</v>
      </c>
      <c r="G284" s="35">
        <v>0</v>
      </c>
      <c r="H284" s="35" t="s">
        <v>2443</v>
      </c>
      <c r="I284" s="35" t="s">
        <v>2441</v>
      </c>
      <c r="J284" s="35">
        <v>26</v>
      </c>
      <c r="K284" s="35">
        <f>VALUE(COUNTIF(Validation!$A$2:$H$47,E284))</f>
        <v>0</v>
      </c>
      <c r="L284" s="361">
        <f>IF(OR(N284="RFA",N284="UFA",N284="",N284=0),0,N284)</f>
        <v>6000000</v>
      </c>
      <c r="M284" s="361">
        <f>IF(OR(O284="RFA",O284="UFA",O284="",O284=0),0,O284)</f>
        <v>6000000</v>
      </c>
      <c r="N284" s="358">
        <v>6000000</v>
      </c>
      <c r="O284" s="358">
        <v>6000000</v>
      </c>
      <c r="P284" s="358" t="s">
        <v>7</v>
      </c>
      <c r="Q284" s="358">
        <v>0</v>
      </c>
      <c r="R284" s="358">
        <v>0</v>
      </c>
      <c r="S284" s="358">
        <v>0</v>
      </c>
      <c r="T284" s="358">
        <v>0</v>
      </c>
      <c r="U284" s="35">
        <f t="shared" si="16"/>
        <v>2</v>
      </c>
      <c r="W284">
        <f>COUNTIF($E$3:$E$1479,E284)</f>
        <v>1</v>
      </c>
      <c r="X284" s="35">
        <f t="shared" si="17"/>
        <v>0</v>
      </c>
      <c r="Y284">
        <f t="shared" si="18"/>
        <v>1</v>
      </c>
    </row>
    <row r="285" spans="1:25" ht="15.75" x14ac:dyDescent="0.25">
      <c r="A285">
        <f t="shared" si="19"/>
        <v>283</v>
      </c>
      <c r="B285" t="str">
        <f>C285&amp;" "&amp;D285&amp;" - "&amp;F285</f>
        <v>Duncan Keith - CHI</v>
      </c>
      <c r="C285" t="str">
        <f>RIGHT(E285,(LEN(E285)-1)-SEARCH(",",E285,1))</f>
        <v>Duncan</v>
      </c>
      <c r="D285" t="str">
        <f>LEFT(E285,SEARCH(",",E285,1)-1)</f>
        <v>Keith</v>
      </c>
      <c r="E285" s="39" t="s">
        <v>2978</v>
      </c>
      <c r="F285" s="30" t="s">
        <v>13</v>
      </c>
      <c r="G285" s="35" t="s">
        <v>422</v>
      </c>
      <c r="H285" s="35" t="s">
        <v>2447</v>
      </c>
      <c r="I285" s="35" t="s">
        <v>2441</v>
      </c>
      <c r="J285" s="35">
        <v>36</v>
      </c>
      <c r="K285" s="35">
        <f>VALUE(COUNTIF(Validation!$A$2:$H$47,E285))</f>
        <v>0</v>
      </c>
      <c r="L285" s="361">
        <f>IF(OR(N285="RFA",N285="UFA",N285="",N285=0),0,N285)</f>
        <v>5538462</v>
      </c>
      <c r="M285" s="361">
        <f>IF(OR(O285="RFA",O285="UFA",O285="",O285=0),0,O285)</f>
        <v>5538462</v>
      </c>
      <c r="N285" s="358">
        <v>5538462</v>
      </c>
      <c r="O285" s="358">
        <v>5538462</v>
      </c>
      <c r="P285" s="358">
        <v>5538462</v>
      </c>
      <c r="Q285" s="358">
        <v>5538462</v>
      </c>
      <c r="R285" s="358" t="s">
        <v>7</v>
      </c>
      <c r="S285" s="358">
        <v>0</v>
      </c>
      <c r="T285" s="358">
        <v>0</v>
      </c>
      <c r="U285" s="35">
        <f t="shared" si="16"/>
        <v>4</v>
      </c>
      <c r="W285">
        <f>COUNTIF($E$3:$E$1479,E285)</f>
        <v>1</v>
      </c>
      <c r="X285" s="35">
        <f t="shared" si="17"/>
        <v>0</v>
      </c>
      <c r="Y285">
        <f t="shared" si="18"/>
        <v>1</v>
      </c>
    </row>
    <row r="286" spans="1:25" ht="15.75" x14ac:dyDescent="0.25">
      <c r="A286">
        <f t="shared" si="19"/>
        <v>284</v>
      </c>
      <c r="B286" t="str">
        <f>C286&amp;" "&amp;D286&amp;" - "&amp;F286</f>
        <v>Robin Lehner - CHI</v>
      </c>
      <c r="C286" t="str">
        <f>RIGHT(E286,(LEN(E286)-1)-SEARCH(",",E286,1))</f>
        <v>Robin</v>
      </c>
      <c r="D286" t="str">
        <f>LEFT(E286,SEARCH(",",E286,1)-1)</f>
        <v>Lehner</v>
      </c>
      <c r="E286" s="39" t="s">
        <v>1743</v>
      </c>
      <c r="F286" s="30" t="s">
        <v>13</v>
      </c>
      <c r="G286" s="35">
        <v>0</v>
      </c>
      <c r="H286" s="35" t="s">
        <v>127</v>
      </c>
      <c r="I286" s="35" t="s">
        <v>2441</v>
      </c>
      <c r="J286" s="35">
        <v>28</v>
      </c>
      <c r="K286" s="35">
        <f>VALUE(COUNTIF(Validation!$A$2:$H$47,E286))</f>
        <v>0</v>
      </c>
      <c r="L286" s="361">
        <f>IF(OR(N286="RFA",N286="UFA",N286="",N286=0),0,N286)</f>
        <v>5000000</v>
      </c>
      <c r="M286" s="361">
        <f>IF(OR(O286="RFA",O286="UFA",O286="",O286=0),0,O286)</f>
        <v>0</v>
      </c>
      <c r="N286" s="358">
        <v>5000000</v>
      </c>
      <c r="O286" s="358" t="s">
        <v>7</v>
      </c>
      <c r="P286" s="358">
        <v>0</v>
      </c>
      <c r="Q286" s="358">
        <v>0</v>
      </c>
      <c r="R286" s="358">
        <v>0</v>
      </c>
      <c r="S286" s="358">
        <v>0</v>
      </c>
      <c r="T286" s="358">
        <v>0</v>
      </c>
      <c r="U286" s="35">
        <f t="shared" si="16"/>
        <v>1</v>
      </c>
      <c r="W286">
        <f>COUNTIF($E$3:$E$1479,E286)</f>
        <v>1</v>
      </c>
      <c r="X286" s="35">
        <f t="shared" si="17"/>
        <v>0</v>
      </c>
      <c r="Y286">
        <f t="shared" si="18"/>
        <v>0</v>
      </c>
    </row>
    <row r="287" spans="1:25" ht="15.75" x14ac:dyDescent="0.25">
      <c r="A287">
        <f t="shared" si="19"/>
        <v>285</v>
      </c>
      <c r="B287" t="str">
        <f>C287&amp;" "&amp;D287&amp;" - "&amp;F287</f>
        <v>Calvin DeHaan - CHI</v>
      </c>
      <c r="C287" t="str">
        <f>RIGHT(E287,(LEN(E287)-1)-SEARCH(",",E287,1))</f>
        <v>Calvin</v>
      </c>
      <c r="D287" t="str">
        <f>LEFT(E287,SEARCH(",",E287,1)-1)</f>
        <v>DeHaan</v>
      </c>
      <c r="E287" s="39" t="s">
        <v>2928</v>
      </c>
      <c r="F287" s="30" t="s">
        <v>13</v>
      </c>
      <c r="G287" s="35">
        <v>0</v>
      </c>
      <c r="H287" s="35" t="s">
        <v>2447</v>
      </c>
      <c r="I287" s="35" t="s">
        <v>2441</v>
      </c>
      <c r="J287" s="35">
        <v>28</v>
      </c>
      <c r="K287" s="35">
        <f>VALUE(COUNTIF(Validation!$A$2:$H$47,E287))</f>
        <v>0</v>
      </c>
      <c r="L287" s="361">
        <f>IF(OR(N287="RFA",N287="UFA",N287="",N287=0),0,N287)</f>
        <v>4550000</v>
      </c>
      <c r="M287" s="361">
        <f>IF(OR(O287="RFA",O287="UFA",O287="",O287=0),0,O287)</f>
        <v>4550000</v>
      </c>
      <c r="N287" s="358">
        <v>4550000</v>
      </c>
      <c r="O287" s="358">
        <v>4550000</v>
      </c>
      <c r="P287" s="358">
        <v>4550000</v>
      </c>
      <c r="Q287" s="358" t="s">
        <v>7</v>
      </c>
      <c r="R287" s="358">
        <v>0</v>
      </c>
      <c r="S287" s="358">
        <v>0</v>
      </c>
      <c r="T287" s="358">
        <v>0</v>
      </c>
      <c r="U287" s="35">
        <f t="shared" si="16"/>
        <v>3</v>
      </c>
      <c r="W287">
        <f>COUNTIF($E$3:$E$1479,E287)</f>
        <v>1</v>
      </c>
      <c r="X287" s="35">
        <f t="shared" si="17"/>
        <v>0</v>
      </c>
      <c r="Y287">
        <f t="shared" si="18"/>
        <v>1</v>
      </c>
    </row>
    <row r="288" spans="1:25" ht="15.75" x14ac:dyDescent="0.25">
      <c r="A288">
        <f t="shared" si="19"/>
        <v>286</v>
      </c>
      <c r="B288" t="str">
        <f>C288&amp;" "&amp;D288&amp;" - "&amp;F288</f>
        <v>Olli Maatta - CHI</v>
      </c>
      <c r="C288" t="str">
        <f>RIGHT(E288,(LEN(E288)-1)-SEARCH(",",E288,1))</f>
        <v>Olli</v>
      </c>
      <c r="D288" t="str">
        <f>LEFT(E288,SEARCH(",",E288,1)-1)</f>
        <v>Maatta</v>
      </c>
      <c r="E288" s="39" t="s">
        <v>2883</v>
      </c>
      <c r="F288" s="30" t="s">
        <v>13</v>
      </c>
      <c r="G288" s="35">
        <v>0</v>
      </c>
      <c r="H288" s="35" t="s">
        <v>2447</v>
      </c>
      <c r="I288" s="35" t="s">
        <v>2441</v>
      </c>
      <c r="J288" s="35">
        <v>24</v>
      </c>
      <c r="K288" s="35">
        <f>VALUE(COUNTIF(Validation!$A$2:$H$47,E288))</f>
        <v>0</v>
      </c>
      <c r="L288" s="361">
        <f>IF(OR(N288="RFA",N288="UFA",N288="",N288=0),0,N288)</f>
        <v>4083333</v>
      </c>
      <c r="M288" s="361">
        <f>IF(OR(O288="RFA",O288="UFA",O288="",O288=0),0,O288)</f>
        <v>4083333</v>
      </c>
      <c r="N288" s="358">
        <v>4083333</v>
      </c>
      <c r="O288" s="358">
        <v>4083333</v>
      </c>
      <c r="P288" s="358">
        <v>4083333</v>
      </c>
      <c r="Q288" s="358" t="s">
        <v>7</v>
      </c>
      <c r="R288" s="358">
        <v>0</v>
      </c>
      <c r="S288" s="358">
        <v>0</v>
      </c>
      <c r="T288" s="358">
        <v>0</v>
      </c>
      <c r="U288" s="35">
        <f t="shared" si="16"/>
        <v>3</v>
      </c>
      <c r="W288">
        <f>COUNTIF($E$3:$E$1479,E288)</f>
        <v>1</v>
      </c>
      <c r="X288" s="35">
        <f t="shared" si="17"/>
        <v>0</v>
      </c>
      <c r="Y288">
        <f t="shared" si="18"/>
        <v>1</v>
      </c>
    </row>
    <row r="289" spans="1:25" ht="15.75" x14ac:dyDescent="0.25">
      <c r="A289">
        <f t="shared" si="19"/>
        <v>287</v>
      </c>
      <c r="B289" t="str">
        <f>C289&amp;" "&amp;D289&amp;" - "&amp;F289</f>
        <v>Andrew Shaw - CHI</v>
      </c>
      <c r="C289" t="str">
        <f>RIGHT(E289,(LEN(E289)-1)-SEARCH(",",E289,1))</f>
        <v>Andrew</v>
      </c>
      <c r="D289" t="str">
        <f>LEFT(E289,SEARCH(",",E289,1)-1)</f>
        <v>Shaw</v>
      </c>
      <c r="E289" s="39" t="s">
        <v>1483</v>
      </c>
      <c r="F289" s="30" t="s">
        <v>13</v>
      </c>
      <c r="G289" s="35">
        <v>0</v>
      </c>
      <c r="H289" s="35" t="s">
        <v>2450</v>
      </c>
      <c r="I289" s="35" t="s">
        <v>2441</v>
      </c>
      <c r="J289" s="35">
        <v>28</v>
      </c>
      <c r="K289" s="35">
        <f>VALUE(COUNTIF(Validation!$A$2:$H$47,E289))</f>
        <v>0</v>
      </c>
      <c r="L289" s="361">
        <f>IF(OR(N289="RFA",N289="UFA",N289="",N289=0),0,N289)</f>
        <v>3900000</v>
      </c>
      <c r="M289" s="361">
        <f>IF(OR(O289="RFA",O289="UFA",O289="",O289=0),0,O289)</f>
        <v>3900000</v>
      </c>
      <c r="N289" s="358">
        <v>3900000</v>
      </c>
      <c r="O289" s="358">
        <v>3900000</v>
      </c>
      <c r="P289" s="358">
        <v>3900000</v>
      </c>
      <c r="Q289" s="358" t="s">
        <v>7</v>
      </c>
      <c r="R289" s="358">
        <v>0</v>
      </c>
      <c r="S289" s="358">
        <v>0</v>
      </c>
      <c r="T289" s="358">
        <v>0</v>
      </c>
      <c r="U289" s="35">
        <f t="shared" si="16"/>
        <v>3</v>
      </c>
      <c r="W289">
        <f>COUNTIF($E$3:$E$1479,E289)</f>
        <v>1</v>
      </c>
      <c r="X289" s="35">
        <f t="shared" si="17"/>
        <v>0</v>
      </c>
      <c r="Y289">
        <f t="shared" si="18"/>
        <v>1</v>
      </c>
    </row>
    <row r="290" spans="1:25" ht="15.75" x14ac:dyDescent="0.25">
      <c r="A290">
        <f t="shared" si="19"/>
        <v>288</v>
      </c>
      <c r="B290" t="str">
        <f>C290&amp;" "&amp;D290&amp;" - "&amp;F290</f>
        <v>Connor Murphy - CHI</v>
      </c>
      <c r="C290" t="str">
        <f>RIGHT(E290,(LEN(E290)-1)-SEARCH(",",E290,1))</f>
        <v>Connor</v>
      </c>
      <c r="D290" t="str">
        <f>LEFT(E290,SEARCH(",",E290,1)-1)</f>
        <v>Murphy</v>
      </c>
      <c r="E290" s="39" t="s">
        <v>1896</v>
      </c>
      <c r="F290" s="30" t="s">
        <v>13</v>
      </c>
      <c r="G290" s="35">
        <v>0</v>
      </c>
      <c r="H290" s="9" t="s">
        <v>2446</v>
      </c>
      <c r="I290" s="9" t="s">
        <v>2441</v>
      </c>
      <c r="J290" s="9">
        <v>26</v>
      </c>
      <c r="K290" s="35">
        <f>VALUE(COUNTIF(Validation!$A$2:$H$47,E290))</f>
        <v>0</v>
      </c>
      <c r="L290" s="361">
        <f>IF(OR(N290="RFA",N290="UFA",N290="",N290=0),0,N290)</f>
        <v>3850000</v>
      </c>
      <c r="M290" s="361">
        <f>IF(OR(O290="RFA",O290="UFA",O290="",O290=0),0,O290)</f>
        <v>3850000</v>
      </c>
      <c r="N290" s="358">
        <v>3850000</v>
      </c>
      <c r="O290" s="358">
        <v>3850000</v>
      </c>
      <c r="P290" s="358">
        <v>3850000</v>
      </c>
      <c r="Q290" s="358" t="s">
        <v>7</v>
      </c>
      <c r="R290" s="358">
        <v>0</v>
      </c>
      <c r="S290" s="358">
        <v>0</v>
      </c>
      <c r="T290" s="358">
        <v>0</v>
      </c>
      <c r="U290" s="35">
        <f t="shared" si="16"/>
        <v>3</v>
      </c>
      <c r="W290">
        <f>COUNTIF($E$3:$E$1479,E290)</f>
        <v>1</v>
      </c>
      <c r="X290" s="35">
        <f t="shared" si="17"/>
        <v>0</v>
      </c>
      <c r="Y290">
        <f t="shared" si="18"/>
        <v>1</v>
      </c>
    </row>
    <row r="291" spans="1:25" ht="15.75" x14ac:dyDescent="0.25">
      <c r="A291">
        <f t="shared" si="19"/>
        <v>289</v>
      </c>
      <c r="B291" t="str">
        <f>C291&amp;" "&amp;D291&amp;" - "&amp;F291</f>
        <v>Kirby Dach - CHI</v>
      </c>
      <c r="C291" t="str">
        <f>RIGHT(E291,(LEN(E291)-1)-SEARCH(",",E291,1))</f>
        <v>Kirby</v>
      </c>
      <c r="D291" t="str">
        <f>LEFT(E291,SEARCH(",",E291,1)-1)</f>
        <v>Dach</v>
      </c>
      <c r="E291" s="39" t="s">
        <v>2731</v>
      </c>
      <c r="F291" s="30" t="s">
        <v>13</v>
      </c>
      <c r="G291" s="35" t="s">
        <v>388</v>
      </c>
      <c r="H291" s="35" t="s">
        <v>73</v>
      </c>
      <c r="I291" s="35" t="s">
        <v>2448</v>
      </c>
      <c r="J291" s="35">
        <v>18</v>
      </c>
      <c r="K291" s="35">
        <f>VALUE(COUNTIF(Validation!$A$2:$H$47,E291))</f>
        <v>0</v>
      </c>
      <c r="L291" s="361">
        <f>IF(OR(N291="RFA",N291="UFA",N291="",N291=0),0,N291)</f>
        <v>3425000</v>
      </c>
      <c r="M291" s="361">
        <f>IF(OR(O291="RFA",O291="UFA",O291="",O291=0),0,O291)</f>
        <v>3425000</v>
      </c>
      <c r="N291" s="358">
        <v>3425000</v>
      </c>
      <c r="O291" s="358">
        <v>3425000</v>
      </c>
      <c r="P291" s="358">
        <v>3425000</v>
      </c>
      <c r="Q291" s="358" t="s">
        <v>8</v>
      </c>
      <c r="R291" s="358">
        <v>0</v>
      </c>
      <c r="S291" s="358">
        <v>0</v>
      </c>
      <c r="T291" s="358">
        <v>0</v>
      </c>
      <c r="U291" s="35">
        <f t="shared" si="16"/>
        <v>3</v>
      </c>
      <c r="W291">
        <f>COUNTIF($E$3:$E$1479,E291)</f>
        <v>1</v>
      </c>
      <c r="X291" s="35">
        <f t="shared" si="17"/>
        <v>1</v>
      </c>
      <c r="Y291">
        <f t="shared" si="18"/>
        <v>1</v>
      </c>
    </row>
    <row r="292" spans="1:25" ht="15.75" x14ac:dyDescent="0.25">
      <c r="A292">
        <f t="shared" si="19"/>
        <v>290</v>
      </c>
      <c r="B292" t="str">
        <f>C292&amp;" "&amp;D292&amp;" - "&amp;F292</f>
        <v>Dylan Strome - CHI</v>
      </c>
      <c r="C292" t="str">
        <f>RIGHT(E292,(LEN(E292)-1)-SEARCH(",",E292,1))</f>
        <v>Dylan</v>
      </c>
      <c r="D292" t="str">
        <f>LEFT(E292,SEARCH(",",E292,1)-1)</f>
        <v>Strome</v>
      </c>
      <c r="E292" s="39" t="s">
        <v>2160</v>
      </c>
      <c r="F292" s="30" t="s">
        <v>13</v>
      </c>
      <c r="G292" s="35" t="s">
        <v>388</v>
      </c>
      <c r="H292" s="35" t="s">
        <v>73</v>
      </c>
      <c r="I292" s="35" t="s">
        <v>2441</v>
      </c>
      <c r="J292" s="35">
        <v>22</v>
      </c>
      <c r="K292" s="35">
        <f>VALUE(COUNTIF(Validation!$A$2:$H$47,E292))</f>
        <v>0</v>
      </c>
      <c r="L292" s="361">
        <f>IF(OR(N292="RFA",N292="UFA",N292="",N292=0),0,N292)</f>
        <v>3338333</v>
      </c>
      <c r="M292" s="361">
        <f>IF(OR(O292="RFA",O292="UFA",O292="",O292=0),0,O292)</f>
        <v>0</v>
      </c>
      <c r="N292" s="358">
        <v>3338333</v>
      </c>
      <c r="O292" s="358" t="s">
        <v>8</v>
      </c>
      <c r="P292" s="358">
        <v>0</v>
      </c>
      <c r="Q292" s="358">
        <v>0</v>
      </c>
      <c r="R292" s="358">
        <v>0</v>
      </c>
      <c r="S292" s="358">
        <v>0</v>
      </c>
      <c r="T292" s="358">
        <v>0</v>
      </c>
      <c r="U292" s="35">
        <f t="shared" si="16"/>
        <v>1</v>
      </c>
      <c r="W292">
        <f>COUNTIF($E$3:$E$1479,E292)</f>
        <v>1</v>
      </c>
      <c r="X292" s="35">
        <f t="shared" si="17"/>
        <v>1</v>
      </c>
      <c r="Y292">
        <f t="shared" si="18"/>
        <v>0</v>
      </c>
    </row>
    <row r="293" spans="1:25" ht="15.75" x14ac:dyDescent="0.25">
      <c r="A293">
        <f t="shared" si="19"/>
        <v>291</v>
      </c>
      <c r="B293" t="str">
        <f>C293&amp;" "&amp;D293&amp;" - "&amp;F293</f>
        <v>Zack Smith - CHI</v>
      </c>
      <c r="C293" t="str">
        <f>RIGHT(E293,(LEN(E293)-1)-SEARCH(",",E293,1))</f>
        <v>Zack</v>
      </c>
      <c r="D293" t="str">
        <f>LEFT(E293,SEARCH(",",E293,1)-1)</f>
        <v>Smith</v>
      </c>
      <c r="E293" s="39" t="s">
        <v>1522</v>
      </c>
      <c r="F293" s="30" t="s">
        <v>13</v>
      </c>
      <c r="G293" s="35" t="s">
        <v>383</v>
      </c>
      <c r="H293" s="35" t="s">
        <v>2452</v>
      </c>
      <c r="I293" s="35" t="s">
        <v>2441</v>
      </c>
      <c r="J293" s="35">
        <v>31</v>
      </c>
      <c r="K293" s="35">
        <f>VALUE(COUNTIF(Validation!$A$2:$H$47,E293))</f>
        <v>0</v>
      </c>
      <c r="L293" s="361">
        <f>IF(OR(N293="RFA",N293="UFA",N293="",N293=0),0,N293)</f>
        <v>3250000</v>
      </c>
      <c r="M293" s="361">
        <f>IF(OR(O293="RFA",O293="UFA",O293="",O293=0),0,O293)</f>
        <v>3250000</v>
      </c>
      <c r="N293" s="358">
        <v>3250000</v>
      </c>
      <c r="O293" s="358">
        <v>3250000</v>
      </c>
      <c r="P293" s="358" t="s">
        <v>7</v>
      </c>
      <c r="Q293" s="358">
        <v>0</v>
      </c>
      <c r="R293" s="358">
        <v>0</v>
      </c>
      <c r="S293" s="358">
        <v>0</v>
      </c>
      <c r="T293" s="358">
        <v>0</v>
      </c>
      <c r="U293" s="35">
        <f t="shared" si="16"/>
        <v>2</v>
      </c>
      <c r="W293">
        <f>COUNTIF($E$3:$E$1479,E293)</f>
        <v>1</v>
      </c>
      <c r="X293" s="35">
        <f t="shared" si="17"/>
        <v>0</v>
      </c>
      <c r="Y293">
        <f t="shared" si="18"/>
        <v>1</v>
      </c>
    </row>
    <row r="294" spans="1:25" ht="15.75" x14ac:dyDescent="0.25">
      <c r="A294">
        <f t="shared" si="19"/>
        <v>292</v>
      </c>
      <c r="B294" t="str">
        <f>C294&amp;" "&amp;D294&amp;" - "&amp;F294</f>
        <v>Dominik Kubalik - CHI</v>
      </c>
      <c r="C294" t="str">
        <f>RIGHT(E294,(LEN(E294)-1)-SEARCH(",",E294,1))</f>
        <v>Dominik</v>
      </c>
      <c r="D294" t="str">
        <f>LEFT(E294,SEARCH(",",E294,1)-1)</f>
        <v>Kubalik</v>
      </c>
      <c r="E294" s="39" t="s">
        <v>2466</v>
      </c>
      <c r="F294" s="30" t="s">
        <v>13</v>
      </c>
      <c r="G294" s="35" t="s">
        <v>388</v>
      </c>
      <c r="H294" s="35" t="s">
        <v>2442</v>
      </c>
      <c r="I294" s="35" t="s">
        <v>2448</v>
      </c>
      <c r="J294" s="35">
        <v>23</v>
      </c>
      <c r="K294" s="35">
        <f>VALUE(COUNTIF(Validation!$A$2:$H$47,E294))</f>
        <v>0</v>
      </c>
      <c r="L294" s="361">
        <f>IF(OR(N294="RFA",N294="UFA",N294="",N294=0),0,N294)</f>
        <v>1775000</v>
      </c>
      <c r="M294" s="361">
        <f>IF(OR(O294="RFA",O294="UFA",O294="",O294=0),0,O294)</f>
        <v>0</v>
      </c>
      <c r="N294" s="358">
        <v>1775000</v>
      </c>
      <c r="O294" s="358" t="s">
        <v>8</v>
      </c>
      <c r="P294" s="358">
        <v>0</v>
      </c>
      <c r="Q294" s="358">
        <v>0</v>
      </c>
      <c r="R294" s="358">
        <v>0</v>
      </c>
      <c r="S294" s="358">
        <v>0</v>
      </c>
      <c r="T294" s="358">
        <v>0</v>
      </c>
      <c r="U294" s="35">
        <f t="shared" si="16"/>
        <v>1</v>
      </c>
      <c r="W294">
        <f>COUNTIF($E$3:$E$1479,E294)</f>
        <v>1</v>
      </c>
      <c r="X294" s="35">
        <f t="shared" si="17"/>
        <v>1</v>
      </c>
      <c r="Y294">
        <f t="shared" si="18"/>
        <v>0</v>
      </c>
    </row>
    <row r="295" spans="1:25" ht="15.75" x14ac:dyDescent="0.25">
      <c r="A295">
        <f t="shared" si="19"/>
        <v>293</v>
      </c>
      <c r="B295" t="str">
        <f>C295&amp;" "&amp;D295&amp;" - "&amp;F295</f>
        <v>Adam Boqvist - CHI</v>
      </c>
      <c r="C295" t="str">
        <f>RIGHT(E295,(LEN(E295)-1)-SEARCH(",",E295,1))</f>
        <v>Adam</v>
      </c>
      <c r="D295" t="str">
        <f>LEFT(E295,SEARCH(",",E295,1)-1)</f>
        <v>Boqvist</v>
      </c>
      <c r="E295" s="39" t="s">
        <v>1906</v>
      </c>
      <c r="F295" s="30" t="s">
        <v>13</v>
      </c>
      <c r="G295" s="35" t="s">
        <v>390</v>
      </c>
      <c r="H295" s="35" t="s">
        <v>2446</v>
      </c>
      <c r="I295" s="35" t="s">
        <v>391</v>
      </c>
      <c r="J295" s="35">
        <v>18</v>
      </c>
      <c r="K295" s="35">
        <f>VALUE(COUNTIF(Validation!$A$2:$H$47,E295))</f>
        <v>0</v>
      </c>
      <c r="L295" s="361">
        <f>IF(OR(N295="RFA",N295="UFA",N295="",N295=0),0,N295)</f>
        <v>1744167</v>
      </c>
      <c r="M295" s="361">
        <f>IF(OR(O295="RFA",O295="UFA",O295="",O295=0),0,O295)</f>
        <v>1744167</v>
      </c>
      <c r="N295" s="358">
        <v>1744167</v>
      </c>
      <c r="O295" s="358">
        <v>1744167</v>
      </c>
      <c r="P295" s="358">
        <v>1744167</v>
      </c>
      <c r="Q295" s="358" t="s">
        <v>8</v>
      </c>
      <c r="R295" s="358">
        <v>0</v>
      </c>
      <c r="S295" s="358">
        <v>0</v>
      </c>
      <c r="T295" s="358">
        <v>0</v>
      </c>
      <c r="U295" s="35">
        <f t="shared" si="16"/>
        <v>3</v>
      </c>
      <c r="W295">
        <f>COUNTIF($E$3:$E$1479,E295)</f>
        <v>1</v>
      </c>
      <c r="X295" s="35">
        <f t="shared" si="17"/>
        <v>1</v>
      </c>
      <c r="Y295">
        <f t="shared" si="18"/>
        <v>1</v>
      </c>
    </row>
    <row r="296" spans="1:25" ht="15.75" x14ac:dyDescent="0.25">
      <c r="A296">
        <f t="shared" si="19"/>
        <v>294</v>
      </c>
      <c r="B296" t="str">
        <f>C296&amp;" "&amp;D296&amp;" - "&amp;F296</f>
        <v>Alexander Nylander - CHI</v>
      </c>
      <c r="C296" t="str">
        <f>RIGHT(E296,(LEN(E296)-1)-SEARCH(",",E296,1))</f>
        <v>Alexander</v>
      </c>
      <c r="D296" t="str">
        <f>LEFT(E296,SEARCH(",",E296,1)-1)</f>
        <v>Nylander</v>
      </c>
      <c r="E296" s="39" t="s">
        <v>1409</v>
      </c>
      <c r="F296" s="30" t="s">
        <v>13</v>
      </c>
      <c r="G296" s="35" t="s">
        <v>388</v>
      </c>
      <c r="H296" s="35" t="s">
        <v>2443</v>
      </c>
      <c r="I296" s="35" t="s">
        <v>2448</v>
      </c>
      <c r="J296" s="35">
        <v>21</v>
      </c>
      <c r="K296" s="35">
        <f>VALUE(COUNTIF(Validation!$A$2:$H$47,E296))</f>
        <v>0</v>
      </c>
      <c r="L296" s="361">
        <f>IF(OR(N296="RFA",N296="UFA",N296="",N296=0),0,N296)</f>
        <v>1713333</v>
      </c>
      <c r="M296" s="361">
        <f>IF(OR(O296="RFA",O296="UFA",O296="",O296=0),0,O296)</f>
        <v>1713333</v>
      </c>
      <c r="N296" s="358">
        <v>1713333</v>
      </c>
      <c r="O296" s="358">
        <v>1713333</v>
      </c>
      <c r="P296" s="358" t="s">
        <v>8</v>
      </c>
      <c r="Q296" s="358">
        <v>0</v>
      </c>
      <c r="R296" s="358">
        <v>0</v>
      </c>
      <c r="S296" s="358">
        <v>0</v>
      </c>
      <c r="T296" s="358">
        <v>0</v>
      </c>
      <c r="U296" s="35">
        <f t="shared" si="16"/>
        <v>2</v>
      </c>
      <c r="W296">
        <f>COUNTIF($E$3:$E$1479,E296)</f>
        <v>1</v>
      </c>
      <c r="X296" s="35">
        <f t="shared" si="17"/>
        <v>1</v>
      </c>
      <c r="Y296">
        <f t="shared" si="18"/>
        <v>1</v>
      </c>
    </row>
    <row r="297" spans="1:25" ht="15.75" x14ac:dyDescent="0.25">
      <c r="A297">
        <f t="shared" si="19"/>
        <v>295</v>
      </c>
      <c r="B297" t="str">
        <f>C297&amp;" "&amp;D297&amp;" - "&amp;F297</f>
        <v>Drake Caggiula - CHI</v>
      </c>
      <c r="C297" t="str">
        <f>RIGHT(E297,(LEN(E297)-1)-SEARCH(",",E297,1))</f>
        <v>Drake</v>
      </c>
      <c r="D297" t="str">
        <f>LEFT(E297,SEARCH(",",E297,1)-1)</f>
        <v>Caggiula</v>
      </c>
      <c r="E297" s="39" t="s">
        <v>2222</v>
      </c>
      <c r="F297" s="30" t="s">
        <v>13</v>
      </c>
      <c r="G297" s="35">
        <v>0</v>
      </c>
      <c r="H297" s="35" t="s">
        <v>2464</v>
      </c>
      <c r="I297" s="35" t="s">
        <v>2441</v>
      </c>
      <c r="J297" s="35">
        <v>25</v>
      </c>
      <c r="K297" s="35">
        <f>VALUE(COUNTIF(Validation!$A$2:$H$47,E297))</f>
        <v>0</v>
      </c>
      <c r="L297" s="361">
        <f>IF(OR(N297="RFA",N297="UFA",N297="",N297=0),0,N297)</f>
        <v>1500000</v>
      </c>
      <c r="M297" s="361">
        <f>IF(OR(O297="RFA",O297="UFA",O297="",O297=0),0,O297)</f>
        <v>0</v>
      </c>
      <c r="N297" s="358">
        <v>1500000</v>
      </c>
      <c r="O297" s="358" t="s">
        <v>8</v>
      </c>
      <c r="P297" s="358">
        <v>0</v>
      </c>
      <c r="Q297" s="358">
        <v>0</v>
      </c>
      <c r="R297" s="358">
        <v>0</v>
      </c>
      <c r="S297" s="358">
        <v>0</v>
      </c>
      <c r="T297" s="358">
        <v>0</v>
      </c>
      <c r="U297" s="35">
        <f t="shared" si="16"/>
        <v>1</v>
      </c>
      <c r="W297">
        <f>COUNTIF($E$3:$E$1479,E297)</f>
        <v>1</v>
      </c>
      <c r="X297" s="35">
        <f t="shared" si="17"/>
        <v>0</v>
      </c>
      <c r="Y297">
        <f t="shared" si="18"/>
        <v>0</v>
      </c>
    </row>
    <row r="298" spans="1:25" ht="15.75" x14ac:dyDescent="0.25">
      <c r="A298">
        <f t="shared" si="19"/>
        <v>296</v>
      </c>
      <c r="B298" t="str">
        <f>C298&amp;" "&amp;D298&amp;" - "&amp;F298</f>
        <v>Erik Gustafsson - CHI</v>
      </c>
      <c r="C298" t="str">
        <f>RIGHT(E298,(LEN(E298)-1)-SEARCH(",",E298,1))</f>
        <v>Erik</v>
      </c>
      <c r="D298" t="str">
        <f>LEFT(E298,SEARCH(",",E298,1)-1)</f>
        <v>Gustafsson</v>
      </c>
      <c r="E298" s="39" t="s">
        <v>1899</v>
      </c>
      <c r="F298" s="30" t="s">
        <v>13</v>
      </c>
      <c r="G298" s="35">
        <v>0</v>
      </c>
      <c r="H298" s="35" t="s">
        <v>2447</v>
      </c>
      <c r="I298" s="35" t="s">
        <v>2441</v>
      </c>
      <c r="J298" s="35">
        <v>27</v>
      </c>
      <c r="K298" s="35">
        <f>VALUE(COUNTIF(Validation!$A$2:$H$47,E298))</f>
        <v>0</v>
      </c>
      <c r="L298" s="361">
        <f>IF(OR(N298="RFA",N298="UFA",N298="",N298=0),0,N298)</f>
        <v>1200000</v>
      </c>
      <c r="M298" s="361">
        <f>IF(OR(O298="RFA",O298="UFA",O298="",O298=0),0,O298)</f>
        <v>0</v>
      </c>
      <c r="N298" s="358">
        <v>1200000</v>
      </c>
      <c r="O298" s="358" t="s">
        <v>7</v>
      </c>
      <c r="P298" s="358">
        <v>0</v>
      </c>
      <c r="Q298" s="358">
        <v>0</v>
      </c>
      <c r="R298" s="358">
        <v>0</v>
      </c>
      <c r="S298" s="358">
        <v>0</v>
      </c>
      <c r="T298" s="358">
        <v>0</v>
      </c>
      <c r="U298" s="35">
        <f t="shared" si="16"/>
        <v>1</v>
      </c>
      <c r="W298">
        <f>COUNTIF($E$3:$E$1479,E298)</f>
        <v>1</v>
      </c>
      <c r="X298" s="35">
        <f t="shared" si="17"/>
        <v>0</v>
      </c>
      <c r="Y298">
        <f t="shared" si="18"/>
        <v>0</v>
      </c>
    </row>
    <row r="299" spans="1:25" ht="15.75" x14ac:dyDescent="0.25">
      <c r="A299">
        <f t="shared" si="19"/>
        <v>297</v>
      </c>
      <c r="B299" t="str">
        <f>C299&amp;" "&amp;D299&amp;" - "&amp;F299</f>
        <v>Kevin Lankinen - CHI</v>
      </c>
      <c r="C299" t="str">
        <f>RIGHT(E299,(LEN(E299)-1)-SEARCH(",",E299,1))</f>
        <v>Kevin</v>
      </c>
      <c r="D299" t="str">
        <f>LEFT(E299,SEARCH(",",E299,1)-1)</f>
        <v>Lankinen</v>
      </c>
      <c r="E299" s="39" t="s">
        <v>1903</v>
      </c>
      <c r="F299" s="30" t="s">
        <v>13</v>
      </c>
      <c r="G299" s="35" t="s">
        <v>388</v>
      </c>
      <c r="H299" s="35" t="s">
        <v>127</v>
      </c>
      <c r="I299" s="35" t="s">
        <v>2448</v>
      </c>
      <c r="J299" s="35">
        <v>24</v>
      </c>
      <c r="K299" s="35">
        <f>VALUE(COUNTIF(Validation!$A$2:$H$47,E299))</f>
        <v>0</v>
      </c>
      <c r="L299" s="361">
        <f>IF(OR(N299="RFA",N299="UFA",N299="",N299=0),0,N299)</f>
        <v>1137500</v>
      </c>
      <c r="M299" s="361">
        <f>IF(OR(O299="RFA",O299="UFA",O299="",O299=0),0,O299)</f>
        <v>0</v>
      </c>
      <c r="N299" s="358">
        <v>1137500</v>
      </c>
      <c r="O299" s="358" t="s">
        <v>8</v>
      </c>
      <c r="P299" s="358">
        <v>0</v>
      </c>
      <c r="Q299" s="358">
        <v>0</v>
      </c>
      <c r="R299" s="358">
        <v>0</v>
      </c>
      <c r="S299" s="358">
        <v>0</v>
      </c>
      <c r="T299" s="358">
        <v>0</v>
      </c>
      <c r="U299" s="35">
        <f t="shared" si="16"/>
        <v>1</v>
      </c>
      <c r="W299">
        <f>COUNTIF($E$3:$E$1479,E299)</f>
        <v>1</v>
      </c>
      <c r="X299" s="35">
        <f t="shared" si="17"/>
        <v>1</v>
      </c>
      <c r="Y299">
        <f t="shared" si="18"/>
        <v>0</v>
      </c>
    </row>
    <row r="300" spans="1:25" ht="15.75" x14ac:dyDescent="0.25">
      <c r="A300">
        <f t="shared" si="19"/>
        <v>298</v>
      </c>
      <c r="B300" t="str">
        <f>C300&amp;" "&amp;D300&amp;" - "&amp;F300</f>
        <v>Nicolas Beaudin - CHI</v>
      </c>
      <c r="C300" t="str">
        <f>RIGHT(E300,(LEN(E300)-1)-SEARCH(",",E300,1))</f>
        <v>Nicolas</v>
      </c>
      <c r="D300" t="str">
        <f>LEFT(E300,SEARCH(",",E300,1)-1)</f>
        <v>Beaudin</v>
      </c>
      <c r="E300" s="39" t="s">
        <v>2473</v>
      </c>
      <c r="F300" s="30" t="s">
        <v>13</v>
      </c>
      <c r="G300" s="35" t="s">
        <v>390</v>
      </c>
      <c r="H300" s="35" t="s">
        <v>82</v>
      </c>
      <c r="I300" s="35" t="s">
        <v>391</v>
      </c>
      <c r="J300" s="35">
        <v>19</v>
      </c>
      <c r="K300" s="35">
        <f>VALUE(COUNTIF(Validation!$A$2:$H$47,E300))</f>
        <v>0</v>
      </c>
      <c r="L300" s="361">
        <f>IF(OR(N300="RFA",N300="UFA",N300="",N300=0),0,N300)</f>
        <v>1135833</v>
      </c>
      <c r="M300" s="361">
        <f>IF(OR(O300="RFA",O300="UFA",O300="",O300=0),0,O300)</f>
        <v>1135833</v>
      </c>
      <c r="N300" s="358">
        <v>1135833</v>
      </c>
      <c r="O300" s="358">
        <v>1135833</v>
      </c>
      <c r="P300" s="358">
        <v>1135833</v>
      </c>
      <c r="Q300" s="358" t="s">
        <v>8</v>
      </c>
      <c r="R300" s="358">
        <v>0</v>
      </c>
      <c r="S300" s="358">
        <v>0</v>
      </c>
      <c r="T300" s="358">
        <v>0</v>
      </c>
      <c r="U300" s="35">
        <f t="shared" si="16"/>
        <v>3</v>
      </c>
      <c r="W300">
        <f>COUNTIF($E$3:$E$1479,E300)</f>
        <v>1</v>
      </c>
      <c r="X300" s="35">
        <f t="shared" si="17"/>
        <v>1</v>
      </c>
      <c r="Y300">
        <f t="shared" si="18"/>
        <v>1</v>
      </c>
    </row>
    <row r="301" spans="1:25" ht="15.75" x14ac:dyDescent="0.25">
      <c r="A301">
        <f t="shared" si="19"/>
        <v>299</v>
      </c>
      <c r="B301" t="str">
        <f>C301&amp;" "&amp;D301&amp;" - "&amp;F301</f>
        <v>Ryan Carpenter - CHI</v>
      </c>
      <c r="C301" t="str">
        <f>RIGHT(E301,(LEN(E301)-1)-SEARCH(",",E301,1))</f>
        <v>Ryan</v>
      </c>
      <c r="D301" t="str">
        <f>LEFT(E301,SEARCH(",",E301,1)-1)</f>
        <v>Carpenter</v>
      </c>
      <c r="E301" s="39" t="s">
        <v>2377</v>
      </c>
      <c r="F301" s="30" t="s">
        <v>13</v>
      </c>
      <c r="G301" s="35">
        <v>0</v>
      </c>
      <c r="H301" s="9" t="s">
        <v>2455</v>
      </c>
      <c r="I301" s="9" t="s">
        <v>2441</v>
      </c>
      <c r="J301" s="9">
        <v>28</v>
      </c>
      <c r="K301" s="35">
        <f>VALUE(COUNTIF(Validation!$A$2:$H$47,E301))</f>
        <v>0</v>
      </c>
      <c r="L301" s="361">
        <f>IF(OR(N301="RFA",N301="UFA",N301="",N301=0),0,N301)</f>
        <v>1000000</v>
      </c>
      <c r="M301" s="361">
        <f>IF(OR(O301="RFA",O301="UFA",O301="",O301=0),0,O301)</f>
        <v>1000000</v>
      </c>
      <c r="N301" s="358">
        <v>1000000</v>
      </c>
      <c r="O301" s="358">
        <v>1000000</v>
      </c>
      <c r="P301" s="358">
        <v>1000000</v>
      </c>
      <c r="Q301" s="358" t="s">
        <v>7</v>
      </c>
      <c r="R301" s="358">
        <v>0</v>
      </c>
      <c r="S301" s="358">
        <v>0</v>
      </c>
      <c r="T301" s="358">
        <v>0</v>
      </c>
      <c r="U301" s="35">
        <f t="shared" si="16"/>
        <v>3</v>
      </c>
      <c r="W301">
        <f>COUNTIF($E$3:$E$1479,E301)</f>
        <v>1</v>
      </c>
      <c r="X301" s="35">
        <f t="shared" si="17"/>
        <v>0</v>
      </c>
      <c r="Y301">
        <f t="shared" si="18"/>
        <v>1</v>
      </c>
    </row>
    <row r="302" spans="1:25" ht="15.75" x14ac:dyDescent="0.25">
      <c r="A302">
        <f t="shared" si="19"/>
        <v>300</v>
      </c>
      <c r="B302" t="str">
        <f>C302&amp;" "&amp;D302&amp;" - "&amp;F302</f>
        <v>Collin Delia - CHI</v>
      </c>
      <c r="C302" t="str">
        <f>RIGHT(E302,(LEN(E302)-1)-SEARCH(",",E302,1))</f>
        <v>Collin</v>
      </c>
      <c r="D302" t="str">
        <f>LEFT(E302,SEARCH(",",E302,1)-1)</f>
        <v>Delia</v>
      </c>
      <c r="E302" s="39" t="s">
        <v>1912</v>
      </c>
      <c r="F302" s="30" t="s">
        <v>13</v>
      </c>
      <c r="G302" s="35">
        <v>0</v>
      </c>
      <c r="H302" s="35" t="s">
        <v>127</v>
      </c>
      <c r="I302" s="35" t="s">
        <v>2448</v>
      </c>
      <c r="J302" s="35">
        <v>25</v>
      </c>
      <c r="K302" s="35">
        <f>VALUE(COUNTIF(Validation!$A$2:$H$47,E302))</f>
        <v>0</v>
      </c>
      <c r="L302" s="361">
        <f>IF(OR(N302="RFA",N302="UFA",N302="",N302=0),0,N302)</f>
        <v>1000000</v>
      </c>
      <c r="M302" s="361">
        <f>IF(OR(O302="RFA",O302="UFA",O302="",O302=0),0,O302)</f>
        <v>1000000</v>
      </c>
      <c r="N302" s="358">
        <v>1000000</v>
      </c>
      <c r="O302" s="358">
        <v>1000000</v>
      </c>
      <c r="P302" s="358">
        <v>1000000</v>
      </c>
      <c r="Q302" s="358" t="s">
        <v>7</v>
      </c>
      <c r="R302" s="358">
        <v>0</v>
      </c>
      <c r="S302" s="358">
        <v>0</v>
      </c>
      <c r="T302" s="358">
        <v>0</v>
      </c>
      <c r="U302" s="35">
        <f t="shared" si="16"/>
        <v>3</v>
      </c>
      <c r="W302">
        <f>COUNTIF($E$3:$E$1479,E302)</f>
        <v>1</v>
      </c>
      <c r="X302" s="35">
        <f t="shared" si="17"/>
        <v>0</v>
      </c>
      <c r="Y302">
        <f t="shared" si="18"/>
        <v>1</v>
      </c>
    </row>
    <row r="303" spans="1:25" ht="15.75" x14ac:dyDescent="0.25">
      <c r="A303">
        <f t="shared" si="19"/>
        <v>301</v>
      </c>
      <c r="B303" t="str">
        <f>C303&amp;" "&amp;D303&amp;" - "&amp;F303</f>
        <v>David Kampf - CHI</v>
      </c>
      <c r="C303" t="str">
        <f>RIGHT(E303,(LEN(E303)-1)-SEARCH(",",E303,1))</f>
        <v>David</v>
      </c>
      <c r="D303" t="str">
        <f>LEFT(E303,SEARCH(",",E303,1)-1)</f>
        <v>Kampf</v>
      </c>
      <c r="E303" s="39" t="s">
        <v>2881</v>
      </c>
      <c r="F303" s="30" t="s">
        <v>13</v>
      </c>
      <c r="G303" s="35">
        <v>0</v>
      </c>
      <c r="H303" s="35" t="s">
        <v>2450</v>
      </c>
      <c r="I303" s="35" t="s">
        <v>2441</v>
      </c>
      <c r="J303" s="35">
        <v>24</v>
      </c>
      <c r="K303" s="35">
        <f>VALUE(COUNTIF(Validation!$A$2:$H$47,E303))</f>
        <v>0</v>
      </c>
      <c r="L303" s="361">
        <f>IF(OR(N303="RFA",N303="UFA",N303="",N303=0),0,N303)</f>
        <v>1000000</v>
      </c>
      <c r="M303" s="361">
        <f>IF(OR(O303="RFA",O303="UFA",O303="",O303=0),0,O303)</f>
        <v>1000000</v>
      </c>
      <c r="N303" s="358">
        <v>1000000</v>
      </c>
      <c r="O303" s="358">
        <v>1000000</v>
      </c>
      <c r="P303" s="358" t="s">
        <v>8</v>
      </c>
      <c r="Q303" s="358">
        <v>0</v>
      </c>
      <c r="R303" s="358">
        <v>0</v>
      </c>
      <c r="S303" s="358">
        <v>0</v>
      </c>
      <c r="T303" s="358">
        <v>0</v>
      </c>
      <c r="U303" s="35">
        <f t="shared" si="16"/>
        <v>2</v>
      </c>
      <c r="W303">
        <f>COUNTIF($E$3:$E$1479,E303)</f>
        <v>1</v>
      </c>
      <c r="X303" s="35">
        <f t="shared" si="17"/>
        <v>0</v>
      </c>
      <c r="Y303">
        <f t="shared" si="18"/>
        <v>1</v>
      </c>
    </row>
    <row r="304" spans="1:25" ht="15.75" x14ac:dyDescent="0.25">
      <c r="A304">
        <f t="shared" si="19"/>
        <v>302</v>
      </c>
      <c r="B304" t="str">
        <f>C304&amp;" "&amp;D304&amp;" - "&amp;F304</f>
        <v>Graham Knott - CHI</v>
      </c>
      <c r="C304" t="str">
        <f>RIGHT(E304,(LEN(E304)-1)-SEARCH(",",E304,1))</f>
        <v>Graham</v>
      </c>
      <c r="D304" t="str">
        <f>LEFT(E304,SEARCH(",",E304,1)-1)</f>
        <v>Knott</v>
      </c>
      <c r="E304" s="39" t="s">
        <v>1915</v>
      </c>
      <c r="F304" s="30" t="s">
        <v>13</v>
      </c>
      <c r="G304" s="35" t="s">
        <v>388</v>
      </c>
      <c r="H304" s="35" t="s">
        <v>2442</v>
      </c>
      <c r="I304" s="35" t="s">
        <v>2448</v>
      </c>
      <c r="J304" s="35">
        <v>22</v>
      </c>
      <c r="K304" s="35">
        <f>VALUE(COUNTIF(Validation!$A$2:$H$47,E304))</f>
        <v>0</v>
      </c>
      <c r="L304" s="361">
        <f>IF(OR(N304="RFA",N304="UFA",N304="",N304=0),0,N304)</f>
        <v>935833</v>
      </c>
      <c r="M304" s="361">
        <f>IF(OR(O304="RFA",O304="UFA",O304="",O304=0),0,O304)</f>
        <v>0</v>
      </c>
      <c r="N304" s="358">
        <v>935833</v>
      </c>
      <c r="O304" s="358" t="s">
        <v>8</v>
      </c>
      <c r="P304" s="358">
        <v>0</v>
      </c>
      <c r="Q304" s="358">
        <v>0</v>
      </c>
      <c r="R304" s="358">
        <v>0</v>
      </c>
      <c r="S304" s="358">
        <v>0</v>
      </c>
      <c r="T304" s="358">
        <v>0</v>
      </c>
      <c r="U304" s="35">
        <f t="shared" si="16"/>
        <v>1</v>
      </c>
      <c r="W304">
        <f>COUNTIF($E$3:$E$1479,E304)</f>
        <v>1</v>
      </c>
      <c r="X304" s="35">
        <f t="shared" si="17"/>
        <v>1</v>
      </c>
      <c r="Y304">
        <f t="shared" si="18"/>
        <v>0</v>
      </c>
    </row>
    <row r="305" spans="1:25" ht="15.75" x14ac:dyDescent="0.25">
      <c r="A305">
        <f t="shared" si="19"/>
        <v>303</v>
      </c>
      <c r="B305" t="str">
        <f>C305&amp;" "&amp;D305&amp;" - "&amp;F305</f>
        <v>Lucas Carlsson - CHI</v>
      </c>
      <c r="C305" t="str">
        <f>RIGHT(E305,(LEN(E305)-1)-SEARCH(",",E305,1))</f>
        <v>Lucas</v>
      </c>
      <c r="D305" t="str">
        <f>LEFT(E305,SEARCH(",",E305,1)-1)</f>
        <v>Carlsson</v>
      </c>
      <c r="E305" s="39" t="s">
        <v>1908</v>
      </c>
      <c r="F305" s="30" t="s">
        <v>13</v>
      </c>
      <c r="G305" s="35" t="s">
        <v>388</v>
      </c>
      <c r="H305" s="35" t="s">
        <v>82</v>
      </c>
      <c r="I305" s="35" t="s">
        <v>2448</v>
      </c>
      <c r="J305" s="35">
        <v>22</v>
      </c>
      <c r="K305" s="35">
        <f>VALUE(COUNTIF(Validation!$A$2:$H$47,E305))</f>
        <v>0</v>
      </c>
      <c r="L305" s="361">
        <f>IF(OR(N305="RFA",N305="UFA",N305="",N305=0),0,N305)</f>
        <v>925000</v>
      </c>
      <c r="M305" s="361">
        <f>IF(OR(O305="RFA",O305="UFA",O305="",O305=0),0,O305)</f>
        <v>925000</v>
      </c>
      <c r="N305" s="358">
        <v>925000</v>
      </c>
      <c r="O305" s="358">
        <v>925000</v>
      </c>
      <c r="P305" s="358" t="s">
        <v>8</v>
      </c>
      <c r="Q305" s="358">
        <v>0</v>
      </c>
      <c r="R305" s="358">
        <v>0</v>
      </c>
      <c r="S305" s="358">
        <v>0</v>
      </c>
      <c r="T305" s="358">
        <v>0</v>
      </c>
      <c r="U305" s="35">
        <f t="shared" si="16"/>
        <v>2</v>
      </c>
      <c r="W305">
        <f>COUNTIF($E$3:$E$1479,E305)</f>
        <v>1</v>
      </c>
      <c r="X305" s="35">
        <f t="shared" si="17"/>
        <v>1</v>
      </c>
      <c r="Y305">
        <f t="shared" si="18"/>
        <v>1</v>
      </c>
    </row>
    <row r="306" spans="1:25" ht="15.75" x14ac:dyDescent="0.25">
      <c r="A306">
        <f t="shared" si="19"/>
        <v>304</v>
      </c>
      <c r="B306" t="str">
        <f>C306&amp;" "&amp;D306&amp;" - "&amp;F306</f>
        <v>Dennis Gilbert - CHI</v>
      </c>
      <c r="C306" t="str">
        <f>RIGHT(E306,(LEN(E306)-1)-SEARCH(",",E306,1))</f>
        <v>Dennis</v>
      </c>
      <c r="D306" t="str">
        <f>LEFT(E306,SEARCH(",",E306,1)-1)</f>
        <v>Gilbert</v>
      </c>
      <c r="E306" s="39" t="s">
        <v>1901</v>
      </c>
      <c r="F306" s="30" t="s">
        <v>13</v>
      </c>
      <c r="G306" s="35" t="s">
        <v>388</v>
      </c>
      <c r="H306" s="35" t="s">
        <v>2447</v>
      </c>
      <c r="I306" s="35" t="s">
        <v>2448</v>
      </c>
      <c r="J306" s="35">
        <v>22</v>
      </c>
      <c r="K306" s="35">
        <f>VALUE(COUNTIF(Validation!$A$2:$H$47,E306))</f>
        <v>0</v>
      </c>
      <c r="L306" s="361">
        <f>IF(OR(N306="RFA",N306="UFA",N306="",N306=0),0,N306)</f>
        <v>925000</v>
      </c>
      <c r="M306" s="361">
        <f>IF(OR(O306="RFA",O306="UFA",O306="",O306=0),0,O306)</f>
        <v>925000</v>
      </c>
      <c r="N306" s="358">
        <v>925000</v>
      </c>
      <c r="O306" s="358">
        <v>925000</v>
      </c>
      <c r="P306" s="358" t="s">
        <v>8</v>
      </c>
      <c r="Q306" s="358">
        <v>0</v>
      </c>
      <c r="R306" s="358">
        <v>0</v>
      </c>
      <c r="S306" s="358">
        <v>0</v>
      </c>
      <c r="T306" s="358">
        <v>0</v>
      </c>
      <c r="U306" s="35">
        <f t="shared" si="16"/>
        <v>2</v>
      </c>
      <c r="W306">
        <f>COUNTIF($E$3:$E$1479,E306)</f>
        <v>1</v>
      </c>
      <c r="X306" s="35">
        <f t="shared" si="17"/>
        <v>1</v>
      </c>
      <c r="Y306">
        <f t="shared" si="18"/>
        <v>1</v>
      </c>
    </row>
    <row r="307" spans="1:25" ht="15.75" x14ac:dyDescent="0.25">
      <c r="A307">
        <f t="shared" si="19"/>
        <v>305</v>
      </c>
      <c r="B307" t="str">
        <f>C307&amp;" "&amp;D307&amp;" - "&amp;F307</f>
        <v>Brandon Hagel - CHI</v>
      </c>
      <c r="C307" t="str">
        <f>RIGHT(E307,(LEN(E307)-1)-SEARCH(",",E307,1))</f>
        <v>Brandon</v>
      </c>
      <c r="D307" t="str">
        <f>LEFT(E307,SEARCH(",",E307,1)-1)</f>
        <v>Hagel</v>
      </c>
      <c r="E307" s="39" t="s">
        <v>2467</v>
      </c>
      <c r="F307" s="30" t="s">
        <v>13</v>
      </c>
      <c r="G307" s="35" t="s">
        <v>388</v>
      </c>
      <c r="H307" s="35" t="s">
        <v>2442</v>
      </c>
      <c r="I307" s="35" t="s">
        <v>2448</v>
      </c>
      <c r="J307" s="35">
        <v>20</v>
      </c>
      <c r="K307" s="35">
        <f>VALUE(COUNTIF(Validation!$A$2:$H$47,E307))</f>
        <v>0</v>
      </c>
      <c r="L307" s="361">
        <f>IF(OR(N307="RFA",N307="UFA",N307="",N307=0),0,N307)</f>
        <v>925000</v>
      </c>
      <c r="M307" s="361">
        <f>IF(OR(O307="RFA",O307="UFA",O307="",O307=0),0,O307)</f>
        <v>925000</v>
      </c>
      <c r="N307" s="358">
        <v>925000</v>
      </c>
      <c r="O307" s="358">
        <v>925000</v>
      </c>
      <c r="P307" s="358" t="s">
        <v>8</v>
      </c>
      <c r="Q307" s="358">
        <v>0</v>
      </c>
      <c r="R307" s="358">
        <v>0</v>
      </c>
      <c r="S307" s="358">
        <v>0</v>
      </c>
      <c r="T307" s="358">
        <v>0</v>
      </c>
      <c r="U307" s="35">
        <f t="shared" si="16"/>
        <v>2</v>
      </c>
      <c r="W307">
        <f>COUNTIF($E$3:$E$1479,E307)</f>
        <v>1</v>
      </c>
      <c r="X307" s="35">
        <f t="shared" si="17"/>
        <v>1</v>
      </c>
      <c r="Y307">
        <f t="shared" si="18"/>
        <v>1</v>
      </c>
    </row>
    <row r="308" spans="1:25" ht="15.75" x14ac:dyDescent="0.25">
      <c r="A308">
        <f t="shared" si="19"/>
        <v>306</v>
      </c>
      <c r="B308" t="str">
        <f>C308&amp;" "&amp;D308&amp;" - "&amp;F308</f>
        <v>Mikael Hakkarainen - CHI</v>
      </c>
      <c r="C308" t="str">
        <f>RIGHT(E308,(LEN(E308)-1)-SEARCH(",",E308,1))</f>
        <v>Mikael</v>
      </c>
      <c r="D308" t="str">
        <f>LEFT(E308,SEARCH(",",E308,1)-1)</f>
        <v>Hakkarainen</v>
      </c>
      <c r="E308" s="39" t="s">
        <v>2470</v>
      </c>
      <c r="F308" s="30" t="s">
        <v>13</v>
      </c>
      <c r="G308" s="35" t="s">
        <v>388</v>
      </c>
      <c r="H308" s="35" t="s">
        <v>73</v>
      </c>
      <c r="I308" s="35" t="s">
        <v>2448</v>
      </c>
      <c r="J308" s="35">
        <v>21</v>
      </c>
      <c r="K308" s="35">
        <f>VALUE(COUNTIF(Validation!$A$2:$H$47,E308))</f>
        <v>0</v>
      </c>
      <c r="L308" s="361">
        <f>IF(OR(N308="RFA",N308="UFA",N308="",N308=0),0,N308)</f>
        <v>925000</v>
      </c>
      <c r="M308" s="361">
        <f>IF(OR(O308="RFA",O308="UFA",O308="",O308=0),0,O308)</f>
        <v>925000</v>
      </c>
      <c r="N308" s="358">
        <v>925000</v>
      </c>
      <c r="O308" s="358">
        <v>925000</v>
      </c>
      <c r="P308" s="358">
        <v>925000</v>
      </c>
      <c r="Q308" s="358" t="s">
        <v>8</v>
      </c>
      <c r="R308" s="358">
        <v>0</v>
      </c>
      <c r="S308" s="358">
        <v>0</v>
      </c>
      <c r="T308" s="358">
        <v>0</v>
      </c>
      <c r="U308" s="35">
        <f t="shared" si="16"/>
        <v>3</v>
      </c>
      <c r="W308">
        <f>COUNTIF($E$3:$E$1479,E308)</f>
        <v>1</v>
      </c>
      <c r="X308" s="35">
        <f t="shared" si="17"/>
        <v>1</v>
      </c>
      <c r="Y308">
        <f t="shared" si="18"/>
        <v>1</v>
      </c>
    </row>
    <row r="309" spans="1:25" ht="15.75" x14ac:dyDescent="0.25">
      <c r="A309">
        <f t="shared" si="19"/>
        <v>307</v>
      </c>
      <c r="B309" t="str">
        <f>C309&amp;" "&amp;D309&amp;" - "&amp;F309</f>
        <v>Matthew Highmore - CHI</v>
      </c>
      <c r="C309" t="str">
        <f>RIGHT(E309,(LEN(E309)-1)-SEARCH(",",E309,1))</f>
        <v>Matthew</v>
      </c>
      <c r="D309" t="str">
        <f>LEFT(E309,SEARCH(",",E309,1)-1)</f>
        <v>Highmore</v>
      </c>
      <c r="E309" s="39" t="s">
        <v>1909</v>
      </c>
      <c r="F309" s="30" t="s">
        <v>13</v>
      </c>
      <c r="G309" s="35" t="s">
        <v>388</v>
      </c>
      <c r="H309" s="35" t="s">
        <v>73</v>
      </c>
      <c r="I309" s="35" t="s">
        <v>2448</v>
      </c>
      <c r="J309" s="35">
        <v>23</v>
      </c>
      <c r="K309" s="35">
        <f>VALUE(COUNTIF(Validation!$A$2:$H$47,E309))</f>
        <v>0</v>
      </c>
      <c r="L309" s="361">
        <f>IF(OR(N309="RFA",N309="UFA",N309="",N309=0),0,N309)</f>
        <v>925000</v>
      </c>
      <c r="M309" s="361">
        <f>IF(OR(O309="RFA",O309="UFA",O309="",O309=0),0,O309)</f>
        <v>0</v>
      </c>
      <c r="N309" s="358">
        <v>925000</v>
      </c>
      <c r="O309" s="358" t="s">
        <v>8</v>
      </c>
      <c r="P309" s="358">
        <v>0</v>
      </c>
      <c r="Q309" s="358">
        <v>0</v>
      </c>
      <c r="R309" s="358">
        <v>0</v>
      </c>
      <c r="S309" s="358">
        <v>0</v>
      </c>
      <c r="T309" s="358">
        <v>0</v>
      </c>
      <c r="U309" s="35">
        <f t="shared" si="16"/>
        <v>1</v>
      </c>
      <c r="W309">
        <f>COUNTIF($E$3:$E$1479,E309)</f>
        <v>1</v>
      </c>
      <c r="X309" s="35">
        <f t="shared" si="17"/>
        <v>1</v>
      </c>
      <c r="Y309">
        <f t="shared" si="18"/>
        <v>0</v>
      </c>
    </row>
    <row r="310" spans="1:25" ht="15.75" x14ac:dyDescent="0.25">
      <c r="A310">
        <f t="shared" si="19"/>
        <v>308</v>
      </c>
      <c r="B310" t="str">
        <f>C310&amp;" "&amp;D310&amp;" - "&amp;F310</f>
        <v>Reese Johnson - CHI</v>
      </c>
      <c r="C310" t="str">
        <f>RIGHT(E310,(LEN(E310)-1)-SEARCH(",",E310,1))</f>
        <v>Reese</v>
      </c>
      <c r="D310" t="str">
        <f>LEFT(E310,SEARCH(",",E310,1)-1)</f>
        <v>Johnson</v>
      </c>
      <c r="E310" s="39" t="s">
        <v>2468</v>
      </c>
      <c r="F310" s="30" t="s">
        <v>13</v>
      </c>
      <c r="G310" s="35" t="s">
        <v>388</v>
      </c>
      <c r="H310" s="35" t="s">
        <v>2440</v>
      </c>
      <c r="I310" s="35" t="s">
        <v>2448</v>
      </c>
      <c r="J310" s="35">
        <v>21</v>
      </c>
      <c r="K310" s="35">
        <f>VALUE(COUNTIF(Validation!$A$2:$H$47,E310))</f>
        <v>0</v>
      </c>
      <c r="L310" s="361">
        <f>IF(OR(N310="RFA",N310="UFA",N310="",N310=0),0,N310)</f>
        <v>925000</v>
      </c>
      <c r="M310" s="361">
        <f>IF(OR(O310="RFA",O310="UFA",O310="",O310=0),0,O310)</f>
        <v>925000</v>
      </c>
      <c r="N310" s="358">
        <v>925000</v>
      </c>
      <c r="O310" s="358">
        <v>925000</v>
      </c>
      <c r="P310" s="358">
        <v>925000</v>
      </c>
      <c r="Q310" s="358" t="s">
        <v>8</v>
      </c>
      <c r="R310" s="358">
        <v>0</v>
      </c>
      <c r="S310" s="358">
        <v>0</v>
      </c>
      <c r="T310" s="358">
        <v>0</v>
      </c>
      <c r="U310" s="35">
        <f t="shared" si="16"/>
        <v>3</v>
      </c>
      <c r="W310">
        <f>COUNTIF($E$3:$E$1479,E310)</f>
        <v>1</v>
      </c>
      <c r="X310" s="35">
        <f t="shared" si="17"/>
        <v>1</v>
      </c>
      <c r="Y310">
        <f t="shared" si="18"/>
        <v>1</v>
      </c>
    </row>
    <row r="311" spans="1:25" ht="15.75" x14ac:dyDescent="0.25">
      <c r="A311">
        <f t="shared" si="19"/>
        <v>309</v>
      </c>
      <c r="B311" t="str">
        <f>C311&amp;" "&amp;D311&amp;" - "&amp;F311</f>
        <v>Slater Koekkoek - CHI</v>
      </c>
      <c r="C311" t="str">
        <f>RIGHT(E311,(LEN(E311)-1)-SEARCH(",",E311,1))</f>
        <v>Slater</v>
      </c>
      <c r="D311" t="str">
        <f>LEFT(E311,SEARCH(",",E311,1)-1)</f>
        <v>Koekkoek</v>
      </c>
      <c r="E311" s="39" t="s">
        <v>1563</v>
      </c>
      <c r="F311" s="30" t="s">
        <v>13</v>
      </c>
      <c r="G311" s="35">
        <v>0</v>
      </c>
      <c r="H311" s="35" t="s">
        <v>2447</v>
      </c>
      <c r="I311" s="35" t="s">
        <v>2441</v>
      </c>
      <c r="J311" s="35">
        <v>25</v>
      </c>
      <c r="K311" s="35">
        <f>VALUE(COUNTIF(Validation!$A$2:$H$47,E311))</f>
        <v>0</v>
      </c>
      <c r="L311" s="361">
        <f>IF(OR(N311="RFA",N311="UFA",N311="",N311=0),0,N311)</f>
        <v>925000</v>
      </c>
      <c r="M311" s="361">
        <f>IF(OR(O311="RFA",O311="UFA",O311="",O311=0),0,O311)</f>
        <v>0</v>
      </c>
      <c r="N311" s="358">
        <v>925000</v>
      </c>
      <c r="O311" s="358" t="s">
        <v>8</v>
      </c>
      <c r="P311" s="358">
        <v>0</v>
      </c>
      <c r="Q311" s="358">
        <v>0</v>
      </c>
      <c r="R311" s="358">
        <v>0</v>
      </c>
      <c r="S311" s="358">
        <v>0</v>
      </c>
      <c r="T311" s="358">
        <v>0</v>
      </c>
      <c r="U311" s="35">
        <f t="shared" si="16"/>
        <v>1</v>
      </c>
      <c r="W311">
        <f>COUNTIF($E$3:$E$1479,E311)</f>
        <v>1</v>
      </c>
      <c r="X311" s="35">
        <f t="shared" si="17"/>
        <v>0</v>
      </c>
      <c r="Y311">
        <f t="shared" si="18"/>
        <v>0</v>
      </c>
    </row>
    <row r="312" spans="1:25" ht="15.75" x14ac:dyDescent="0.25">
      <c r="A312">
        <f t="shared" si="19"/>
        <v>310</v>
      </c>
      <c r="B312" t="str">
        <f>C312&amp;" "&amp;D312&amp;" - "&amp;F312</f>
        <v>Chad Krys - CHI</v>
      </c>
      <c r="C312" t="str">
        <f>RIGHT(E312,(LEN(E312)-1)-SEARCH(",",E312,1))</f>
        <v>Chad</v>
      </c>
      <c r="D312" t="str">
        <f>LEFT(E312,SEARCH(",",E312,1)-1)</f>
        <v>Krys</v>
      </c>
      <c r="E312" s="39" t="s">
        <v>2474</v>
      </c>
      <c r="F312" s="30" t="s">
        <v>13</v>
      </c>
      <c r="G312" s="35" t="s">
        <v>388</v>
      </c>
      <c r="H312" s="35" t="s">
        <v>82</v>
      </c>
      <c r="I312" s="35" t="s">
        <v>2448</v>
      </c>
      <c r="J312" s="35">
        <v>21</v>
      </c>
      <c r="K312" s="35">
        <f>VALUE(COUNTIF(Validation!$A$2:$H$47,E312))</f>
        <v>0</v>
      </c>
      <c r="L312" s="361">
        <f>IF(OR(N312="RFA",N312="UFA",N312="",N312=0),0,N312)</f>
        <v>925000</v>
      </c>
      <c r="M312" s="361">
        <f>IF(OR(O312="RFA",O312="UFA",O312="",O312=0),0,O312)</f>
        <v>925000</v>
      </c>
      <c r="N312" s="358">
        <v>925000</v>
      </c>
      <c r="O312" s="358">
        <v>925000</v>
      </c>
      <c r="P312" s="358">
        <v>925000</v>
      </c>
      <c r="Q312" s="358" t="s">
        <v>8</v>
      </c>
      <c r="R312" s="358">
        <v>0</v>
      </c>
      <c r="S312" s="358">
        <v>0</v>
      </c>
      <c r="T312" s="358">
        <v>0</v>
      </c>
      <c r="U312" s="35">
        <f t="shared" si="16"/>
        <v>3</v>
      </c>
      <c r="W312">
        <f>COUNTIF($E$3:$E$1479,E312)</f>
        <v>1</v>
      </c>
      <c r="X312" s="35">
        <f t="shared" si="17"/>
        <v>1</v>
      </c>
      <c r="Y312">
        <f t="shared" si="18"/>
        <v>1</v>
      </c>
    </row>
    <row r="313" spans="1:25" ht="15.75" x14ac:dyDescent="0.25">
      <c r="A313">
        <f t="shared" si="19"/>
        <v>311</v>
      </c>
      <c r="B313" t="str">
        <f>C313&amp;" "&amp;D313&amp;" - "&amp;F313</f>
        <v>Philipp Kurashev - CHI</v>
      </c>
      <c r="C313" t="str">
        <f>RIGHT(E313,(LEN(E313)-1)-SEARCH(",",E313,1))</f>
        <v>Philipp</v>
      </c>
      <c r="D313" t="str">
        <f>LEFT(E313,SEARCH(",",E313,1)-1)</f>
        <v>Kurashev</v>
      </c>
      <c r="E313" s="39" t="s">
        <v>2469</v>
      </c>
      <c r="F313" s="30" t="s">
        <v>13</v>
      </c>
      <c r="G313" s="35" t="s">
        <v>388</v>
      </c>
      <c r="H313" s="35" t="s">
        <v>2454</v>
      </c>
      <c r="I313" s="35" t="s">
        <v>2448</v>
      </c>
      <c r="J313" s="35">
        <v>19</v>
      </c>
      <c r="K313" s="35">
        <f>VALUE(COUNTIF(Validation!$A$2:$H$47,E313))</f>
        <v>0</v>
      </c>
      <c r="L313" s="361">
        <f>IF(OR(N313="RFA",N313="UFA",N313="",N313=0),0,N313)</f>
        <v>925000</v>
      </c>
      <c r="M313" s="361">
        <f>IF(OR(O313="RFA",O313="UFA",O313="",O313=0),0,O313)</f>
        <v>925000</v>
      </c>
      <c r="N313" s="358">
        <v>925000</v>
      </c>
      <c r="O313" s="358">
        <v>925000</v>
      </c>
      <c r="P313" s="358">
        <v>925000</v>
      </c>
      <c r="Q313" s="358" t="s">
        <v>8</v>
      </c>
      <c r="R313" s="358">
        <v>0</v>
      </c>
      <c r="S313" s="358">
        <v>0</v>
      </c>
      <c r="T313" s="358">
        <v>0</v>
      </c>
      <c r="U313" s="35">
        <f t="shared" si="16"/>
        <v>3</v>
      </c>
      <c r="W313">
        <f>COUNTIF($E$3:$E$1479,E313)</f>
        <v>1</v>
      </c>
      <c r="X313" s="35">
        <f t="shared" si="17"/>
        <v>1</v>
      </c>
      <c r="Y313">
        <f t="shared" si="18"/>
        <v>1</v>
      </c>
    </row>
    <row r="314" spans="1:25" ht="15.75" x14ac:dyDescent="0.25">
      <c r="A314">
        <f t="shared" si="19"/>
        <v>312</v>
      </c>
      <c r="B314" t="str">
        <f>C314&amp;" "&amp;D314&amp;" - "&amp;F314</f>
        <v>Nathan Noel - CHI</v>
      </c>
      <c r="C314" t="str">
        <f>RIGHT(E314,(LEN(E314)-1)-SEARCH(",",E314,1))</f>
        <v>Nathan</v>
      </c>
      <c r="D314" t="str">
        <f>LEFT(E314,SEARCH(",",E314,1)-1)</f>
        <v>Noel</v>
      </c>
      <c r="E314" s="39" t="s">
        <v>1910</v>
      </c>
      <c r="F314" s="30" t="s">
        <v>13</v>
      </c>
      <c r="G314" s="35" t="s">
        <v>388</v>
      </c>
      <c r="H314" s="35" t="s">
        <v>73</v>
      </c>
      <c r="I314" s="35" t="s">
        <v>2448</v>
      </c>
      <c r="J314" s="35">
        <v>22</v>
      </c>
      <c r="K314" s="35">
        <f>VALUE(COUNTIF(Validation!$A$2:$H$47,E314))</f>
        <v>0</v>
      </c>
      <c r="L314" s="361">
        <f>IF(OR(N314="RFA",N314="UFA",N314="",N314=0),0,N314)</f>
        <v>925000</v>
      </c>
      <c r="M314" s="361">
        <f>IF(OR(O314="RFA",O314="UFA",O314="",O314=0),0,O314)</f>
        <v>0</v>
      </c>
      <c r="N314" s="358">
        <v>925000</v>
      </c>
      <c r="O314" s="358" t="s">
        <v>8</v>
      </c>
      <c r="P314" s="358">
        <v>0</v>
      </c>
      <c r="Q314" s="358">
        <v>0</v>
      </c>
      <c r="R314" s="358">
        <v>0</v>
      </c>
      <c r="S314" s="358">
        <v>0</v>
      </c>
      <c r="T314" s="358">
        <v>0</v>
      </c>
      <c r="U314" s="35">
        <f t="shared" si="16"/>
        <v>1</v>
      </c>
      <c r="W314">
        <f>COUNTIF($E$3:$E$1479,E314)</f>
        <v>1</v>
      </c>
      <c r="X314" s="35">
        <f t="shared" si="17"/>
        <v>1</v>
      </c>
      <c r="Y314">
        <f t="shared" si="18"/>
        <v>0</v>
      </c>
    </row>
    <row r="315" spans="1:25" ht="15.75" x14ac:dyDescent="0.25">
      <c r="A315">
        <f t="shared" si="19"/>
        <v>313</v>
      </c>
      <c r="B315" t="str">
        <f>C315&amp;" "&amp;D315&amp;" - "&amp;F315</f>
        <v>Tim Soderlund - CHI</v>
      </c>
      <c r="C315" t="str">
        <f>RIGHT(E315,(LEN(E315)-1)-SEARCH(",",E315,1))</f>
        <v>Tim</v>
      </c>
      <c r="D315" t="str">
        <f>LEFT(E315,SEARCH(",",E315,1)-1)</f>
        <v>Soderlund</v>
      </c>
      <c r="E315" s="39" t="s">
        <v>2866</v>
      </c>
      <c r="F315" s="30" t="s">
        <v>13</v>
      </c>
      <c r="G315" s="35" t="s">
        <v>388</v>
      </c>
      <c r="H315" s="35" t="s">
        <v>2454</v>
      </c>
      <c r="I315" s="35" t="s">
        <v>2448</v>
      </c>
      <c r="J315" s="35">
        <v>21</v>
      </c>
      <c r="K315" s="35">
        <f>VALUE(COUNTIF(Validation!$A$2:$H$47,E315))</f>
        <v>0</v>
      </c>
      <c r="L315" s="361">
        <f>IF(OR(N315="RFA",N315="UFA",N315="",N315=0),0,N315)</f>
        <v>925000</v>
      </c>
      <c r="M315" s="361">
        <f>IF(OR(O315="RFA",O315="UFA",O315="",O315=0),0,O315)</f>
        <v>925000</v>
      </c>
      <c r="N315" s="358">
        <v>925000</v>
      </c>
      <c r="O315" s="358">
        <v>925000</v>
      </c>
      <c r="P315" s="358">
        <v>925000</v>
      </c>
      <c r="Q315" s="358" t="s">
        <v>8</v>
      </c>
      <c r="R315" s="358">
        <v>0</v>
      </c>
      <c r="S315" s="358">
        <v>0</v>
      </c>
      <c r="T315" s="358">
        <v>0</v>
      </c>
      <c r="U315" s="35">
        <f t="shared" si="16"/>
        <v>3</v>
      </c>
      <c r="W315">
        <f>COUNTIF($E$3:$E$1479,E315)</f>
        <v>1</v>
      </c>
      <c r="X315" s="35">
        <f t="shared" si="17"/>
        <v>1</v>
      </c>
      <c r="Y315">
        <f t="shared" si="18"/>
        <v>1</v>
      </c>
    </row>
    <row r="316" spans="1:25" ht="15.75" x14ac:dyDescent="0.25">
      <c r="A316">
        <f t="shared" si="19"/>
        <v>314</v>
      </c>
      <c r="B316" t="str">
        <f>C316&amp;" "&amp;D316&amp;" - "&amp;F316</f>
        <v>Joni Tuulola - CHI</v>
      </c>
      <c r="C316" t="str">
        <f>RIGHT(E316,(LEN(E316)-1)-SEARCH(",",E316,1))</f>
        <v>Joni</v>
      </c>
      <c r="D316" t="str">
        <f>LEFT(E316,SEARCH(",",E316,1)-1)</f>
        <v>Tuulola</v>
      </c>
      <c r="E316" s="39" t="s">
        <v>1911</v>
      </c>
      <c r="F316" s="30" t="s">
        <v>13</v>
      </c>
      <c r="G316" s="35" t="s">
        <v>388</v>
      </c>
      <c r="H316" s="35" t="s">
        <v>2447</v>
      </c>
      <c r="I316" s="35" t="s">
        <v>2448</v>
      </c>
      <c r="J316" s="35">
        <v>23</v>
      </c>
      <c r="K316" s="35">
        <f>VALUE(COUNTIF(Validation!$A$2:$H$47,E316))</f>
        <v>0</v>
      </c>
      <c r="L316" s="361">
        <f>IF(OR(N316="RFA",N316="UFA",N316="",N316=0),0,N316)</f>
        <v>925000</v>
      </c>
      <c r="M316" s="361">
        <f>IF(OR(O316="RFA",O316="UFA",O316="",O316=0),0,O316)</f>
        <v>0</v>
      </c>
      <c r="N316" s="358">
        <v>925000</v>
      </c>
      <c r="O316" s="358" t="s">
        <v>8</v>
      </c>
      <c r="P316" s="358">
        <v>0</v>
      </c>
      <c r="Q316" s="358">
        <v>0</v>
      </c>
      <c r="R316" s="358">
        <v>0</v>
      </c>
      <c r="S316" s="358">
        <v>0</v>
      </c>
      <c r="T316" s="358">
        <v>0</v>
      </c>
      <c r="U316" s="35">
        <f t="shared" si="16"/>
        <v>1</v>
      </c>
      <c r="W316">
        <f>COUNTIF($E$3:$E$1479,E316)</f>
        <v>1</v>
      </c>
      <c r="X316" s="35">
        <f t="shared" si="17"/>
        <v>1</v>
      </c>
      <c r="Y316">
        <f t="shared" si="18"/>
        <v>0</v>
      </c>
    </row>
    <row r="317" spans="1:25" ht="15.75" x14ac:dyDescent="0.25">
      <c r="A317">
        <f t="shared" si="19"/>
        <v>315</v>
      </c>
      <c r="B317" t="str">
        <f>C317&amp;" "&amp;D317&amp;" - "&amp;F317</f>
        <v>Anton Wedin - CHI</v>
      </c>
      <c r="C317" t="str">
        <f>RIGHT(E317,(LEN(E317)-1)-SEARCH(",",E317,1))</f>
        <v>Anton</v>
      </c>
      <c r="D317" t="str">
        <f>LEFT(E317,SEARCH(",",E317,1)-1)</f>
        <v>Wedin</v>
      </c>
      <c r="E317" s="39" t="s">
        <v>2465</v>
      </c>
      <c r="F317" s="30" t="s">
        <v>13</v>
      </c>
      <c r="G317" s="35" t="s">
        <v>388</v>
      </c>
      <c r="H317" s="35" t="s">
        <v>2444</v>
      </c>
      <c r="I317" s="35" t="s">
        <v>2448</v>
      </c>
      <c r="J317" s="9">
        <v>26</v>
      </c>
      <c r="K317" s="35">
        <f>VALUE(COUNTIF(Validation!$A$2:$H$47,E317))</f>
        <v>0</v>
      </c>
      <c r="L317" s="361">
        <f>IF(OR(N317="RFA",N317="UFA",N317="",N317=0),0,N317)</f>
        <v>925000</v>
      </c>
      <c r="M317" s="361">
        <f>IF(OR(O317="RFA",O317="UFA",O317="",O317=0),0,O317)</f>
        <v>0</v>
      </c>
      <c r="N317" s="358">
        <v>925000</v>
      </c>
      <c r="O317" s="358" t="s">
        <v>7</v>
      </c>
      <c r="P317" s="358">
        <v>0</v>
      </c>
      <c r="Q317" s="358">
        <v>0</v>
      </c>
      <c r="R317" s="358">
        <v>0</v>
      </c>
      <c r="S317" s="358">
        <v>0</v>
      </c>
      <c r="T317" s="358">
        <v>0</v>
      </c>
      <c r="U317" s="35">
        <f t="shared" si="16"/>
        <v>1</v>
      </c>
      <c r="W317">
        <f>COUNTIF($E$3:$E$1479,E317)</f>
        <v>1</v>
      </c>
      <c r="X317" s="35">
        <f t="shared" si="17"/>
        <v>1</v>
      </c>
      <c r="Y317">
        <f t="shared" si="18"/>
        <v>0</v>
      </c>
    </row>
    <row r="318" spans="1:25" ht="15.75" x14ac:dyDescent="0.25">
      <c r="A318">
        <f t="shared" si="19"/>
        <v>316</v>
      </c>
      <c r="B318" t="str">
        <f>C318&amp;" "&amp;D318&amp;" - "&amp;F318</f>
        <v>Aleksi Saarela - CHI</v>
      </c>
      <c r="C318" t="str">
        <f>RIGHT(E318,(LEN(E318)-1)-SEARCH(",",E318,1))</f>
        <v>Aleksi</v>
      </c>
      <c r="D318" t="str">
        <f>LEFT(E318,SEARCH(",",E318,1)-1)</f>
        <v>Saarela</v>
      </c>
      <c r="E318" s="39" t="s">
        <v>1641</v>
      </c>
      <c r="F318" s="30" t="s">
        <v>13</v>
      </c>
      <c r="G318" s="35" t="s">
        <v>388</v>
      </c>
      <c r="H318" s="35" t="s">
        <v>2454</v>
      </c>
      <c r="I318" s="35" t="s">
        <v>2448</v>
      </c>
      <c r="J318" s="35">
        <v>22</v>
      </c>
      <c r="K318" s="35">
        <f>VALUE(COUNTIF(Validation!$A$2:$H$47,E318))</f>
        <v>0</v>
      </c>
      <c r="L318" s="361">
        <f>IF(OR(N318="RFA",N318="UFA",N318="",N318=0),0,N318)</f>
        <v>902500</v>
      </c>
      <c r="M318" s="361">
        <f>IF(OR(O318="RFA",O318="UFA",O318="",O318=0),0,O318)</f>
        <v>0</v>
      </c>
      <c r="N318" s="358">
        <v>902500</v>
      </c>
      <c r="O318" s="358" t="s">
        <v>8</v>
      </c>
      <c r="P318" s="358">
        <v>0</v>
      </c>
      <c r="Q318" s="358">
        <v>0</v>
      </c>
      <c r="R318" s="358">
        <v>0</v>
      </c>
      <c r="S318" s="358">
        <v>0</v>
      </c>
      <c r="T318" s="358">
        <v>0</v>
      </c>
      <c r="U318" s="35">
        <f t="shared" si="16"/>
        <v>1</v>
      </c>
      <c r="W318">
        <f>COUNTIF($E$3:$E$1479,E318)</f>
        <v>1</v>
      </c>
      <c r="X318" s="35">
        <f t="shared" si="17"/>
        <v>1</v>
      </c>
      <c r="Y318">
        <f t="shared" si="18"/>
        <v>0</v>
      </c>
    </row>
    <row r="319" spans="1:25" ht="15.75" x14ac:dyDescent="0.25">
      <c r="A319">
        <f t="shared" si="19"/>
        <v>317</v>
      </c>
      <c r="B319" t="str">
        <f>C319&amp;" "&amp;D319&amp;" - "&amp;F319</f>
        <v>Mackenzie Entwistle - CHI</v>
      </c>
      <c r="C319" t="str">
        <f>RIGHT(E319,(LEN(E319)-1)-SEARCH(",",E319,1))</f>
        <v>Mackenzie</v>
      </c>
      <c r="D319" t="str">
        <f>LEFT(E319,SEARCH(",",E319,1)-1)</f>
        <v>Entwistle</v>
      </c>
      <c r="E319" s="39" t="s">
        <v>2471</v>
      </c>
      <c r="F319" s="30" t="s">
        <v>13</v>
      </c>
      <c r="G319" s="35" t="s">
        <v>388</v>
      </c>
      <c r="H319" s="9" t="s">
        <v>73</v>
      </c>
      <c r="I319" s="9" t="s">
        <v>2448</v>
      </c>
      <c r="J319" s="9">
        <v>20</v>
      </c>
      <c r="K319" s="35">
        <f>VALUE(COUNTIF(Validation!$A$2:$H$47,E319))</f>
        <v>0</v>
      </c>
      <c r="L319" s="361">
        <f>IF(OR(N319="RFA",N319="UFA",N319="",N319=0),0,N319)</f>
        <v>894167</v>
      </c>
      <c r="M319" s="361">
        <f>IF(OR(O319="RFA",O319="UFA",O319="",O319=0),0,O319)</f>
        <v>894167</v>
      </c>
      <c r="N319" s="358">
        <v>894167</v>
      </c>
      <c r="O319" s="358">
        <v>894167</v>
      </c>
      <c r="P319" s="358">
        <v>894167</v>
      </c>
      <c r="Q319" s="358" t="s">
        <v>8</v>
      </c>
      <c r="R319" s="358">
        <v>0</v>
      </c>
      <c r="S319" s="358">
        <v>0</v>
      </c>
      <c r="T319" s="358">
        <v>0</v>
      </c>
      <c r="U319" s="35">
        <f t="shared" si="16"/>
        <v>3</v>
      </c>
      <c r="W319">
        <f>COUNTIF($E$3:$E$1479,E319)</f>
        <v>1</v>
      </c>
      <c r="X319" s="35">
        <f t="shared" si="17"/>
        <v>1</v>
      </c>
      <c r="Y319">
        <f t="shared" si="18"/>
        <v>1</v>
      </c>
    </row>
    <row r="320" spans="1:25" ht="15.75" x14ac:dyDescent="0.25">
      <c r="A320">
        <f t="shared" si="19"/>
        <v>318</v>
      </c>
      <c r="B320" t="str">
        <f>C320&amp;" "&amp;D320&amp;" - "&amp;F320</f>
        <v>Alex DeBrincat - CHI</v>
      </c>
      <c r="C320" t="str">
        <f>RIGHT(E320,(LEN(E320)-1)-SEARCH(",",E320,1))</f>
        <v>Alex</v>
      </c>
      <c r="D320" t="str">
        <f>LEFT(E320,SEARCH(",",E320,1)-1)</f>
        <v>DeBrincat</v>
      </c>
      <c r="E320" s="39" t="s">
        <v>1894</v>
      </c>
      <c r="F320" s="30" t="s">
        <v>13</v>
      </c>
      <c r="G320" s="35" t="s">
        <v>405</v>
      </c>
      <c r="H320" s="35" t="s">
        <v>2444</v>
      </c>
      <c r="I320" s="35" t="s">
        <v>2441</v>
      </c>
      <c r="J320" s="35">
        <v>21</v>
      </c>
      <c r="K320" s="35">
        <f>VALUE(COUNTIF(Validation!$A$2:$H$47,E320))</f>
        <v>0</v>
      </c>
      <c r="L320" s="361">
        <f>IF(OR(N320="RFA",N320="UFA",N320="",N320=0),0,N320)</f>
        <v>894166</v>
      </c>
      <c r="M320" s="361">
        <f>IF(OR(O320="RFA",O320="UFA",O320="",O320=0),0,O320)</f>
        <v>0</v>
      </c>
      <c r="N320" s="358">
        <v>894166</v>
      </c>
      <c r="O320" s="358" t="s">
        <v>8</v>
      </c>
      <c r="P320" s="358">
        <v>0</v>
      </c>
      <c r="Q320" s="358">
        <v>0</v>
      </c>
      <c r="R320" s="358">
        <v>0</v>
      </c>
      <c r="S320" s="358">
        <v>0</v>
      </c>
      <c r="T320" s="358">
        <v>0</v>
      </c>
      <c r="U320" s="35">
        <f t="shared" si="16"/>
        <v>1</v>
      </c>
      <c r="W320">
        <f>COUNTIF($E$3:$E$1479,E320)</f>
        <v>1</v>
      </c>
      <c r="X320" s="35">
        <f t="shared" si="17"/>
        <v>1</v>
      </c>
      <c r="Y320">
        <f t="shared" si="18"/>
        <v>0</v>
      </c>
    </row>
    <row r="321" spans="1:25" ht="15.75" x14ac:dyDescent="0.25">
      <c r="A321">
        <f t="shared" si="19"/>
        <v>319</v>
      </c>
      <c r="B321" t="str">
        <f>C321&amp;" "&amp;D321&amp;" - "&amp;F321</f>
        <v>Carl Dahlstrom - CHI</v>
      </c>
      <c r="C321" t="str">
        <f>RIGHT(E321,(LEN(E321)-1)-SEARCH(",",E321,1))</f>
        <v>Carl</v>
      </c>
      <c r="D321" t="str">
        <f>LEFT(E321,SEARCH(",",E321,1)-1)</f>
        <v>Dahlstrom</v>
      </c>
      <c r="E321" s="39" t="s">
        <v>2853</v>
      </c>
      <c r="F321" s="30" t="s">
        <v>13</v>
      </c>
      <c r="G321" s="35">
        <v>0</v>
      </c>
      <c r="H321" s="35" t="s">
        <v>2447</v>
      </c>
      <c r="I321" s="35" t="s">
        <v>2441</v>
      </c>
      <c r="J321" s="35">
        <v>24</v>
      </c>
      <c r="K321" s="35">
        <f>VALUE(COUNTIF(Validation!$A$2:$H$47,E321))</f>
        <v>0</v>
      </c>
      <c r="L321" s="361">
        <f>IF(OR(N321="RFA",N321="UFA",N321="",N321=0),0,N321)</f>
        <v>850000</v>
      </c>
      <c r="M321" s="361">
        <f>IF(OR(O321="RFA",O321="UFA",O321="",O321=0),0,O321)</f>
        <v>850000</v>
      </c>
      <c r="N321" s="358">
        <v>850000</v>
      </c>
      <c r="O321" s="358">
        <v>850000</v>
      </c>
      <c r="P321" s="358" t="s">
        <v>8</v>
      </c>
      <c r="Q321" s="358">
        <v>0</v>
      </c>
      <c r="R321" s="358">
        <v>0</v>
      </c>
      <c r="S321" s="358">
        <v>0</v>
      </c>
      <c r="T321" s="358">
        <v>0</v>
      </c>
      <c r="U321" s="35">
        <f t="shared" si="16"/>
        <v>2</v>
      </c>
      <c r="W321">
        <f>COUNTIF($E$3:$E$1479,E321)</f>
        <v>1</v>
      </c>
      <c r="X321" s="35">
        <f t="shared" si="17"/>
        <v>0</v>
      </c>
      <c r="Y321">
        <f t="shared" si="18"/>
        <v>1</v>
      </c>
    </row>
    <row r="322" spans="1:25" ht="15.75" x14ac:dyDescent="0.25">
      <c r="A322">
        <f t="shared" si="19"/>
        <v>320</v>
      </c>
      <c r="B322" t="str">
        <f>C322&amp;" "&amp;D322&amp;" - "&amp;F322</f>
        <v>John Quenneville - CHI</v>
      </c>
      <c r="C322" t="str">
        <f>RIGHT(E322,(LEN(E322)-1)-SEARCH(",",E322,1))</f>
        <v>John</v>
      </c>
      <c r="D322" t="str">
        <f>LEFT(E322,SEARCH(",",E322,1)-1)</f>
        <v>Quenneville</v>
      </c>
      <c r="E322" s="39" t="s">
        <v>1711</v>
      </c>
      <c r="F322" s="30" t="s">
        <v>13</v>
      </c>
      <c r="G322" s="35">
        <v>0</v>
      </c>
      <c r="H322" s="35" t="s">
        <v>2452</v>
      </c>
      <c r="I322" s="35" t="s">
        <v>2448</v>
      </c>
      <c r="J322" s="35">
        <v>23</v>
      </c>
      <c r="K322" s="35">
        <f>VALUE(COUNTIF(Validation!$A$2:$H$47,E322))</f>
        <v>0</v>
      </c>
      <c r="L322" s="361">
        <f>IF(OR(N322="RFA",N322="UFA",N322="",N322=0),0,N322)</f>
        <v>750000</v>
      </c>
      <c r="M322" s="361">
        <f>IF(OR(O322="RFA",O322="UFA",O322="",O322=0),0,O322)</f>
        <v>750000</v>
      </c>
      <c r="N322" s="358">
        <v>750000</v>
      </c>
      <c r="O322" s="358">
        <v>750000</v>
      </c>
      <c r="P322" s="358" t="s">
        <v>8</v>
      </c>
      <c r="Q322" s="358">
        <v>0</v>
      </c>
      <c r="R322" s="358">
        <v>0</v>
      </c>
      <c r="S322" s="358">
        <v>0</v>
      </c>
      <c r="T322" s="358">
        <v>0</v>
      </c>
      <c r="U322" s="35">
        <f t="shared" si="16"/>
        <v>2</v>
      </c>
      <c r="W322">
        <f>COUNTIF($E$3:$E$1479,E322)</f>
        <v>1</v>
      </c>
      <c r="X322" s="35">
        <f t="shared" si="17"/>
        <v>0</v>
      </c>
      <c r="Y322">
        <f t="shared" si="18"/>
        <v>1</v>
      </c>
    </row>
    <row r="323" spans="1:25" ht="15.75" x14ac:dyDescent="0.25">
      <c r="A323">
        <f t="shared" si="19"/>
        <v>321</v>
      </c>
      <c r="B323" t="str">
        <f>C323&amp;" "&amp;D323&amp;" - "&amp;F323</f>
        <v>Dylan Sikura - CHI</v>
      </c>
      <c r="C323" t="str">
        <f>RIGHT(E323,(LEN(E323)-1)-SEARCH(",",E323,1))</f>
        <v>Dylan</v>
      </c>
      <c r="D323" t="str">
        <f>LEFT(E323,SEARCH(",",E323,1)-1)</f>
        <v>Sikura</v>
      </c>
      <c r="E323" s="39" t="s">
        <v>1893</v>
      </c>
      <c r="F323" s="30" t="s">
        <v>13</v>
      </c>
      <c r="G323" s="35">
        <v>0</v>
      </c>
      <c r="H323" s="35" t="s">
        <v>2472</v>
      </c>
      <c r="I323" s="35" t="s">
        <v>2448</v>
      </c>
      <c r="J323" s="35">
        <v>24</v>
      </c>
      <c r="K323" s="35">
        <f>VALUE(COUNTIF(Validation!$A$2:$H$47,E323))</f>
        <v>0</v>
      </c>
      <c r="L323" s="361">
        <f>IF(OR(N323="RFA",N323="UFA",N323="",N323=0),0,N323)</f>
        <v>750000</v>
      </c>
      <c r="M323" s="361">
        <f>IF(OR(O323="RFA",O323="UFA",O323="",O323=0),0,O323)</f>
        <v>750000</v>
      </c>
      <c r="N323" s="358">
        <v>750000</v>
      </c>
      <c r="O323" s="358">
        <v>750000</v>
      </c>
      <c r="P323" s="358" t="s">
        <v>8</v>
      </c>
      <c r="Q323" s="358">
        <v>0</v>
      </c>
      <c r="R323" s="358">
        <v>0</v>
      </c>
      <c r="S323" s="358">
        <v>0</v>
      </c>
      <c r="T323" s="358">
        <v>0</v>
      </c>
      <c r="U323" s="35">
        <f t="shared" ref="U323:U386" si="20">COUNTIF(N323:T323,"&gt;0")</f>
        <v>2</v>
      </c>
      <c r="W323">
        <f>COUNTIF($E$3:$E$1479,E323)</f>
        <v>1</v>
      </c>
      <c r="X323" s="35">
        <f t="shared" ref="X323:X386" si="21">IF(LEFT(G323,3)="ELC",1,0)</f>
        <v>0</v>
      </c>
      <c r="Y323">
        <f t="shared" ref="Y323:Y386" si="22">IF(L323=M323,1,0)</f>
        <v>1</v>
      </c>
    </row>
    <row r="324" spans="1:25" ht="15.75" x14ac:dyDescent="0.25">
      <c r="A324">
        <f t="shared" ref="A324:A387" si="23">A323+1</f>
        <v>322</v>
      </c>
      <c r="B324" t="str">
        <f>C324&amp;" "&amp;D324&amp;" - "&amp;F324</f>
        <v>Alexandre Fortin - CHI</v>
      </c>
      <c r="C324" t="str">
        <f>RIGHT(E324,(LEN(E324)-1)-SEARCH(",",E324,1))</f>
        <v>Alexandre</v>
      </c>
      <c r="D324" t="str">
        <f>LEFT(E324,SEARCH(",",E324,1)-1)</f>
        <v>Fortin</v>
      </c>
      <c r="E324" s="39" t="s">
        <v>1917</v>
      </c>
      <c r="F324" s="30" t="s">
        <v>13</v>
      </c>
      <c r="G324" s="35" t="s">
        <v>388</v>
      </c>
      <c r="H324" s="35" t="s">
        <v>2454</v>
      </c>
      <c r="I324" s="35" t="s">
        <v>2448</v>
      </c>
      <c r="J324" s="35">
        <v>22</v>
      </c>
      <c r="K324" s="35">
        <f>VALUE(COUNTIF(Validation!$A$2:$H$47,E324))</f>
        <v>0</v>
      </c>
      <c r="L324" s="361">
        <f>IF(OR(N324="RFA",N324="UFA",N324="",N324=0),0,N324)</f>
        <v>706666</v>
      </c>
      <c r="M324" s="361">
        <f>IF(OR(O324="RFA",O324="UFA",O324="",O324=0),0,O324)</f>
        <v>0</v>
      </c>
      <c r="N324" s="358">
        <v>706666</v>
      </c>
      <c r="O324" s="358" t="s">
        <v>8</v>
      </c>
      <c r="P324" s="358">
        <v>0</v>
      </c>
      <c r="Q324" s="358">
        <v>0</v>
      </c>
      <c r="R324" s="358">
        <v>0</v>
      </c>
      <c r="S324" s="358">
        <v>0</v>
      </c>
      <c r="T324" s="358">
        <v>0</v>
      </c>
      <c r="U324" s="35">
        <f t="shared" si="20"/>
        <v>1</v>
      </c>
      <c r="W324">
        <f>COUNTIF($E$3:$E$1479,E324)</f>
        <v>1</v>
      </c>
      <c r="X324" s="35">
        <f t="shared" si="21"/>
        <v>1</v>
      </c>
      <c r="Y324">
        <f t="shared" si="22"/>
        <v>0</v>
      </c>
    </row>
    <row r="325" spans="1:25" ht="15.75" x14ac:dyDescent="0.25">
      <c r="A325">
        <f t="shared" si="23"/>
        <v>323</v>
      </c>
      <c r="B325" t="str">
        <f>C325&amp;" "&amp;D325&amp;" - "&amp;F325</f>
        <v>Jacob Nilsson - CHI</v>
      </c>
      <c r="C325" t="str">
        <f>RIGHT(E325,(LEN(E325)-1)-SEARCH(",",E325,1))</f>
        <v>Jacob</v>
      </c>
      <c r="D325" t="str">
        <f>LEFT(E325,SEARCH(",",E325,1)-1)</f>
        <v>Nilsson</v>
      </c>
      <c r="E325" s="39" t="s">
        <v>1904</v>
      </c>
      <c r="F325" s="35" t="s">
        <v>13</v>
      </c>
      <c r="G325" s="35">
        <v>0</v>
      </c>
      <c r="H325" s="9" t="s">
        <v>2454</v>
      </c>
      <c r="I325" s="9" t="s">
        <v>2448</v>
      </c>
      <c r="J325" s="9">
        <v>25</v>
      </c>
      <c r="K325" s="35">
        <f>VALUE(COUNTIF(Validation!$A$2:$H$47,E325))</f>
        <v>0</v>
      </c>
      <c r="L325" s="361">
        <f>IF(OR(N325="RFA",N325="UFA",N325="",N325=0),0,N325)</f>
        <v>700000</v>
      </c>
      <c r="M325" s="361">
        <f>IF(OR(O325="RFA",O325="UFA",O325="",O325=0),0,O325)</f>
        <v>0</v>
      </c>
      <c r="N325" s="358">
        <v>700000</v>
      </c>
      <c r="O325" s="358" t="s">
        <v>8</v>
      </c>
      <c r="P325" s="358">
        <v>0</v>
      </c>
      <c r="Q325" s="358">
        <v>0</v>
      </c>
      <c r="R325" s="358">
        <v>0</v>
      </c>
      <c r="S325" s="358">
        <v>0</v>
      </c>
      <c r="T325" s="358">
        <v>0</v>
      </c>
      <c r="U325" s="35">
        <f t="shared" si="20"/>
        <v>1</v>
      </c>
      <c r="W325">
        <f>COUNTIF($E$3:$E$1479,E325)</f>
        <v>1</v>
      </c>
      <c r="X325" s="35">
        <f t="shared" si="21"/>
        <v>0</v>
      </c>
      <c r="Y325">
        <f t="shared" si="22"/>
        <v>0</v>
      </c>
    </row>
    <row r="326" spans="1:25" ht="15.75" x14ac:dyDescent="0.25">
      <c r="A326">
        <f t="shared" si="23"/>
        <v>324</v>
      </c>
      <c r="B326" t="str">
        <f>C326&amp;" "&amp;D326&amp;" - "&amp;F326</f>
        <v>Brendan Perlini - CHI</v>
      </c>
      <c r="C326" t="str">
        <f>RIGHT(E326,(LEN(E326)-1)-SEARCH(",",E326,1))</f>
        <v>Brendan</v>
      </c>
      <c r="D326" t="str">
        <f>LEFT(E326,SEARCH(",",E326,1)-1)</f>
        <v>Perlini</v>
      </c>
      <c r="E326" s="39" t="s">
        <v>2161</v>
      </c>
      <c r="F326" s="30" t="s">
        <v>13</v>
      </c>
      <c r="G326" s="35">
        <v>0</v>
      </c>
      <c r="H326" s="9" t="s">
        <v>2443</v>
      </c>
      <c r="I326" s="9" t="s">
        <v>2441</v>
      </c>
      <c r="J326" s="9">
        <v>23</v>
      </c>
      <c r="K326" s="35">
        <f>VALUE(COUNTIF(Validation!$A$2:$H$47,E326))</f>
        <v>0</v>
      </c>
      <c r="L326" s="361">
        <f>IF(OR(N326="RFA",N326="UFA",N326="",N326=0),0,N326)</f>
        <v>0</v>
      </c>
      <c r="M326" s="361">
        <f>IF(OR(O326="RFA",O326="UFA",O326="",O326=0),0,O326)</f>
        <v>0</v>
      </c>
      <c r="N326" s="358" t="s">
        <v>8</v>
      </c>
      <c r="O326" s="358">
        <v>0</v>
      </c>
      <c r="P326" s="358">
        <v>0</v>
      </c>
      <c r="Q326" s="358">
        <v>0</v>
      </c>
      <c r="R326" s="358">
        <v>0</v>
      </c>
      <c r="S326" s="358">
        <v>0</v>
      </c>
      <c r="T326" s="358">
        <v>0</v>
      </c>
      <c r="U326" s="35">
        <f t="shared" si="20"/>
        <v>0</v>
      </c>
      <c r="W326">
        <f>COUNTIF($E$3:$E$1479,E326)</f>
        <v>1</v>
      </c>
      <c r="X326" s="35">
        <f t="shared" si="21"/>
        <v>0</v>
      </c>
      <c r="Y326">
        <f t="shared" si="22"/>
        <v>1</v>
      </c>
    </row>
    <row r="327" spans="1:25" ht="15.75" x14ac:dyDescent="0.25">
      <c r="A327">
        <f t="shared" si="23"/>
        <v>325</v>
      </c>
      <c r="B327" t="str">
        <f>C327&amp;" "&amp;D327&amp;" - "&amp;F327</f>
        <v>Cam Atkinson - CLB</v>
      </c>
      <c r="C327" t="str">
        <f>RIGHT(E327,(LEN(E327)-1)-SEARCH(",",E327,1))</f>
        <v>Cam</v>
      </c>
      <c r="D327" t="str">
        <f>LEFT(E327,SEARCH(",",E327,1)-1)</f>
        <v>Atkinson</v>
      </c>
      <c r="E327" s="39" t="s">
        <v>2940</v>
      </c>
      <c r="F327" s="30" t="s">
        <v>14</v>
      </c>
      <c r="G327" s="35" t="s">
        <v>374</v>
      </c>
      <c r="H327" s="35" t="s">
        <v>2443</v>
      </c>
      <c r="I327" s="35" t="s">
        <v>2441</v>
      </c>
      <c r="J327" s="35">
        <v>30</v>
      </c>
      <c r="K327" s="35">
        <f>VALUE(COUNTIF(Validation!$A$2:$H$47,E327))</f>
        <v>0</v>
      </c>
      <c r="L327" s="361">
        <f>IF(OR(N327="RFA",N327="UFA",N327="",N327=0),0,N327)</f>
        <v>5875000</v>
      </c>
      <c r="M327" s="361">
        <f>IF(OR(O327="RFA",O327="UFA",O327="",O327=0),0,O327)</f>
        <v>5875000</v>
      </c>
      <c r="N327" s="358">
        <v>5875000</v>
      </c>
      <c r="O327" s="358">
        <v>5875000</v>
      </c>
      <c r="P327" s="358">
        <v>5875000</v>
      </c>
      <c r="Q327" s="358">
        <v>5875000</v>
      </c>
      <c r="R327" s="358">
        <v>5875000</v>
      </c>
      <c r="S327" s="358">
        <v>5875000</v>
      </c>
      <c r="T327" s="358" t="s">
        <v>7</v>
      </c>
      <c r="U327" s="35">
        <f t="shared" si="20"/>
        <v>6</v>
      </c>
      <c r="W327">
        <f>COUNTIF($E$3:$E$1479,E327)</f>
        <v>1</v>
      </c>
      <c r="X327" s="35">
        <f t="shared" si="21"/>
        <v>0</v>
      </c>
      <c r="Y327">
        <f t="shared" si="22"/>
        <v>1</v>
      </c>
    </row>
    <row r="328" spans="1:25" ht="15.75" x14ac:dyDescent="0.25">
      <c r="A328">
        <f t="shared" si="23"/>
        <v>326</v>
      </c>
      <c r="B328" t="str">
        <f>C328&amp;" "&amp;D328&amp;" - "&amp;F328</f>
        <v>Brandon Dubinsky - CLB</v>
      </c>
      <c r="C328" t="str">
        <f>RIGHT(E328,(LEN(E328)-1)-SEARCH(",",E328,1))</f>
        <v>Brandon</v>
      </c>
      <c r="D328" t="str">
        <f>LEFT(E328,SEARCH(",",E328,1)-1)</f>
        <v>Dubinsky</v>
      </c>
      <c r="E328" s="39" t="s">
        <v>1657</v>
      </c>
      <c r="F328" s="30" t="s">
        <v>14</v>
      </c>
      <c r="G328" s="35" t="s">
        <v>372</v>
      </c>
      <c r="H328" s="35" t="s">
        <v>2454</v>
      </c>
      <c r="I328" s="35" t="s">
        <v>2441</v>
      </c>
      <c r="J328" s="35">
        <v>33</v>
      </c>
      <c r="K328" s="35">
        <f>VALUE(COUNTIF(Validation!$A$2:$H$47,E328))</f>
        <v>0</v>
      </c>
      <c r="L328" s="361">
        <f>IF(OR(N328="RFA",N328="UFA",N328="",N328=0),0,N328)</f>
        <v>5850000</v>
      </c>
      <c r="M328" s="361">
        <f>IF(OR(O328="RFA",O328="UFA",O328="",O328=0),0,O328)</f>
        <v>5850000</v>
      </c>
      <c r="N328" s="358">
        <v>5850000</v>
      </c>
      <c r="O328" s="358">
        <v>5850000</v>
      </c>
      <c r="P328" s="358" t="s">
        <v>7</v>
      </c>
      <c r="Q328" s="358">
        <v>0</v>
      </c>
      <c r="R328" s="358">
        <v>0</v>
      </c>
      <c r="S328" s="358">
        <v>0</v>
      </c>
      <c r="T328" s="358">
        <v>0</v>
      </c>
      <c r="U328" s="35">
        <f t="shared" si="20"/>
        <v>2</v>
      </c>
      <c r="W328">
        <f>COUNTIF($E$3:$E$1479,E328)</f>
        <v>1</v>
      </c>
      <c r="X328" s="35">
        <f t="shared" si="21"/>
        <v>0</v>
      </c>
      <c r="Y328">
        <f t="shared" si="22"/>
        <v>1</v>
      </c>
    </row>
    <row r="329" spans="1:25" ht="15.75" x14ac:dyDescent="0.25">
      <c r="A329">
        <f t="shared" si="23"/>
        <v>327</v>
      </c>
      <c r="B329" t="str">
        <f>C329&amp;" "&amp;D329&amp;" - "&amp;F329</f>
        <v>Nick Foligno - CLB</v>
      </c>
      <c r="C329" t="str">
        <f>RIGHT(E329,(LEN(E329)-1)-SEARCH(",",E329,1))</f>
        <v>Nick</v>
      </c>
      <c r="D329" t="str">
        <f>LEFT(E329,SEARCH(",",E329,1)-1)</f>
        <v>Foligno</v>
      </c>
      <c r="E329" s="39" t="s">
        <v>2962</v>
      </c>
      <c r="F329" s="30" t="s">
        <v>14</v>
      </c>
      <c r="G329" s="35" t="s">
        <v>372</v>
      </c>
      <c r="H329" s="35" t="s">
        <v>2464</v>
      </c>
      <c r="I329" s="35" t="s">
        <v>2441</v>
      </c>
      <c r="J329" s="35">
        <v>31</v>
      </c>
      <c r="K329" s="35">
        <f>VALUE(COUNTIF(Validation!$A$2:$H$47,E329))</f>
        <v>0</v>
      </c>
      <c r="L329" s="361">
        <f>IF(OR(N329="RFA",N329="UFA",N329="",N329=0),0,N329)</f>
        <v>5500000</v>
      </c>
      <c r="M329" s="361">
        <f>IF(OR(O329="RFA",O329="UFA",O329="",O329=0),0,O329)</f>
        <v>5500000</v>
      </c>
      <c r="N329" s="358">
        <v>5500000</v>
      </c>
      <c r="O329" s="358">
        <v>5500000</v>
      </c>
      <c r="P329" s="358" t="s">
        <v>7</v>
      </c>
      <c r="Q329" s="358">
        <v>0</v>
      </c>
      <c r="R329" s="358">
        <v>0</v>
      </c>
      <c r="S329" s="358">
        <v>0</v>
      </c>
      <c r="T329" s="358">
        <v>0</v>
      </c>
      <c r="U329" s="35">
        <f t="shared" si="20"/>
        <v>2</v>
      </c>
      <c r="W329">
        <f>COUNTIF($E$3:$E$1479,E329)</f>
        <v>1</v>
      </c>
      <c r="X329" s="35">
        <f t="shared" si="21"/>
        <v>0</v>
      </c>
      <c r="Y329">
        <f t="shared" si="22"/>
        <v>1</v>
      </c>
    </row>
    <row r="330" spans="1:25" ht="15.75" x14ac:dyDescent="0.25">
      <c r="A330">
        <f t="shared" si="23"/>
        <v>328</v>
      </c>
      <c r="B330" t="str">
        <f>C330&amp;" "&amp;D330&amp;" - "&amp;F330</f>
        <v>Gustav Nyquist - CLB</v>
      </c>
      <c r="C330" t="str">
        <f>RIGHT(E330,(LEN(E330)-1)-SEARCH(",",E330,1))</f>
        <v>Gustav</v>
      </c>
      <c r="D330" t="str">
        <f>LEFT(E330,SEARCH(",",E330,1)-1)</f>
        <v>Nyquist</v>
      </c>
      <c r="E330" s="39" t="s">
        <v>1423</v>
      </c>
      <c r="F330" s="30" t="s">
        <v>14</v>
      </c>
      <c r="G330" s="35">
        <v>0</v>
      </c>
      <c r="H330" s="35" t="s">
        <v>2443</v>
      </c>
      <c r="I330" s="35" t="s">
        <v>2441</v>
      </c>
      <c r="J330" s="35">
        <v>29</v>
      </c>
      <c r="K330" s="35">
        <f>VALUE(COUNTIF(Validation!$A$2:$H$47,E330))</f>
        <v>0</v>
      </c>
      <c r="L330" s="361">
        <f>IF(OR(N330="RFA",N330="UFA",N330="",N330=0),0,N330)</f>
        <v>5500000</v>
      </c>
      <c r="M330" s="361">
        <f>IF(OR(O330="RFA",O330="UFA",O330="",O330=0),0,O330)</f>
        <v>5500000</v>
      </c>
      <c r="N330" s="358">
        <v>5500000</v>
      </c>
      <c r="O330" s="358">
        <v>5500000</v>
      </c>
      <c r="P330" s="358">
        <v>5500000</v>
      </c>
      <c r="Q330" s="358">
        <v>5500000</v>
      </c>
      <c r="R330" s="358" t="s">
        <v>7</v>
      </c>
      <c r="S330" s="358">
        <v>0</v>
      </c>
      <c r="T330" s="358">
        <v>0</v>
      </c>
      <c r="U330" s="35">
        <f t="shared" si="20"/>
        <v>4</v>
      </c>
      <c r="W330">
        <f>COUNTIF($E$3:$E$1479,E330)</f>
        <v>1</v>
      </c>
      <c r="X330" s="35">
        <f t="shared" si="21"/>
        <v>0</v>
      </c>
      <c r="Y330">
        <f t="shared" si="22"/>
        <v>1</v>
      </c>
    </row>
    <row r="331" spans="1:25" ht="15.75" x14ac:dyDescent="0.25">
      <c r="A331">
        <f t="shared" si="23"/>
        <v>329</v>
      </c>
      <c r="B331" t="str">
        <f>C331&amp;" "&amp;D331&amp;" - "&amp;F331</f>
        <v>Seth Jones - CLB</v>
      </c>
      <c r="C331" t="str">
        <f>RIGHT(E331,(LEN(E331)-1)-SEARCH(",",E331,1))</f>
        <v>Seth</v>
      </c>
      <c r="D331" t="str">
        <f>LEFT(E331,SEARCH(",",E331,1)-1)</f>
        <v>Jones</v>
      </c>
      <c r="E331" s="39" t="s">
        <v>2976</v>
      </c>
      <c r="F331" s="30" t="s">
        <v>14</v>
      </c>
      <c r="G331" s="35">
        <v>0</v>
      </c>
      <c r="H331" s="35" t="s">
        <v>2446</v>
      </c>
      <c r="I331" s="35" t="s">
        <v>2441</v>
      </c>
      <c r="J331" s="35">
        <v>24</v>
      </c>
      <c r="K331" s="35">
        <f>VALUE(COUNTIF(Validation!$A$2:$H$47,E331))</f>
        <v>0</v>
      </c>
      <c r="L331" s="361">
        <f>IF(OR(N331="RFA",N331="UFA",N331="",N331=0),0,N331)</f>
        <v>5400000</v>
      </c>
      <c r="M331" s="361">
        <f>IF(OR(O331="RFA",O331="UFA",O331="",O331=0),0,O331)</f>
        <v>5400000</v>
      </c>
      <c r="N331" s="358">
        <v>5400000</v>
      </c>
      <c r="O331" s="358">
        <v>5400000</v>
      </c>
      <c r="P331" s="358">
        <v>5400000</v>
      </c>
      <c r="Q331" s="358" t="s">
        <v>7</v>
      </c>
      <c r="R331" s="358">
        <v>0</v>
      </c>
      <c r="S331" s="358">
        <v>0</v>
      </c>
      <c r="T331" s="358">
        <v>0</v>
      </c>
      <c r="U331" s="35">
        <f t="shared" si="20"/>
        <v>3</v>
      </c>
      <c r="W331">
        <f>COUNTIF($E$3:$E$1479,E331)</f>
        <v>1</v>
      </c>
      <c r="X331" s="35">
        <f t="shared" si="21"/>
        <v>0</v>
      </c>
      <c r="Y331">
        <f t="shared" si="22"/>
        <v>1</v>
      </c>
    </row>
    <row r="332" spans="1:25" ht="15.75" x14ac:dyDescent="0.25">
      <c r="A332">
        <f t="shared" si="23"/>
        <v>330</v>
      </c>
      <c r="B332" t="str">
        <f>C332&amp;" "&amp;D332&amp;" - "&amp;F332</f>
        <v>Alexander Wennberg - CLB</v>
      </c>
      <c r="C332" t="str">
        <f>RIGHT(E332,(LEN(E332)-1)-SEARCH(",",E332,1))</f>
        <v>Alexander</v>
      </c>
      <c r="D332" t="str">
        <f>LEFT(E332,SEARCH(",",E332,1)-1)</f>
        <v>Wennberg</v>
      </c>
      <c r="E332" s="39" t="s">
        <v>1658</v>
      </c>
      <c r="F332" s="30" t="s">
        <v>14</v>
      </c>
      <c r="G332" s="35">
        <v>0</v>
      </c>
      <c r="H332" s="9" t="s">
        <v>73</v>
      </c>
      <c r="I332" s="9" t="s">
        <v>2441</v>
      </c>
      <c r="J332" s="9">
        <v>24</v>
      </c>
      <c r="K332" s="35">
        <f>VALUE(COUNTIF(Validation!$A$2:$H$47,E332))</f>
        <v>0</v>
      </c>
      <c r="L332" s="361">
        <f>IF(OR(N332="RFA",N332="UFA",N332="",N332=0),0,N332)</f>
        <v>4900000</v>
      </c>
      <c r="M332" s="361">
        <f>IF(OR(O332="RFA",O332="UFA",O332="",O332=0),0,O332)</f>
        <v>4900000</v>
      </c>
      <c r="N332" s="358">
        <v>4900000</v>
      </c>
      <c r="O332" s="358">
        <v>4900000</v>
      </c>
      <c r="P332" s="358">
        <v>4900000</v>
      </c>
      <c r="Q332" s="358">
        <v>4900000</v>
      </c>
      <c r="R332" s="358" t="s">
        <v>7</v>
      </c>
      <c r="S332" s="358">
        <v>0</v>
      </c>
      <c r="T332" s="358">
        <v>0</v>
      </c>
      <c r="U332" s="35">
        <f t="shared" si="20"/>
        <v>4</v>
      </c>
      <c r="W332">
        <f>COUNTIF($E$3:$E$1479,E332)</f>
        <v>1</v>
      </c>
      <c r="X332" s="35">
        <f t="shared" si="21"/>
        <v>0</v>
      </c>
      <c r="Y332">
        <f t="shared" si="22"/>
        <v>1</v>
      </c>
    </row>
    <row r="333" spans="1:25" ht="15.75" x14ac:dyDescent="0.25">
      <c r="A333">
        <f t="shared" si="23"/>
        <v>331</v>
      </c>
      <c r="B333" t="str">
        <f>C333&amp;" "&amp;D333&amp;" - "&amp;F333</f>
        <v>Ryan Murray - CLB</v>
      </c>
      <c r="C333" t="str">
        <f>RIGHT(E333,(LEN(E333)-1)-SEARCH(",",E333,1))</f>
        <v>Ryan</v>
      </c>
      <c r="D333" t="str">
        <f>LEFT(E333,SEARCH(",",E333,1)-1)</f>
        <v>Murray</v>
      </c>
      <c r="E333" s="39" t="s">
        <v>1666</v>
      </c>
      <c r="F333" s="30" t="s">
        <v>14</v>
      </c>
      <c r="G333" s="35">
        <v>0</v>
      </c>
      <c r="H333" s="9" t="s">
        <v>2447</v>
      </c>
      <c r="I333" s="9" t="s">
        <v>2441</v>
      </c>
      <c r="J333" s="9">
        <v>25</v>
      </c>
      <c r="K333" s="35">
        <f>VALUE(COUNTIF(Validation!$A$2:$H$47,E333))</f>
        <v>0</v>
      </c>
      <c r="L333" s="361">
        <f>IF(OR(N333="RFA",N333="UFA",N333="",N333=0),0,N333)</f>
        <v>4600000</v>
      </c>
      <c r="M333" s="361">
        <f>IF(OR(O333="RFA",O333="UFA",O333="",O333=0),0,O333)</f>
        <v>4600000</v>
      </c>
      <c r="N333" s="358">
        <v>4600000</v>
      </c>
      <c r="O333" s="358">
        <v>4600000</v>
      </c>
      <c r="P333" s="358" t="s">
        <v>7</v>
      </c>
      <c r="Q333" s="358">
        <v>0</v>
      </c>
      <c r="R333" s="358">
        <v>0</v>
      </c>
      <c r="S333" s="358">
        <v>0</v>
      </c>
      <c r="T333" s="358">
        <v>0</v>
      </c>
      <c r="U333" s="35">
        <f t="shared" si="20"/>
        <v>2</v>
      </c>
      <c r="W333">
        <f>COUNTIF($E$3:$E$1479,E333)</f>
        <v>1</v>
      </c>
      <c r="X333" s="35">
        <f t="shared" si="21"/>
        <v>0</v>
      </c>
      <c r="Y333">
        <f t="shared" si="22"/>
        <v>1</v>
      </c>
    </row>
    <row r="334" spans="1:25" ht="15.75" x14ac:dyDescent="0.25">
      <c r="A334">
        <f t="shared" si="23"/>
        <v>332</v>
      </c>
      <c r="B334" t="str">
        <f>C334&amp;" "&amp;D334&amp;" - "&amp;F334</f>
        <v>David Savard - CLB</v>
      </c>
      <c r="C334" t="str">
        <f>RIGHT(E334,(LEN(E334)-1)-SEARCH(",",E334,1))</f>
        <v>David</v>
      </c>
      <c r="D334" t="str">
        <f>LEFT(E334,SEARCH(",",E334,1)-1)</f>
        <v>Savard</v>
      </c>
      <c r="E334" s="351" t="s">
        <v>1665</v>
      </c>
      <c r="F334" s="30" t="s">
        <v>14</v>
      </c>
      <c r="G334" s="35">
        <v>0</v>
      </c>
      <c r="H334" s="35" t="s">
        <v>2446</v>
      </c>
      <c r="I334" s="35" t="s">
        <v>2441</v>
      </c>
      <c r="J334" s="35">
        <v>28</v>
      </c>
      <c r="K334" s="35">
        <f>VALUE(COUNTIF(Validation!$A$2:$H$47,E334))</f>
        <v>0</v>
      </c>
      <c r="L334" s="361">
        <f>IF(OR(N334="RFA",N334="UFA",N334="",N334=0),0,N334)</f>
        <v>4250000</v>
      </c>
      <c r="M334" s="361">
        <f>IF(OR(O334="RFA",O334="UFA",O334="",O334=0),0,O334)</f>
        <v>4250000</v>
      </c>
      <c r="N334" s="358">
        <v>4250000</v>
      </c>
      <c r="O334" s="358">
        <v>4250000</v>
      </c>
      <c r="P334" s="358" t="s">
        <v>7</v>
      </c>
      <c r="Q334" s="358">
        <v>0</v>
      </c>
      <c r="R334" s="358">
        <v>0</v>
      </c>
      <c r="S334" s="358">
        <v>0</v>
      </c>
      <c r="T334" s="358">
        <v>0</v>
      </c>
      <c r="U334" s="35">
        <f t="shared" si="20"/>
        <v>2</v>
      </c>
      <c r="W334">
        <f>COUNTIF($E$3:$E$1479,E334)</f>
        <v>1</v>
      </c>
      <c r="X334" s="35">
        <f t="shared" si="21"/>
        <v>0</v>
      </c>
      <c r="Y334">
        <f t="shared" si="22"/>
        <v>1</v>
      </c>
    </row>
    <row r="335" spans="1:25" ht="15.75" x14ac:dyDescent="0.25">
      <c r="A335">
        <f t="shared" si="23"/>
        <v>333</v>
      </c>
      <c r="B335" t="str">
        <f>C335&amp;" "&amp;D335&amp;" - "&amp;F335</f>
        <v>Boone Jenner - CLB</v>
      </c>
      <c r="C335" t="str">
        <f>RIGHT(E335,(LEN(E335)-1)-SEARCH(",",E335,1))</f>
        <v>Boone</v>
      </c>
      <c r="D335" t="str">
        <f>LEFT(E335,SEARCH(",",E335,1)-1)</f>
        <v>Jenner</v>
      </c>
      <c r="E335" s="39" t="s">
        <v>2973</v>
      </c>
      <c r="F335" s="30" t="s">
        <v>14</v>
      </c>
      <c r="G335" s="35">
        <v>0</v>
      </c>
      <c r="H335" s="35" t="s">
        <v>2454</v>
      </c>
      <c r="I335" s="35" t="s">
        <v>2441</v>
      </c>
      <c r="J335" s="35">
        <v>26</v>
      </c>
      <c r="K335" s="35">
        <f>VALUE(COUNTIF(Validation!$A$2:$H$47,E335))</f>
        <v>0</v>
      </c>
      <c r="L335" s="361">
        <f>IF(OR(N335="RFA",N335="UFA",N335="",N335=0),0,N335)</f>
        <v>3750000</v>
      </c>
      <c r="M335" s="361">
        <f>IF(OR(O335="RFA",O335="UFA",O335="",O335=0),0,O335)</f>
        <v>3750000</v>
      </c>
      <c r="N335" s="358">
        <v>3750000</v>
      </c>
      <c r="O335" s="358">
        <v>3750000</v>
      </c>
      <c r="P335" s="358">
        <v>3750000</v>
      </c>
      <c r="Q335" s="358" t="s">
        <v>7</v>
      </c>
      <c r="R335" s="358">
        <v>0</v>
      </c>
      <c r="S335" s="358">
        <v>0</v>
      </c>
      <c r="T335" s="358">
        <v>0</v>
      </c>
      <c r="U335" s="35">
        <f t="shared" si="20"/>
        <v>3</v>
      </c>
      <c r="W335">
        <f>COUNTIF($E$3:$E$1479,E335)</f>
        <v>1</v>
      </c>
      <c r="X335" s="35">
        <f t="shared" si="21"/>
        <v>0</v>
      </c>
      <c r="Y335">
        <f t="shared" si="22"/>
        <v>1</v>
      </c>
    </row>
    <row r="336" spans="1:25" ht="15.75" x14ac:dyDescent="0.25">
      <c r="A336">
        <f t="shared" si="23"/>
        <v>334</v>
      </c>
      <c r="B336" t="str">
        <f>C336&amp;" "&amp;D336&amp;" - "&amp;F336</f>
        <v>Pierre-Luc Dubois - CLB</v>
      </c>
      <c r="C336" t="str">
        <f>RIGHT(E336,(LEN(E336)-1)-SEARCH(",",E336,1))</f>
        <v>Pierre-Luc</v>
      </c>
      <c r="D336" t="str">
        <f>LEFT(E336,SEARCH(",",E336,1)-1)</f>
        <v>Dubois</v>
      </c>
      <c r="E336" s="39" t="s">
        <v>1662</v>
      </c>
      <c r="F336" s="30" t="s">
        <v>14</v>
      </c>
      <c r="G336" s="35" t="s">
        <v>405</v>
      </c>
      <c r="H336" s="35" t="s">
        <v>2454</v>
      </c>
      <c r="I336" s="35" t="s">
        <v>2441</v>
      </c>
      <c r="J336" s="35">
        <v>21</v>
      </c>
      <c r="K336" s="35">
        <f>VALUE(COUNTIF(Validation!$A$2:$H$47,E336))</f>
        <v>0</v>
      </c>
      <c r="L336" s="361">
        <f>IF(OR(N336="RFA",N336="UFA",N336="",N336=0),0,N336)</f>
        <v>3394166</v>
      </c>
      <c r="M336" s="361">
        <f>IF(OR(O336="RFA",O336="UFA",O336="",O336=0),0,O336)</f>
        <v>0</v>
      </c>
      <c r="N336" s="358">
        <v>3394166</v>
      </c>
      <c r="O336" s="358" t="s">
        <v>8</v>
      </c>
      <c r="P336" s="358">
        <v>0</v>
      </c>
      <c r="Q336" s="358">
        <v>0</v>
      </c>
      <c r="R336" s="358">
        <v>0</v>
      </c>
      <c r="S336" s="358">
        <v>0</v>
      </c>
      <c r="T336" s="358">
        <v>0</v>
      </c>
      <c r="U336" s="35">
        <f t="shared" si="20"/>
        <v>1</v>
      </c>
      <c r="W336">
        <f>COUNTIF($E$3:$E$1479,E336)</f>
        <v>1</v>
      </c>
      <c r="X336" s="35">
        <f t="shared" si="21"/>
        <v>1</v>
      </c>
      <c r="Y336">
        <f t="shared" si="22"/>
        <v>0</v>
      </c>
    </row>
    <row r="337" spans="1:25" ht="15.75" x14ac:dyDescent="0.25">
      <c r="A337">
        <f t="shared" si="23"/>
        <v>335</v>
      </c>
      <c r="B337" t="str">
        <f>C337&amp;" "&amp;D337&amp;" - "&amp;F337</f>
        <v>Riley Nash - CLB</v>
      </c>
      <c r="C337" t="str">
        <f>RIGHT(E337,(LEN(E337)-1)-SEARCH(",",E337,1))</f>
        <v>Riley</v>
      </c>
      <c r="D337" t="str">
        <f>LEFT(E337,SEARCH(",",E337,1)-1)</f>
        <v>Nash</v>
      </c>
      <c r="E337" s="39" t="s">
        <v>1659</v>
      </c>
      <c r="F337" s="30" t="s">
        <v>14</v>
      </c>
      <c r="G337" s="35">
        <v>0</v>
      </c>
      <c r="H337" s="35" t="s">
        <v>2450</v>
      </c>
      <c r="I337" s="35" t="s">
        <v>2441</v>
      </c>
      <c r="J337" s="35">
        <v>30</v>
      </c>
      <c r="K337" s="35">
        <f>VALUE(COUNTIF(Validation!$A$2:$H$47,E337))</f>
        <v>0</v>
      </c>
      <c r="L337" s="361">
        <f>IF(OR(N337="RFA",N337="UFA",N337="",N337=0),0,N337)</f>
        <v>2750000</v>
      </c>
      <c r="M337" s="361">
        <f>IF(OR(O337="RFA",O337="UFA",O337="",O337=0),0,O337)</f>
        <v>2750000</v>
      </c>
      <c r="N337" s="358">
        <v>2750000</v>
      </c>
      <c r="O337" s="358">
        <v>2750000</v>
      </c>
      <c r="P337" s="358" t="s">
        <v>7</v>
      </c>
      <c r="Q337" s="358">
        <v>0</v>
      </c>
      <c r="R337" s="358">
        <v>0</v>
      </c>
      <c r="S337" s="358">
        <v>0</v>
      </c>
      <c r="T337" s="358">
        <v>0</v>
      </c>
      <c r="U337" s="35">
        <f t="shared" si="20"/>
        <v>2</v>
      </c>
      <c r="W337">
        <f>COUNTIF($E$3:$E$1479,E337)</f>
        <v>1</v>
      </c>
      <c r="X337" s="35">
        <f t="shared" si="21"/>
        <v>0</v>
      </c>
      <c r="Y337">
        <f t="shared" si="22"/>
        <v>1</v>
      </c>
    </row>
    <row r="338" spans="1:25" ht="15.75" x14ac:dyDescent="0.25">
      <c r="A338">
        <f t="shared" si="23"/>
        <v>336</v>
      </c>
      <c r="B338" t="str">
        <f>C338&amp;" "&amp;D338&amp;" - "&amp;F338</f>
        <v>Markus Nutivaara - CLB</v>
      </c>
      <c r="C338" t="str">
        <f>RIGHT(E338,(LEN(E338)-1)-SEARCH(",",E338,1))</f>
        <v>Markus</v>
      </c>
      <c r="D338" t="str">
        <f>LEFT(E338,SEARCH(",",E338,1)-1)</f>
        <v>Nutivaara</v>
      </c>
      <c r="E338" s="39" t="s">
        <v>1667</v>
      </c>
      <c r="F338" s="30" t="s">
        <v>14</v>
      </c>
      <c r="G338" s="35">
        <v>0</v>
      </c>
      <c r="H338" s="35" t="s">
        <v>2446</v>
      </c>
      <c r="I338" s="35" t="s">
        <v>2441</v>
      </c>
      <c r="J338" s="35">
        <v>25</v>
      </c>
      <c r="K338" s="35">
        <f>VALUE(COUNTIF(Validation!$A$2:$H$47,E338))</f>
        <v>0</v>
      </c>
      <c r="L338" s="361">
        <f>IF(OR(N338="RFA",N338="UFA",N338="",N338=0),0,N338)</f>
        <v>2700000</v>
      </c>
      <c r="M338" s="361">
        <f>IF(OR(O338="RFA",O338="UFA",O338="",O338=0),0,O338)</f>
        <v>2700000</v>
      </c>
      <c r="N338" s="358">
        <v>2700000</v>
      </c>
      <c r="O338" s="358">
        <v>2700000</v>
      </c>
      <c r="P338" s="358">
        <v>2700000</v>
      </c>
      <c r="Q338" s="358" t="s">
        <v>7</v>
      </c>
      <c r="R338" s="358">
        <v>0</v>
      </c>
      <c r="S338" s="358">
        <v>0</v>
      </c>
      <c r="T338" s="358">
        <v>0</v>
      </c>
      <c r="U338" s="35">
        <f t="shared" si="20"/>
        <v>3</v>
      </c>
      <c r="W338">
        <f>COUNTIF($E$3:$E$1479,E338)</f>
        <v>1</v>
      </c>
      <c r="X338" s="35">
        <f t="shared" si="21"/>
        <v>0</v>
      </c>
      <c r="Y338">
        <f t="shared" si="22"/>
        <v>1</v>
      </c>
    </row>
    <row r="339" spans="1:25" ht="15.75" x14ac:dyDescent="0.25">
      <c r="A339">
        <f t="shared" si="23"/>
        <v>337</v>
      </c>
      <c r="B339" t="str">
        <f>C339&amp;" "&amp;D339&amp;" - "&amp;F339</f>
        <v>Oliver Bjorkstrand - CLB</v>
      </c>
      <c r="C339" t="str">
        <f>RIGHT(E339,(LEN(E339)-1)-SEARCH(",",E339,1))</f>
        <v>Oliver</v>
      </c>
      <c r="D339" t="str">
        <f>LEFT(E339,SEARCH(",",E339,1)-1)</f>
        <v>Bjorkstrand</v>
      </c>
      <c r="E339" s="39" t="s">
        <v>1660</v>
      </c>
      <c r="F339" s="30" t="s">
        <v>14</v>
      </c>
      <c r="G339" s="35">
        <v>0</v>
      </c>
      <c r="H339" s="35" t="s">
        <v>2440</v>
      </c>
      <c r="I339" s="35" t="s">
        <v>2441</v>
      </c>
      <c r="J339" s="35">
        <v>24</v>
      </c>
      <c r="K339" s="35">
        <f>VALUE(COUNTIF(Validation!$A$2:$H$47,E339))</f>
        <v>0</v>
      </c>
      <c r="L339" s="361">
        <f>IF(OR(N339="RFA",N339="UFA",N339="",N339=0),0,N339)</f>
        <v>2500000</v>
      </c>
      <c r="M339" s="361">
        <f>IF(OR(O339="RFA",O339="UFA",O339="",O339=0),0,O339)</f>
        <v>2500000</v>
      </c>
      <c r="N339" s="358">
        <v>2500000</v>
      </c>
      <c r="O339" s="358">
        <v>2500000</v>
      </c>
      <c r="P339" s="358" t="s">
        <v>8</v>
      </c>
      <c r="Q339" s="358">
        <v>0</v>
      </c>
      <c r="R339" s="358">
        <v>0</v>
      </c>
      <c r="S339" s="358">
        <v>0</v>
      </c>
      <c r="T339" s="358">
        <v>0</v>
      </c>
      <c r="U339" s="35">
        <f t="shared" si="20"/>
        <v>2</v>
      </c>
      <c r="W339">
        <f>COUNTIF($E$3:$E$1479,E339)</f>
        <v>1</v>
      </c>
      <c r="X339" s="35">
        <f t="shared" si="21"/>
        <v>0</v>
      </c>
      <c r="Y339">
        <f t="shared" si="22"/>
        <v>1</v>
      </c>
    </row>
    <row r="340" spans="1:25" ht="15.75" x14ac:dyDescent="0.25">
      <c r="A340">
        <f t="shared" si="23"/>
        <v>338</v>
      </c>
      <c r="B340" t="str">
        <f>C340&amp;" "&amp;D340&amp;" - "&amp;F340</f>
        <v>Josh Anderson - CLB</v>
      </c>
      <c r="C340" t="str">
        <f>RIGHT(E340,(LEN(E340)-1)-SEARCH(",",E340,1))</f>
        <v>Josh</v>
      </c>
      <c r="D340" t="str">
        <f>LEFT(E340,SEARCH(",",E340,1)-1)</f>
        <v>Anderson</v>
      </c>
      <c r="E340" s="39" t="s">
        <v>1661</v>
      </c>
      <c r="F340" s="30" t="s">
        <v>14</v>
      </c>
      <c r="G340" s="35">
        <v>0</v>
      </c>
      <c r="H340" s="9" t="s">
        <v>2440</v>
      </c>
      <c r="I340" s="9" t="s">
        <v>2441</v>
      </c>
      <c r="J340" s="9">
        <v>25</v>
      </c>
      <c r="K340" s="35">
        <f>VALUE(COUNTIF(Validation!$A$2:$H$47,E340))</f>
        <v>0</v>
      </c>
      <c r="L340" s="361">
        <f>IF(OR(N340="RFA",N340="UFA",N340="",N340=0),0,N340)</f>
        <v>1850000</v>
      </c>
      <c r="M340" s="361">
        <f>IF(OR(O340="RFA",O340="UFA",O340="",O340=0),0,O340)</f>
        <v>0</v>
      </c>
      <c r="N340" s="358">
        <v>1850000</v>
      </c>
      <c r="O340" s="358" t="s">
        <v>8</v>
      </c>
      <c r="P340" s="358">
        <v>0</v>
      </c>
      <c r="Q340" s="358">
        <v>0</v>
      </c>
      <c r="R340" s="358">
        <v>0</v>
      </c>
      <c r="S340" s="358">
        <v>0</v>
      </c>
      <c r="T340" s="358">
        <v>0</v>
      </c>
      <c r="U340" s="35">
        <f t="shared" si="20"/>
        <v>1</v>
      </c>
      <c r="W340">
        <f>COUNTIF($E$3:$E$1479,E340)</f>
        <v>2</v>
      </c>
      <c r="X340" s="35">
        <f t="shared" si="21"/>
        <v>0</v>
      </c>
      <c r="Y340">
        <f t="shared" si="22"/>
        <v>0</v>
      </c>
    </row>
    <row r="341" spans="1:25" ht="15.75" x14ac:dyDescent="0.25">
      <c r="A341">
        <f t="shared" si="23"/>
        <v>339</v>
      </c>
      <c r="B341" t="str">
        <f>C341&amp;" "&amp;D341&amp;" - "&amp;F341</f>
        <v>Emil Bemstrom - CLB</v>
      </c>
      <c r="C341" t="str">
        <f>RIGHT(E341,(LEN(E341)-1)-SEARCH(",",E341,1))</f>
        <v>Emil</v>
      </c>
      <c r="D341" t="str">
        <f>LEFT(E341,SEARCH(",",E341,1)-1)</f>
        <v>Bemstrom</v>
      </c>
      <c r="E341" s="39" t="s">
        <v>2849</v>
      </c>
      <c r="F341" s="30" t="s">
        <v>14</v>
      </c>
      <c r="G341" s="35" t="s">
        <v>388</v>
      </c>
      <c r="H341" s="9" t="s">
        <v>2450</v>
      </c>
      <c r="I341" s="9" t="s">
        <v>2448</v>
      </c>
      <c r="J341" s="9">
        <v>20</v>
      </c>
      <c r="K341" s="35">
        <f>VALUE(COUNTIF(Validation!$A$2:$H$47,E341))</f>
        <v>0</v>
      </c>
      <c r="L341" s="361">
        <f>IF(OR(N341="RFA",N341="UFA",N341="",N341=0),0,N341)</f>
        <v>1633333</v>
      </c>
      <c r="M341" s="361">
        <f>IF(OR(O341="RFA",O341="UFA",O341="",O341=0),0,O341)</f>
        <v>1633333</v>
      </c>
      <c r="N341" s="358">
        <v>1633333</v>
      </c>
      <c r="O341" s="358">
        <v>1633333</v>
      </c>
      <c r="P341" s="358">
        <v>1633333</v>
      </c>
      <c r="Q341" s="358" t="s">
        <v>8</v>
      </c>
      <c r="R341" s="358">
        <v>0</v>
      </c>
      <c r="S341" s="358">
        <v>0</v>
      </c>
      <c r="T341" s="358">
        <v>0</v>
      </c>
      <c r="U341" s="35">
        <f t="shared" si="20"/>
        <v>3</v>
      </c>
      <c r="W341">
        <f>COUNTIF($E$3:$E$1479,E341)</f>
        <v>1</v>
      </c>
      <c r="X341" s="35">
        <f t="shared" si="21"/>
        <v>1</v>
      </c>
      <c r="Y341">
        <f t="shared" si="22"/>
        <v>1</v>
      </c>
    </row>
    <row r="342" spans="1:25" ht="15.75" x14ac:dyDescent="0.25">
      <c r="A342">
        <f t="shared" si="23"/>
        <v>340</v>
      </c>
      <c r="B342" t="str">
        <f>C342&amp;" "&amp;D342&amp;" - "&amp;F342</f>
        <v>Scott Harrington - CLB</v>
      </c>
      <c r="C342" t="str">
        <f>RIGHT(E342,(LEN(E342)-1)-SEARCH(",",E342,1))</f>
        <v>Scott</v>
      </c>
      <c r="D342" t="str">
        <f>LEFT(E342,SEARCH(",",E342,1)-1)</f>
        <v>Harrington</v>
      </c>
      <c r="E342" s="39" t="s">
        <v>1670</v>
      </c>
      <c r="F342" s="30" t="s">
        <v>14</v>
      </c>
      <c r="G342" s="35">
        <v>0</v>
      </c>
      <c r="H342" s="35" t="s">
        <v>2447</v>
      </c>
      <c r="I342" s="35" t="s">
        <v>2441</v>
      </c>
      <c r="J342" s="35">
        <v>26</v>
      </c>
      <c r="K342" s="35">
        <f>VALUE(COUNTIF(Validation!$A$2:$H$47,E342))</f>
        <v>0</v>
      </c>
      <c r="L342" s="361">
        <f>IF(OR(N342="RFA",N342="UFA",N342="",N342=0),0,N342)</f>
        <v>1633333</v>
      </c>
      <c r="M342" s="361">
        <f>IF(OR(O342="RFA",O342="UFA",O342="",O342=0),0,O342)</f>
        <v>1633333</v>
      </c>
      <c r="N342" s="358">
        <v>1633333</v>
      </c>
      <c r="O342" s="358">
        <v>1633333</v>
      </c>
      <c r="P342" s="358">
        <v>1633333</v>
      </c>
      <c r="Q342" s="358" t="s">
        <v>7</v>
      </c>
      <c r="R342" s="358">
        <v>0</v>
      </c>
      <c r="S342" s="358">
        <v>0</v>
      </c>
      <c r="T342" s="358">
        <v>0</v>
      </c>
      <c r="U342" s="35">
        <f t="shared" si="20"/>
        <v>3</v>
      </c>
      <c r="W342">
        <f>COUNTIF($E$3:$E$1479,E342)</f>
        <v>1</v>
      </c>
      <c r="X342" s="35">
        <f t="shared" si="21"/>
        <v>0</v>
      </c>
      <c r="Y342">
        <f t="shared" si="22"/>
        <v>1</v>
      </c>
    </row>
    <row r="343" spans="1:25" ht="15.75" x14ac:dyDescent="0.25">
      <c r="A343">
        <f t="shared" si="23"/>
        <v>341</v>
      </c>
      <c r="B343" t="str">
        <f>C343&amp;" "&amp;D343&amp;" - "&amp;F343</f>
        <v>Andrew Peeke - CLB</v>
      </c>
      <c r="C343" t="str">
        <f>RIGHT(E343,(LEN(E343)-1)-SEARCH(",",E343,1))</f>
        <v>Andrew</v>
      </c>
      <c r="D343" t="str">
        <f>LEFT(E343,SEARCH(",",E343,1)-1)</f>
        <v>Peeke</v>
      </c>
      <c r="E343" s="39" t="s">
        <v>2644</v>
      </c>
      <c r="F343" s="30" t="s">
        <v>14</v>
      </c>
      <c r="G343" s="35" t="s">
        <v>388</v>
      </c>
      <c r="H343" s="35" t="s">
        <v>2446</v>
      </c>
      <c r="I343" s="35" t="s">
        <v>2448</v>
      </c>
      <c r="J343" s="35">
        <v>21</v>
      </c>
      <c r="K343" s="35">
        <f>VALUE(COUNTIF(Validation!$A$2:$H$47,E343))</f>
        <v>0</v>
      </c>
      <c r="L343" s="361">
        <f>IF(OR(N343="RFA",N343="UFA",N343="",N343=0),0,N343)</f>
        <v>1491667</v>
      </c>
      <c r="M343" s="361">
        <f>IF(OR(O343="RFA",O343="UFA",O343="",O343=0),0,O343)</f>
        <v>1491667</v>
      </c>
      <c r="N343" s="358">
        <v>1491667</v>
      </c>
      <c r="O343" s="358">
        <v>1491667</v>
      </c>
      <c r="P343" s="358" t="s">
        <v>8</v>
      </c>
      <c r="Q343" s="358">
        <v>0</v>
      </c>
      <c r="R343" s="358">
        <v>0</v>
      </c>
      <c r="S343" s="358">
        <v>0</v>
      </c>
      <c r="T343" s="358">
        <v>0</v>
      </c>
      <c r="U343" s="35">
        <f t="shared" si="20"/>
        <v>2</v>
      </c>
      <c r="W343">
        <f>COUNTIF($E$3:$E$1479,E343)</f>
        <v>1</v>
      </c>
      <c r="X343" s="35">
        <f t="shared" si="21"/>
        <v>1</v>
      </c>
      <c r="Y343">
        <f t="shared" si="22"/>
        <v>1</v>
      </c>
    </row>
    <row r="344" spans="1:25" ht="15.75" x14ac:dyDescent="0.25">
      <c r="A344">
        <f t="shared" si="23"/>
        <v>342</v>
      </c>
      <c r="B344" t="str">
        <f>C344&amp;" "&amp;D344&amp;" - "&amp;F344</f>
        <v>Vladislav Gavrikov - CLB</v>
      </c>
      <c r="C344" t="str">
        <f>RIGHT(E344,(LEN(E344)-1)-SEARCH(",",E344,1))</f>
        <v>Vladislav</v>
      </c>
      <c r="D344" t="str">
        <f>LEFT(E344,SEARCH(",",E344,1)-1)</f>
        <v>Gavrikov</v>
      </c>
      <c r="E344" s="39" t="s">
        <v>2643</v>
      </c>
      <c r="F344" s="30" t="s">
        <v>14</v>
      </c>
      <c r="G344" s="35" t="s">
        <v>388</v>
      </c>
      <c r="H344" s="35" t="s">
        <v>82</v>
      </c>
      <c r="I344" s="35" t="s">
        <v>2448</v>
      </c>
      <c r="J344" s="35">
        <v>23</v>
      </c>
      <c r="K344" s="35">
        <f>VALUE(COUNTIF(Validation!$A$2:$H$47,E344))</f>
        <v>0</v>
      </c>
      <c r="L344" s="361">
        <f>IF(OR(N344="RFA",N344="UFA",N344="",N344=0),0,N344)</f>
        <v>1350000</v>
      </c>
      <c r="M344" s="361">
        <f>IF(OR(O344="RFA",O344="UFA",O344="",O344=0),0,O344)</f>
        <v>0</v>
      </c>
      <c r="N344" s="358">
        <v>1350000</v>
      </c>
      <c r="O344" s="358" t="s">
        <v>8</v>
      </c>
      <c r="P344" s="358">
        <v>0</v>
      </c>
      <c r="Q344" s="358">
        <v>0</v>
      </c>
      <c r="R344" s="358">
        <v>0</v>
      </c>
      <c r="S344" s="358">
        <v>0</v>
      </c>
      <c r="T344" s="358">
        <v>0</v>
      </c>
      <c r="U344" s="35">
        <f t="shared" si="20"/>
        <v>1</v>
      </c>
      <c r="W344">
        <f>COUNTIF($E$3:$E$1479,E344)</f>
        <v>1</v>
      </c>
      <c r="X344" s="35">
        <f t="shared" si="21"/>
        <v>1</v>
      </c>
      <c r="Y344">
        <f t="shared" si="22"/>
        <v>0</v>
      </c>
    </row>
    <row r="345" spans="1:25" ht="15.75" x14ac:dyDescent="0.25">
      <c r="A345">
        <f t="shared" si="23"/>
        <v>343</v>
      </c>
      <c r="B345" t="str">
        <f>C345&amp;" "&amp;D345&amp;" - "&amp;F345</f>
        <v>Liam Foudy - CLB</v>
      </c>
      <c r="C345" t="str">
        <f>RIGHT(E345,(LEN(E345)-1)-SEARCH(",",E345,1))</f>
        <v>Liam</v>
      </c>
      <c r="D345" t="str">
        <f>LEFT(E345,SEARCH(",",E345,1)-1)</f>
        <v>Foudy</v>
      </c>
      <c r="E345" s="39" t="s">
        <v>1674</v>
      </c>
      <c r="F345" s="30" t="s">
        <v>14</v>
      </c>
      <c r="G345" s="35" t="s">
        <v>388</v>
      </c>
      <c r="H345" s="35" t="s">
        <v>73</v>
      </c>
      <c r="I345" s="35" t="s">
        <v>2448</v>
      </c>
      <c r="J345" s="35">
        <v>19</v>
      </c>
      <c r="K345" s="35">
        <f>VALUE(COUNTIF(Validation!$A$2:$H$47,E345))</f>
        <v>0</v>
      </c>
      <c r="L345" s="361">
        <f>IF(OR(N345="RFA",N345="UFA",N345="",N345=0),0,N345)</f>
        <v>1269167</v>
      </c>
      <c r="M345" s="361">
        <f>IF(OR(O345="RFA",O345="UFA",O345="",O345=0),0,O345)</f>
        <v>1269167</v>
      </c>
      <c r="N345" s="358">
        <v>1269167</v>
      </c>
      <c r="O345" s="358">
        <v>1269167</v>
      </c>
      <c r="P345" s="358">
        <v>1269167</v>
      </c>
      <c r="Q345" s="358" t="s">
        <v>8</v>
      </c>
      <c r="R345" s="358">
        <v>0</v>
      </c>
      <c r="S345" s="358">
        <v>0</v>
      </c>
      <c r="T345" s="358">
        <v>0</v>
      </c>
      <c r="U345" s="35">
        <f t="shared" si="20"/>
        <v>3</v>
      </c>
      <c r="W345">
        <f>COUNTIF($E$3:$E$1479,E345)</f>
        <v>1</v>
      </c>
      <c r="X345" s="35">
        <f t="shared" si="21"/>
        <v>1</v>
      </c>
      <c r="Y345">
        <f t="shared" si="22"/>
        <v>1</v>
      </c>
    </row>
    <row r="346" spans="1:25" ht="15.75" x14ac:dyDescent="0.25">
      <c r="A346">
        <f t="shared" si="23"/>
        <v>344</v>
      </c>
      <c r="B346" t="str">
        <f>C346&amp;" "&amp;D346&amp;" - "&amp;F346</f>
        <v>Joonas Korpisalo - CLB</v>
      </c>
      <c r="C346" t="str">
        <f>RIGHT(E346,(LEN(E346)-1)-SEARCH(",",E346,1))</f>
        <v>Joonas</v>
      </c>
      <c r="D346" t="str">
        <f>LEFT(E346,SEARCH(",",E346,1)-1)</f>
        <v>Korpisalo</v>
      </c>
      <c r="E346" s="39" t="s">
        <v>1672</v>
      </c>
      <c r="F346" s="30" t="s">
        <v>14</v>
      </c>
      <c r="G346" s="35">
        <v>0</v>
      </c>
      <c r="H346" s="35" t="s">
        <v>127</v>
      </c>
      <c r="I346" s="35" t="s">
        <v>2441</v>
      </c>
      <c r="J346" s="35">
        <v>25</v>
      </c>
      <c r="K346" s="35">
        <f>VALUE(COUNTIF(Validation!$A$2:$H$47,E346))</f>
        <v>0</v>
      </c>
      <c r="L346" s="361">
        <f>IF(OR(N346="RFA",N346="UFA",N346="",N346=0),0,N346)</f>
        <v>1150000</v>
      </c>
      <c r="M346" s="361">
        <f>IF(OR(O346="RFA",O346="UFA",O346="",O346=0),0,O346)</f>
        <v>0</v>
      </c>
      <c r="N346" s="358">
        <v>1150000</v>
      </c>
      <c r="O346" s="358" t="s">
        <v>8</v>
      </c>
      <c r="P346" s="358">
        <v>0</v>
      </c>
      <c r="Q346" s="358">
        <v>0</v>
      </c>
      <c r="R346" s="358">
        <v>0</v>
      </c>
      <c r="S346" s="358">
        <v>0</v>
      </c>
      <c r="T346" s="358">
        <v>0</v>
      </c>
      <c r="U346" s="35">
        <f t="shared" si="20"/>
        <v>1</v>
      </c>
      <c r="W346">
        <f>COUNTIF($E$3:$E$1479,E346)</f>
        <v>1</v>
      </c>
      <c r="X346" s="35">
        <f t="shared" si="21"/>
        <v>0</v>
      </c>
      <c r="Y346">
        <f t="shared" si="22"/>
        <v>0</v>
      </c>
    </row>
    <row r="347" spans="1:25" ht="15.75" x14ac:dyDescent="0.25">
      <c r="A347">
        <f t="shared" si="23"/>
        <v>345</v>
      </c>
      <c r="B347" t="str">
        <f>C347&amp;" "&amp;D347&amp;" - "&amp;F347</f>
        <v>Matiss Kivlenieks - CLB</v>
      </c>
      <c r="C347" t="str">
        <f>RIGHT(E347,(LEN(E347)-1)-SEARCH(",",E347,1))</f>
        <v>Matiss</v>
      </c>
      <c r="D347" t="str">
        <f>LEFT(E347,SEARCH(",",E347,1)-1)</f>
        <v>Kivlenieks</v>
      </c>
      <c r="E347" s="39" t="s">
        <v>1675</v>
      </c>
      <c r="F347" s="30" t="s">
        <v>14</v>
      </c>
      <c r="G347" s="35" t="s">
        <v>388</v>
      </c>
      <c r="H347" s="35" t="s">
        <v>127</v>
      </c>
      <c r="I347" s="35" t="s">
        <v>2448</v>
      </c>
      <c r="J347" s="35">
        <v>22</v>
      </c>
      <c r="K347" s="35">
        <f>VALUE(COUNTIF(Validation!$A$2:$H$47,E347))</f>
        <v>0</v>
      </c>
      <c r="L347" s="361">
        <f>IF(OR(N347="RFA",N347="UFA",N347="",N347=0),0,N347)</f>
        <v>1066667</v>
      </c>
      <c r="M347" s="361">
        <f>IF(OR(O347="RFA",O347="UFA",O347="",O347=0),0,O347)</f>
        <v>0</v>
      </c>
      <c r="N347" s="358">
        <v>1066667</v>
      </c>
      <c r="O347" s="358" t="s">
        <v>8</v>
      </c>
      <c r="P347" s="358">
        <v>0</v>
      </c>
      <c r="Q347" s="358">
        <v>0</v>
      </c>
      <c r="R347" s="358">
        <v>0</v>
      </c>
      <c r="S347" s="358">
        <v>0</v>
      </c>
      <c r="T347" s="358">
        <v>0</v>
      </c>
      <c r="U347" s="35">
        <f t="shared" si="20"/>
        <v>1</v>
      </c>
      <c r="W347">
        <f>COUNTIF($E$3:$E$1479,E347)</f>
        <v>1</v>
      </c>
      <c r="X347" s="35">
        <f t="shared" si="21"/>
        <v>1</v>
      </c>
      <c r="Y347">
        <f t="shared" si="22"/>
        <v>0</v>
      </c>
    </row>
    <row r="348" spans="1:25" ht="15.75" x14ac:dyDescent="0.25">
      <c r="A348">
        <f t="shared" si="23"/>
        <v>346</v>
      </c>
      <c r="B348" t="str">
        <f>C348&amp;" "&amp;D348&amp;" - "&amp;F348</f>
        <v>Ryan Collins - CLB</v>
      </c>
      <c r="C348" t="str">
        <f>RIGHT(E348,(LEN(E348)-1)-SEARCH(",",E348,1))</f>
        <v>Ryan</v>
      </c>
      <c r="D348" t="str">
        <f>LEFT(E348,SEARCH(",",E348,1)-1)</f>
        <v>Collins</v>
      </c>
      <c r="E348" s="39" t="s">
        <v>1678</v>
      </c>
      <c r="F348" s="30" t="s">
        <v>14</v>
      </c>
      <c r="G348" s="35" t="s">
        <v>388</v>
      </c>
      <c r="H348" s="35" t="s">
        <v>2446</v>
      </c>
      <c r="I348" s="35" t="s">
        <v>2448</v>
      </c>
      <c r="J348" s="35">
        <v>23</v>
      </c>
      <c r="K348" s="35">
        <f>VALUE(COUNTIF(Validation!$A$2:$H$47,E348))</f>
        <v>0</v>
      </c>
      <c r="L348" s="361">
        <f>IF(OR(N348="RFA",N348="UFA",N348="",N348=0),0,N348)</f>
        <v>925000</v>
      </c>
      <c r="M348" s="361">
        <f>IF(OR(O348="RFA",O348="UFA",O348="",O348=0),0,O348)</f>
        <v>0</v>
      </c>
      <c r="N348" s="358">
        <v>925000</v>
      </c>
      <c r="O348" s="358" t="s">
        <v>8</v>
      </c>
      <c r="P348" s="358">
        <v>0</v>
      </c>
      <c r="Q348" s="358">
        <v>0</v>
      </c>
      <c r="R348" s="358">
        <v>0</v>
      </c>
      <c r="S348" s="358">
        <v>0</v>
      </c>
      <c r="T348" s="358">
        <v>0</v>
      </c>
      <c r="U348" s="35">
        <f t="shared" si="20"/>
        <v>1</v>
      </c>
      <c r="W348">
        <f>COUNTIF($E$3:$E$1479,E348)</f>
        <v>1</v>
      </c>
      <c r="X348" s="35">
        <f t="shared" si="21"/>
        <v>1</v>
      </c>
      <c r="Y348">
        <f t="shared" si="22"/>
        <v>0</v>
      </c>
    </row>
    <row r="349" spans="1:25" ht="15.75" x14ac:dyDescent="0.25">
      <c r="A349">
        <f t="shared" si="23"/>
        <v>347</v>
      </c>
      <c r="B349" t="str">
        <f>C349&amp;" "&amp;D349&amp;" - "&amp;F349</f>
        <v>Trey Fix-Wolansky - CLB</v>
      </c>
      <c r="C349" t="str">
        <f>RIGHT(E349,(LEN(E349)-1)-SEARCH(",",E349,1))</f>
        <v>Trey</v>
      </c>
      <c r="D349" t="str">
        <f>LEFT(E349,SEARCH(",",E349,1)-1)</f>
        <v>Fix-Wolansky</v>
      </c>
      <c r="E349" s="39" t="s">
        <v>2641</v>
      </c>
      <c r="F349" s="30" t="s">
        <v>14</v>
      </c>
      <c r="G349" s="35" t="s">
        <v>388</v>
      </c>
      <c r="H349" s="35" t="s">
        <v>2440</v>
      </c>
      <c r="I349" s="35" t="s">
        <v>2448</v>
      </c>
      <c r="J349" s="35">
        <v>20</v>
      </c>
      <c r="K349" s="35">
        <f>VALUE(COUNTIF(Validation!$A$2:$H$47,E349))</f>
        <v>0</v>
      </c>
      <c r="L349" s="361">
        <f>IF(OR(N349="RFA",N349="UFA",N349="",N349=0),0,N349)</f>
        <v>925000</v>
      </c>
      <c r="M349" s="361">
        <f>IF(OR(O349="RFA",O349="UFA",O349="",O349=0),0,O349)</f>
        <v>925000</v>
      </c>
      <c r="N349" s="358">
        <v>925000</v>
      </c>
      <c r="O349" s="358">
        <v>925000</v>
      </c>
      <c r="P349" s="358">
        <v>925000</v>
      </c>
      <c r="Q349" s="358" t="s">
        <v>8</v>
      </c>
      <c r="R349" s="358">
        <v>0</v>
      </c>
      <c r="S349" s="358">
        <v>0</v>
      </c>
      <c r="T349" s="358">
        <v>0</v>
      </c>
      <c r="U349" s="35">
        <f t="shared" si="20"/>
        <v>3</v>
      </c>
      <c r="W349">
        <f>COUNTIF($E$3:$E$1479,E349)</f>
        <v>1</v>
      </c>
      <c r="X349" s="35">
        <f t="shared" si="21"/>
        <v>1</v>
      </c>
      <c r="Y349">
        <f t="shared" si="22"/>
        <v>1</v>
      </c>
    </row>
    <row r="350" spans="1:25" ht="15.75" x14ac:dyDescent="0.25">
      <c r="A350">
        <f t="shared" si="23"/>
        <v>348</v>
      </c>
      <c r="B350" t="str">
        <f>C350&amp;" "&amp;D350&amp;" - "&amp;F350</f>
        <v>Maxime Fortier - CLB</v>
      </c>
      <c r="C350" t="str">
        <f>RIGHT(E350,(LEN(E350)-1)-SEARCH(",",E350,1))</f>
        <v>Maxime</v>
      </c>
      <c r="D350" t="str">
        <f>LEFT(E350,SEARCH(",",E350,1)-1)</f>
        <v>Fortier</v>
      </c>
      <c r="E350" s="39" t="s">
        <v>1682</v>
      </c>
      <c r="F350" s="30" t="s">
        <v>14</v>
      </c>
      <c r="G350" s="35" t="s">
        <v>388</v>
      </c>
      <c r="H350" s="9" t="s">
        <v>2455</v>
      </c>
      <c r="I350" s="9" t="s">
        <v>2448</v>
      </c>
      <c r="J350" s="9">
        <v>21</v>
      </c>
      <c r="K350" s="35">
        <f>VALUE(COUNTIF(Validation!$A$2:$H$47,E350))</f>
        <v>0</v>
      </c>
      <c r="L350" s="361">
        <f>IF(OR(N350="RFA",N350="UFA",N350="",N350=0),0,N350)</f>
        <v>925000</v>
      </c>
      <c r="M350" s="361">
        <f>IF(OR(O350="RFA",O350="UFA",O350="",O350=0),0,O350)</f>
        <v>0</v>
      </c>
      <c r="N350" s="358">
        <v>925000</v>
      </c>
      <c r="O350" s="358" t="s">
        <v>8</v>
      </c>
      <c r="P350" s="358">
        <v>0</v>
      </c>
      <c r="Q350" s="358">
        <v>0</v>
      </c>
      <c r="R350" s="358">
        <v>0</v>
      </c>
      <c r="S350" s="358">
        <v>0</v>
      </c>
      <c r="T350" s="358">
        <v>0</v>
      </c>
      <c r="U350" s="35">
        <f t="shared" si="20"/>
        <v>1</v>
      </c>
      <c r="W350">
        <f>COUNTIF($E$3:$E$1479,E350)</f>
        <v>1</v>
      </c>
      <c r="X350" s="35">
        <f t="shared" si="21"/>
        <v>1</v>
      </c>
      <c r="Y350">
        <f t="shared" si="22"/>
        <v>0</v>
      </c>
    </row>
    <row r="351" spans="1:25" ht="15.75" x14ac:dyDescent="0.25">
      <c r="A351">
        <f t="shared" si="23"/>
        <v>349</v>
      </c>
      <c r="B351" t="str">
        <f>C351&amp;" "&amp;D351&amp;" - "&amp;F351</f>
        <v>Jakob Lilja - CLB</v>
      </c>
      <c r="C351" t="str">
        <f>RIGHT(E351,(LEN(E351)-1)-SEARCH(",",E351,1))</f>
        <v>Jakob</v>
      </c>
      <c r="D351" t="str">
        <f>LEFT(E351,SEARCH(",",E351,1)-1)</f>
        <v>Lilja</v>
      </c>
      <c r="E351" s="39" t="s">
        <v>2642</v>
      </c>
      <c r="F351" s="30" t="s">
        <v>14</v>
      </c>
      <c r="G351" s="35" t="s">
        <v>388</v>
      </c>
      <c r="H351" s="35" t="s">
        <v>2442</v>
      </c>
      <c r="I351" s="35" t="s">
        <v>2448</v>
      </c>
      <c r="J351" s="35">
        <v>26</v>
      </c>
      <c r="K351" s="35">
        <f>VALUE(COUNTIF(Validation!$A$2:$H$47,E351))</f>
        <v>0</v>
      </c>
      <c r="L351" s="361">
        <f>IF(OR(N351="RFA",N351="UFA",N351="",N351=0),0,N351)</f>
        <v>925000</v>
      </c>
      <c r="M351" s="361">
        <f>IF(OR(O351="RFA",O351="UFA",O351="",O351=0),0,O351)</f>
        <v>0</v>
      </c>
      <c r="N351" s="358">
        <v>925000</v>
      </c>
      <c r="O351" s="358" t="s">
        <v>8</v>
      </c>
      <c r="P351" s="358">
        <v>0</v>
      </c>
      <c r="Q351" s="358">
        <v>0</v>
      </c>
      <c r="R351" s="358">
        <v>0</v>
      </c>
      <c r="S351" s="358">
        <v>0</v>
      </c>
      <c r="T351" s="358">
        <v>0</v>
      </c>
      <c r="U351" s="35">
        <f t="shared" si="20"/>
        <v>1</v>
      </c>
      <c r="W351">
        <f>COUNTIF($E$3:$E$1479,E351)</f>
        <v>1</v>
      </c>
      <c r="X351" s="35">
        <f t="shared" si="21"/>
        <v>1</v>
      </c>
      <c r="Y351">
        <f t="shared" si="22"/>
        <v>0</v>
      </c>
    </row>
    <row r="352" spans="1:25" ht="15.75" x14ac:dyDescent="0.25">
      <c r="A352">
        <f t="shared" si="23"/>
        <v>350</v>
      </c>
      <c r="B352" t="str">
        <f>C352&amp;" "&amp;D352&amp;" - "&amp;F352</f>
        <v>Kevin Stenlund - CLB</v>
      </c>
      <c r="C352" t="str">
        <f>RIGHT(E352,(LEN(E352)-1)-SEARCH(",",E352,1))</f>
        <v>Kevin</v>
      </c>
      <c r="D352" t="str">
        <f>LEFT(E352,SEARCH(",",E352,1)-1)</f>
        <v>Stenlund</v>
      </c>
      <c r="E352" s="39" t="s">
        <v>1679</v>
      </c>
      <c r="F352" s="30" t="s">
        <v>14</v>
      </c>
      <c r="G352" s="35" t="s">
        <v>388</v>
      </c>
      <c r="H352" s="35" t="s">
        <v>2440</v>
      </c>
      <c r="I352" s="35" t="s">
        <v>2448</v>
      </c>
      <c r="J352" s="35">
        <v>22</v>
      </c>
      <c r="K352" s="35">
        <f>VALUE(COUNTIF(Validation!$A$2:$H$47,E352))</f>
        <v>0</v>
      </c>
      <c r="L352" s="361">
        <f>IF(OR(N352="RFA",N352="UFA",N352="",N352=0),0,N352)</f>
        <v>925000</v>
      </c>
      <c r="M352" s="361">
        <f>IF(OR(O352="RFA",O352="UFA",O352="",O352=0),0,O352)</f>
        <v>0</v>
      </c>
      <c r="N352" s="358">
        <v>925000</v>
      </c>
      <c r="O352" s="358" t="s">
        <v>8</v>
      </c>
      <c r="P352" s="358">
        <v>0</v>
      </c>
      <c r="Q352" s="358">
        <v>0</v>
      </c>
      <c r="R352" s="358">
        <v>0</v>
      </c>
      <c r="S352" s="358">
        <v>0</v>
      </c>
      <c r="T352" s="358">
        <v>0</v>
      </c>
      <c r="U352" s="35">
        <f t="shared" si="20"/>
        <v>1</v>
      </c>
      <c r="W352">
        <f>COUNTIF($E$3:$E$1479,E352)</f>
        <v>1</v>
      </c>
      <c r="X352" s="35">
        <f t="shared" si="21"/>
        <v>1</v>
      </c>
      <c r="Y352">
        <f t="shared" si="22"/>
        <v>0</v>
      </c>
    </row>
    <row r="353" spans="1:25" ht="15.75" x14ac:dyDescent="0.25">
      <c r="A353">
        <f t="shared" si="23"/>
        <v>351</v>
      </c>
      <c r="B353" t="str">
        <f>C353&amp;" "&amp;D353&amp;" - "&amp;F353</f>
        <v>Daniil Tarasov - CLB</v>
      </c>
      <c r="C353" t="str">
        <f>RIGHT(E353,(LEN(E353)-1)-SEARCH(",",E353,1))</f>
        <v>Daniil</v>
      </c>
      <c r="D353" t="str">
        <f>LEFT(E353,SEARCH(",",E353,1)-1)</f>
        <v>Tarasov</v>
      </c>
      <c r="E353" s="39" t="s">
        <v>2646</v>
      </c>
      <c r="F353" s="30" t="s">
        <v>14</v>
      </c>
      <c r="G353" s="35" t="s">
        <v>388</v>
      </c>
      <c r="H353" s="35" t="s">
        <v>127</v>
      </c>
      <c r="I353" s="35" t="s">
        <v>2448</v>
      </c>
      <c r="J353" s="35">
        <v>20</v>
      </c>
      <c r="K353" s="35">
        <f>VALUE(COUNTIF(Validation!$A$2:$H$47,E353))</f>
        <v>0</v>
      </c>
      <c r="L353" s="361">
        <f>IF(OR(N353="RFA",N353="UFA",N353="",N353=0),0,N353)</f>
        <v>925000</v>
      </c>
      <c r="M353" s="361">
        <f>IF(OR(O353="RFA",O353="UFA",O353="",O353=0),0,O353)</f>
        <v>925000</v>
      </c>
      <c r="N353" s="358">
        <v>925000</v>
      </c>
      <c r="O353" s="358">
        <v>925000</v>
      </c>
      <c r="P353" s="358">
        <v>925000</v>
      </c>
      <c r="Q353" s="358" t="s">
        <v>8</v>
      </c>
      <c r="R353" s="358">
        <v>0</v>
      </c>
      <c r="S353" s="358">
        <v>0</v>
      </c>
      <c r="T353" s="358">
        <v>0</v>
      </c>
      <c r="U353" s="35">
        <f t="shared" si="20"/>
        <v>3</v>
      </c>
      <c r="W353">
        <f>COUNTIF($E$3:$E$1479,E353)</f>
        <v>1</v>
      </c>
      <c r="X353" s="35">
        <f t="shared" si="21"/>
        <v>1</v>
      </c>
      <c r="Y353">
        <f t="shared" si="22"/>
        <v>1</v>
      </c>
    </row>
    <row r="354" spans="1:25" ht="15.75" x14ac:dyDescent="0.25">
      <c r="A354">
        <f t="shared" si="23"/>
        <v>352</v>
      </c>
      <c r="B354" t="str">
        <f>C354&amp;" "&amp;D354&amp;" - "&amp;F354</f>
        <v>Alexandre Texier - CLB</v>
      </c>
      <c r="C354" t="str">
        <f>RIGHT(E354,(LEN(E354)-1)-SEARCH(",",E354,1))</f>
        <v>Alexandre</v>
      </c>
      <c r="D354" t="str">
        <f>LEFT(E354,SEARCH(",",E354,1)-1)</f>
        <v>Texier</v>
      </c>
      <c r="E354" s="39" t="s">
        <v>1676</v>
      </c>
      <c r="F354" s="30" t="s">
        <v>14</v>
      </c>
      <c r="G354" s="35" t="s">
        <v>388</v>
      </c>
      <c r="H354" s="35" t="s">
        <v>73</v>
      </c>
      <c r="I354" s="35" t="s">
        <v>2448</v>
      </c>
      <c r="J354" s="35">
        <v>19</v>
      </c>
      <c r="K354" s="35">
        <f>VALUE(COUNTIF(Validation!$A$2:$H$47,E354))</f>
        <v>0</v>
      </c>
      <c r="L354" s="361">
        <f>IF(OR(N354="RFA",N354="UFA",N354="",N354=0),0,N354)</f>
        <v>925000</v>
      </c>
      <c r="M354" s="361">
        <f>IF(OR(O354="RFA",O354="UFA",O354="",O354=0),0,O354)</f>
        <v>925000</v>
      </c>
      <c r="N354" s="358">
        <v>925000</v>
      </c>
      <c r="O354" s="358">
        <v>925000</v>
      </c>
      <c r="P354" s="358" t="s">
        <v>8</v>
      </c>
      <c r="Q354" s="358">
        <v>0</v>
      </c>
      <c r="R354" s="358">
        <v>0</v>
      </c>
      <c r="S354" s="358">
        <v>0</v>
      </c>
      <c r="T354" s="358">
        <v>0</v>
      </c>
      <c r="U354" s="35">
        <f t="shared" si="20"/>
        <v>2</v>
      </c>
      <c r="W354">
        <f>COUNTIF($E$3:$E$1479,E354)</f>
        <v>1</v>
      </c>
      <c r="X354" s="35">
        <f t="shared" si="21"/>
        <v>1</v>
      </c>
      <c r="Y354">
        <f t="shared" si="22"/>
        <v>1</v>
      </c>
    </row>
    <row r="355" spans="1:25" ht="15.75" x14ac:dyDescent="0.25">
      <c r="A355">
        <f t="shared" si="23"/>
        <v>353</v>
      </c>
      <c r="B355" t="str">
        <f>C355&amp;" "&amp;D355&amp;" - "&amp;F355</f>
        <v>Veini Vehvilainen - CLB</v>
      </c>
      <c r="C355" t="str">
        <f>RIGHT(E355,(LEN(E355)-1)-SEARCH(",",E355,1))</f>
        <v>Veini</v>
      </c>
      <c r="D355" t="str">
        <f>LEFT(E355,SEARCH(",",E355,1)-1)</f>
        <v>Vehvilainen</v>
      </c>
      <c r="E355" s="39" t="s">
        <v>2647</v>
      </c>
      <c r="F355" s="30" t="s">
        <v>14</v>
      </c>
      <c r="G355" s="35" t="s">
        <v>388</v>
      </c>
      <c r="H355" s="35" t="s">
        <v>127</v>
      </c>
      <c r="I355" s="35" t="s">
        <v>2448</v>
      </c>
      <c r="J355" s="35">
        <v>22</v>
      </c>
      <c r="K355" s="35">
        <f>VALUE(COUNTIF(Validation!$A$2:$H$47,E355))</f>
        <v>0</v>
      </c>
      <c r="L355" s="361">
        <f>IF(OR(N355="RFA",N355="UFA",N355="",N355=0),0,N355)</f>
        <v>925000</v>
      </c>
      <c r="M355" s="361">
        <f>IF(OR(O355="RFA",O355="UFA",O355="",O355=0),0,O355)</f>
        <v>925000</v>
      </c>
      <c r="N355" s="358">
        <v>925000</v>
      </c>
      <c r="O355" s="358">
        <v>925000</v>
      </c>
      <c r="P355" s="358" t="s">
        <v>8</v>
      </c>
      <c r="Q355" s="358">
        <v>0</v>
      </c>
      <c r="R355" s="358">
        <v>0</v>
      </c>
      <c r="S355" s="358">
        <v>0</v>
      </c>
      <c r="T355" s="358">
        <v>0</v>
      </c>
      <c r="U355" s="35">
        <f t="shared" si="20"/>
        <v>2</v>
      </c>
      <c r="W355">
        <f>COUNTIF($E$3:$E$1479,E355)</f>
        <v>1</v>
      </c>
      <c r="X355" s="35">
        <f t="shared" si="21"/>
        <v>1</v>
      </c>
      <c r="Y355">
        <f t="shared" si="22"/>
        <v>1</v>
      </c>
    </row>
    <row r="356" spans="1:25" ht="15.75" x14ac:dyDescent="0.25">
      <c r="A356">
        <f t="shared" si="23"/>
        <v>354</v>
      </c>
      <c r="B356" t="str">
        <f>C356&amp;" "&amp;D356&amp;" - "&amp;F356</f>
        <v>Gabriel Carlsson - CLB</v>
      </c>
      <c r="C356" t="str">
        <f>RIGHT(E356,(LEN(E356)-1)-SEARCH(",",E356,1))</f>
        <v>Gabriel</v>
      </c>
      <c r="D356" t="str">
        <f>LEFT(E356,SEARCH(",",E356,1)-1)</f>
        <v>Carlsson</v>
      </c>
      <c r="E356" s="39" t="s">
        <v>1677</v>
      </c>
      <c r="F356" s="30" t="s">
        <v>14</v>
      </c>
      <c r="G356" s="35" t="s">
        <v>388</v>
      </c>
      <c r="H356" s="35" t="s">
        <v>2447</v>
      </c>
      <c r="I356" s="35" t="s">
        <v>2448</v>
      </c>
      <c r="J356" s="35">
        <v>22</v>
      </c>
      <c r="K356" s="35">
        <f>VALUE(COUNTIF(Validation!$A$2:$H$47,E356))</f>
        <v>0</v>
      </c>
      <c r="L356" s="361">
        <f>IF(OR(N356="RFA",N356="UFA",N356="",N356=0),0,N356)</f>
        <v>894166</v>
      </c>
      <c r="M356" s="361">
        <f>IF(OR(O356="RFA",O356="UFA",O356="",O356=0),0,O356)</f>
        <v>0</v>
      </c>
      <c r="N356" s="358">
        <v>894166</v>
      </c>
      <c r="O356" s="358" t="s">
        <v>8</v>
      </c>
      <c r="P356" s="358">
        <v>0</v>
      </c>
      <c r="Q356" s="358">
        <v>0</v>
      </c>
      <c r="R356" s="358">
        <v>0</v>
      </c>
      <c r="S356" s="358">
        <v>0</v>
      </c>
      <c r="T356" s="358">
        <v>0</v>
      </c>
      <c r="U356" s="35">
        <f t="shared" si="20"/>
        <v>1</v>
      </c>
      <c r="W356">
        <f>COUNTIF($E$3:$E$1479,E356)</f>
        <v>1</v>
      </c>
      <c r="X356" s="35">
        <f t="shared" si="21"/>
        <v>1</v>
      </c>
      <c r="Y356">
        <f t="shared" si="22"/>
        <v>0</v>
      </c>
    </row>
    <row r="357" spans="1:25" ht="15.75" x14ac:dyDescent="0.25">
      <c r="A357">
        <f t="shared" si="23"/>
        <v>355</v>
      </c>
      <c r="B357" t="str">
        <f>C357&amp;" "&amp;D357&amp;" - "&amp;F357</f>
        <v>Ryan MacInnis - CLB</v>
      </c>
      <c r="C357" t="str">
        <f>RIGHT(E357,(LEN(E357)-1)-SEARCH(",",E357,1))</f>
        <v>Ryan</v>
      </c>
      <c r="D357" t="str">
        <f>LEFT(E357,SEARCH(",",E357,1)-1)</f>
        <v>MacInnis</v>
      </c>
      <c r="E357" s="39" t="s">
        <v>1680</v>
      </c>
      <c r="F357" s="30" t="s">
        <v>14</v>
      </c>
      <c r="G357" s="35">
        <v>0</v>
      </c>
      <c r="H357" s="35" t="s">
        <v>73</v>
      </c>
      <c r="I357" s="35" t="s">
        <v>2448</v>
      </c>
      <c r="J357" s="35">
        <v>23</v>
      </c>
      <c r="K357" s="35">
        <f>VALUE(COUNTIF(Validation!$A$2:$H$47,E357))</f>
        <v>0</v>
      </c>
      <c r="L357" s="361">
        <f>IF(OR(N357="RFA",N357="UFA",N357="",N357=0),0,N357)</f>
        <v>874125</v>
      </c>
      <c r="M357" s="361">
        <f>IF(OR(O357="RFA",O357="UFA",O357="",O357=0),0,O357)</f>
        <v>0</v>
      </c>
      <c r="N357" s="358">
        <v>874125</v>
      </c>
      <c r="O357" s="358" t="s">
        <v>8</v>
      </c>
      <c r="P357" s="358">
        <v>0</v>
      </c>
      <c r="Q357" s="358">
        <v>0</v>
      </c>
      <c r="R357" s="358">
        <v>0</v>
      </c>
      <c r="S357" s="358">
        <v>0</v>
      </c>
      <c r="T357" s="358">
        <v>0</v>
      </c>
      <c r="U357" s="35">
        <f t="shared" si="20"/>
        <v>1</v>
      </c>
      <c r="W357">
        <f>COUNTIF($E$3:$E$1479,E357)</f>
        <v>1</v>
      </c>
      <c r="X357" s="35">
        <f t="shared" si="21"/>
        <v>0</v>
      </c>
      <c r="Y357">
        <f t="shared" si="22"/>
        <v>0</v>
      </c>
    </row>
    <row r="358" spans="1:25" ht="15.75" x14ac:dyDescent="0.25">
      <c r="A358">
        <f t="shared" si="23"/>
        <v>356</v>
      </c>
      <c r="B358" t="str">
        <f>C358&amp;" "&amp;D358&amp;" - "&amp;F358</f>
        <v>Elvis Merzlikins - CLB</v>
      </c>
      <c r="C358" t="str">
        <f>RIGHT(E358,(LEN(E358)-1)-SEARCH(",",E358,1))</f>
        <v>Elvis</v>
      </c>
      <c r="D358" t="str">
        <f>LEFT(E358,SEARCH(",",E358,1)-1)</f>
        <v>Merzlikins</v>
      </c>
      <c r="E358" s="39" t="s">
        <v>2640</v>
      </c>
      <c r="F358" s="30" t="s">
        <v>14</v>
      </c>
      <c r="G358" s="35">
        <v>0</v>
      </c>
      <c r="H358" s="35" t="s">
        <v>127</v>
      </c>
      <c r="I358" s="35" t="s">
        <v>2441</v>
      </c>
      <c r="J358" s="35">
        <v>25</v>
      </c>
      <c r="K358" s="35">
        <f>VALUE(COUNTIF(Validation!$A$2:$H$47,E358))</f>
        <v>0</v>
      </c>
      <c r="L358" s="361">
        <f>IF(OR(N358="RFA",N358="UFA",N358="",N358=0),0,N358)</f>
        <v>874125</v>
      </c>
      <c r="M358" s="361">
        <f>IF(OR(O358="RFA",O358="UFA",O358="",O358=0),0,O358)</f>
        <v>0</v>
      </c>
      <c r="N358" s="358">
        <v>874125</v>
      </c>
      <c r="O358" s="358" t="s">
        <v>8</v>
      </c>
      <c r="P358" s="358">
        <v>0</v>
      </c>
      <c r="Q358" s="358">
        <v>0</v>
      </c>
      <c r="R358" s="358">
        <v>0</v>
      </c>
      <c r="S358" s="358">
        <v>0</v>
      </c>
      <c r="T358" s="358">
        <v>0</v>
      </c>
      <c r="U358" s="35">
        <f t="shared" si="20"/>
        <v>1</v>
      </c>
      <c r="W358">
        <f>COUNTIF($E$3:$E$1479,E358)</f>
        <v>1</v>
      </c>
      <c r="X358" s="35">
        <f t="shared" si="21"/>
        <v>0</v>
      </c>
      <c r="Y358">
        <f t="shared" si="22"/>
        <v>0</v>
      </c>
    </row>
    <row r="359" spans="1:25" ht="15.75" x14ac:dyDescent="0.25">
      <c r="A359">
        <f t="shared" si="23"/>
        <v>357</v>
      </c>
      <c r="B359" t="str">
        <f>C359&amp;" "&amp;D359&amp;" - "&amp;F359</f>
        <v>Sonny Milano - CLB</v>
      </c>
      <c r="C359" t="str">
        <f>RIGHT(E359,(LEN(E359)-1)-SEARCH(",",E359,1))</f>
        <v>Sonny</v>
      </c>
      <c r="D359" t="str">
        <f>LEFT(E359,SEARCH(",",E359,1)-1)</f>
        <v>Milano</v>
      </c>
      <c r="E359" s="39" t="s">
        <v>1663</v>
      </c>
      <c r="F359" s="30" t="s">
        <v>14</v>
      </c>
      <c r="G359" s="35">
        <v>0</v>
      </c>
      <c r="H359" s="35" t="s">
        <v>2442</v>
      </c>
      <c r="I359" s="35" t="s">
        <v>2448</v>
      </c>
      <c r="J359" s="35">
        <v>23</v>
      </c>
      <c r="K359" s="35">
        <f>VALUE(COUNTIF(Validation!$A$2:$H$47,E359))</f>
        <v>0</v>
      </c>
      <c r="L359" s="361">
        <f>IF(OR(N359="RFA",N359="UFA",N359="",N359=0),0,N359)</f>
        <v>874125</v>
      </c>
      <c r="M359" s="361">
        <f>IF(OR(O359="RFA",O359="UFA",O359="",O359=0),0,O359)</f>
        <v>0</v>
      </c>
      <c r="N359" s="358">
        <v>874125</v>
      </c>
      <c r="O359" s="358" t="s">
        <v>8</v>
      </c>
      <c r="P359" s="358">
        <v>0</v>
      </c>
      <c r="Q359" s="358">
        <v>0</v>
      </c>
      <c r="R359" s="358">
        <v>0</v>
      </c>
      <c r="S359" s="358">
        <v>0</v>
      </c>
      <c r="T359" s="358">
        <v>0</v>
      </c>
      <c r="U359" s="35">
        <f t="shared" si="20"/>
        <v>1</v>
      </c>
      <c r="W359">
        <f>COUNTIF($E$3:$E$1479,E359)</f>
        <v>1</v>
      </c>
      <c r="X359" s="35">
        <f t="shared" si="21"/>
        <v>0</v>
      </c>
      <c r="Y359">
        <f t="shared" si="22"/>
        <v>0</v>
      </c>
    </row>
    <row r="360" spans="1:25" ht="15.75" x14ac:dyDescent="0.25">
      <c r="A360">
        <f t="shared" si="23"/>
        <v>358</v>
      </c>
      <c r="B360" t="str">
        <f>C360&amp;" "&amp;D360&amp;" - "&amp;F360</f>
        <v>Eric Robinson - CLB</v>
      </c>
      <c r="C360" t="str">
        <f>RIGHT(E360,(LEN(E360)-1)-SEARCH(",",E360,1))</f>
        <v>Eric</v>
      </c>
      <c r="D360" t="str">
        <f>LEFT(E360,SEARCH(",",E360,1)-1)</f>
        <v>Robinson</v>
      </c>
      <c r="E360" s="39" t="s">
        <v>1673</v>
      </c>
      <c r="F360" s="30" t="s">
        <v>14</v>
      </c>
      <c r="G360" s="35">
        <v>0</v>
      </c>
      <c r="H360" s="35" t="s">
        <v>2442</v>
      </c>
      <c r="I360" s="35" t="s">
        <v>2441</v>
      </c>
      <c r="J360" s="35">
        <v>24</v>
      </c>
      <c r="K360" s="35">
        <f>VALUE(COUNTIF(Validation!$A$2:$H$47,E360))</f>
        <v>0</v>
      </c>
      <c r="L360" s="361">
        <f>IF(OR(N360="RFA",N360="UFA",N360="",N360=0),0,N360)</f>
        <v>874125</v>
      </c>
      <c r="M360" s="361">
        <f>IF(OR(O360="RFA",O360="UFA",O360="",O360=0),0,O360)</f>
        <v>0</v>
      </c>
      <c r="N360" s="358">
        <v>874125</v>
      </c>
      <c r="O360" s="358" t="s">
        <v>8</v>
      </c>
      <c r="P360" s="358">
        <v>0</v>
      </c>
      <c r="Q360" s="358">
        <v>0</v>
      </c>
      <c r="R360" s="358">
        <v>0</v>
      </c>
      <c r="S360" s="358">
        <v>0</v>
      </c>
      <c r="T360" s="358">
        <v>0</v>
      </c>
      <c r="U360" s="35">
        <f t="shared" si="20"/>
        <v>1</v>
      </c>
      <c r="W360">
        <f>COUNTIF($E$3:$E$1479,E360)</f>
        <v>1</v>
      </c>
      <c r="X360" s="35">
        <f t="shared" si="21"/>
        <v>0</v>
      </c>
      <c r="Y360">
        <f t="shared" si="22"/>
        <v>0</v>
      </c>
    </row>
    <row r="361" spans="1:25" ht="15.75" x14ac:dyDescent="0.25">
      <c r="A361">
        <f t="shared" si="23"/>
        <v>359</v>
      </c>
      <c r="B361" t="str">
        <f>C361&amp;" "&amp;D361&amp;" - "&amp;F361</f>
        <v>Paul Bittner - CLB</v>
      </c>
      <c r="C361" t="str">
        <f>RIGHT(E361,(LEN(E361)-1)-SEARCH(",",E361,1))</f>
        <v>Paul</v>
      </c>
      <c r="D361" t="str">
        <f>LEFT(E361,SEARCH(",",E361,1)-1)</f>
        <v>Bittner</v>
      </c>
      <c r="E361" s="39" t="s">
        <v>1684</v>
      </c>
      <c r="F361" s="30" t="s">
        <v>14</v>
      </c>
      <c r="G361" s="35" t="s">
        <v>405</v>
      </c>
      <c r="H361" s="35" t="s">
        <v>2442</v>
      </c>
      <c r="I361" s="35" t="s">
        <v>2448</v>
      </c>
      <c r="J361" s="35">
        <v>22</v>
      </c>
      <c r="K361" s="35">
        <f>VALUE(COUNTIF(Validation!$A$2:$H$47,E361))</f>
        <v>0</v>
      </c>
      <c r="L361" s="361">
        <f>IF(OR(N361="RFA",N361="UFA",N361="",N361=0),0,N361)</f>
        <v>863333</v>
      </c>
      <c r="M361" s="361">
        <f>IF(OR(O361="RFA",O361="UFA",O361="",O361=0),0,O361)</f>
        <v>0</v>
      </c>
      <c r="N361" s="358">
        <v>863333</v>
      </c>
      <c r="O361" s="358" t="s">
        <v>8</v>
      </c>
      <c r="P361" s="358">
        <v>0</v>
      </c>
      <c r="Q361" s="358">
        <v>0</v>
      </c>
      <c r="R361" s="358">
        <v>0</v>
      </c>
      <c r="S361" s="358">
        <v>0</v>
      </c>
      <c r="T361" s="358">
        <v>0</v>
      </c>
      <c r="U361" s="35">
        <f t="shared" si="20"/>
        <v>1</v>
      </c>
      <c r="W361">
        <f>COUNTIF($E$3:$E$1479,E361)</f>
        <v>1</v>
      </c>
      <c r="X361" s="35">
        <f t="shared" si="21"/>
        <v>1</v>
      </c>
      <c r="Y361">
        <f t="shared" si="22"/>
        <v>0</v>
      </c>
    </row>
    <row r="362" spans="1:25" ht="15.75" x14ac:dyDescent="0.25">
      <c r="A362">
        <f t="shared" si="23"/>
        <v>360</v>
      </c>
      <c r="B362" t="str">
        <f>C362&amp;" "&amp;D362&amp;" - "&amp;F362</f>
        <v>Marko Dano - CLB</v>
      </c>
      <c r="C362" t="str">
        <f>RIGHT(E362,(LEN(E362)-1)-SEARCH(",",E362,1))</f>
        <v>Marko</v>
      </c>
      <c r="D362" t="str">
        <f>LEFT(E362,SEARCH(",",E362,1)-1)</f>
        <v>Dano</v>
      </c>
      <c r="E362" s="39" t="s">
        <v>2758</v>
      </c>
      <c r="F362" s="30" t="s">
        <v>14</v>
      </c>
      <c r="G362" s="35">
        <v>0</v>
      </c>
      <c r="H362" s="35" t="s">
        <v>2496</v>
      </c>
      <c r="I362" s="35" t="s">
        <v>2448</v>
      </c>
      <c r="J362" s="35">
        <v>24</v>
      </c>
      <c r="K362" s="35">
        <f>VALUE(COUNTIF(Validation!$A$2:$H$47,E362))</f>
        <v>0</v>
      </c>
      <c r="L362" s="361">
        <f>IF(OR(N362="RFA",N362="UFA",N362="",N362=0),0,N362)</f>
        <v>800000</v>
      </c>
      <c r="M362" s="361">
        <f>IF(OR(O362="RFA",O362="UFA",O362="",O362=0),0,O362)</f>
        <v>0</v>
      </c>
      <c r="N362" s="358">
        <v>800000</v>
      </c>
      <c r="O362" s="358" t="s">
        <v>8</v>
      </c>
      <c r="P362" s="358">
        <v>0</v>
      </c>
      <c r="Q362" s="358">
        <v>0</v>
      </c>
      <c r="R362" s="358">
        <v>0</v>
      </c>
      <c r="S362" s="358">
        <v>0</v>
      </c>
      <c r="T362" s="358">
        <v>0</v>
      </c>
      <c r="U362" s="35">
        <f t="shared" si="20"/>
        <v>1</v>
      </c>
      <c r="W362">
        <f>COUNTIF($E$3:$E$1479,E362)</f>
        <v>1</v>
      </c>
      <c r="X362" s="35">
        <f t="shared" si="21"/>
        <v>0</v>
      </c>
      <c r="Y362">
        <f t="shared" si="22"/>
        <v>0</v>
      </c>
    </row>
    <row r="363" spans="1:25" ht="15.75" x14ac:dyDescent="0.25">
      <c r="A363">
        <f t="shared" si="23"/>
        <v>361</v>
      </c>
      <c r="B363" t="str">
        <f>C363&amp;" "&amp;D363&amp;" - "&amp;F363</f>
        <v>Kole Sherwood - CLB</v>
      </c>
      <c r="C363" t="str">
        <f>RIGHT(E363,(LEN(E363)-1)-SEARCH(",",E363,1))</f>
        <v>Kole</v>
      </c>
      <c r="D363" t="str">
        <f>LEFT(E363,SEARCH(",",E363,1)-1)</f>
        <v>Sherwood</v>
      </c>
      <c r="E363" s="39" t="s">
        <v>1690</v>
      </c>
      <c r="F363" s="30" t="s">
        <v>14</v>
      </c>
      <c r="G363" s="35" t="s">
        <v>388</v>
      </c>
      <c r="H363" s="35" t="s">
        <v>2455</v>
      </c>
      <c r="I363" s="35" t="s">
        <v>2448</v>
      </c>
      <c r="J363" s="35">
        <v>22</v>
      </c>
      <c r="K363" s="35">
        <f>VALUE(COUNTIF(Validation!$A$2:$H$47,E363))</f>
        <v>0</v>
      </c>
      <c r="L363" s="361">
        <f>IF(OR(N363="RFA",N363="UFA",N363="",N363=0),0,N363)</f>
        <v>777777</v>
      </c>
      <c r="M363" s="361">
        <f>IF(OR(O363="RFA",O363="UFA",O363="",O363=0),0,O363)</f>
        <v>0</v>
      </c>
      <c r="N363" s="358">
        <v>777777</v>
      </c>
      <c r="O363" s="358" t="s">
        <v>8</v>
      </c>
      <c r="P363" s="358">
        <v>0</v>
      </c>
      <c r="Q363" s="358">
        <v>0</v>
      </c>
      <c r="R363" s="358">
        <v>0</v>
      </c>
      <c r="S363" s="358">
        <v>0</v>
      </c>
      <c r="T363" s="358">
        <v>0</v>
      </c>
      <c r="U363" s="35">
        <f t="shared" si="20"/>
        <v>1</v>
      </c>
      <c r="W363">
        <f>COUNTIF($E$3:$E$1479,E363)</f>
        <v>1</v>
      </c>
      <c r="X363" s="35">
        <f t="shared" si="21"/>
        <v>1</v>
      </c>
      <c r="Y363">
        <f t="shared" si="22"/>
        <v>0</v>
      </c>
    </row>
    <row r="364" spans="1:25" ht="15.75" x14ac:dyDescent="0.25">
      <c r="A364">
        <f t="shared" si="23"/>
        <v>362</v>
      </c>
      <c r="B364" t="str">
        <f>C364&amp;" "&amp;D364&amp;" - "&amp;F364</f>
        <v>Zac Dalpe - CLB</v>
      </c>
      <c r="C364" t="str">
        <f>RIGHT(E364,(LEN(E364)-1)-SEARCH(",",E364,1))</f>
        <v>Zac</v>
      </c>
      <c r="D364" t="str">
        <f>LEFT(E364,SEARCH(",",E364,1)-1)</f>
        <v>Dalpe</v>
      </c>
      <c r="E364" s="39" t="s">
        <v>1687</v>
      </c>
      <c r="F364" s="30" t="s">
        <v>14</v>
      </c>
      <c r="G364" s="35">
        <v>0</v>
      </c>
      <c r="H364" s="35" t="s">
        <v>73</v>
      </c>
      <c r="I364" s="35" t="s">
        <v>2448</v>
      </c>
      <c r="J364" s="35">
        <v>29</v>
      </c>
      <c r="K364" s="35">
        <f>VALUE(COUNTIF(Validation!$A$2:$H$47,E364))</f>
        <v>0</v>
      </c>
      <c r="L364" s="361">
        <f>IF(OR(N364="RFA",N364="UFA",N364="",N364=0),0,N364)</f>
        <v>750000</v>
      </c>
      <c r="M364" s="361">
        <f>IF(OR(O364="RFA",O364="UFA",O364="",O364=0),0,O364)</f>
        <v>750000</v>
      </c>
      <c r="N364" s="358">
        <v>750000</v>
      </c>
      <c r="O364" s="358">
        <v>750000</v>
      </c>
      <c r="P364" s="358" t="s">
        <v>7</v>
      </c>
      <c r="Q364" s="358">
        <v>0</v>
      </c>
      <c r="R364" s="358">
        <v>0</v>
      </c>
      <c r="S364" s="358">
        <v>0</v>
      </c>
      <c r="T364" s="358">
        <v>0</v>
      </c>
      <c r="U364" s="35">
        <f t="shared" si="20"/>
        <v>2</v>
      </c>
      <c r="W364">
        <f>COUNTIF($E$3:$E$1479,E364)</f>
        <v>1</v>
      </c>
      <c r="X364" s="35">
        <f t="shared" si="21"/>
        <v>0</v>
      </c>
      <c r="Y364">
        <f t="shared" si="22"/>
        <v>1</v>
      </c>
    </row>
    <row r="365" spans="1:25" ht="15.75" x14ac:dyDescent="0.25">
      <c r="A365">
        <f t="shared" si="23"/>
        <v>363</v>
      </c>
      <c r="B365" t="str">
        <f>C365&amp;" "&amp;D365&amp;" - "&amp;F365</f>
        <v>Markus Hannikainen - CLB</v>
      </c>
      <c r="C365" t="str">
        <f>RIGHT(E365,(LEN(E365)-1)-SEARCH(",",E365,1))</f>
        <v>Markus</v>
      </c>
      <c r="D365" t="str">
        <f>LEFT(E365,SEARCH(",",E365,1)-1)</f>
        <v>Hannikainen</v>
      </c>
      <c r="E365" s="39" t="s">
        <v>2876</v>
      </c>
      <c r="F365" s="30" t="s">
        <v>14</v>
      </c>
      <c r="G365" s="35">
        <v>0</v>
      </c>
      <c r="H365" s="35" t="s">
        <v>2442</v>
      </c>
      <c r="I365" s="35" t="s">
        <v>2441</v>
      </c>
      <c r="J365" s="35">
        <v>26</v>
      </c>
      <c r="K365" s="35">
        <f>VALUE(COUNTIF(Validation!$A$2:$H$47,E365))</f>
        <v>0</v>
      </c>
      <c r="L365" s="361">
        <f>IF(OR(N365="RFA",N365="UFA",N365="",N365=0),0,N365)</f>
        <v>750000</v>
      </c>
      <c r="M365" s="361">
        <f>IF(OR(O365="RFA",O365="UFA",O365="",O365=0),0,O365)</f>
        <v>0</v>
      </c>
      <c r="N365" s="358">
        <v>750000</v>
      </c>
      <c r="O365" s="358" t="s">
        <v>7</v>
      </c>
      <c r="P365" s="358">
        <v>0</v>
      </c>
      <c r="Q365" s="358">
        <v>0</v>
      </c>
      <c r="R365" s="358">
        <v>0</v>
      </c>
      <c r="S365" s="358">
        <v>0</v>
      </c>
      <c r="T365" s="358">
        <v>0</v>
      </c>
      <c r="U365" s="35">
        <f t="shared" si="20"/>
        <v>1</v>
      </c>
      <c r="W365">
        <f>COUNTIF($E$3:$E$1479,E365)</f>
        <v>1</v>
      </c>
      <c r="X365" s="35">
        <f t="shared" si="21"/>
        <v>0</v>
      </c>
      <c r="Y365">
        <f t="shared" si="22"/>
        <v>0</v>
      </c>
    </row>
    <row r="366" spans="1:25" ht="15.75" x14ac:dyDescent="0.25">
      <c r="A366">
        <f t="shared" si="23"/>
        <v>364</v>
      </c>
      <c r="B366" t="str">
        <f>C366&amp;" "&amp;D366&amp;" - "&amp;F366</f>
        <v>Dean Kukan - CLB</v>
      </c>
      <c r="C366" t="str">
        <f>RIGHT(E366,(LEN(E366)-1)-SEARCH(",",E366,1))</f>
        <v>Dean</v>
      </c>
      <c r="D366" t="str">
        <f>LEFT(E366,SEARCH(",",E366,1)-1)</f>
        <v>Kukan</v>
      </c>
      <c r="E366" s="39" t="s">
        <v>1669</v>
      </c>
      <c r="F366" s="30" t="s">
        <v>14</v>
      </c>
      <c r="G366" s="35">
        <v>0</v>
      </c>
      <c r="H366" s="35" t="s">
        <v>2447</v>
      </c>
      <c r="I366" s="35" t="s">
        <v>2441</v>
      </c>
      <c r="J366" s="35">
        <v>26</v>
      </c>
      <c r="K366" s="35">
        <f>VALUE(COUNTIF(Validation!$A$2:$H$47,E366))</f>
        <v>0</v>
      </c>
      <c r="L366" s="361">
        <f>IF(OR(N366="RFA",N366="UFA",N366="",N366=0),0,N366)</f>
        <v>725000</v>
      </c>
      <c r="M366" s="361">
        <f>IF(OR(O366="RFA",O366="UFA",O366="",O366=0),0,O366)</f>
        <v>0</v>
      </c>
      <c r="N366" s="358">
        <v>725000</v>
      </c>
      <c r="O366" s="358" t="s">
        <v>8</v>
      </c>
      <c r="P366" s="358">
        <v>0</v>
      </c>
      <c r="Q366" s="358">
        <v>0</v>
      </c>
      <c r="R366" s="358">
        <v>0</v>
      </c>
      <c r="S366" s="358">
        <v>0</v>
      </c>
      <c r="T366" s="358">
        <v>0</v>
      </c>
      <c r="U366" s="35">
        <f t="shared" si="20"/>
        <v>1</v>
      </c>
      <c r="W366">
        <f>COUNTIF($E$3:$E$1479,E366)</f>
        <v>1</v>
      </c>
      <c r="X366" s="35">
        <f t="shared" si="21"/>
        <v>0</v>
      </c>
      <c r="Y366">
        <f t="shared" si="22"/>
        <v>0</v>
      </c>
    </row>
    <row r="367" spans="1:25" ht="15.75" x14ac:dyDescent="0.25">
      <c r="A367">
        <f t="shared" si="23"/>
        <v>365</v>
      </c>
      <c r="B367" t="str">
        <f>C367&amp;" "&amp;D367&amp;" - "&amp;F367</f>
        <v>Michael Prapavessis - CLB</v>
      </c>
      <c r="C367" t="str">
        <f>RIGHT(E367,(LEN(E367)-1)-SEARCH(",",E367,1))</f>
        <v>Michael</v>
      </c>
      <c r="D367" t="str">
        <f>LEFT(E367,SEARCH(",",E367,1)-1)</f>
        <v>Prapavessis</v>
      </c>
      <c r="E367" s="39" t="s">
        <v>2645</v>
      </c>
      <c r="F367" s="30" t="s">
        <v>14</v>
      </c>
      <c r="G367" s="35" t="s">
        <v>388</v>
      </c>
      <c r="H367" s="35" t="s">
        <v>2447</v>
      </c>
      <c r="I367" s="35" t="s">
        <v>2448</v>
      </c>
      <c r="J367" s="35">
        <v>23</v>
      </c>
      <c r="K367" s="35">
        <f>VALUE(COUNTIF(Validation!$A$2:$H$47,E367))</f>
        <v>0</v>
      </c>
      <c r="L367" s="361">
        <f>IF(OR(N367="RFA",N367="UFA",N367="",N367=0),0,N367)</f>
        <v>725000</v>
      </c>
      <c r="M367" s="361">
        <f>IF(OR(O367="RFA",O367="UFA",O367="",O367=0),0,O367)</f>
        <v>0</v>
      </c>
      <c r="N367" s="358">
        <v>725000</v>
      </c>
      <c r="O367" s="358" t="s">
        <v>8</v>
      </c>
      <c r="P367" s="358">
        <v>0</v>
      </c>
      <c r="Q367" s="358">
        <v>0</v>
      </c>
      <c r="R367" s="358">
        <v>0</v>
      </c>
      <c r="S367" s="358">
        <v>0</v>
      </c>
      <c r="T367" s="358">
        <v>0</v>
      </c>
      <c r="U367" s="35">
        <f t="shared" si="20"/>
        <v>1</v>
      </c>
      <c r="W367">
        <f>COUNTIF($E$3:$E$1479,E367)</f>
        <v>1</v>
      </c>
      <c r="X367" s="35">
        <f t="shared" si="21"/>
        <v>1</v>
      </c>
      <c r="Y367">
        <f t="shared" si="22"/>
        <v>0</v>
      </c>
    </row>
    <row r="368" spans="1:25" ht="15.75" x14ac:dyDescent="0.25">
      <c r="A368">
        <f t="shared" si="23"/>
        <v>366</v>
      </c>
      <c r="B368" t="str">
        <f>C368&amp;" "&amp;D368&amp;" - "&amp;F368</f>
        <v>Calvin Thürkauf - CLB</v>
      </c>
      <c r="C368" t="str">
        <f>RIGHT(E368,(LEN(E368)-1)-SEARCH(",",E368,1))</f>
        <v>Calvin</v>
      </c>
      <c r="D368" t="str">
        <f>LEFT(E368,SEARCH(",",E368,1)-1)</f>
        <v>Thürkauf</v>
      </c>
      <c r="E368" s="39" t="s">
        <v>1688</v>
      </c>
      <c r="F368" s="30" t="s">
        <v>14</v>
      </c>
      <c r="G368" s="35" t="s">
        <v>388</v>
      </c>
      <c r="H368" s="35" t="s">
        <v>2454</v>
      </c>
      <c r="I368" s="35" t="s">
        <v>2448</v>
      </c>
      <c r="J368" s="35">
        <v>22</v>
      </c>
      <c r="K368" s="35">
        <f>VALUE(COUNTIF(Validation!$A$2:$H$47,E368))</f>
        <v>0</v>
      </c>
      <c r="L368" s="361">
        <f>IF(OR(N368="RFA",N368="UFA",N368="",N368=0),0,N368)</f>
        <v>714444</v>
      </c>
      <c r="M368" s="361">
        <f>IF(OR(O368="RFA",O368="UFA",O368="",O368=0),0,O368)</f>
        <v>0</v>
      </c>
      <c r="N368" s="358">
        <v>714444</v>
      </c>
      <c r="O368" s="358" t="s">
        <v>8</v>
      </c>
      <c r="P368" s="358">
        <v>0</v>
      </c>
      <c r="Q368" s="358">
        <v>0</v>
      </c>
      <c r="R368" s="358">
        <v>0</v>
      </c>
      <c r="S368" s="358">
        <v>0</v>
      </c>
      <c r="T368" s="358">
        <v>0</v>
      </c>
      <c r="U368" s="35">
        <f t="shared" si="20"/>
        <v>1</v>
      </c>
      <c r="W368">
        <f>COUNTIF($E$3:$E$1479,E368)</f>
        <v>1</v>
      </c>
      <c r="X368" s="35">
        <f t="shared" si="21"/>
        <v>1</v>
      </c>
      <c r="Y368">
        <f t="shared" si="22"/>
        <v>0</v>
      </c>
    </row>
    <row r="369" spans="1:25" ht="15.75" x14ac:dyDescent="0.25">
      <c r="A369">
        <f t="shared" si="23"/>
        <v>367</v>
      </c>
      <c r="B369" t="str">
        <f>C369&amp;" "&amp;D369&amp;" - "&amp;F369</f>
        <v>Adam Clendening - CLB</v>
      </c>
      <c r="C369" t="str">
        <f>RIGHT(E369,(LEN(E369)-1)-SEARCH(",",E369,1))</f>
        <v>Adam</v>
      </c>
      <c r="D369" t="str">
        <f>LEFT(E369,SEARCH(",",E369,1)-1)</f>
        <v>Clendening</v>
      </c>
      <c r="E369" s="39" t="s">
        <v>1689</v>
      </c>
      <c r="F369" s="30" t="s">
        <v>14</v>
      </c>
      <c r="G369" s="35">
        <v>0</v>
      </c>
      <c r="H369" s="35" t="s">
        <v>2446</v>
      </c>
      <c r="I369" s="35" t="s">
        <v>2441</v>
      </c>
      <c r="J369" s="35">
        <v>26</v>
      </c>
      <c r="K369" s="35">
        <f>VALUE(COUNTIF(Validation!$A$2:$H$47,E369))</f>
        <v>0</v>
      </c>
      <c r="L369" s="361">
        <f>IF(OR(N369="RFA",N369="UFA",N369="",N369=0),0,N369)</f>
        <v>700000</v>
      </c>
      <c r="M369" s="361">
        <f>IF(OR(O369="RFA",O369="UFA",O369="",O369=0),0,O369)</f>
        <v>700000</v>
      </c>
      <c r="N369" s="358">
        <v>700000</v>
      </c>
      <c r="O369" s="358">
        <v>700000</v>
      </c>
      <c r="P369" s="358" t="s">
        <v>7</v>
      </c>
      <c r="Q369" s="358">
        <v>0</v>
      </c>
      <c r="R369" s="358">
        <v>0</v>
      </c>
      <c r="S369" s="358">
        <v>0</v>
      </c>
      <c r="T369" s="358">
        <v>0</v>
      </c>
      <c r="U369" s="35">
        <f t="shared" si="20"/>
        <v>2</v>
      </c>
      <c r="W369">
        <f>COUNTIF($E$3:$E$1479,E369)</f>
        <v>1</v>
      </c>
      <c r="X369" s="35">
        <f t="shared" si="21"/>
        <v>0</v>
      </c>
      <c r="Y369">
        <f t="shared" si="22"/>
        <v>1</v>
      </c>
    </row>
    <row r="370" spans="1:25" ht="15.75" x14ac:dyDescent="0.25">
      <c r="A370">
        <f t="shared" si="23"/>
        <v>368</v>
      </c>
      <c r="B370" t="str">
        <f>C370&amp;" "&amp;D370&amp;" - "&amp;F370</f>
        <v>Justin Scott - CLB</v>
      </c>
      <c r="C370" t="str">
        <f>RIGHT(E370,(LEN(E370)-1)-SEARCH(",",E370,1))</f>
        <v>Justin</v>
      </c>
      <c r="D370" t="str">
        <f>LEFT(E370,SEARCH(",",E370,1)-1)</f>
        <v>Scott</v>
      </c>
      <c r="E370" s="39" t="s">
        <v>1683</v>
      </c>
      <c r="F370" s="30" t="s">
        <v>14</v>
      </c>
      <c r="G370" s="35">
        <v>0</v>
      </c>
      <c r="H370" s="35" t="s">
        <v>2455</v>
      </c>
      <c r="I370" s="35" t="s">
        <v>2448</v>
      </c>
      <c r="J370" s="35">
        <v>24</v>
      </c>
      <c r="K370" s="35">
        <f>VALUE(COUNTIF(Validation!$A$2:$H$47,E370))</f>
        <v>0</v>
      </c>
      <c r="L370" s="361">
        <f>IF(OR(N370="RFA",N370="UFA",N370="",N370=0),0,N370)</f>
        <v>700000</v>
      </c>
      <c r="M370" s="361">
        <f>IF(OR(O370="RFA",O370="UFA",O370="",O370=0),0,O370)</f>
        <v>0</v>
      </c>
      <c r="N370" s="358">
        <v>700000</v>
      </c>
      <c r="O370" s="358" t="s">
        <v>8</v>
      </c>
      <c r="P370" s="358">
        <v>0</v>
      </c>
      <c r="Q370" s="358">
        <v>0</v>
      </c>
      <c r="R370" s="358">
        <v>0</v>
      </c>
      <c r="S370" s="358">
        <v>0</v>
      </c>
      <c r="T370" s="358">
        <v>0</v>
      </c>
      <c r="U370" s="35">
        <f t="shared" si="20"/>
        <v>1</v>
      </c>
      <c r="W370">
        <f>COUNTIF($E$3:$E$1479,E370)</f>
        <v>1</v>
      </c>
      <c r="X370" s="35">
        <f t="shared" si="21"/>
        <v>0</v>
      </c>
      <c r="Y370">
        <f t="shared" si="22"/>
        <v>0</v>
      </c>
    </row>
    <row r="371" spans="1:25" ht="15.75" x14ac:dyDescent="0.25">
      <c r="A371">
        <f t="shared" si="23"/>
        <v>369</v>
      </c>
      <c r="B371" t="str">
        <f>C371&amp;" "&amp;D371&amp;" - "&amp;F371</f>
        <v>Doyle Somerby - CLB</v>
      </c>
      <c r="C371" t="str">
        <f>RIGHT(E371,(LEN(E371)-1)-SEARCH(",",E371,1))</f>
        <v>Doyle</v>
      </c>
      <c r="D371" t="str">
        <f>LEFT(E371,SEARCH(",",E371,1)-1)</f>
        <v>Somerby</v>
      </c>
      <c r="E371" s="39" t="s">
        <v>1686</v>
      </c>
      <c r="F371" s="30" t="s">
        <v>14</v>
      </c>
      <c r="G371" s="35">
        <v>0</v>
      </c>
      <c r="H371" s="35" t="s">
        <v>82</v>
      </c>
      <c r="I371" s="35" t="s">
        <v>2448</v>
      </c>
      <c r="J371" s="35">
        <v>25</v>
      </c>
      <c r="K371" s="35">
        <f>VALUE(COUNTIF(Validation!$A$2:$H$47,E371))</f>
        <v>0</v>
      </c>
      <c r="L371" s="361">
        <f>IF(OR(N371="RFA",N371="UFA",N371="",N371=0),0,N371)</f>
        <v>700000</v>
      </c>
      <c r="M371" s="361">
        <f>IF(OR(O371="RFA",O371="UFA",O371="",O371=0),0,O371)</f>
        <v>0</v>
      </c>
      <c r="N371" s="358">
        <v>700000</v>
      </c>
      <c r="O371" s="358" t="s">
        <v>8</v>
      </c>
      <c r="P371" s="358">
        <v>0</v>
      </c>
      <c r="Q371" s="358">
        <v>0</v>
      </c>
      <c r="R371" s="358">
        <v>0</v>
      </c>
      <c r="S371" s="358">
        <v>0</v>
      </c>
      <c r="T371" s="358">
        <v>0</v>
      </c>
      <c r="U371" s="35">
        <f t="shared" si="20"/>
        <v>1</v>
      </c>
      <c r="W371">
        <f>COUNTIF($E$3:$E$1479,E371)</f>
        <v>1</v>
      </c>
      <c r="X371" s="35">
        <f t="shared" si="21"/>
        <v>0</v>
      </c>
      <c r="Y371">
        <f t="shared" si="22"/>
        <v>0</v>
      </c>
    </row>
    <row r="372" spans="1:25" ht="15.75" x14ac:dyDescent="0.25">
      <c r="A372">
        <f t="shared" si="23"/>
        <v>370</v>
      </c>
      <c r="B372" t="str">
        <f>C372&amp;" "&amp;D372&amp;" - "&amp;F372</f>
        <v>Nathan Gerbe - CLB</v>
      </c>
      <c r="C372" t="str">
        <f>RIGHT(E372,(LEN(E372)-1)-SEARCH(",",E372,1))</f>
        <v>Nathan</v>
      </c>
      <c r="D372" t="str">
        <f>LEFT(E372,SEARCH(",",E372,1)-1)</f>
        <v>Gerbe</v>
      </c>
      <c r="E372" s="39" t="s">
        <v>1691</v>
      </c>
      <c r="F372" s="30" t="s">
        <v>14</v>
      </c>
      <c r="G372" s="35">
        <v>0</v>
      </c>
      <c r="H372" s="35" t="s">
        <v>2444</v>
      </c>
      <c r="I372" s="35" t="s">
        <v>2448</v>
      </c>
      <c r="J372" s="35">
        <v>32</v>
      </c>
      <c r="K372" s="35">
        <f>VALUE(COUNTIF(Validation!$A$2:$H$47,E372))</f>
        <v>0</v>
      </c>
      <c r="L372" s="361">
        <f>IF(OR(N372="RFA",N372="UFA",N372="",N372=0),0,N372)</f>
        <v>675000</v>
      </c>
      <c r="M372" s="361">
        <f>IF(OR(O372="RFA",O372="UFA",O372="",O372=0),0,O372)</f>
        <v>0</v>
      </c>
      <c r="N372" s="358">
        <v>675000</v>
      </c>
      <c r="O372" s="358" t="s">
        <v>7</v>
      </c>
      <c r="P372" s="358">
        <v>0</v>
      </c>
      <c r="Q372" s="358">
        <v>0</v>
      </c>
      <c r="R372" s="358">
        <v>0</v>
      </c>
      <c r="S372" s="358">
        <v>0</v>
      </c>
      <c r="T372" s="358">
        <v>0</v>
      </c>
      <c r="U372" s="35">
        <f t="shared" si="20"/>
        <v>1</v>
      </c>
      <c r="W372">
        <f>COUNTIF($E$3:$E$1479,E372)</f>
        <v>1</v>
      </c>
      <c r="X372" s="35">
        <f t="shared" si="21"/>
        <v>0</v>
      </c>
      <c r="Y372">
        <f t="shared" si="22"/>
        <v>0</v>
      </c>
    </row>
    <row r="373" spans="1:25" ht="15.75" x14ac:dyDescent="0.25">
      <c r="A373">
        <f t="shared" si="23"/>
        <v>371</v>
      </c>
      <c r="B373" t="str">
        <f>C373&amp;" "&amp;D373&amp;" - "&amp;F373</f>
        <v>Dillon Simpson - CLB</v>
      </c>
      <c r="C373" t="str">
        <f>RIGHT(E373,(LEN(E373)-1)-SEARCH(",",E373,1))</f>
        <v>Dillon</v>
      </c>
      <c r="D373" t="str">
        <f>LEFT(E373,SEARCH(",",E373,1)-1)</f>
        <v>Simpson</v>
      </c>
      <c r="E373" s="39" t="s">
        <v>1692</v>
      </c>
      <c r="F373" s="30" t="s">
        <v>14</v>
      </c>
      <c r="G373" s="35">
        <v>0</v>
      </c>
      <c r="H373" s="35" t="s">
        <v>2447</v>
      </c>
      <c r="I373" s="35" t="s">
        <v>2448</v>
      </c>
      <c r="J373" s="35">
        <v>26</v>
      </c>
      <c r="K373" s="35">
        <f>VALUE(COUNTIF(Validation!$A$2:$H$47,E373))</f>
        <v>0</v>
      </c>
      <c r="L373" s="361">
        <f>IF(OR(N373="RFA",N373="UFA",N373="",N373=0),0,N373)</f>
        <v>675000</v>
      </c>
      <c r="M373" s="361">
        <f>IF(OR(O373="RFA",O373="UFA",O373="",O373=0),0,O373)</f>
        <v>0</v>
      </c>
      <c r="N373" s="358">
        <v>675000</v>
      </c>
      <c r="O373" s="358" t="s">
        <v>7</v>
      </c>
      <c r="P373" s="358">
        <v>0</v>
      </c>
      <c r="Q373" s="358">
        <v>0</v>
      </c>
      <c r="R373" s="358">
        <v>0</v>
      </c>
      <c r="S373" s="358">
        <v>0</v>
      </c>
      <c r="T373" s="358">
        <v>0</v>
      </c>
      <c r="U373" s="35">
        <f t="shared" si="20"/>
        <v>1</v>
      </c>
      <c r="W373">
        <f>COUNTIF($E$3:$E$1479,E373)</f>
        <v>1</v>
      </c>
      <c r="X373" s="35">
        <f t="shared" si="21"/>
        <v>0</v>
      </c>
      <c r="Y373">
        <f t="shared" si="22"/>
        <v>0</v>
      </c>
    </row>
    <row r="374" spans="1:25" ht="15.75" x14ac:dyDescent="0.25">
      <c r="A374">
        <f t="shared" si="23"/>
        <v>372</v>
      </c>
      <c r="B374" t="str">
        <f>C374&amp;" "&amp;D374&amp;" - "&amp;F374</f>
        <v>Zachary Werenski - CLB</v>
      </c>
      <c r="C374" t="str">
        <f>RIGHT(E374,(LEN(E374)-1)-SEARCH(",",E374,1))</f>
        <v>Zachary</v>
      </c>
      <c r="D374" t="str">
        <f>LEFT(E374,SEARCH(",",E374,1)-1)</f>
        <v>Werenski</v>
      </c>
      <c r="E374" s="39" t="s">
        <v>1668</v>
      </c>
      <c r="F374" s="30" t="s">
        <v>14</v>
      </c>
      <c r="G374" s="35">
        <v>0</v>
      </c>
      <c r="H374" s="35" t="s">
        <v>2447</v>
      </c>
      <c r="I374" s="9" t="s">
        <v>2441</v>
      </c>
      <c r="J374" s="35">
        <v>22</v>
      </c>
      <c r="K374" s="35">
        <f>VALUE(COUNTIF(Validation!$A$2:$H$47,E374))</f>
        <v>0</v>
      </c>
      <c r="L374" s="361">
        <f>IF(OR(N374="RFA",N374="UFA",N374="",N374=0),0,N374)</f>
        <v>0</v>
      </c>
      <c r="M374" s="361">
        <f>IF(OR(O374="RFA",O374="UFA",O374="",O374=0),0,O374)</f>
        <v>0</v>
      </c>
      <c r="N374" s="358" t="s">
        <v>8</v>
      </c>
      <c r="O374" s="358">
        <v>0</v>
      </c>
      <c r="P374" s="358">
        <v>0</v>
      </c>
      <c r="Q374" s="358">
        <v>0</v>
      </c>
      <c r="R374" s="358">
        <v>0</v>
      </c>
      <c r="S374" s="358">
        <v>0</v>
      </c>
      <c r="T374" s="358">
        <v>0</v>
      </c>
      <c r="U374" s="35">
        <f t="shared" si="20"/>
        <v>0</v>
      </c>
      <c r="W374">
        <f>COUNTIF($E$3:$E$1479,E374)</f>
        <v>1</v>
      </c>
      <c r="X374" s="35">
        <f t="shared" si="21"/>
        <v>0</v>
      </c>
      <c r="Y374">
        <f t="shared" si="22"/>
        <v>1</v>
      </c>
    </row>
    <row r="375" spans="1:25" ht="15.75" x14ac:dyDescent="0.25">
      <c r="A375">
        <f t="shared" si="23"/>
        <v>373</v>
      </c>
      <c r="B375" t="str">
        <f>C375&amp;" "&amp;D375&amp;" - "&amp;F375</f>
        <v>Nathan MacKinnon - COL</v>
      </c>
      <c r="C375" t="str">
        <f>RIGHT(E375,(LEN(E375)-1)-SEARCH(",",E375,1))</f>
        <v>Nathan</v>
      </c>
      <c r="D375" t="str">
        <f>LEFT(E375,SEARCH(",",E375,1)-1)</f>
        <v>MacKinnon</v>
      </c>
      <c r="E375" s="39" t="s">
        <v>2988</v>
      </c>
      <c r="F375" s="30" t="s">
        <v>15</v>
      </c>
      <c r="G375" s="35">
        <v>0</v>
      </c>
      <c r="H375" s="35" t="s">
        <v>2450</v>
      </c>
      <c r="I375" s="35" t="s">
        <v>2441</v>
      </c>
      <c r="J375" s="35">
        <v>23</v>
      </c>
      <c r="K375" s="35">
        <f>VALUE(COUNTIF(Validation!$A$2:$H$47,E375))</f>
        <v>0</v>
      </c>
      <c r="L375" s="361">
        <f>IF(OR(N375="RFA",N375="UFA",N375="",N375=0),0,N375)</f>
        <v>6300000</v>
      </c>
      <c r="M375" s="361">
        <f>IF(OR(O375="RFA",O375="UFA",O375="",O375=0),0,O375)</f>
        <v>6300000</v>
      </c>
      <c r="N375" s="358">
        <v>6300000</v>
      </c>
      <c r="O375" s="358">
        <v>6300000</v>
      </c>
      <c r="P375" s="358">
        <v>6300000</v>
      </c>
      <c r="Q375" s="362">
        <v>6300000</v>
      </c>
      <c r="R375" s="358" t="s">
        <v>7</v>
      </c>
      <c r="S375" s="358">
        <v>0</v>
      </c>
      <c r="T375" s="358">
        <v>0</v>
      </c>
      <c r="U375" s="35">
        <f t="shared" si="20"/>
        <v>4</v>
      </c>
      <c r="W375">
        <f>COUNTIF($E$3:$E$1479,E375)</f>
        <v>1</v>
      </c>
      <c r="X375" s="35">
        <f t="shared" si="21"/>
        <v>0</v>
      </c>
      <c r="Y375">
        <f t="shared" si="22"/>
        <v>1</v>
      </c>
    </row>
    <row r="376" spans="1:25" ht="15.75" x14ac:dyDescent="0.25">
      <c r="A376">
        <f t="shared" si="23"/>
        <v>374</v>
      </c>
      <c r="B376" t="str">
        <f>C376&amp;" "&amp;D376&amp;" - "&amp;F376</f>
        <v>Erik Johnson - COL</v>
      </c>
      <c r="C376" t="str">
        <f>RIGHT(E376,(LEN(E376)-1)-SEARCH(",",E376,1))</f>
        <v>Erik</v>
      </c>
      <c r="D376" t="str">
        <f>LEFT(E376,SEARCH(",",E376,1)-1)</f>
        <v>Johnson</v>
      </c>
      <c r="E376" s="39" t="s">
        <v>2975</v>
      </c>
      <c r="F376" s="30" t="s">
        <v>15</v>
      </c>
      <c r="G376" s="35" t="s">
        <v>372</v>
      </c>
      <c r="H376" s="35" t="s">
        <v>2446</v>
      </c>
      <c r="I376" s="35" t="s">
        <v>2441</v>
      </c>
      <c r="J376" s="35">
        <v>31</v>
      </c>
      <c r="K376" s="35">
        <f>VALUE(COUNTIF(Validation!$A$2:$H$47,E376))</f>
        <v>0</v>
      </c>
      <c r="L376" s="361">
        <f>IF(OR(N376="RFA",N376="UFA",N376="",N376=0),0,N376)</f>
        <v>6000000</v>
      </c>
      <c r="M376" s="361">
        <f>IF(OR(O376="RFA",O376="UFA",O376="",O376=0),0,O376)</f>
        <v>6000000</v>
      </c>
      <c r="N376" s="358">
        <v>6000000</v>
      </c>
      <c r="O376" s="358">
        <v>6000000</v>
      </c>
      <c r="P376" s="358">
        <v>6000000</v>
      </c>
      <c r="Q376" s="358">
        <v>6000000</v>
      </c>
      <c r="R376" s="358" t="s">
        <v>7</v>
      </c>
      <c r="S376" s="358">
        <v>0</v>
      </c>
      <c r="T376" s="358">
        <v>0</v>
      </c>
      <c r="U376" s="35">
        <f t="shared" si="20"/>
        <v>4</v>
      </c>
      <c r="W376">
        <f>COUNTIF($E$3:$E$1479,E376)</f>
        <v>1</v>
      </c>
      <c r="X376" s="35">
        <f t="shared" si="21"/>
        <v>0</v>
      </c>
      <c r="Y376">
        <f t="shared" si="22"/>
        <v>1</v>
      </c>
    </row>
    <row r="377" spans="1:25" ht="15.75" x14ac:dyDescent="0.25">
      <c r="A377">
        <f t="shared" si="23"/>
        <v>375</v>
      </c>
      <c r="B377" t="str">
        <f>C377&amp;" "&amp;D377&amp;" - "&amp;F377</f>
        <v>Gabriel Landeskog - COL</v>
      </c>
      <c r="C377" t="str">
        <f>RIGHT(E377,(LEN(E377)-1)-SEARCH(",",E377,1))</f>
        <v>Gabriel</v>
      </c>
      <c r="D377" t="str">
        <f>LEFT(E377,SEARCH(",",E377,1)-1)</f>
        <v>Landeskog</v>
      </c>
      <c r="E377" s="39" t="s">
        <v>2920</v>
      </c>
      <c r="F377" s="30" t="s">
        <v>15</v>
      </c>
      <c r="G377" s="35" t="s">
        <v>383</v>
      </c>
      <c r="H377" s="35" t="s">
        <v>2442</v>
      </c>
      <c r="I377" s="35" t="s">
        <v>2441</v>
      </c>
      <c r="J377" s="35">
        <v>26</v>
      </c>
      <c r="K377" s="35">
        <f>VALUE(COUNTIF(Validation!$A$2:$H$47,E377))</f>
        <v>0</v>
      </c>
      <c r="L377" s="361">
        <f>IF(OR(N377="RFA",N377="UFA",N377="",N377=0),0,N377)</f>
        <v>5571429</v>
      </c>
      <c r="M377" s="361">
        <f>IF(OR(O377="RFA",O377="UFA",O377="",O377=0),0,O377)</f>
        <v>5571429</v>
      </c>
      <c r="N377" s="358">
        <v>5571429</v>
      </c>
      <c r="O377" s="358">
        <v>5571429</v>
      </c>
      <c r="P377" s="358" t="s">
        <v>7</v>
      </c>
      <c r="Q377" s="358">
        <v>0</v>
      </c>
      <c r="R377" s="358">
        <v>0</v>
      </c>
      <c r="S377" s="358">
        <v>0</v>
      </c>
      <c r="T377" s="358">
        <v>0</v>
      </c>
      <c r="U377" s="35">
        <f t="shared" si="20"/>
        <v>2</v>
      </c>
      <c r="W377">
        <f>COUNTIF($E$3:$E$1479,E377)</f>
        <v>1</v>
      </c>
      <c r="X377" s="35">
        <f t="shared" si="21"/>
        <v>0</v>
      </c>
      <c r="Y377">
        <f t="shared" si="22"/>
        <v>1</v>
      </c>
    </row>
    <row r="378" spans="1:25" ht="15.75" x14ac:dyDescent="0.25">
      <c r="A378">
        <f t="shared" si="23"/>
        <v>376</v>
      </c>
      <c r="B378" t="str">
        <f>C378&amp;" "&amp;D378&amp;" - "&amp;F378</f>
        <v>Nazem Kadri - COL</v>
      </c>
      <c r="C378" t="str">
        <f>RIGHT(E378,(LEN(E378)-1)-SEARCH(",",E378,1))</f>
        <v>Nazem</v>
      </c>
      <c r="D378" t="str">
        <f>LEFT(E378,SEARCH(",",E378,1)-1)</f>
        <v>Kadri</v>
      </c>
      <c r="E378" s="39" t="s">
        <v>1588</v>
      </c>
      <c r="F378" s="30" t="s">
        <v>15</v>
      </c>
      <c r="G378" s="35" t="s">
        <v>383</v>
      </c>
      <c r="H378" s="9" t="s">
        <v>73</v>
      </c>
      <c r="I378" s="9" t="s">
        <v>2441</v>
      </c>
      <c r="J378" s="9">
        <v>28</v>
      </c>
      <c r="K378" s="35">
        <f>VALUE(COUNTIF(Validation!$A$2:$H$47,E378))</f>
        <v>0</v>
      </c>
      <c r="L378" s="361">
        <f>IF(OR(N378="RFA",N378="UFA",N378="",N378=0),0,N378)</f>
        <v>4500000</v>
      </c>
      <c r="M378" s="361">
        <f>IF(OR(O378="RFA",O378="UFA",O378="",O378=0),0,O378)</f>
        <v>4500000</v>
      </c>
      <c r="N378" s="358">
        <v>4500000</v>
      </c>
      <c r="O378" s="358">
        <v>4500000</v>
      </c>
      <c r="P378" s="358">
        <v>4500000</v>
      </c>
      <c r="Q378" s="358" t="s">
        <v>7</v>
      </c>
      <c r="R378" s="358">
        <v>0</v>
      </c>
      <c r="S378" s="358">
        <v>0</v>
      </c>
      <c r="T378" s="358">
        <v>0</v>
      </c>
      <c r="U378" s="35">
        <f t="shared" si="20"/>
        <v>3</v>
      </c>
      <c r="W378">
        <f>COUNTIF($E$3:$E$1479,E378)</f>
        <v>1</v>
      </c>
      <c r="X378" s="35">
        <f t="shared" si="21"/>
        <v>0</v>
      </c>
      <c r="Y378">
        <f t="shared" si="22"/>
        <v>1</v>
      </c>
    </row>
    <row r="379" spans="1:25" ht="15.75" x14ac:dyDescent="0.25">
      <c r="A379">
        <f t="shared" si="23"/>
        <v>377</v>
      </c>
      <c r="B379" t="str">
        <f>C379&amp;" "&amp;D379&amp;" - "&amp;F379</f>
        <v>Ian Cole - COL</v>
      </c>
      <c r="C379" t="str">
        <f>RIGHT(E379,(LEN(E379)-1)-SEARCH(",",E379,1))</f>
        <v>Ian</v>
      </c>
      <c r="D379" t="str">
        <f>LEFT(E379,SEARCH(",",E379,1)-1)</f>
        <v>Cole</v>
      </c>
      <c r="E379" s="39" t="s">
        <v>1927</v>
      </c>
      <c r="F379" s="30" t="s">
        <v>15</v>
      </c>
      <c r="G379" s="35">
        <v>0</v>
      </c>
      <c r="H379" s="35" t="s">
        <v>2447</v>
      </c>
      <c r="I379" s="35" t="s">
        <v>2441</v>
      </c>
      <c r="J379" s="35">
        <v>30</v>
      </c>
      <c r="K379" s="35">
        <f>VALUE(COUNTIF(Validation!$A$2:$H$47,E379))</f>
        <v>0</v>
      </c>
      <c r="L379" s="361">
        <f>IF(OR(N379="RFA",N379="UFA",N379="",N379=0),0,N379)</f>
        <v>4250000</v>
      </c>
      <c r="M379" s="361">
        <f>IF(OR(O379="RFA",O379="UFA",O379="",O379=0),0,O379)</f>
        <v>4250000</v>
      </c>
      <c r="N379" s="358">
        <v>4250000</v>
      </c>
      <c r="O379" s="358">
        <v>4250000</v>
      </c>
      <c r="P379" s="358" t="s">
        <v>7</v>
      </c>
      <c r="Q379" s="362">
        <v>0</v>
      </c>
      <c r="R379" s="358">
        <v>0</v>
      </c>
      <c r="S379" s="358">
        <v>0</v>
      </c>
      <c r="T379" s="358">
        <v>0</v>
      </c>
      <c r="U379" s="35">
        <f t="shared" si="20"/>
        <v>2</v>
      </c>
      <c r="W379">
        <f>COUNTIF($E$3:$E$1479,E379)</f>
        <v>1</v>
      </c>
      <c r="X379" s="35">
        <f t="shared" si="21"/>
        <v>0</v>
      </c>
      <c r="Y379">
        <f t="shared" si="22"/>
        <v>1</v>
      </c>
    </row>
    <row r="380" spans="1:25" ht="15.75" x14ac:dyDescent="0.25">
      <c r="A380">
        <f t="shared" si="23"/>
        <v>378</v>
      </c>
      <c r="B380" t="str">
        <f>C380&amp;" "&amp;D380&amp;" - "&amp;F380</f>
        <v>Joonas Donskoi - COL</v>
      </c>
      <c r="C380" t="str">
        <f>RIGHT(E380,(LEN(E380)-1)-SEARCH(",",E380,1))</f>
        <v>Joonas</v>
      </c>
      <c r="D380" t="str">
        <f>LEFT(E380,SEARCH(",",E380,1)-1)</f>
        <v>Donskoi</v>
      </c>
      <c r="E380" s="39" t="s">
        <v>2299</v>
      </c>
      <c r="F380" s="30" t="s">
        <v>15</v>
      </c>
      <c r="G380" s="35">
        <v>0</v>
      </c>
      <c r="H380" s="35" t="s">
        <v>2440</v>
      </c>
      <c r="I380" s="35" t="s">
        <v>2441</v>
      </c>
      <c r="J380" s="35">
        <v>27</v>
      </c>
      <c r="K380" s="35">
        <f>VALUE(COUNTIF(Validation!$A$2:$H$47,E380))</f>
        <v>0</v>
      </c>
      <c r="L380" s="361">
        <f>IF(OR(N380="RFA",N380="UFA",N380="",N380=0),0,N380)</f>
        <v>3900000</v>
      </c>
      <c r="M380" s="361">
        <f>IF(OR(O380="RFA",O380="UFA",O380="",O380=0),0,O380)</f>
        <v>3900000</v>
      </c>
      <c r="N380" s="358">
        <v>3900000</v>
      </c>
      <c r="O380" s="358">
        <v>3900000</v>
      </c>
      <c r="P380" s="358">
        <v>3900000</v>
      </c>
      <c r="Q380" s="358">
        <v>3900000</v>
      </c>
      <c r="R380" s="358" t="s">
        <v>7</v>
      </c>
      <c r="S380" s="358">
        <v>0</v>
      </c>
      <c r="T380" s="358">
        <v>0</v>
      </c>
      <c r="U380" s="35">
        <f t="shared" si="20"/>
        <v>4</v>
      </c>
      <c r="W380">
        <f>COUNTIF($E$3:$E$1479,E380)</f>
        <v>1</v>
      </c>
      <c r="X380" s="35">
        <f t="shared" si="21"/>
        <v>0</v>
      </c>
      <c r="Y380">
        <f t="shared" si="22"/>
        <v>1</v>
      </c>
    </row>
    <row r="381" spans="1:25" ht="15.75" x14ac:dyDescent="0.25">
      <c r="A381">
        <f t="shared" si="23"/>
        <v>379</v>
      </c>
      <c r="B381" t="str">
        <f>C381&amp;" "&amp;D381&amp;" - "&amp;F381</f>
        <v>J.T. Compher - COL</v>
      </c>
      <c r="C381" t="str">
        <f>RIGHT(E381,(LEN(E381)-1)-SEARCH(",",E381,1))</f>
        <v>J.T.</v>
      </c>
      <c r="D381" t="str">
        <f>LEFT(E381,SEARCH(",",E381,1)-1)</f>
        <v>Compher</v>
      </c>
      <c r="E381" s="39" t="s">
        <v>1923</v>
      </c>
      <c r="F381" s="30" t="s">
        <v>15</v>
      </c>
      <c r="G381" s="35">
        <v>0</v>
      </c>
      <c r="H381" s="35" t="s">
        <v>2455</v>
      </c>
      <c r="I381" s="35" t="s">
        <v>2441</v>
      </c>
      <c r="J381" s="35">
        <v>24</v>
      </c>
      <c r="K381" s="35">
        <f>VALUE(COUNTIF(Validation!$A$2:$H$47,E381))</f>
        <v>0</v>
      </c>
      <c r="L381" s="361">
        <f>IF(OR(N381="RFA",N381="UFA",N381="",N381=0),0,N381)</f>
        <v>3500000</v>
      </c>
      <c r="M381" s="361">
        <f>IF(OR(O381="RFA",O381="UFA",O381="",O381=0),0,O381)</f>
        <v>3500000</v>
      </c>
      <c r="N381" s="358">
        <v>3500000</v>
      </c>
      <c r="O381" s="358">
        <v>3500000</v>
      </c>
      <c r="P381" s="358">
        <v>3500000</v>
      </c>
      <c r="Q381" s="358">
        <v>3500000</v>
      </c>
      <c r="R381" s="358" t="s">
        <v>7</v>
      </c>
      <c r="S381" s="358">
        <v>0</v>
      </c>
      <c r="T381" s="358">
        <v>0</v>
      </c>
      <c r="U381" s="35">
        <f t="shared" si="20"/>
        <v>4</v>
      </c>
      <c r="W381">
        <f>COUNTIF($E$3:$E$1479,E381)</f>
        <v>1</v>
      </c>
      <c r="X381" s="35">
        <f t="shared" si="21"/>
        <v>0</v>
      </c>
      <c r="Y381">
        <f t="shared" si="22"/>
        <v>1</v>
      </c>
    </row>
    <row r="382" spans="1:25" ht="15.75" x14ac:dyDescent="0.25">
      <c r="A382">
        <f t="shared" si="23"/>
        <v>380</v>
      </c>
      <c r="B382" t="str">
        <f>C382&amp;" "&amp;D382&amp;" - "&amp;F382</f>
        <v>Bowen Byram - COL</v>
      </c>
      <c r="C382" t="str">
        <f>RIGHT(E382,(LEN(E382)-1)-SEARCH(",",E382,1))</f>
        <v>Bowen</v>
      </c>
      <c r="D382" t="str">
        <f>LEFT(E382,SEARCH(",",E382,1)-1)</f>
        <v>Byram</v>
      </c>
      <c r="E382" s="39" t="s">
        <v>2759</v>
      </c>
      <c r="F382" s="30" t="s">
        <v>15</v>
      </c>
      <c r="G382" s="35" t="s">
        <v>390</v>
      </c>
      <c r="H382" s="35" t="s">
        <v>2447</v>
      </c>
      <c r="I382" s="35" t="s">
        <v>391</v>
      </c>
      <c r="J382" s="35">
        <v>18</v>
      </c>
      <c r="K382" s="35">
        <f>VALUE(COUNTIF(Validation!$A$2:$H$47,E382))</f>
        <v>0</v>
      </c>
      <c r="L382" s="361">
        <f>IF(OR(N382="RFA",N382="UFA",N382="",N382=0),0,N382)</f>
        <v>3425000</v>
      </c>
      <c r="M382" s="361">
        <f>IF(OR(O382="RFA",O382="UFA",O382="",O382=0),0,O382)</f>
        <v>3425000</v>
      </c>
      <c r="N382" s="358">
        <v>3425000</v>
      </c>
      <c r="O382" s="358">
        <v>3425000</v>
      </c>
      <c r="P382" s="358">
        <v>3425000</v>
      </c>
      <c r="Q382" s="358" t="s">
        <v>8</v>
      </c>
      <c r="R382" s="358">
        <v>0</v>
      </c>
      <c r="S382" s="358">
        <v>0</v>
      </c>
      <c r="T382" s="358">
        <v>0</v>
      </c>
      <c r="U382" s="35">
        <f t="shared" si="20"/>
        <v>3</v>
      </c>
      <c r="W382">
        <f>COUNTIF($E$3:$E$1479,E382)</f>
        <v>1</v>
      </c>
      <c r="X382" s="35">
        <f t="shared" si="21"/>
        <v>1</v>
      </c>
      <c r="Y382">
        <f t="shared" si="22"/>
        <v>1</v>
      </c>
    </row>
    <row r="383" spans="1:25" ht="15.75" x14ac:dyDescent="0.25">
      <c r="A383">
        <f t="shared" si="23"/>
        <v>381</v>
      </c>
      <c r="B383" t="str">
        <f>C383&amp;" "&amp;D383&amp;" - "&amp;F383</f>
        <v>Philipp Grubauer - COL</v>
      </c>
      <c r="C383" t="str">
        <f>RIGHT(E383,(LEN(E383)-1)-SEARCH(",",E383,1))</f>
        <v>Philipp</v>
      </c>
      <c r="D383" t="str">
        <f>LEFT(E383,SEARCH(",",E383,1)-1)</f>
        <v>Grubauer</v>
      </c>
      <c r="E383" s="39" t="s">
        <v>1934</v>
      </c>
      <c r="F383" s="30" t="s">
        <v>15</v>
      </c>
      <c r="G383" s="35">
        <v>0</v>
      </c>
      <c r="H383" s="9" t="s">
        <v>127</v>
      </c>
      <c r="I383" s="9" t="s">
        <v>2441</v>
      </c>
      <c r="J383" s="9">
        <v>27</v>
      </c>
      <c r="K383" s="35">
        <f>VALUE(COUNTIF(Validation!$A$2:$H$47,E383))</f>
        <v>0</v>
      </c>
      <c r="L383" s="361">
        <f>IF(OR(N383="RFA",N383="UFA",N383="",N383=0),0,N383)</f>
        <v>3333333</v>
      </c>
      <c r="M383" s="361">
        <f>IF(OR(O383="RFA",O383="UFA",O383="",O383=0),0,O383)</f>
        <v>3333333</v>
      </c>
      <c r="N383" s="358">
        <v>3333333</v>
      </c>
      <c r="O383" s="358">
        <v>3333333</v>
      </c>
      <c r="P383" s="358" t="s">
        <v>7</v>
      </c>
      <c r="Q383" s="358">
        <v>0</v>
      </c>
      <c r="R383" s="358">
        <v>0</v>
      </c>
      <c r="S383" s="358">
        <v>0</v>
      </c>
      <c r="T383" s="358">
        <v>0</v>
      </c>
      <c r="U383" s="35">
        <f t="shared" si="20"/>
        <v>2</v>
      </c>
      <c r="W383">
        <f>COUNTIF($E$3:$E$1479,E383)</f>
        <v>1</v>
      </c>
      <c r="X383" s="35">
        <f t="shared" si="21"/>
        <v>0</v>
      </c>
      <c r="Y383">
        <f t="shared" si="22"/>
        <v>1</v>
      </c>
    </row>
    <row r="384" spans="1:25" ht="15.75" x14ac:dyDescent="0.25">
      <c r="A384">
        <f t="shared" si="23"/>
        <v>382</v>
      </c>
      <c r="B384" t="str">
        <f>C384&amp;" "&amp;D384&amp;" - "&amp;F384</f>
        <v>Andre Burakovsky - COL</v>
      </c>
      <c r="C384" t="str">
        <f>RIGHT(E384,(LEN(E384)-1)-SEARCH(",",E384,1))</f>
        <v>Andre</v>
      </c>
      <c r="D384" t="str">
        <f>LEFT(E384,SEARCH(",",E384,1)-1)</f>
        <v>Burakovsky</v>
      </c>
      <c r="E384" s="39" t="s">
        <v>2895</v>
      </c>
      <c r="F384" s="30" t="s">
        <v>15</v>
      </c>
      <c r="G384" s="35">
        <v>0</v>
      </c>
      <c r="H384" s="35" t="s">
        <v>2444</v>
      </c>
      <c r="I384" s="35" t="s">
        <v>2441</v>
      </c>
      <c r="J384" s="35">
        <v>24</v>
      </c>
      <c r="K384" s="35">
        <f>VALUE(COUNTIF(Validation!$A$2:$H$47,E384))</f>
        <v>0</v>
      </c>
      <c r="L384" s="361">
        <f>IF(OR(N384="RFA",N384="UFA",N384="",N384=0),0,N384)</f>
        <v>3250000</v>
      </c>
      <c r="M384" s="361">
        <f>IF(OR(O384="RFA",O384="UFA",O384="",O384=0),0,O384)</f>
        <v>0</v>
      </c>
      <c r="N384" s="358">
        <v>3250000</v>
      </c>
      <c r="O384" s="358" t="s">
        <v>8</v>
      </c>
      <c r="P384" s="358">
        <v>0</v>
      </c>
      <c r="Q384" s="358">
        <v>0</v>
      </c>
      <c r="R384" s="358">
        <v>0</v>
      </c>
      <c r="S384" s="358">
        <v>0</v>
      </c>
      <c r="T384" s="358">
        <v>0</v>
      </c>
      <c r="U384" s="35">
        <f t="shared" si="20"/>
        <v>1</v>
      </c>
      <c r="W384">
        <f>COUNTIF($E$3:$E$1479,E384)</f>
        <v>1</v>
      </c>
      <c r="X384" s="35">
        <f t="shared" si="21"/>
        <v>0</v>
      </c>
      <c r="Y384">
        <f t="shared" si="22"/>
        <v>0</v>
      </c>
    </row>
    <row r="385" spans="1:25" ht="15.75" x14ac:dyDescent="0.25">
      <c r="A385">
        <f t="shared" si="23"/>
        <v>383</v>
      </c>
      <c r="B385" t="str">
        <f>C385&amp;" "&amp;D385&amp;" - "&amp;F385</f>
        <v>Nikita Zadorov - COL</v>
      </c>
      <c r="C385" t="str">
        <f>RIGHT(E385,(LEN(E385)-1)-SEARCH(",",E385,1))</f>
        <v>Nikita</v>
      </c>
      <c r="D385" t="str">
        <f>LEFT(E385,SEARCH(",",E385,1)-1)</f>
        <v>Zadorov</v>
      </c>
      <c r="E385" s="39" t="s">
        <v>1929</v>
      </c>
      <c r="F385" s="30" t="s">
        <v>15</v>
      </c>
      <c r="G385" s="35">
        <v>0</v>
      </c>
      <c r="H385" s="35" t="s">
        <v>2447</v>
      </c>
      <c r="I385" s="35" t="s">
        <v>2441</v>
      </c>
      <c r="J385" s="35">
        <v>24</v>
      </c>
      <c r="K385" s="35">
        <f>VALUE(COUNTIF(Validation!$A$2:$H$47,E385))</f>
        <v>0</v>
      </c>
      <c r="L385" s="361">
        <f>IF(OR(N385="RFA",N385="UFA",N385="",N385=0),0,N385)</f>
        <v>3200000</v>
      </c>
      <c r="M385" s="361">
        <f>IF(OR(O385="RFA",O385="UFA",O385="",O385=0),0,O385)</f>
        <v>0</v>
      </c>
      <c r="N385" s="358">
        <v>3200000</v>
      </c>
      <c r="O385" s="358" t="s">
        <v>8</v>
      </c>
      <c r="P385" s="358">
        <v>0</v>
      </c>
      <c r="Q385" s="358">
        <v>0</v>
      </c>
      <c r="R385" s="358">
        <v>0</v>
      </c>
      <c r="S385" s="358">
        <v>0</v>
      </c>
      <c r="T385" s="358">
        <v>0</v>
      </c>
      <c r="U385" s="35">
        <f t="shared" si="20"/>
        <v>1</v>
      </c>
      <c r="W385">
        <f>COUNTIF($E$3:$E$1479,E385)</f>
        <v>1</v>
      </c>
      <c r="X385" s="35">
        <f t="shared" si="21"/>
        <v>0</v>
      </c>
      <c r="Y385">
        <f t="shared" si="22"/>
        <v>0</v>
      </c>
    </row>
    <row r="386" spans="1:25" ht="15.75" x14ac:dyDescent="0.25">
      <c r="A386">
        <f t="shared" si="23"/>
        <v>384</v>
      </c>
      <c r="B386" t="str">
        <f>C386&amp;" "&amp;D386&amp;" - "&amp;F386</f>
        <v>Cale Makar - COL</v>
      </c>
      <c r="C386" t="str">
        <f>RIGHT(E386,(LEN(E386)-1)-SEARCH(",",E386,1))</f>
        <v>Cale</v>
      </c>
      <c r="D386" t="str">
        <f>LEFT(E386,SEARCH(",",E386,1)-1)</f>
        <v>Makar</v>
      </c>
      <c r="E386" s="39" t="s">
        <v>2668</v>
      </c>
      <c r="F386" s="30" t="s">
        <v>15</v>
      </c>
      <c r="G386" s="35" t="s">
        <v>388</v>
      </c>
      <c r="H386" s="9" t="s">
        <v>2446</v>
      </c>
      <c r="I386" s="9" t="s">
        <v>2441</v>
      </c>
      <c r="J386" s="9">
        <v>20</v>
      </c>
      <c r="K386" s="35">
        <f>VALUE(COUNTIF(Validation!$A$2:$H$47,E386))</f>
        <v>0</v>
      </c>
      <c r="L386" s="361">
        <f>IF(OR(N386="RFA",N386="UFA",N386="",N386=0),0,N386)</f>
        <v>2854166</v>
      </c>
      <c r="M386" s="361">
        <f>IF(OR(O386="RFA",O386="UFA",O386="",O386=0),0,O386)</f>
        <v>2854166</v>
      </c>
      <c r="N386" s="358">
        <v>2854166</v>
      </c>
      <c r="O386" s="358">
        <v>2854166</v>
      </c>
      <c r="P386" s="358" t="s">
        <v>8</v>
      </c>
      <c r="Q386" s="358">
        <v>0</v>
      </c>
      <c r="R386" s="358">
        <v>0</v>
      </c>
      <c r="S386" s="358">
        <v>0</v>
      </c>
      <c r="T386" s="358">
        <v>0</v>
      </c>
      <c r="U386" s="35">
        <f t="shared" si="20"/>
        <v>2</v>
      </c>
      <c r="W386">
        <f>COUNTIF($E$3:$E$1479,E386)</f>
        <v>1</v>
      </c>
      <c r="X386" s="35">
        <f t="shared" si="21"/>
        <v>1</v>
      </c>
      <c r="Y386">
        <f t="shared" si="22"/>
        <v>1</v>
      </c>
    </row>
    <row r="387" spans="1:25" ht="15.75" x14ac:dyDescent="0.25">
      <c r="A387">
        <f t="shared" si="23"/>
        <v>385</v>
      </c>
      <c r="B387" t="str">
        <f>C387&amp;" "&amp;D387&amp;" - "&amp;F387</f>
        <v>Matt Calvert - COL</v>
      </c>
      <c r="C387" t="str">
        <f>RIGHT(E387,(LEN(E387)-1)-SEARCH(",",E387,1))</f>
        <v>Matt</v>
      </c>
      <c r="D387" t="str">
        <f>LEFT(E387,SEARCH(",",E387,1)-1)</f>
        <v>Calvert</v>
      </c>
      <c r="E387" s="39" t="s">
        <v>1919</v>
      </c>
      <c r="F387" s="30" t="s">
        <v>15</v>
      </c>
      <c r="G387" s="35">
        <v>0</v>
      </c>
      <c r="H387" s="35" t="s">
        <v>2444</v>
      </c>
      <c r="I387" s="35" t="s">
        <v>2441</v>
      </c>
      <c r="J387" s="35">
        <v>29</v>
      </c>
      <c r="K387" s="35">
        <f>VALUE(COUNTIF(Validation!$A$2:$H$47,E387))</f>
        <v>0</v>
      </c>
      <c r="L387" s="361">
        <f>IF(OR(N387="RFA",N387="UFA",N387="",N387=0),0,N387)</f>
        <v>2850000</v>
      </c>
      <c r="M387" s="361">
        <f>IF(OR(O387="RFA",O387="UFA",O387="",O387=0),0,O387)</f>
        <v>2850000</v>
      </c>
      <c r="N387" s="358">
        <v>2850000</v>
      </c>
      <c r="O387" s="358">
        <v>2850000</v>
      </c>
      <c r="P387" s="358" t="s">
        <v>7</v>
      </c>
      <c r="Q387" s="358">
        <v>0</v>
      </c>
      <c r="R387" s="358">
        <v>0</v>
      </c>
      <c r="S387" s="358">
        <v>0</v>
      </c>
      <c r="T387" s="358">
        <v>0</v>
      </c>
      <c r="U387" s="35">
        <f t="shared" ref="U387:U450" si="24">COUNTIF(N387:T387,"&gt;0")</f>
        <v>2</v>
      </c>
      <c r="W387">
        <f>COUNTIF($E$3:$E$1479,E387)</f>
        <v>1</v>
      </c>
      <c r="X387" s="35">
        <f t="shared" ref="X387:X450" si="25">IF(LEFT(G387,3)="ELC",1,0)</f>
        <v>0</v>
      </c>
      <c r="Y387">
        <f t="shared" ref="Y387:Y450" si="26">IF(L387=M387,1,0)</f>
        <v>1</v>
      </c>
    </row>
    <row r="388" spans="1:25" ht="15.75" x14ac:dyDescent="0.25">
      <c r="A388">
        <f t="shared" ref="A388:A451" si="27">A387+1</f>
        <v>386</v>
      </c>
      <c r="B388" t="str">
        <f>C388&amp;" "&amp;D388&amp;" - "&amp;F388</f>
        <v>Colin Wilson - COL</v>
      </c>
      <c r="C388" t="str">
        <f>RIGHT(E388,(LEN(E388)-1)-SEARCH(",",E388,1))</f>
        <v>Colin</v>
      </c>
      <c r="D388" t="str">
        <f>LEFT(E388,SEARCH(",",E388,1)-1)</f>
        <v>Wilson</v>
      </c>
      <c r="E388" s="39" t="s">
        <v>1918</v>
      </c>
      <c r="F388" s="30" t="s">
        <v>15</v>
      </c>
      <c r="G388" s="35">
        <v>0</v>
      </c>
      <c r="H388" s="35" t="s">
        <v>2454</v>
      </c>
      <c r="I388" s="9" t="s">
        <v>2441</v>
      </c>
      <c r="J388" s="35">
        <v>29</v>
      </c>
      <c r="K388" s="35">
        <f>VALUE(COUNTIF(Validation!$A$2:$H$47,E388))</f>
        <v>0</v>
      </c>
      <c r="L388" s="361">
        <f>IF(OR(N388="RFA",N388="UFA",N388="",N388=0),0,N388)</f>
        <v>2600000</v>
      </c>
      <c r="M388" s="361">
        <f>IF(OR(O388="RFA",O388="UFA",O388="",O388=0),0,O388)</f>
        <v>0</v>
      </c>
      <c r="N388" s="358">
        <v>2600000</v>
      </c>
      <c r="O388" s="358" t="s">
        <v>7</v>
      </c>
      <c r="P388" s="358">
        <v>0</v>
      </c>
      <c r="Q388" s="358">
        <v>0</v>
      </c>
      <c r="R388" s="358">
        <v>0</v>
      </c>
      <c r="S388" s="358">
        <v>0</v>
      </c>
      <c r="T388" s="358">
        <v>0</v>
      </c>
      <c r="U388" s="35">
        <f t="shared" si="24"/>
        <v>1</v>
      </c>
      <c r="W388">
        <f>COUNTIF($E$3:$E$1479,E388)</f>
        <v>1</v>
      </c>
      <c r="X388" s="35">
        <f t="shared" si="25"/>
        <v>0</v>
      </c>
      <c r="Y388">
        <f t="shared" si="26"/>
        <v>0</v>
      </c>
    </row>
    <row r="389" spans="1:25" ht="15.75" x14ac:dyDescent="0.25">
      <c r="A389">
        <f t="shared" si="27"/>
        <v>387</v>
      </c>
      <c r="B389" t="str">
        <f>C389&amp;" "&amp;D389&amp;" - "&amp;F389</f>
        <v>Matt Nieto - COL</v>
      </c>
      <c r="C389" t="str">
        <f>RIGHT(E389,(LEN(E389)-1)-SEARCH(",",E389,1))</f>
        <v>Matt</v>
      </c>
      <c r="D389" t="str">
        <f>LEFT(E389,SEARCH(",",E389,1)-1)</f>
        <v>Nieto</v>
      </c>
      <c r="E389" s="39" t="s">
        <v>1920</v>
      </c>
      <c r="F389" s="30" t="s">
        <v>15</v>
      </c>
      <c r="G389" s="35">
        <v>0</v>
      </c>
      <c r="H389" s="35" t="s">
        <v>2444</v>
      </c>
      <c r="I389" s="35" t="s">
        <v>2441</v>
      </c>
      <c r="J389" s="35">
        <v>26</v>
      </c>
      <c r="K389" s="35">
        <f>VALUE(COUNTIF(Validation!$A$2:$H$47,E389))</f>
        <v>0</v>
      </c>
      <c r="L389" s="361">
        <f>IF(OR(N389="RFA",N389="UFA",N389="",N389=0),0,N389)</f>
        <v>1975000</v>
      </c>
      <c r="M389" s="361">
        <f>IF(OR(O389="RFA",O389="UFA",O389="",O389=0),0,O389)</f>
        <v>0</v>
      </c>
      <c r="N389" s="358">
        <v>1975000</v>
      </c>
      <c r="O389" s="358" t="s">
        <v>7</v>
      </c>
      <c r="P389" s="358">
        <v>0</v>
      </c>
      <c r="Q389" s="358">
        <v>0</v>
      </c>
      <c r="R389" s="358">
        <v>0</v>
      </c>
      <c r="S389" s="358">
        <v>0</v>
      </c>
      <c r="T389" s="358">
        <v>0</v>
      </c>
      <c r="U389" s="35">
        <f t="shared" si="24"/>
        <v>1</v>
      </c>
      <c r="W389">
        <f>COUNTIF($E$3:$E$1479,E389)</f>
        <v>1</v>
      </c>
      <c r="X389" s="35">
        <f t="shared" si="25"/>
        <v>0</v>
      </c>
      <c r="Y389">
        <f t="shared" si="26"/>
        <v>0</v>
      </c>
    </row>
    <row r="390" spans="1:25" ht="15.75" x14ac:dyDescent="0.25">
      <c r="A390">
        <f t="shared" si="27"/>
        <v>388</v>
      </c>
      <c r="B390" t="str">
        <f>C390&amp;" "&amp;D390&amp;" - "&amp;F390</f>
        <v>Pierre-edouard Bellemare - COL</v>
      </c>
      <c r="C390" t="str">
        <f>RIGHT(E390,(LEN(E390)-1)-SEARCH(",",E390,1))</f>
        <v>Pierre-edouard</v>
      </c>
      <c r="D390" t="str">
        <f>LEFT(E390,SEARCH(",",E390,1)-1)</f>
        <v>Bellemare</v>
      </c>
      <c r="E390" s="39" t="s">
        <v>2893</v>
      </c>
      <c r="F390" s="30" t="s">
        <v>15</v>
      </c>
      <c r="G390" s="35">
        <v>0</v>
      </c>
      <c r="H390" s="35" t="s">
        <v>2452</v>
      </c>
      <c r="I390" s="35" t="s">
        <v>2441</v>
      </c>
      <c r="J390" s="35">
        <v>34</v>
      </c>
      <c r="K390" s="35">
        <f>VALUE(COUNTIF(Validation!$A$2:$H$47,E390))</f>
        <v>0</v>
      </c>
      <c r="L390" s="361">
        <f>IF(OR(N390="RFA",N390="UFA",N390="",N390=0),0,N390)</f>
        <v>1800000</v>
      </c>
      <c r="M390" s="361">
        <f>IF(OR(O390="RFA",O390="UFA",O390="",O390=0),0,O390)</f>
        <v>1800000</v>
      </c>
      <c r="N390" s="358">
        <v>1800000</v>
      </c>
      <c r="O390" s="358">
        <v>1800000</v>
      </c>
      <c r="P390" s="358" t="s">
        <v>7</v>
      </c>
      <c r="Q390" s="358">
        <v>0</v>
      </c>
      <c r="R390" s="358">
        <v>0</v>
      </c>
      <c r="S390" s="358">
        <v>0</v>
      </c>
      <c r="T390" s="358">
        <v>0</v>
      </c>
      <c r="U390" s="35">
        <f t="shared" si="24"/>
        <v>2</v>
      </c>
      <c r="W390">
        <f>COUNTIF($E$3:$E$1479,E390)</f>
        <v>1</v>
      </c>
      <c r="X390" s="35">
        <f t="shared" si="25"/>
        <v>0</v>
      </c>
      <c r="Y390">
        <f t="shared" si="26"/>
        <v>1</v>
      </c>
    </row>
    <row r="391" spans="1:25" ht="15.75" x14ac:dyDescent="0.25">
      <c r="A391">
        <f t="shared" si="27"/>
        <v>389</v>
      </c>
      <c r="B391" t="str">
        <f>C391&amp;" "&amp;D391&amp;" - "&amp;F391</f>
        <v>Tyson Jost - COL</v>
      </c>
      <c r="C391" t="str">
        <f>RIGHT(E391,(LEN(E391)-1)-SEARCH(",",E391,1))</f>
        <v>Tyson</v>
      </c>
      <c r="D391" t="str">
        <f>LEFT(E391,SEARCH(",",E391,1)-1)</f>
        <v>Jost</v>
      </c>
      <c r="E391" s="39" t="s">
        <v>1925</v>
      </c>
      <c r="F391" s="30" t="s">
        <v>15</v>
      </c>
      <c r="G391" s="35" t="s">
        <v>388</v>
      </c>
      <c r="H391" s="35" t="s">
        <v>2496</v>
      </c>
      <c r="I391" s="35" t="s">
        <v>2441</v>
      </c>
      <c r="J391" s="35">
        <v>21</v>
      </c>
      <c r="K391" s="35">
        <f>VALUE(COUNTIF(Validation!$A$2:$H$47,E391))</f>
        <v>0</v>
      </c>
      <c r="L391" s="361">
        <f>IF(OR(N391="RFA",N391="UFA",N391="",N391=0),0,N391)</f>
        <v>1673333</v>
      </c>
      <c r="M391" s="361">
        <f>IF(OR(O391="RFA",O391="UFA",O391="",O391=0),0,O391)</f>
        <v>0</v>
      </c>
      <c r="N391" s="358">
        <v>1673333</v>
      </c>
      <c r="O391" s="358" t="s">
        <v>8</v>
      </c>
      <c r="P391" s="358">
        <v>0</v>
      </c>
      <c r="Q391" s="358">
        <v>0</v>
      </c>
      <c r="R391" s="358">
        <v>0</v>
      </c>
      <c r="S391" s="358">
        <v>0</v>
      </c>
      <c r="T391" s="358">
        <v>0</v>
      </c>
      <c r="U391" s="35">
        <f t="shared" si="24"/>
        <v>1</v>
      </c>
      <c r="W391">
        <f>COUNTIF($E$3:$E$1479,E391)</f>
        <v>1</v>
      </c>
      <c r="X391" s="35">
        <f t="shared" si="25"/>
        <v>1</v>
      </c>
      <c r="Y391">
        <f t="shared" si="26"/>
        <v>0</v>
      </c>
    </row>
    <row r="392" spans="1:25" ht="15.75" x14ac:dyDescent="0.25">
      <c r="A392">
        <f t="shared" si="27"/>
        <v>390</v>
      </c>
      <c r="B392" t="str">
        <f>C392&amp;" "&amp;D392&amp;" - "&amp;F392</f>
        <v>Mark Barberio - COL</v>
      </c>
      <c r="C392" t="str">
        <f>RIGHT(E392,(LEN(E392)-1)-SEARCH(",",E392,1))</f>
        <v>Mark</v>
      </c>
      <c r="D392" t="str">
        <f>LEFT(E392,SEARCH(",",E392,1)-1)</f>
        <v>Barberio</v>
      </c>
      <c r="E392" s="39" t="s">
        <v>1930</v>
      </c>
      <c r="F392" s="31" t="s">
        <v>15</v>
      </c>
      <c r="G392" s="35">
        <v>0</v>
      </c>
      <c r="H392" s="35" t="s">
        <v>2447</v>
      </c>
      <c r="I392" s="35" t="s">
        <v>2441</v>
      </c>
      <c r="J392" s="35">
        <v>29</v>
      </c>
      <c r="K392" s="35">
        <f>VALUE(COUNTIF(Validation!$A$2:$H$47,E392))</f>
        <v>0</v>
      </c>
      <c r="L392" s="361">
        <f>IF(OR(N392="RFA",N392="UFA",N392="",N392=0),0,N392)</f>
        <v>1450000</v>
      </c>
      <c r="M392" s="361">
        <f>IF(OR(O392="RFA",O392="UFA",O392="",O392=0),0,O392)</f>
        <v>0</v>
      </c>
      <c r="N392" s="358">
        <v>1450000</v>
      </c>
      <c r="O392" s="358" t="s">
        <v>7</v>
      </c>
      <c r="P392" s="358">
        <v>0</v>
      </c>
      <c r="Q392" s="358">
        <v>0</v>
      </c>
      <c r="R392" s="358">
        <v>0</v>
      </c>
      <c r="S392" s="358">
        <v>0</v>
      </c>
      <c r="T392" s="358">
        <v>0</v>
      </c>
      <c r="U392" s="35">
        <f t="shared" si="24"/>
        <v>1</v>
      </c>
      <c r="W392">
        <f>COUNTIF($E$3:$E$1479,E392)</f>
        <v>1</v>
      </c>
      <c r="X392" s="35">
        <f t="shared" si="25"/>
        <v>0</v>
      </c>
      <c r="Y392">
        <f t="shared" si="26"/>
        <v>0</v>
      </c>
    </row>
    <row r="393" spans="1:25" ht="15.75" x14ac:dyDescent="0.25">
      <c r="A393">
        <f t="shared" si="27"/>
        <v>391</v>
      </c>
      <c r="B393" t="str">
        <f>C393&amp;" "&amp;D393&amp;" - "&amp;F393</f>
        <v>Kevin Connauton - COL</v>
      </c>
      <c r="C393" t="str">
        <f>RIGHT(E393,(LEN(E393)-1)-SEARCH(",",E393,1))</f>
        <v>Kevin</v>
      </c>
      <c r="D393" t="str">
        <f>LEFT(E393,SEARCH(",",E393,1)-1)</f>
        <v>Connauton</v>
      </c>
      <c r="E393" s="39" t="s">
        <v>2164</v>
      </c>
      <c r="F393" s="30" t="s">
        <v>15</v>
      </c>
      <c r="G393" s="35">
        <v>0</v>
      </c>
      <c r="H393" s="35" t="s">
        <v>2447</v>
      </c>
      <c r="I393" s="35" t="s">
        <v>2441</v>
      </c>
      <c r="J393" s="35">
        <v>29</v>
      </c>
      <c r="K393" s="35">
        <f>VALUE(COUNTIF(Validation!$A$2:$H$47,E393))</f>
        <v>0</v>
      </c>
      <c r="L393" s="361">
        <f>IF(OR(N393="RFA",N393="UFA",N393="",N393=0),0,N393)</f>
        <v>1375000</v>
      </c>
      <c r="M393" s="361">
        <f>IF(OR(O393="RFA",O393="UFA",O393="",O393=0),0,O393)</f>
        <v>0</v>
      </c>
      <c r="N393" s="358">
        <v>1375000</v>
      </c>
      <c r="O393" s="358" t="s">
        <v>7</v>
      </c>
      <c r="P393" s="358">
        <v>0</v>
      </c>
      <c r="Q393" s="358">
        <v>0</v>
      </c>
      <c r="R393" s="358">
        <v>0</v>
      </c>
      <c r="S393" s="358">
        <v>0</v>
      </c>
      <c r="T393" s="358">
        <v>0</v>
      </c>
      <c r="U393" s="35">
        <f t="shared" si="24"/>
        <v>1</v>
      </c>
      <c r="W393">
        <f>COUNTIF($E$3:$E$1479,E393)</f>
        <v>1</v>
      </c>
      <c r="X393" s="35">
        <f t="shared" si="25"/>
        <v>0</v>
      </c>
      <c r="Y393">
        <f t="shared" si="26"/>
        <v>0</v>
      </c>
    </row>
    <row r="394" spans="1:25" ht="15.75" x14ac:dyDescent="0.25">
      <c r="A394">
        <f t="shared" si="27"/>
        <v>392</v>
      </c>
      <c r="B394" t="str">
        <f>C394&amp;" "&amp;D394&amp;" - "&amp;F394</f>
        <v>Martin Kaut - COL</v>
      </c>
      <c r="C394" t="str">
        <f>RIGHT(E394,(LEN(E394)-1)-SEARCH(",",E394,1))</f>
        <v>Martin</v>
      </c>
      <c r="D394" t="str">
        <f>LEFT(E394,SEARCH(",",E394,1)-1)</f>
        <v>Kaut</v>
      </c>
      <c r="E394" s="39" t="s">
        <v>1937</v>
      </c>
      <c r="F394" s="30" t="s">
        <v>15</v>
      </c>
      <c r="G394" s="35" t="s">
        <v>388</v>
      </c>
      <c r="H394" s="35" t="s">
        <v>73</v>
      </c>
      <c r="I394" s="35" t="s">
        <v>2448</v>
      </c>
      <c r="J394" s="35">
        <v>19</v>
      </c>
      <c r="K394" s="35">
        <f>VALUE(COUNTIF(Validation!$A$2:$H$47,E394))</f>
        <v>0</v>
      </c>
      <c r="L394" s="361">
        <f>IF(OR(N394="RFA",N394="UFA",N394="",N394=0),0,N394)</f>
        <v>1319167</v>
      </c>
      <c r="M394" s="361">
        <f>IF(OR(O394="RFA",O394="UFA",O394="",O394=0),0,O394)</f>
        <v>1319167</v>
      </c>
      <c r="N394" s="358">
        <v>1319167</v>
      </c>
      <c r="O394" s="358">
        <v>1319167</v>
      </c>
      <c r="P394" s="358">
        <v>1319167</v>
      </c>
      <c r="Q394" s="358" t="s">
        <v>8</v>
      </c>
      <c r="R394" s="358">
        <v>0</v>
      </c>
      <c r="S394" s="358">
        <v>0</v>
      </c>
      <c r="T394" s="358">
        <v>0</v>
      </c>
      <c r="U394" s="35">
        <f t="shared" si="24"/>
        <v>3</v>
      </c>
      <c r="W394">
        <f>COUNTIF($E$3:$E$1479,E394)</f>
        <v>1</v>
      </c>
      <c r="X394" s="35">
        <f t="shared" si="25"/>
        <v>1</v>
      </c>
      <c r="Y394">
        <f t="shared" si="26"/>
        <v>1</v>
      </c>
    </row>
    <row r="395" spans="1:25" ht="15.75" x14ac:dyDescent="0.25">
      <c r="A395">
        <f t="shared" si="27"/>
        <v>393</v>
      </c>
      <c r="B395" t="str">
        <f>C395&amp;" "&amp;D395&amp;" - "&amp;F395</f>
        <v>Josh Dickinson - COL</v>
      </c>
      <c r="C395" t="str">
        <f>RIGHT(E395,(LEN(E395)-1)-SEARCH(",",E395,1))</f>
        <v>Josh</v>
      </c>
      <c r="D395" t="str">
        <f>LEFT(E395,SEARCH(",",E395,1)-1)</f>
        <v>Dickinson</v>
      </c>
      <c r="E395" s="39" t="s">
        <v>1936</v>
      </c>
      <c r="F395" s="30" t="s">
        <v>15</v>
      </c>
      <c r="G395" s="35" t="s">
        <v>388</v>
      </c>
      <c r="H395" s="35" t="s">
        <v>73</v>
      </c>
      <c r="I395" s="35" t="s">
        <v>2448</v>
      </c>
      <c r="J395" s="35">
        <v>21</v>
      </c>
      <c r="K395" s="35">
        <f>VALUE(COUNTIF(Validation!$A$2:$H$47,E395))</f>
        <v>0</v>
      </c>
      <c r="L395" s="361">
        <f>IF(OR(N395="RFA",N395="UFA",N395="",N395=0),0,N395)</f>
        <v>1137500</v>
      </c>
      <c r="M395" s="361">
        <f>IF(OR(O395="RFA",O395="UFA",O395="",O395=0),0,O395)</f>
        <v>1137500</v>
      </c>
      <c r="N395" s="358">
        <v>1137500</v>
      </c>
      <c r="O395" s="358">
        <v>1137500</v>
      </c>
      <c r="P395" s="358" t="s">
        <v>8</v>
      </c>
      <c r="Q395" s="358">
        <v>0</v>
      </c>
      <c r="R395" s="358">
        <v>0</v>
      </c>
      <c r="S395" s="358">
        <v>0</v>
      </c>
      <c r="T395" s="358">
        <v>0</v>
      </c>
      <c r="U395" s="35">
        <f t="shared" si="24"/>
        <v>2</v>
      </c>
      <c r="W395">
        <f>COUNTIF($E$3:$E$1479,E395)</f>
        <v>1</v>
      </c>
      <c r="X395" s="35">
        <f t="shared" si="25"/>
        <v>1</v>
      </c>
      <c r="Y395">
        <f t="shared" si="26"/>
        <v>1</v>
      </c>
    </row>
    <row r="396" spans="1:25" ht="15.75" x14ac:dyDescent="0.25">
      <c r="A396">
        <f t="shared" si="27"/>
        <v>394</v>
      </c>
      <c r="B396" t="str">
        <f>C396&amp;" "&amp;D396&amp;" - "&amp;F396</f>
        <v>Logan O'Connor - COL</v>
      </c>
      <c r="C396" t="str">
        <f>RIGHT(E396,(LEN(E396)-1)-SEARCH(",",E396,1))</f>
        <v>Logan</v>
      </c>
      <c r="D396" t="str">
        <f>LEFT(E396,SEARCH(",",E396,1)-1)</f>
        <v>O'Connor</v>
      </c>
      <c r="E396" s="39" t="s">
        <v>1939</v>
      </c>
      <c r="F396" s="30" t="s">
        <v>15</v>
      </c>
      <c r="G396" s="35" t="s">
        <v>388</v>
      </c>
      <c r="H396" s="35" t="s">
        <v>2440</v>
      </c>
      <c r="I396" s="35" t="s">
        <v>2448</v>
      </c>
      <c r="J396" s="35">
        <v>22</v>
      </c>
      <c r="K396" s="35">
        <f>VALUE(COUNTIF(Validation!$A$2:$H$47,E396))</f>
        <v>0</v>
      </c>
      <c r="L396" s="361">
        <f>IF(OR(N396="RFA",N396="UFA",N396="",N396=0),0,N396)</f>
        <v>1137500</v>
      </c>
      <c r="M396" s="361">
        <f>IF(OR(O396="RFA",O396="UFA",O396="",O396=0),0,O396)</f>
        <v>0</v>
      </c>
      <c r="N396" s="358">
        <v>1137500</v>
      </c>
      <c r="O396" s="358" t="s">
        <v>8</v>
      </c>
      <c r="P396" s="358">
        <v>0</v>
      </c>
      <c r="Q396" s="358">
        <v>0</v>
      </c>
      <c r="R396" s="358">
        <v>0</v>
      </c>
      <c r="S396" s="358">
        <v>0</v>
      </c>
      <c r="T396" s="358">
        <v>0</v>
      </c>
      <c r="U396" s="35">
        <f t="shared" si="24"/>
        <v>1</v>
      </c>
      <c r="W396">
        <f>COUNTIF($E$3:$E$1479,E396)</f>
        <v>1</v>
      </c>
      <c r="X396" s="35">
        <f t="shared" si="25"/>
        <v>1</v>
      </c>
      <c r="Y396">
        <f t="shared" si="26"/>
        <v>0</v>
      </c>
    </row>
    <row r="397" spans="1:25" ht="15.75" x14ac:dyDescent="0.25">
      <c r="A397">
        <f t="shared" si="27"/>
        <v>395</v>
      </c>
      <c r="B397" t="str">
        <f>C397&amp;" "&amp;D397&amp;" - "&amp;F397</f>
        <v>Shane Bowers - COL</v>
      </c>
      <c r="C397" t="str">
        <f>RIGHT(E397,(LEN(E397)-1)-SEARCH(",",E397,1))</f>
        <v>Shane</v>
      </c>
      <c r="D397" t="str">
        <f>LEFT(E397,SEARCH(",",E397,1)-1)</f>
        <v>Bowers</v>
      </c>
      <c r="E397" s="39" t="s">
        <v>2669</v>
      </c>
      <c r="F397" s="30" t="s">
        <v>15</v>
      </c>
      <c r="G397" s="35" t="s">
        <v>388</v>
      </c>
      <c r="H397" s="35" t="s">
        <v>73</v>
      </c>
      <c r="I397" s="35" t="s">
        <v>2448</v>
      </c>
      <c r="J397" s="35">
        <v>20</v>
      </c>
      <c r="K397" s="35">
        <f>VALUE(COUNTIF(Validation!$A$2:$H$47,E397))</f>
        <v>0</v>
      </c>
      <c r="L397" s="361">
        <f>IF(OR(N397="RFA",N397="UFA",N397="",N397=0),0,N397)</f>
        <v>1075000</v>
      </c>
      <c r="M397" s="361">
        <f>IF(OR(O397="RFA",O397="UFA",O397="",O397=0),0,O397)</f>
        <v>1075000</v>
      </c>
      <c r="N397" s="358">
        <v>1075000</v>
      </c>
      <c r="O397" s="358">
        <v>1075000</v>
      </c>
      <c r="P397" s="358">
        <v>1075000</v>
      </c>
      <c r="Q397" s="358" t="s">
        <v>8</v>
      </c>
      <c r="R397" s="358">
        <v>0</v>
      </c>
      <c r="S397" s="358">
        <v>0</v>
      </c>
      <c r="T397" s="358">
        <v>0</v>
      </c>
      <c r="U397" s="35">
        <f t="shared" si="24"/>
        <v>3</v>
      </c>
      <c r="W397">
        <f>COUNTIF($E$3:$E$1479,E397)</f>
        <v>1</v>
      </c>
      <c r="X397" s="35">
        <f t="shared" si="25"/>
        <v>1</v>
      </c>
      <c r="Y397">
        <f t="shared" si="26"/>
        <v>1</v>
      </c>
    </row>
    <row r="398" spans="1:25" ht="15.75" x14ac:dyDescent="0.25">
      <c r="A398">
        <f t="shared" si="27"/>
        <v>396</v>
      </c>
      <c r="B398" t="str">
        <f>C398&amp;" "&amp;D398&amp;" - "&amp;F398</f>
        <v>Pavel Francouz - COL</v>
      </c>
      <c r="C398" t="str">
        <f>RIGHT(E398,(LEN(E398)-1)-SEARCH(",",E398,1))</f>
        <v>Pavel</v>
      </c>
      <c r="D398" t="str">
        <f>LEFT(E398,SEARCH(",",E398,1)-1)</f>
        <v>Francouz</v>
      </c>
      <c r="E398" s="39" t="s">
        <v>1948</v>
      </c>
      <c r="F398" s="30" t="s">
        <v>15</v>
      </c>
      <c r="G398" s="35">
        <v>0</v>
      </c>
      <c r="H398" s="35" t="s">
        <v>127</v>
      </c>
      <c r="I398" s="35" t="s">
        <v>2441</v>
      </c>
      <c r="J398" s="35">
        <v>29</v>
      </c>
      <c r="K398" s="35">
        <f>VALUE(COUNTIF(Validation!$A$2:$H$47,E398))</f>
        <v>0</v>
      </c>
      <c r="L398" s="361">
        <f>IF(OR(N398="RFA",N398="UFA",N398="",N398=0),0,N398)</f>
        <v>950000</v>
      </c>
      <c r="M398" s="361">
        <f>IF(OR(O398="RFA",O398="UFA",O398="",O398=0),0,O398)</f>
        <v>0</v>
      </c>
      <c r="N398" s="358">
        <v>950000</v>
      </c>
      <c r="O398" s="358" t="s">
        <v>7</v>
      </c>
      <c r="P398" s="358">
        <v>0</v>
      </c>
      <c r="Q398" s="358">
        <v>0</v>
      </c>
      <c r="R398" s="358">
        <v>0</v>
      </c>
      <c r="S398" s="358">
        <v>0</v>
      </c>
      <c r="T398" s="358">
        <v>0</v>
      </c>
      <c r="U398" s="35">
        <f t="shared" si="24"/>
        <v>1</v>
      </c>
      <c r="W398">
        <f>COUNTIF($E$3:$E$1479,E398)</f>
        <v>1</v>
      </c>
      <c r="X398" s="35">
        <f t="shared" si="25"/>
        <v>0</v>
      </c>
      <c r="Y398">
        <f t="shared" si="26"/>
        <v>0</v>
      </c>
    </row>
    <row r="399" spans="1:25" ht="15.75" x14ac:dyDescent="0.25">
      <c r="A399">
        <f t="shared" si="27"/>
        <v>397</v>
      </c>
      <c r="B399" t="str">
        <f>C399&amp;" "&amp;D399&amp;" - "&amp;F399</f>
        <v>Samuel Girard - COL</v>
      </c>
      <c r="C399" t="str">
        <f>RIGHT(E399,(LEN(E399)-1)-SEARCH(",",E399,1))</f>
        <v>Samuel</v>
      </c>
      <c r="D399" t="str">
        <f>LEFT(E399,SEARCH(",",E399,1)-1)</f>
        <v>Girard</v>
      </c>
      <c r="E399" s="39" t="s">
        <v>1931</v>
      </c>
      <c r="F399" s="30" t="s">
        <v>15</v>
      </c>
      <c r="G399" s="35" t="s">
        <v>405</v>
      </c>
      <c r="H399" s="35" t="s">
        <v>2447</v>
      </c>
      <c r="I399" s="35" t="s">
        <v>2441</v>
      </c>
      <c r="J399" s="35">
        <v>21</v>
      </c>
      <c r="K399" s="35">
        <f>VALUE(COUNTIF(Validation!$A$2:$H$47,E399))</f>
        <v>0</v>
      </c>
      <c r="L399" s="361">
        <f>IF(OR(N399="RFA",N399="UFA",N399="",N399=0),0,N399)</f>
        <v>935833</v>
      </c>
      <c r="M399" s="361">
        <f>IF(OR(O399="RFA",O399="UFA",O399="",O399=0),0,O399)</f>
        <v>5000000</v>
      </c>
      <c r="N399" s="358">
        <v>935833</v>
      </c>
      <c r="O399" s="358">
        <v>5000000</v>
      </c>
      <c r="P399" s="358">
        <v>5000000</v>
      </c>
      <c r="Q399" s="358">
        <v>5000000</v>
      </c>
      <c r="R399" s="358">
        <v>5000000</v>
      </c>
      <c r="S399" s="358">
        <v>5000000</v>
      </c>
      <c r="T399" s="358">
        <v>5000000</v>
      </c>
      <c r="U399" s="35">
        <f t="shared" si="24"/>
        <v>7</v>
      </c>
      <c r="W399">
        <f>COUNTIF($E$3:$E$1479,E399)</f>
        <v>1</v>
      </c>
      <c r="X399" s="35">
        <f t="shared" si="25"/>
        <v>1</v>
      </c>
      <c r="Y399">
        <f t="shared" si="26"/>
        <v>0</v>
      </c>
    </row>
    <row r="400" spans="1:25" ht="15.75" x14ac:dyDescent="0.25">
      <c r="A400">
        <f t="shared" si="27"/>
        <v>398</v>
      </c>
      <c r="B400" t="str">
        <f>C400&amp;" "&amp;D400&amp;" - "&amp;F400</f>
        <v>Nicolas Meloche - COL</v>
      </c>
      <c r="C400" t="str">
        <f>RIGHT(E400,(LEN(E400)-1)-SEARCH(",",E400,1))</f>
        <v>Nicolas</v>
      </c>
      <c r="D400" t="str">
        <f>LEFT(E400,SEARCH(",",E400,1)-1)</f>
        <v>Meloche</v>
      </c>
      <c r="E400" s="39" t="s">
        <v>1940</v>
      </c>
      <c r="F400" s="30" t="s">
        <v>15</v>
      </c>
      <c r="G400" s="35" t="s">
        <v>388</v>
      </c>
      <c r="H400" s="35" t="s">
        <v>82</v>
      </c>
      <c r="I400" s="35" t="s">
        <v>2448</v>
      </c>
      <c r="J400" s="35">
        <v>22</v>
      </c>
      <c r="K400" s="35">
        <f>VALUE(COUNTIF(Validation!$A$2:$H$47,E400))</f>
        <v>0</v>
      </c>
      <c r="L400" s="361">
        <f>IF(OR(N400="RFA",N400="UFA",N400="",N400=0),0,N400)</f>
        <v>925000</v>
      </c>
      <c r="M400" s="361">
        <f>IF(OR(O400="RFA",O400="UFA",O400="",O400=0),0,O400)</f>
        <v>0</v>
      </c>
      <c r="N400" s="358">
        <v>925000</v>
      </c>
      <c r="O400" s="358" t="s">
        <v>8</v>
      </c>
      <c r="P400" s="358">
        <v>0</v>
      </c>
      <c r="Q400" s="358">
        <v>0</v>
      </c>
      <c r="R400" s="358">
        <v>0</v>
      </c>
      <c r="S400" s="358">
        <v>0</v>
      </c>
      <c r="T400" s="358">
        <v>0</v>
      </c>
      <c r="U400" s="35">
        <f t="shared" si="24"/>
        <v>1</v>
      </c>
      <c r="W400">
        <f>COUNTIF($E$3:$E$1479,E400)</f>
        <v>1</v>
      </c>
      <c r="X400" s="35">
        <f t="shared" si="25"/>
        <v>1</v>
      </c>
      <c r="Y400">
        <f t="shared" si="26"/>
        <v>0</v>
      </c>
    </row>
    <row r="401" spans="1:25" ht="15.75" x14ac:dyDescent="0.25">
      <c r="A401">
        <f t="shared" si="27"/>
        <v>399</v>
      </c>
      <c r="B401" t="str">
        <f>C401&amp;" "&amp;D401&amp;" - "&amp;F401</f>
        <v>Igor Shvyryov - COL</v>
      </c>
      <c r="C401" t="str">
        <f>RIGHT(E401,(LEN(E401)-1)-SEARCH(",",E401,1))</f>
        <v>Igor</v>
      </c>
      <c r="D401" t="str">
        <f>LEFT(E401,SEARCH(",",E401,1)-1)</f>
        <v>Shvyryov</v>
      </c>
      <c r="E401" s="39" t="s">
        <v>1942</v>
      </c>
      <c r="F401" s="30" t="s">
        <v>15</v>
      </c>
      <c r="G401" s="35" t="s">
        <v>388</v>
      </c>
      <c r="H401" s="35" t="s">
        <v>73</v>
      </c>
      <c r="I401" s="35" t="s">
        <v>2448</v>
      </c>
      <c r="J401" s="35">
        <v>21</v>
      </c>
      <c r="K401" s="35">
        <f>VALUE(COUNTIF(Validation!$A$2:$H$47,E401))</f>
        <v>0</v>
      </c>
      <c r="L401" s="361">
        <f>IF(OR(N401="RFA",N401="UFA",N401="",N401=0),0,N401)</f>
        <v>925000</v>
      </c>
      <c r="M401" s="361">
        <f>IF(OR(O401="RFA",O401="UFA",O401="",O401=0),0,O401)</f>
        <v>925000</v>
      </c>
      <c r="N401" s="358">
        <v>925000</v>
      </c>
      <c r="O401" s="358">
        <v>925000</v>
      </c>
      <c r="P401" s="358" t="s">
        <v>8</v>
      </c>
      <c r="Q401" s="358">
        <v>0</v>
      </c>
      <c r="R401" s="358">
        <v>0</v>
      </c>
      <c r="S401" s="358">
        <v>0</v>
      </c>
      <c r="T401" s="358">
        <v>0</v>
      </c>
      <c r="U401" s="35">
        <f t="shared" si="24"/>
        <v>2</v>
      </c>
      <c r="W401">
        <f>COUNTIF($E$3:$E$1479,E401)</f>
        <v>1</v>
      </c>
      <c r="X401" s="35">
        <f t="shared" si="25"/>
        <v>1</v>
      </c>
      <c r="Y401">
        <f t="shared" si="26"/>
        <v>1</v>
      </c>
    </row>
    <row r="402" spans="1:25" ht="15.75" x14ac:dyDescent="0.25">
      <c r="A402">
        <f t="shared" si="27"/>
        <v>400</v>
      </c>
      <c r="B402" t="str">
        <f>C402&amp;" "&amp;D402&amp;" - "&amp;F402</f>
        <v>Conor Timmins - COL</v>
      </c>
      <c r="C402" t="str">
        <f>RIGHT(E402,(LEN(E402)-1)-SEARCH(",",E402,1))</f>
        <v>Conor</v>
      </c>
      <c r="D402" t="str">
        <f>LEFT(E402,SEARCH(",",E402,1)-1)</f>
        <v>Timmins</v>
      </c>
      <c r="E402" s="39" t="s">
        <v>1935</v>
      </c>
      <c r="F402" s="30" t="s">
        <v>15</v>
      </c>
      <c r="G402" s="35" t="s">
        <v>388</v>
      </c>
      <c r="H402" s="35" t="s">
        <v>2446</v>
      </c>
      <c r="I402" s="35" t="s">
        <v>2448</v>
      </c>
      <c r="J402" s="35">
        <v>20</v>
      </c>
      <c r="K402" s="35">
        <f>VALUE(COUNTIF(Validation!$A$2:$H$47,E402))</f>
        <v>0</v>
      </c>
      <c r="L402" s="361">
        <f>IF(OR(N402="RFA",N402="UFA",N402="",N402=0),0,N402)</f>
        <v>925000</v>
      </c>
      <c r="M402" s="361">
        <f>IF(OR(O402="RFA",O402="UFA",O402="",O402=0),0,O402)</f>
        <v>925000</v>
      </c>
      <c r="N402" s="358">
        <v>925000</v>
      </c>
      <c r="O402" s="358">
        <v>925000</v>
      </c>
      <c r="P402" s="358" t="s">
        <v>8</v>
      </c>
      <c r="Q402" s="358">
        <v>0</v>
      </c>
      <c r="R402" s="358">
        <v>0</v>
      </c>
      <c r="S402" s="358">
        <v>0</v>
      </c>
      <c r="T402" s="358">
        <v>0</v>
      </c>
      <c r="U402" s="35">
        <f t="shared" si="24"/>
        <v>2</v>
      </c>
      <c r="W402">
        <f>COUNTIF($E$3:$E$1479,E402)</f>
        <v>1</v>
      </c>
      <c r="X402" s="35">
        <f t="shared" si="25"/>
        <v>1</v>
      </c>
      <c r="Y402">
        <f t="shared" si="26"/>
        <v>1</v>
      </c>
    </row>
    <row r="403" spans="1:25" ht="15.75" x14ac:dyDescent="0.25">
      <c r="A403">
        <f t="shared" si="27"/>
        <v>401</v>
      </c>
      <c r="B403" t="str">
        <f>C403&amp;" "&amp;D403&amp;" - "&amp;F403</f>
        <v>Adam Werner - COL</v>
      </c>
      <c r="C403" t="str">
        <f>RIGHT(E403,(LEN(E403)-1)-SEARCH(",",E403,1))</f>
        <v>Adam</v>
      </c>
      <c r="D403" t="str">
        <f>LEFT(E403,SEARCH(",",E403,1)-1)</f>
        <v>Werner</v>
      </c>
      <c r="E403" s="39" t="s">
        <v>2671</v>
      </c>
      <c r="F403" s="30" t="s">
        <v>15</v>
      </c>
      <c r="G403" s="35" t="s">
        <v>388</v>
      </c>
      <c r="H403" s="35" t="s">
        <v>127</v>
      </c>
      <c r="I403" s="9" t="s">
        <v>2448</v>
      </c>
      <c r="J403" s="35">
        <v>22</v>
      </c>
      <c r="K403" s="35">
        <f>VALUE(COUNTIF(Validation!$A$2:$H$47,E403))</f>
        <v>0</v>
      </c>
      <c r="L403" s="361">
        <f>IF(OR(N403="RFA",N403="UFA",N403="",N403=0),0,N403)</f>
        <v>925000</v>
      </c>
      <c r="M403" s="361">
        <f>IF(OR(O403="RFA",O403="UFA",O403="",O403=0),0,O403)</f>
        <v>925000</v>
      </c>
      <c r="N403" s="358">
        <v>925000</v>
      </c>
      <c r="O403" s="358">
        <v>925000</v>
      </c>
      <c r="P403" s="358" t="s">
        <v>8</v>
      </c>
      <c r="Q403" s="358">
        <v>0</v>
      </c>
      <c r="R403" s="358">
        <v>0</v>
      </c>
      <c r="S403" s="358">
        <v>0</v>
      </c>
      <c r="T403" s="358">
        <v>0</v>
      </c>
      <c r="U403" s="35">
        <f t="shared" si="24"/>
        <v>2</v>
      </c>
      <c r="W403">
        <f>COUNTIF($E$3:$E$1479,E403)</f>
        <v>1</v>
      </c>
      <c r="X403" s="35">
        <f t="shared" si="25"/>
        <v>1</v>
      </c>
      <c r="Y403">
        <f t="shared" si="26"/>
        <v>1</v>
      </c>
    </row>
    <row r="404" spans="1:25" ht="15.75" x14ac:dyDescent="0.25">
      <c r="A404">
        <f t="shared" si="27"/>
        <v>402</v>
      </c>
      <c r="B404" t="str">
        <f>C404&amp;" "&amp;D404&amp;" - "&amp;F404</f>
        <v>Nicholas Henry - COL</v>
      </c>
      <c r="C404" t="str">
        <f>RIGHT(E404,(LEN(E404)-1)-SEARCH(",",E404,1))</f>
        <v>Nicholas</v>
      </c>
      <c r="D404" t="str">
        <f>LEFT(E404,SEARCH(",",E404,1)-1)</f>
        <v>Henry</v>
      </c>
      <c r="E404" s="39" t="s">
        <v>2670</v>
      </c>
      <c r="F404" s="30" t="s">
        <v>15</v>
      </c>
      <c r="G404" s="35" t="s">
        <v>388</v>
      </c>
      <c r="H404" s="35" t="s">
        <v>2440</v>
      </c>
      <c r="I404" s="35" t="s">
        <v>2448</v>
      </c>
      <c r="J404" s="35">
        <v>20</v>
      </c>
      <c r="K404" s="35">
        <f>VALUE(COUNTIF(Validation!$A$2:$H$47,E404))</f>
        <v>0</v>
      </c>
      <c r="L404" s="361">
        <f>IF(OR(N404="RFA",N404="UFA",N404="",N404=0),0,N404)</f>
        <v>826666</v>
      </c>
      <c r="M404" s="361">
        <f>IF(OR(O404="RFA",O404="UFA",O404="",O404=0),0,O404)</f>
        <v>826666</v>
      </c>
      <c r="N404" s="358">
        <v>826666</v>
      </c>
      <c r="O404" s="358">
        <v>826666</v>
      </c>
      <c r="P404" s="358">
        <v>826666</v>
      </c>
      <c r="Q404" s="358" t="s">
        <v>8</v>
      </c>
      <c r="R404" s="358">
        <v>0</v>
      </c>
      <c r="S404" s="358">
        <v>0</v>
      </c>
      <c r="T404" s="358">
        <v>0</v>
      </c>
      <c r="U404" s="35">
        <f t="shared" si="24"/>
        <v>3</v>
      </c>
      <c r="W404">
        <f>COUNTIF($E$3:$E$1479,E404)</f>
        <v>1</v>
      </c>
      <c r="X404" s="35">
        <f t="shared" si="25"/>
        <v>1</v>
      </c>
      <c r="Y404">
        <f t="shared" si="26"/>
        <v>1</v>
      </c>
    </row>
    <row r="405" spans="1:25" ht="15.75" x14ac:dyDescent="0.25">
      <c r="A405">
        <f t="shared" si="27"/>
        <v>403</v>
      </c>
      <c r="B405" t="str">
        <f>C405&amp;" "&amp;D405&amp;" - "&amp;F405</f>
        <v>Josh Anderson - COL</v>
      </c>
      <c r="C405" t="str">
        <f>RIGHT(E405,(LEN(E405)-1)-SEARCH(",",E405,1))</f>
        <v>Josh</v>
      </c>
      <c r="D405" t="str">
        <f>LEFT(E405,SEARCH(",",E405,1)-1)</f>
        <v>Anderson</v>
      </c>
      <c r="E405" s="39" t="s">
        <v>1661</v>
      </c>
      <c r="F405" s="30" t="s">
        <v>15</v>
      </c>
      <c r="G405" s="35" t="s">
        <v>388</v>
      </c>
      <c r="H405" s="35" t="s">
        <v>2447</v>
      </c>
      <c r="I405" s="35" t="s">
        <v>2448</v>
      </c>
      <c r="J405" s="35">
        <v>20</v>
      </c>
      <c r="K405" s="35">
        <f>VALUE(COUNTIF(Validation!$A$2:$H$47,E405))</f>
        <v>0</v>
      </c>
      <c r="L405" s="361">
        <f>IF(OR(N405="RFA",N405="UFA",N405="",N405=0),0,N405)</f>
        <v>816666</v>
      </c>
      <c r="M405" s="361">
        <f>IF(OR(O405="RFA",O405="UFA",O405="",O405=0),0,O405)</f>
        <v>816666</v>
      </c>
      <c r="N405" s="358">
        <v>816666</v>
      </c>
      <c r="O405" s="358">
        <v>816666</v>
      </c>
      <c r="P405" s="358" t="s">
        <v>8</v>
      </c>
      <c r="Q405" s="358">
        <v>0</v>
      </c>
      <c r="R405" s="358">
        <v>0</v>
      </c>
      <c r="S405" s="358">
        <v>0</v>
      </c>
      <c r="T405" s="358">
        <v>0</v>
      </c>
      <c r="U405" s="35">
        <f t="shared" si="24"/>
        <v>2</v>
      </c>
      <c r="W405">
        <f>COUNTIF($E$3:$E$1479,E405)</f>
        <v>2</v>
      </c>
      <c r="X405" s="35">
        <f t="shared" si="25"/>
        <v>1</v>
      </c>
      <c r="Y405">
        <f t="shared" si="26"/>
        <v>1</v>
      </c>
    </row>
    <row r="406" spans="1:25" ht="15.75" x14ac:dyDescent="0.25">
      <c r="A406">
        <f t="shared" si="27"/>
        <v>404</v>
      </c>
      <c r="B406" t="str">
        <f>C406&amp;" "&amp;D406&amp;" - "&amp;F406</f>
        <v>Vladislav Kamenev - COL</v>
      </c>
      <c r="C406" t="str">
        <f>RIGHT(E406,(LEN(E406)-1)-SEARCH(",",E406,1))</f>
        <v>Vladislav</v>
      </c>
      <c r="D406" t="str">
        <f>LEFT(E406,SEARCH(",",E406,1)-1)</f>
        <v>Kamenev</v>
      </c>
      <c r="E406" s="39" t="s">
        <v>1941</v>
      </c>
      <c r="F406" s="30" t="s">
        <v>15</v>
      </c>
      <c r="G406" s="35">
        <v>0</v>
      </c>
      <c r="H406" s="35" t="s">
        <v>73</v>
      </c>
      <c r="I406" s="35" t="s">
        <v>2441</v>
      </c>
      <c r="J406" s="35">
        <v>23</v>
      </c>
      <c r="K406" s="35">
        <f>VALUE(COUNTIF(Validation!$A$2:$H$47,E406))</f>
        <v>0</v>
      </c>
      <c r="L406" s="361">
        <f>IF(OR(N406="RFA",N406="UFA",N406="",N406=0),0,N406)</f>
        <v>750000</v>
      </c>
      <c r="M406" s="361">
        <f>IF(OR(O406="RFA",O406="UFA",O406="",O406=0),0,O406)</f>
        <v>0</v>
      </c>
      <c r="N406" s="358">
        <v>750000</v>
      </c>
      <c r="O406" s="358" t="s">
        <v>8</v>
      </c>
      <c r="P406" s="358">
        <v>0</v>
      </c>
      <c r="Q406" s="358">
        <v>0</v>
      </c>
      <c r="R406" s="358">
        <v>0</v>
      </c>
      <c r="S406" s="358">
        <v>0</v>
      </c>
      <c r="T406" s="358">
        <v>0</v>
      </c>
      <c r="U406" s="35">
        <f t="shared" si="24"/>
        <v>1</v>
      </c>
      <c r="W406">
        <f>COUNTIF($E$3:$E$1479,E406)</f>
        <v>1</v>
      </c>
      <c r="X406" s="35">
        <f t="shared" si="25"/>
        <v>0</v>
      </c>
      <c r="Y406">
        <f t="shared" si="26"/>
        <v>0</v>
      </c>
    </row>
    <row r="407" spans="1:25" ht="15.75" x14ac:dyDescent="0.25">
      <c r="A407">
        <f t="shared" si="27"/>
        <v>405</v>
      </c>
      <c r="B407" t="str">
        <f>C407&amp;" "&amp;D407&amp;" - "&amp;F407</f>
        <v>Jacob MacDonald - COL</v>
      </c>
      <c r="C407" t="str">
        <f>RIGHT(E407,(LEN(E407)-1)-SEARCH(",",E407,1))</f>
        <v>Jacob</v>
      </c>
      <c r="D407" t="str">
        <f>LEFT(E407,SEARCH(",",E407,1)-1)</f>
        <v>MacDonald</v>
      </c>
      <c r="E407" s="39" t="s">
        <v>1473</v>
      </c>
      <c r="F407" s="30" t="s">
        <v>15</v>
      </c>
      <c r="G407" s="35">
        <v>0</v>
      </c>
      <c r="H407" s="9" t="s">
        <v>2447</v>
      </c>
      <c r="I407" s="9" t="s">
        <v>2448</v>
      </c>
      <c r="J407" s="9">
        <v>26</v>
      </c>
      <c r="K407" s="35">
        <f>VALUE(COUNTIF(Validation!$A$2:$H$47,E407))</f>
        <v>0</v>
      </c>
      <c r="L407" s="361">
        <f>IF(OR(N407="RFA",N407="UFA",N407="",N407=0),0,N407)</f>
        <v>750000</v>
      </c>
      <c r="M407" s="361">
        <f>IF(OR(O407="RFA",O407="UFA",O407="",O407=0),0,O407)</f>
        <v>0</v>
      </c>
      <c r="N407" s="358">
        <v>750000</v>
      </c>
      <c r="O407" s="358" t="s">
        <v>7</v>
      </c>
      <c r="P407" s="358">
        <v>0</v>
      </c>
      <c r="Q407" s="358">
        <v>0</v>
      </c>
      <c r="R407" s="358">
        <v>0</v>
      </c>
      <c r="S407" s="358">
        <v>0</v>
      </c>
      <c r="T407" s="358">
        <v>0</v>
      </c>
      <c r="U407" s="35">
        <f t="shared" si="24"/>
        <v>1</v>
      </c>
      <c r="W407">
        <f>COUNTIF($E$3:$E$1479,E407)</f>
        <v>1</v>
      </c>
      <c r="X407" s="35">
        <f t="shared" si="25"/>
        <v>0</v>
      </c>
      <c r="Y407">
        <f t="shared" si="26"/>
        <v>0</v>
      </c>
    </row>
    <row r="408" spans="1:25" ht="15.75" x14ac:dyDescent="0.25">
      <c r="A408">
        <f t="shared" si="27"/>
        <v>406</v>
      </c>
      <c r="B408" t="str">
        <f>C408&amp;" "&amp;D408&amp;" - "&amp;F408</f>
        <v>Calle Rosen - COL</v>
      </c>
      <c r="C408" t="str">
        <f>RIGHT(E408,(LEN(E408)-1)-SEARCH(",",E408,1))</f>
        <v>Calle</v>
      </c>
      <c r="D408" t="str">
        <f>LEFT(E408,SEARCH(",",E408,1)-1)</f>
        <v>Rosen</v>
      </c>
      <c r="E408" s="39" t="s">
        <v>2908</v>
      </c>
      <c r="F408" s="30" t="s">
        <v>15</v>
      </c>
      <c r="G408" s="35">
        <v>0</v>
      </c>
      <c r="H408" s="35" t="s">
        <v>2447</v>
      </c>
      <c r="I408" s="35" t="s">
        <v>2448</v>
      </c>
      <c r="J408" s="35">
        <v>25</v>
      </c>
      <c r="K408" s="35">
        <f>VALUE(COUNTIF(Validation!$A$2:$H$47,E408))</f>
        <v>0</v>
      </c>
      <c r="L408" s="361">
        <f>IF(OR(N408="RFA",N408="UFA",N408="",N408=0),0,N408)</f>
        <v>750000</v>
      </c>
      <c r="M408" s="361">
        <f>IF(OR(O408="RFA",O408="UFA",O408="",O408=0),0,O408)</f>
        <v>750000</v>
      </c>
      <c r="N408" s="358">
        <v>750000</v>
      </c>
      <c r="O408" s="358">
        <v>750000</v>
      </c>
      <c r="P408" s="358" t="s">
        <v>7</v>
      </c>
      <c r="Q408" s="358">
        <v>0</v>
      </c>
      <c r="R408" s="358">
        <v>0</v>
      </c>
      <c r="S408" s="358">
        <v>0</v>
      </c>
      <c r="T408" s="358">
        <v>0</v>
      </c>
      <c r="U408" s="35">
        <f t="shared" si="24"/>
        <v>2</v>
      </c>
      <c r="W408">
        <f>COUNTIF($E$3:$E$1479,E408)</f>
        <v>1</v>
      </c>
      <c r="X408" s="35">
        <f t="shared" si="25"/>
        <v>0</v>
      </c>
      <c r="Y408">
        <f t="shared" si="26"/>
        <v>1</v>
      </c>
    </row>
    <row r="409" spans="1:25" ht="15.75" x14ac:dyDescent="0.25">
      <c r="A409">
        <f t="shared" si="27"/>
        <v>407</v>
      </c>
      <c r="B409" t="str">
        <f>C409&amp;" "&amp;D409&amp;" - "&amp;F409</f>
        <v>Anton Lindholm - COL</v>
      </c>
      <c r="C409" t="str">
        <f>RIGHT(E409,(LEN(E409)-1)-SEARCH(",",E409,1))</f>
        <v>Anton</v>
      </c>
      <c r="D409" t="str">
        <f>LEFT(E409,SEARCH(",",E409,1)-1)</f>
        <v>Lindholm</v>
      </c>
      <c r="E409" s="39" t="s">
        <v>1932</v>
      </c>
      <c r="F409" s="30" t="s">
        <v>15</v>
      </c>
      <c r="G409" s="35">
        <v>0</v>
      </c>
      <c r="H409" s="35" t="s">
        <v>2447</v>
      </c>
      <c r="I409" s="35" t="s">
        <v>2448</v>
      </c>
      <c r="J409" s="35">
        <v>24</v>
      </c>
      <c r="K409" s="35">
        <f>VALUE(COUNTIF(Validation!$A$2:$H$47,E409))</f>
        <v>0</v>
      </c>
      <c r="L409" s="361">
        <f>IF(OR(N409="RFA",N409="UFA",N409="",N409=0),0,N409)</f>
        <v>742500</v>
      </c>
      <c r="M409" s="361">
        <f>IF(OR(O409="RFA",O409="UFA",O409="",O409=0),0,O409)</f>
        <v>742500</v>
      </c>
      <c r="N409" s="358">
        <v>742500</v>
      </c>
      <c r="O409" s="358">
        <v>742500</v>
      </c>
      <c r="P409" s="358" t="s">
        <v>8</v>
      </c>
      <c r="Q409" s="358">
        <v>0</v>
      </c>
      <c r="R409" s="358">
        <v>0</v>
      </c>
      <c r="S409" s="358">
        <v>0</v>
      </c>
      <c r="T409" s="358">
        <v>0</v>
      </c>
      <c r="U409" s="35">
        <f t="shared" si="24"/>
        <v>2</v>
      </c>
      <c r="W409">
        <f>COUNTIF($E$3:$E$1479,E409)</f>
        <v>1</v>
      </c>
      <c r="X409" s="35">
        <f t="shared" si="25"/>
        <v>0</v>
      </c>
      <c r="Y409">
        <f t="shared" si="26"/>
        <v>1</v>
      </c>
    </row>
    <row r="410" spans="1:25" ht="15.75" x14ac:dyDescent="0.25">
      <c r="A410">
        <f t="shared" si="27"/>
        <v>408</v>
      </c>
      <c r="B410" t="str">
        <f>C410&amp;" "&amp;D410&amp;" - "&amp;F410</f>
        <v>Travis Barron - COL</v>
      </c>
      <c r="C410" t="str">
        <f>RIGHT(E410,(LEN(E410)-1)-SEARCH(",",E410,1))</f>
        <v>Travis</v>
      </c>
      <c r="D410" t="str">
        <f>LEFT(E410,SEARCH(",",E410,1)-1)</f>
        <v>Barron</v>
      </c>
      <c r="E410" s="39" t="s">
        <v>1944</v>
      </c>
      <c r="F410" s="30" t="s">
        <v>15</v>
      </c>
      <c r="G410" s="35" t="s">
        <v>388</v>
      </c>
      <c r="H410" s="35" t="s">
        <v>2442</v>
      </c>
      <c r="I410" s="35" t="s">
        <v>2448</v>
      </c>
      <c r="J410" s="35">
        <v>20</v>
      </c>
      <c r="K410" s="35">
        <f>VALUE(COUNTIF(Validation!$A$2:$H$47,E410))</f>
        <v>0</v>
      </c>
      <c r="L410" s="361">
        <f>IF(OR(N410="RFA",N410="UFA",N410="",N410=0),0,N410)</f>
        <v>741666</v>
      </c>
      <c r="M410" s="361">
        <f>IF(OR(O410="RFA",O410="UFA",O410="",O410=0),0,O410)</f>
        <v>741666</v>
      </c>
      <c r="N410" s="358">
        <v>741666</v>
      </c>
      <c r="O410" s="358">
        <v>741666</v>
      </c>
      <c r="P410" s="358" t="s">
        <v>8</v>
      </c>
      <c r="Q410" s="358">
        <v>0</v>
      </c>
      <c r="R410" s="358">
        <v>0</v>
      </c>
      <c r="S410" s="358">
        <v>0</v>
      </c>
      <c r="T410" s="358">
        <v>0</v>
      </c>
      <c r="U410" s="35">
        <f t="shared" si="24"/>
        <v>2</v>
      </c>
      <c r="W410">
        <f>COUNTIF($E$3:$E$1479,E410)</f>
        <v>1</v>
      </c>
      <c r="X410" s="35">
        <f t="shared" si="25"/>
        <v>1</v>
      </c>
      <c r="Y410">
        <f t="shared" si="26"/>
        <v>1</v>
      </c>
    </row>
    <row r="411" spans="1:25" ht="15.75" x14ac:dyDescent="0.25">
      <c r="A411">
        <f t="shared" si="27"/>
        <v>409</v>
      </c>
      <c r="B411" t="str">
        <f>C411&amp;" "&amp;D411&amp;" - "&amp;F411</f>
        <v>Sheldon Dries - COL</v>
      </c>
      <c r="C411" t="str">
        <f>RIGHT(E411,(LEN(E411)-1)-SEARCH(",",E411,1))</f>
        <v>Sheldon</v>
      </c>
      <c r="D411" t="str">
        <f>LEFT(E411,SEARCH(",",E411,1)-1)</f>
        <v>Dries</v>
      </c>
      <c r="E411" s="39" t="s">
        <v>1938</v>
      </c>
      <c r="F411" s="30" t="s">
        <v>15</v>
      </c>
      <c r="G411" s="35">
        <v>0</v>
      </c>
      <c r="H411" s="9" t="s">
        <v>73</v>
      </c>
      <c r="I411" s="9" t="s">
        <v>2448</v>
      </c>
      <c r="J411" s="9">
        <v>25</v>
      </c>
      <c r="K411" s="35">
        <f>VALUE(COUNTIF(Validation!$A$2:$H$47,E411))</f>
        <v>0</v>
      </c>
      <c r="L411" s="361">
        <f>IF(OR(N411="RFA",N411="UFA",N411="",N411=0),0,N411)</f>
        <v>735000</v>
      </c>
      <c r="M411" s="361">
        <f>IF(OR(O411="RFA",O411="UFA",O411="",O411=0),0,O411)</f>
        <v>0</v>
      </c>
      <c r="N411" s="358">
        <v>735000</v>
      </c>
      <c r="O411" s="358" t="s">
        <v>8</v>
      </c>
      <c r="P411" s="358">
        <v>0</v>
      </c>
      <c r="Q411" s="358">
        <v>0</v>
      </c>
      <c r="R411" s="358">
        <v>0</v>
      </c>
      <c r="S411" s="358">
        <v>0</v>
      </c>
      <c r="T411" s="358">
        <v>0</v>
      </c>
      <c r="U411" s="35">
        <f t="shared" si="24"/>
        <v>1</v>
      </c>
      <c r="W411">
        <f>COUNTIF($E$3:$E$1479,E411)</f>
        <v>1</v>
      </c>
      <c r="X411" s="35">
        <f t="shared" si="25"/>
        <v>0</v>
      </c>
      <c r="Y411">
        <f t="shared" si="26"/>
        <v>0</v>
      </c>
    </row>
    <row r="412" spans="1:25" ht="15.75" x14ac:dyDescent="0.25">
      <c r="A412">
        <f t="shared" si="27"/>
        <v>410</v>
      </c>
      <c r="B412" t="str">
        <f>C412&amp;" "&amp;D412&amp;" - "&amp;F412</f>
        <v>Ryan Graves - COL</v>
      </c>
      <c r="C412" t="str">
        <f>RIGHT(E412,(LEN(E412)-1)-SEARCH(",",E412,1))</f>
        <v>Ryan</v>
      </c>
      <c r="D412" t="str">
        <f>LEFT(E412,SEARCH(",",E412,1)-1)</f>
        <v>Graves</v>
      </c>
      <c r="E412" s="39" t="s">
        <v>1951</v>
      </c>
      <c r="F412" s="30" t="s">
        <v>15</v>
      </c>
      <c r="G412" s="35">
        <v>0</v>
      </c>
      <c r="H412" s="35" t="s">
        <v>2447</v>
      </c>
      <c r="I412" s="35" t="s">
        <v>2441</v>
      </c>
      <c r="J412" s="35">
        <v>24</v>
      </c>
      <c r="K412" s="35">
        <f>VALUE(COUNTIF(Validation!$A$2:$H$47,E412))</f>
        <v>0</v>
      </c>
      <c r="L412" s="361">
        <f>IF(OR(N412="RFA",N412="UFA",N412="",N412=0),0,N412)</f>
        <v>735000</v>
      </c>
      <c r="M412" s="361">
        <f>IF(OR(O412="RFA",O412="UFA",O412="",O412=0),0,O412)</f>
        <v>0</v>
      </c>
      <c r="N412" s="358">
        <v>735000</v>
      </c>
      <c r="O412" s="358" t="s">
        <v>8</v>
      </c>
      <c r="P412" s="358">
        <v>0</v>
      </c>
      <c r="Q412" s="358">
        <v>0</v>
      </c>
      <c r="R412" s="358">
        <v>0</v>
      </c>
      <c r="S412" s="358">
        <v>0</v>
      </c>
      <c r="T412" s="358">
        <v>0</v>
      </c>
      <c r="U412" s="35">
        <f t="shared" si="24"/>
        <v>1</v>
      </c>
      <c r="W412">
        <f>COUNTIF($E$3:$E$1479,E412)</f>
        <v>1</v>
      </c>
      <c r="X412" s="35">
        <f t="shared" si="25"/>
        <v>0</v>
      </c>
      <c r="Y412">
        <f t="shared" si="26"/>
        <v>0</v>
      </c>
    </row>
    <row r="413" spans="1:25" ht="15.75" x14ac:dyDescent="0.25">
      <c r="A413">
        <f t="shared" si="27"/>
        <v>411</v>
      </c>
      <c r="B413" t="str">
        <f>C413&amp;" "&amp;D413&amp;" - "&amp;F413</f>
        <v>AJ Greer - COL</v>
      </c>
      <c r="C413" t="str">
        <f>RIGHT(E413,(LEN(E413)-1)-SEARCH(",",E413,1))</f>
        <v>AJ</v>
      </c>
      <c r="D413" t="str">
        <f>LEFT(E413,SEARCH(",",E413,1)-1)</f>
        <v>Greer</v>
      </c>
      <c r="E413" s="39" t="s">
        <v>1945</v>
      </c>
      <c r="F413" s="30" t="s">
        <v>15</v>
      </c>
      <c r="G413" s="35">
        <v>0</v>
      </c>
      <c r="H413" s="35" t="s">
        <v>2442</v>
      </c>
      <c r="I413" s="35" t="s">
        <v>2448</v>
      </c>
      <c r="J413" s="35">
        <v>22</v>
      </c>
      <c r="K413" s="35">
        <f>VALUE(COUNTIF(Validation!$A$2:$H$47,E413))</f>
        <v>0</v>
      </c>
      <c r="L413" s="361">
        <f>IF(OR(N413="RFA",N413="UFA",N413="",N413=0),0,N413)</f>
        <v>735000</v>
      </c>
      <c r="M413" s="361">
        <f>IF(OR(O413="RFA",O413="UFA",O413="",O413=0),0,O413)</f>
        <v>0</v>
      </c>
      <c r="N413" s="358">
        <v>735000</v>
      </c>
      <c r="O413" s="358" t="s">
        <v>8</v>
      </c>
      <c r="P413" s="358">
        <v>0</v>
      </c>
      <c r="Q413" s="358">
        <v>0</v>
      </c>
      <c r="R413" s="358">
        <v>0</v>
      </c>
      <c r="S413" s="358">
        <v>0</v>
      </c>
      <c r="T413" s="358">
        <v>0</v>
      </c>
      <c r="U413" s="35">
        <f t="shared" si="24"/>
        <v>1</v>
      </c>
      <c r="W413">
        <f>COUNTIF($E$3:$E$1479,E413)</f>
        <v>1</v>
      </c>
      <c r="X413" s="35">
        <f t="shared" si="25"/>
        <v>0</v>
      </c>
      <c r="Y413">
        <f t="shared" si="26"/>
        <v>0</v>
      </c>
    </row>
    <row r="414" spans="1:25" ht="15.75" x14ac:dyDescent="0.25">
      <c r="A414">
        <f t="shared" si="27"/>
        <v>412</v>
      </c>
      <c r="B414" t="str">
        <f>C414&amp;" "&amp;D414&amp;" - "&amp;F414</f>
        <v>Mark Alt - COL</v>
      </c>
      <c r="C414" t="str">
        <f>RIGHT(E414,(LEN(E414)-1)-SEARCH(",",E414,1))</f>
        <v>Mark</v>
      </c>
      <c r="D414" t="str">
        <f>LEFT(E414,SEARCH(",",E414,1)-1)</f>
        <v>Alt</v>
      </c>
      <c r="E414" s="39" t="s">
        <v>1946</v>
      </c>
      <c r="F414" s="30" t="s">
        <v>15</v>
      </c>
      <c r="G414" s="35">
        <v>0</v>
      </c>
      <c r="H414" s="35" t="s">
        <v>2446</v>
      </c>
      <c r="I414" s="35" t="s">
        <v>2448</v>
      </c>
      <c r="J414" s="35">
        <v>27</v>
      </c>
      <c r="K414" s="35">
        <f>VALUE(COUNTIF(Validation!$A$2:$H$47,E414))</f>
        <v>0</v>
      </c>
      <c r="L414" s="361">
        <f>IF(OR(N414="RFA",N414="UFA",N414="",N414=0),0,N414)</f>
        <v>725000</v>
      </c>
      <c r="M414" s="361">
        <f>IF(OR(O414="RFA",O414="UFA",O414="",O414=0),0,O414)</f>
        <v>0</v>
      </c>
      <c r="N414" s="358">
        <v>725000</v>
      </c>
      <c r="O414" s="358" t="s">
        <v>7</v>
      </c>
      <c r="P414" s="358">
        <v>0</v>
      </c>
      <c r="Q414" s="358">
        <v>0</v>
      </c>
      <c r="R414" s="358">
        <v>0</v>
      </c>
      <c r="S414" s="358">
        <v>0</v>
      </c>
      <c r="T414" s="358">
        <v>0</v>
      </c>
      <c r="U414" s="35">
        <f t="shared" si="24"/>
        <v>1</v>
      </c>
      <c r="W414">
        <f>COUNTIF($E$3:$E$1479,E414)</f>
        <v>1</v>
      </c>
      <c r="X414" s="35">
        <f t="shared" si="25"/>
        <v>0</v>
      </c>
      <c r="Y414">
        <f t="shared" si="26"/>
        <v>0</v>
      </c>
    </row>
    <row r="415" spans="1:25" ht="15.75" x14ac:dyDescent="0.25">
      <c r="A415">
        <f t="shared" si="27"/>
        <v>413</v>
      </c>
      <c r="B415" t="str">
        <f>C415&amp;" "&amp;D415&amp;" - "&amp;F415</f>
        <v>Ty Lewis - COL</v>
      </c>
      <c r="C415" t="str">
        <f>RIGHT(E415,(LEN(E415)-1)-SEARCH(",",E415,1))</f>
        <v>Ty</v>
      </c>
      <c r="D415" t="str">
        <f>LEFT(E415,SEARCH(",",E415,1)-1)</f>
        <v>Lewis</v>
      </c>
      <c r="E415" s="39" t="s">
        <v>1947</v>
      </c>
      <c r="F415" s="30" t="s">
        <v>15</v>
      </c>
      <c r="G415" s="35" t="s">
        <v>388</v>
      </c>
      <c r="H415" s="35" t="s">
        <v>2442</v>
      </c>
      <c r="I415" s="35" t="s">
        <v>2448</v>
      </c>
      <c r="J415" s="35">
        <v>21</v>
      </c>
      <c r="K415" s="35">
        <f>VALUE(COUNTIF(Validation!$A$2:$H$47,E415))</f>
        <v>0</v>
      </c>
      <c r="L415" s="361">
        <f>IF(OR(N415="RFA",N415="UFA",N415="",N415=0),0,N415)</f>
        <v>716666</v>
      </c>
      <c r="M415" s="361">
        <f>IF(OR(O415="RFA",O415="UFA",O415="",O415=0),0,O415)</f>
        <v>716666</v>
      </c>
      <c r="N415" s="358">
        <v>716666</v>
      </c>
      <c r="O415" s="358">
        <v>716666</v>
      </c>
      <c r="P415" s="358" t="s">
        <v>8</v>
      </c>
      <c r="Q415" s="358">
        <v>0</v>
      </c>
      <c r="R415" s="358">
        <v>0</v>
      </c>
      <c r="S415" s="358">
        <v>0</v>
      </c>
      <c r="T415" s="358">
        <v>0</v>
      </c>
      <c r="U415" s="35">
        <f t="shared" si="24"/>
        <v>2</v>
      </c>
      <c r="W415">
        <f>COUNTIF($E$3:$E$1479,E415)</f>
        <v>1</v>
      </c>
      <c r="X415" s="35">
        <f t="shared" si="25"/>
        <v>1</v>
      </c>
      <c r="Y415">
        <f t="shared" si="26"/>
        <v>1</v>
      </c>
    </row>
    <row r="416" spans="1:25" ht="15.75" x14ac:dyDescent="0.25">
      <c r="A416">
        <f t="shared" si="27"/>
        <v>414</v>
      </c>
      <c r="B416" t="str">
        <f>C416&amp;" "&amp;D416&amp;" - "&amp;F416</f>
        <v>Jayson Megna - COL</v>
      </c>
      <c r="C416" t="str">
        <f>RIGHT(E416,(LEN(E416)-1)-SEARCH(",",E416,1))</f>
        <v>Jayson</v>
      </c>
      <c r="D416" t="str">
        <f>LEFT(E416,SEARCH(",",E416,1)-1)</f>
        <v>Megna</v>
      </c>
      <c r="E416" s="39" t="s">
        <v>1885</v>
      </c>
      <c r="F416" s="30" t="s">
        <v>15</v>
      </c>
      <c r="G416" s="35">
        <v>0</v>
      </c>
      <c r="H416" s="9" t="s">
        <v>2440</v>
      </c>
      <c r="I416" s="9" t="s">
        <v>2448</v>
      </c>
      <c r="J416" s="9">
        <v>29</v>
      </c>
      <c r="K416" s="35">
        <f>VALUE(COUNTIF(Validation!$A$2:$H$47,E416))</f>
        <v>0</v>
      </c>
      <c r="L416" s="361">
        <f>IF(OR(N416="RFA",N416="UFA",N416="",N416=0),0,N416)</f>
        <v>700000</v>
      </c>
      <c r="M416" s="361">
        <f>IF(OR(O416="RFA",O416="UFA",O416="",O416=0),0,O416)</f>
        <v>0</v>
      </c>
      <c r="N416" s="358">
        <v>700000</v>
      </c>
      <c r="O416" s="358" t="s">
        <v>7</v>
      </c>
      <c r="P416" s="358">
        <v>0</v>
      </c>
      <c r="Q416" s="358">
        <v>0</v>
      </c>
      <c r="R416" s="358">
        <v>0</v>
      </c>
      <c r="S416" s="358">
        <v>0</v>
      </c>
      <c r="T416" s="358">
        <v>0</v>
      </c>
      <c r="U416" s="35">
        <f t="shared" si="24"/>
        <v>1</v>
      </c>
      <c r="W416">
        <f>COUNTIF($E$3:$E$1479,E416)</f>
        <v>1</v>
      </c>
      <c r="X416" s="35">
        <f t="shared" si="25"/>
        <v>0</v>
      </c>
      <c r="Y416">
        <f t="shared" si="26"/>
        <v>0</v>
      </c>
    </row>
    <row r="417" spans="1:25" ht="15.75" x14ac:dyDescent="0.25">
      <c r="A417">
        <f t="shared" si="27"/>
        <v>415</v>
      </c>
      <c r="B417" t="str">
        <f>C417&amp;" "&amp;D417&amp;" - "&amp;F417</f>
        <v>Daniel Renouf - COL</v>
      </c>
      <c r="C417" t="str">
        <f>RIGHT(E417,(LEN(E417)-1)-SEARCH(",",E417,1))</f>
        <v>Daniel</v>
      </c>
      <c r="D417" t="str">
        <f>LEFT(E417,SEARCH(",",E417,1)-1)</f>
        <v>Renouf</v>
      </c>
      <c r="E417" s="39" t="s">
        <v>1654</v>
      </c>
      <c r="F417" s="30" t="s">
        <v>15</v>
      </c>
      <c r="G417" s="35">
        <v>0</v>
      </c>
      <c r="H417" s="35" t="s">
        <v>82</v>
      </c>
      <c r="I417" s="35" t="s">
        <v>2448</v>
      </c>
      <c r="J417" s="35">
        <v>25</v>
      </c>
      <c r="K417" s="35">
        <f>VALUE(COUNTIF(Validation!$A$2:$H$47,E417))</f>
        <v>0</v>
      </c>
      <c r="L417" s="361">
        <f>IF(OR(N417="RFA",N417="UFA",N417="",N417=0),0,N417)</f>
        <v>700000</v>
      </c>
      <c r="M417" s="361">
        <f>IF(OR(O417="RFA",O417="UFA",O417="",O417=0),0,O417)</f>
        <v>700000</v>
      </c>
      <c r="N417" s="358">
        <v>700000</v>
      </c>
      <c r="O417" s="358">
        <v>700000</v>
      </c>
      <c r="P417" s="358" t="s">
        <v>7</v>
      </c>
      <c r="Q417" s="358">
        <v>0</v>
      </c>
      <c r="R417" s="358">
        <v>0</v>
      </c>
      <c r="S417" s="358">
        <v>0</v>
      </c>
      <c r="T417" s="358">
        <v>0</v>
      </c>
      <c r="U417" s="35">
        <f t="shared" si="24"/>
        <v>2</v>
      </c>
      <c r="W417">
        <f>COUNTIF($E$3:$E$1479,E417)</f>
        <v>1</v>
      </c>
      <c r="X417" s="35">
        <f t="shared" si="25"/>
        <v>0</v>
      </c>
      <c r="Y417">
        <f t="shared" si="26"/>
        <v>1</v>
      </c>
    </row>
    <row r="418" spans="1:25" ht="15.75" x14ac:dyDescent="0.25">
      <c r="A418">
        <f t="shared" si="27"/>
        <v>416</v>
      </c>
      <c r="B418" t="str">
        <f>C418&amp;" "&amp;D418&amp;" - "&amp;F418</f>
        <v>T.J. Tynan - COL</v>
      </c>
      <c r="C418" t="str">
        <f>RIGHT(E418,(LEN(E418)-1)-SEARCH(",",E418,1))</f>
        <v>T.J.</v>
      </c>
      <c r="D418" t="str">
        <f>LEFT(E418,SEARCH(",",E418,1)-1)</f>
        <v>Tynan</v>
      </c>
      <c r="E418" s="39" t="s">
        <v>2402</v>
      </c>
      <c r="F418" s="30" t="s">
        <v>15</v>
      </c>
      <c r="G418" s="35">
        <v>0</v>
      </c>
      <c r="H418" s="35" t="s">
        <v>73</v>
      </c>
      <c r="I418" s="35" t="s">
        <v>2448</v>
      </c>
      <c r="J418" s="35">
        <v>27</v>
      </c>
      <c r="K418" s="35">
        <f>VALUE(COUNTIF(Validation!$A$2:$H$47,E418))</f>
        <v>0</v>
      </c>
      <c r="L418" s="361">
        <f>IF(OR(N418="RFA",N418="UFA",N418="",N418=0),0,N418)</f>
        <v>700000</v>
      </c>
      <c r="M418" s="361">
        <f>IF(OR(O418="RFA",O418="UFA",O418="",O418=0),0,O418)</f>
        <v>0</v>
      </c>
      <c r="N418" s="358">
        <v>700000</v>
      </c>
      <c r="O418" s="358" t="s">
        <v>7</v>
      </c>
      <c r="P418" s="358">
        <v>0</v>
      </c>
      <c r="Q418" s="358">
        <v>0</v>
      </c>
      <c r="R418" s="358">
        <v>0</v>
      </c>
      <c r="S418" s="358">
        <v>0</v>
      </c>
      <c r="T418" s="358">
        <v>0</v>
      </c>
      <c r="U418" s="35">
        <f t="shared" si="24"/>
        <v>1</v>
      </c>
      <c r="W418">
        <f>COUNTIF($E$3:$E$1479,E418)</f>
        <v>1</v>
      </c>
      <c r="X418" s="35">
        <f t="shared" si="25"/>
        <v>0</v>
      </c>
      <c r="Y418">
        <f t="shared" si="26"/>
        <v>0</v>
      </c>
    </row>
    <row r="419" spans="1:25" ht="15.75" x14ac:dyDescent="0.25">
      <c r="A419">
        <f t="shared" si="27"/>
        <v>417</v>
      </c>
      <c r="B419" t="str">
        <f>C419&amp;" "&amp;D419&amp;" - "&amp;F419</f>
        <v>Mikko Rantanen - COL</v>
      </c>
      <c r="C419" t="str">
        <f>RIGHT(E419,(LEN(E419)-1)-SEARCH(",",E419,1))</f>
        <v>Mikko</v>
      </c>
      <c r="D419" t="str">
        <f>LEFT(E419,SEARCH(",",E419,1)-1)</f>
        <v>Rantanen</v>
      </c>
      <c r="E419" s="39" t="s">
        <v>1924</v>
      </c>
      <c r="F419" s="30" t="s">
        <v>15</v>
      </c>
      <c r="G419" s="35">
        <v>0</v>
      </c>
      <c r="H419" s="35" t="s">
        <v>2440</v>
      </c>
      <c r="I419" s="35" t="s">
        <v>2441</v>
      </c>
      <c r="J419" s="35">
        <v>22</v>
      </c>
      <c r="K419" s="35">
        <f>VALUE(COUNTIF(Validation!$A$2:$H$47,E419))</f>
        <v>0</v>
      </c>
      <c r="L419" s="361">
        <f>IF(OR(N419="RFA",N419="UFA",N419="",N419=0),0,N419)</f>
        <v>0</v>
      </c>
      <c r="M419" s="361">
        <f>IF(OR(O419="RFA",O419="UFA",O419="",O419=0),0,O419)</f>
        <v>0</v>
      </c>
      <c r="N419" s="358" t="s">
        <v>8</v>
      </c>
      <c r="O419" s="358">
        <v>0</v>
      </c>
      <c r="P419" s="358">
        <v>0</v>
      </c>
      <c r="Q419" s="358">
        <v>0</v>
      </c>
      <c r="R419" s="358">
        <v>0</v>
      </c>
      <c r="S419" s="358">
        <v>0</v>
      </c>
      <c r="T419" s="358">
        <v>0</v>
      </c>
      <c r="U419" s="35">
        <f t="shared" si="24"/>
        <v>0</v>
      </c>
      <c r="W419">
        <f>COUNTIF($E$3:$E$1479,E419)</f>
        <v>1</v>
      </c>
      <c r="X419" s="35">
        <f t="shared" si="25"/>
        <v>0</v>
      </c>
      <c r="Y419">
        <f t="shared" si="26"/>
        <v>1</v>
      </c>
    </row>
    <row r="420" spans="1:25" ht="15.75" x14ac:dyDescent="0.25">
      <c r="A420">
        <f t="shared" si="27"/>
        <v>418</v>
      </c>
      <c r="B420" t="str">
        <f>C420&amp;" "&amp;D420&amp;" - "&amp;F420</f>
        <v>Tyler Seguin - DAL</v>
      </c>
      <c r="C420" t="str">
        <f>RIGHT(E420,(LEN(E420)-1)-SEARCH(",",E420,1))</f>
        <v>Tyler</v>
      </c>
      <c r="D420" t="str">
        <f>LEFT(E420,SEARCH(",",E420,1)-1)</f>
        <v>Seguin</v>
      </c>
      <c r="E420" s="39" t="s">
        <v>3001</v>
      </c>
      <c r="F420" s="30" t="s">
        <v>16</v>
      </c>
      <c r="G420" s="35" t="s">
        <v>422</v>
      </c>
      <c r="H420" s="35" t="s">
        <v>2686</v>
      </c>
      <c r="I420" s="35" t="s">
        <v>2679</v>
      </c>
      <c r="J420" s="35">
        <v>27</v>
      </c>
      <c r="K420" s="35">
        <f>VALUE(COUNTIF(Validation!$A$2:$H$47,E420))</f>
        <v>0</v>
      </c>
      <c r="L420" s="361">
        <f>IF(OR(N420="RFA",N420="UFA",N420="",N420=0),0,N420)</f>
        <v>9850000</v>
      </c>
      <c r="M420" s="361">
        <f>IF(OR(O420="RFA",O420="UFA",O420="",O420=0),0,O420)</f>
        <v>9850000</v>
      </c>
      <c r="N420" s="358">
        <v>9850000</v>
      </c>
      <c r="O420" s="358">
        <v>9850000</v>
      </c>
      <c r="P420" s="358">
        <v>9850000</v>
      </c>
      <c r="Q420" s="358">
        <v>9850000</v>
      </c>
      <c r="R420" s="358">
        <v>9850000</v>
      </c>
      <c r="S420" s="358">
        <v>9850000</v>
      </c>
      <c r="T420" s="358">
        <v>9850000</v>
      </c>
      <c r="U420" s="35">
        <f t="shared" si="24"/>
        <v>7</v>
      </c>
      <c r="W420">
        <f>COUNTIF($E$3:$E$1479,E420)</f>
        <v>1</v>
      </c>
      <c r="X420" s="35">
        <f t="shared" si="25"/>
        <v>0</v>
      </c>
      <c r="Y420">
        <f t="shared" si="26"/>
        <v>1</v>
      </c>
    </row>
    <row r="421" spans="1:25" ht="15.75" x14ac:dyDescent="0.25">
      <c r="A421">
        <f t="shared" si="27"/>
        <v>419</v>
      </c>
      <c r="B421" t="str">
        <f>C421&amp;" "&amp;D421&amp;" - "&amp;F421</f>
        <v>Jamie Benn - DAL</v>
      </c>
      <c r="C421" t="str">
        <f>RIGHT(E421,(LEN(E421)-1)-SEARCH(",",E421,1))</f>
        <v>Jamie</v>
      </c>
      <c r="D421" t="str">
        <f>LEFT(E421,SEARCH(",",E421,1)-1)</f>
        <v>Benn</v>
      </c>
      <c r="E421" s="39" t="s">
        <v>2944</v>
      </c>
      <c r="F421" s="30" t="s">
        <v>16</v>
      </c>
      <c r="G421" s="35" t="s">
        <v>422</v>
      </c>
      <c r="H421" s="35" t="s">
        <v>93</v>
      </c>
      <c r="I421" s="35" t="s">
        <v>2679</v>
      </c>
      <c r="J421" s="35">
        <v>30</v>
      </c>
      <c r="K421" s="35">
        <f>VALUE(COUNTIF(Validation!$A$2:$H$47,E421))</f>
        <v>0</v>
      </c>
      <c r="L421" s="361">
        <f>IF(OR(N421="RFA",N421="UFA",N421="",N421=0),0,N421)</f>
        <v>9500000</v>
      </c>
      <c r="M421" s="361">
        <f>IF(OR(O421="RFA",O421="UFA",O421="",O421=0),0,O421)</f>
        <v>9500000</v>
      </c>
      <c r="N421" s="358">
        <v>9500000</v>
      </c>
      <c r="O421" s="358">
        <v>9500000</v>
      </c>
      <c r="P421" s="358">
        <v>9500000</v>
      </c>
      <c r="Q421" s="358">
        <v>9500000</v>
      </c>
      <c r="R421" s="358">
        <v>9500000</v>
      </c>
      <c r="S421" s="358">
        <v>9500000</v>
      </c>
      <c r="T421" s="358" t="s">
        <v>7</v>
      </c>
      <c r="U421" s="35">
        <f t="shared" si="24"/>
        <v>6</v>
      </c>
      <c r="W421">
        <f>COUNTIF($E$3:$E$1479,E421)</f>
        <v>1</v>
      </c>
      <c r="X421" s="35">
        <f t="shared" si="25"/>
        <v>0</v>
      </c>
      <c r="Y421">
        <f t="shared" si="26"/>
        <v>1</v>
      </c>
    </row>
    <row r="422" spans="1:25" ht="15.75" x14ac:dyDescent="0.25">
      <c r="A422">
        <f t="shared" si="27"/>
        <v>420</v>
      </c>
      <c r="B422" t="str">
        <f>C422&amp;" "&amp;D422&amp;" - "&amp;F422</f>
        <v>Joe Pavelski - DAL</v>
      </c>
      <c r="C422" t="str">
        <f>RIGHT(E422,(LEN(E422)-1)-SEARCH(",",E422,1))</f>
        <v>Joe</v>
      </c>
      <c r="D422" t="str">
        <f>LEFT(E422,SEARCH(",",E422,1)-1)</f>
        <v>Pavelski</v>
      </c>
      <c r="E422" s="39" t="s">
        <v>2484</v>
      </c>
      <c r="F422" s="30" t="s">
        <v>16</v>
      </c>
      <c r="G422" s="35" t="s">
        <v>422</v>
      </c>
      <c r="H422" s="9" t="s">
        <v>2680</v>
      </c>
      <c r="I422" s="9" t="s">
        <v>2679</v>
      </c>
      <c r="J422" s="9">
        <v>35</v>
      </c>
      <c r="K422" s="35">
        <f>VALUE(COUNTIF(Validation!$A$2:$H$47,E422))</f>
        <v>0</v>
      </c>
      <c r="L422" s="361">
        <f>IF(OR(N422="RFA",N422="UFA",N422="",N422=0),0,N422)</f>
        <v>7000000</v>
      </c>
      <c r="M422" s="361">
        <f>IF(OR(O422="RFA",O422="UFA",O422="",O422=0),0,O422)</f>
        <v>7000000</v>
      </c>
      <c r="N422" s="358">
        <v>7000000</v>
      </c>
      <c r="O422" s="358">
        <v>7000000</v>
      </c>
      <c r="P422" s="358">
        <v>7000000</v>
      </c>
      <c r="Q422" s="358" t="s">
        <v>7</v>
      </c>
      <c r="R422" s="358">
        <v>0</v>
      </c>
      <c r="S422" s="358">
        <v>0</v>
      </c>
      <c r="T422" s="358">
        <v>0</v>
      </c>
      <c r="U422" s="35">
        <f t="shared" si="24"/>
        <v>3</v>
      </c>
      <c r="W422">
        <f>COUNTIF($E$3:$E$1479,E422)</f>
        <v>1</v>
      </c>
      <c r="X422" s="35">
        <f t="shared" si="25"/>
        <v>0</v>
      </c>
      <c r="Y422">
        <f t="shared" si="26"/>
        <v>1</v>
      </c>
    </row>
    <row r="423" spans="1:25" ht="15.75" x14ac:dyDescent="0.25">
      <c r="A423">
        <f t="shared" si="27"/>
        <v>421</v>
      </c>
      <c r="B423" t="str">
        <f>C423&amp;" "&amp;D423&amp;" - "&amp;F423</f>
        <v>Alexander Radulov - DAL</v>
      </c>
      <c r="C423" t="str">
        <f>RIGHT(E423,(LEN(E423)-1)-SEARCH(",",E423,1))</f>
        <v>Alexander</v>
      </c>
      <c r="D423" t="str">
        <f>LEFT(E423,SEARCH(",",E423,1)-1)</f>
        <v>Radulov</v>
      </c>
      <c r="E423" s="39" t="s">
        <v>2997</v>
      </c>
      <c r="F423" s="30" t="s">
        <v>16</v>
      </c>
      <c r="G423" s="35" t="s">
        <v>422</v>
      </c>
      <c r="H423" s="35" t="s">
        <v>88</v>
      </c>
      <c r="I423" s="35" t="s">
        <v>2679</v>
      </c>
      <c r="J423" s="35">
        <v>33</v>
      </c>
      <c r="K423" s="35">
        <f>VALUE(COUNTIF(Validation!$A$2:$H$47,E423))</f>
        <v>0</v>
      </c>
      <c r="L423" s="361">
        <f>IF(OR(N423="RFA",N423="UFA",N423="",N423=0),0,N423)</f>
        <v>6250000</v>
      </c>
      <c r="M423" s="361">
        <f>IF(OR(O423="RFA",O423="UFA",O423="",O423=0),0,O423)</f>
        <v>6250000</v>
      </c>
      <c r="N423" s="358">
        <v>6250000</v>
      </c>
      <c r="O423" s="358">
        <v>6250000</v>
      </c>
      <c r="P423" s="358">
        <v>6250000</v>
      </c>
      <c r="Q423" s="358" t="s">
        <v>7</v>
      </c>
      <c r="R423" s="358">
        <v>0</v>
      </c>
      <c r="S423" s="358">
        <v>0</v>
      </c>
      <c r="T423" s="358">
        <v>0</v>
      </c>
      <c r="U423" s="35">
        <f t="shared" si="24"/>
        <v>3</v>
      </c>
      <c r="W423">
        <f>COUNTIF($E$3:$E$1479,E423)</f>
        <v>1</v>
      </c>
      <c r="X423" s="35">
        <f t="shared" si="25"/>
        <v>0</v>
      </c>
      <c r="Y423">
        <f t="shared" si="26"/>
        <v>1</v>
      </c>
    </row>
    <row r="424" spans="1:25" ht="15.75" x14ac:dyDescent="0.25">
      <c r="A424">
        <f t="shared" si="27"/>
        <v>422</v>
      </c>
      <c r="B424" t="str">
        <f>C424&amp;" "&amp;D424&amp;" - "&amp;F424</f>
        <v>Esa Lindell - DAL</v>
      </c>
      <c r="C424" t="str">
        <f>RIGHT(E424,(LEN(E424)-1)-SEARCH(",",E424,1))</f>
        <v>Esa</v>
      </c>
      <c r="D424" t="str">
        <f>LEFT(E424,SEARCH(",",E424,1)-1)</f>
        <v>Lindell</v>
      </c>
      <c r="E424" s="39" t="s">
        <v>1961</v>
      </c>
      <c r="F424" s="30" t="s">
        <v>16</v>
      </c>
      <c r="G424" s="35">
        <v>0</v>
      </c>
      <c r="H424" s="35" t="s">
        <v>382</v>
      </c>
      <c r="I424" s="35" t="s">
        <v>2679</v>
      </c>
      <c r="J424" s="35">
        <v>25</v>
      </c>
      <c r="K424" s="35">
        <f>VALUE(COUNTIF(Validation!$A$2:$H$47,E424))</f>
        <v>0</v>
      </c>
      <c r="L424" s="361">
        <f>IF(OR(N424="RFA",N424="UFA",N424="",N424=0),0,N424)</f>
        <v>5800000</v>
      </c>
      <c r="M424" s="361">
        <f>IF(OR(O424="RFA",O424="UFA",O424="",O424=0),0,O424)</f>
        <v>5800000</v>
      </c>
      <c r="N424" s="358">
        <v>5800000</v>
      </c>
      <c r="O424" s="358">
        <v>5800000</v>
      </c>
      <c r="P424" s="358">
        <v>5800000</v>
      </c>
      <c r="Q424" s="358">
        <v>5800000</v>
      </c>
      <c r="R424" s="358">
        <v>5800000</v>
      </c>
      <c r="S424" s="358">
        <v>5800000</v>
      </c>
      <c r="T424" s="358" t="s">
        <v>7</v>
      </c>
      <c r="U424" s="35">
        <f t="shared" si="24"/>
        <v>6</v>
      </c>
      <c r="W424">
        <f>COUNTIF($E$3:$E$1479,E424)</f>
        <v>1</v>
      </c>
      <c r="X424" s="35">
        <f t="shared" si="25"/>
        <v>0</v>
      </c>
      <c r="Y424">
        <f t="shared" si="26"/>
        <v>1</v>
      </c>
    </row>
    <row r="425" spans="1:25" ht="15.75" x14ac:dyDescent="0.25">
      <c r="A425">
        <f t="shared" si="27"/>
        <v>423</v>
      </c>
      <c r="B425" t="str">
        <f>C425&amp;" "&amp;D425&amp;" - "&amp;F425</f>
        <v>Ben Bishop - DAL</v>
      </c>
      <c r="C425" t="str">
        <f>RIGHT(E425,(LEN(E425)-1)-SEARCH(",",E425,1))</f>
        <v>Ben</v>
      </c>
      <c r="D425" t="str">
        <f>LEFT(E425,SEARCH(",",E425,1)-1)</f>
        <v>Bishop</v>
      </c>
      <c r="E425" s="39" t="s">
        <v>1964</v>
      </c>
      <c r="F425" s="30" t="s">
        <v>16</v>
      </c>
      <c r="G425" s="35" t="s">
        <v>422</v>
      </c>
      <c r="H425" s="35" t="s">
        <v>127</v>
      </c>
      <c r="I425" s="35" t="s">
        <v>2679</v>
      </c>
      <c r="J425" s="35">
        <v>32</v>
      </c>
      <c r="K425" s="35">
        <f>VALUE(COUNTIF(Validation!$A$2:$H$47,E425))</f>
        <v>0</v>
      </c>
      <c r="L425" s="361">
        <f>IF(OR(N425="RFA",N425="UFA",N425="",N425=0),0,N425)</f>
        <v>4916666</v>
      </c>
      <c r="M425" s="361">
        <f>IF(OR(O425="RFA",O425="UFA",O425="",O425=0),0,O425)</f>
        <v>4916666</v>
      </c>
      <c r="N425" s="358">
        <v>4916666</v>
      </c>
      <c r="O425" s="358">
        <v>4916666</v>
      </c>
      <c r="P425" s="358">
        <v>4916666</v>
      </c>
      <c r="Q425" s="358">
        <v>4916666</v>
      </c>
      <c r="R425" s="358" t="s">
        <v>7</v>
      </c>
      <c r="S425" s="358">
        <v>0</v>
      </c>
      <c r="T425" s="358">
        <v>0</v>
      </c>
      <c r="U425" s="35">
        <f t="shared" si="24"/>
        <v>4</v>
      </c>
      <c r="W425">
        <f>COUNTIF($E$3:$E$1479,E425)</f>
        <v>1</v>
      </c>
      <c r="X425" s="35">
        <f t="shared" si="25"/>
        <v>0</v>
      </c>
      <c r="Y425">
        <f t="shared" si="26"/>
        <v>1</v>
      </c>
    </row>
    <row r="426" spans="1:25" ht="15.75" x14ac:dyDescent="0.25">
      <c r="A426">
        <f t="shared" si="27"/>
        <v>424</v>
      </c>
      <c r="B426" t="str">
        <f>C426&amp;" "&amp;D426&amp;" - "&amp;F426</f>
        <v>Martin Hanzal - DAL</v>
      </c>
      <c r="C426" t="str">
        <f>RIGHT(E426,(LEN(E426)-1)-SEARCH(",",E426,1))</f>
        <v>Martin</v>
      </c>
      <c r="D426" t="str">
        <f>LEFT(E426,SEARCH(",",E426,1)-1)</f>
        <v>Hanzal</v>
      </c>
      <c r="E426" s="39" t="s">
        <v>1953</v>
      </c>
      <c r="F426" s="30" t="s">
        <v>16</v>
      </c>
      <c r="G426" s="35" t="s">
        <v>383</v>
      </c>
      <c r="H426" s="35" t="s">
        <v>73</v>
      </c>
      <c r="I426" s="35" t="s">
        <v>2679</v>
      </c>
      <c r="J426" s="35">
        <v>32</v>
      </c>
      <c r="K426" s="35">
        <f>VALUE(COUNTIF(Validation!$A$2:$H$47,E426))</f>
        <v>0</v>
      </c>
      <c r="L426" s="361">
        <f>IF(OR(N426="RFA",N426="UFA",N426="",N426=0),0,N426)</f>
        <v>4750000</v>
      </c>
      <c r="M426" s="361">
        <f>IF(OR(O426="RFA",O426="UFA",O426="",O426=0),0,O426)</f>
        <v>0</v>
      </c>
      <c r="N426" s="358">
        <v>4750000</v>
      </c>
      <c r="O426" s="358" t="s">
        <v>7</v>
      </c>
      <c r="P426" s="358">
        <v>0</v>
      </c>
      <c r="Q426" s="358">
        <v>0</v>
      </c>
      <c r="R426" s="358">
        <v>0</v>
      </c>
      <c r="S426" s="358">
        <v>0</v>
      </c>
      <c r="T426" s="358">
        <v>0</v>
      </c>
      <c r="U426" s="35">
        <f t="shared" si="24"/>
        <v>1</v>
      </c>
      <c r="W426">
        <f>COUNTIF($E$3:$E$1479,E426)</f>
        <v>1</v>
      </c>
      <c r="X426" s="35">
        <f t="shared" si="25"/>
        <v>0</v>
      </c>
      <c r="Y426">
        <f t="shared" si="26"/>
        <v>0</v>
      </c>
    </row>
    <row r="427" spans="1:25" ht="15.75" x14ac:dyDescent="0.25">
      <c r="A427">
        <f t="shared" si="27"/>
        <v>425</v>
      </c>
      <c r="B427" t="str">
        <f>C427&amp;" "&amp;D427&amp;" - "&amp;F427</f>
        <v>John Klingberg - DAL</v>
      </c>
      <c r="C427" t="str">
        <f>RIGHT(E427,(LEN(E427)-1)-SEARCH(",",E427,1))</f>
        <v>John</v>
      </c>
      <c r="D427" t="str">
        <f>LEFT(E427,SEARCH(",",E427,1)-1)</f>
        <v>Klingberg</v>
      </c>
      <c r="E427" s="39" t="s">
        <v>2918</v>
      </c>
      <c r="F427" s="30" t="s">
        <v>16</v>
      </c>
      <c r="G427" s="35">
        <v>0</v>
      </c>
      <c r="H427" s="35" t="s">
        <v>381</v>
      </c>
      <c r="I427" s="35" t="s">
        <v>2679</v>
      </c>
      <c r="J427" s="35">
        <v>26</v>
      </c>
      <c r="K427" s="35">
        <f>VALUE(COUNTIF(Validation!$A$2:$H$47,E427))</f>
        <v>0</v>
      </c>
      <c r="L427" s="361">
        <f>IF(OR(N427="RFA",N427="UFA",N427="",N427=0),0,N427)</f>
        <v>4250000</v>
      </c>
      <c r="M427" s="361">
        <f>IF(OR(O427="RFA",O427="UFA",O427="",O427=0),0,O427)</f>
        <v>4250000</v>
      </c>
      <c r="N427" s="358">
        <v>4250000</v>
      </c>
      <c r="O427" s="358">
        <v>4250000</v>
      </c>
      <c r="P427" s="358">
        <v>4250000</v>
      </c>
      <c r="Q427" s="362" t="s">
        <v>7</v>
      </c>
      <c r="R427" s="358">
        <v>0</v>
      </c>
      <c r="S427" s="358">
        <v>0</v>
      </c>
      <c r="T427" s="358">
        <v>0</v>
      </c>
      <c r="U427" s="35">
        <f t="shared" si="24"/>
        <v>3</v>
      </c>
      <c r="W427">
        <f>COUNTIF($E$3:$E$1479,E427)</f>
        <v>1</v>
      </c>
      <c r="X427" s="35">
        <f t="shared" si="25"/>
        <v>0</v>
      </c>
      <c r="Y427">
        <f t="shared" si="26"/>
        <v>1</v>
      </c>
    </row>
    <row r="428" spans="1:25" ht="15.75" x14ac:dyDescent="0.25">
      <c r="A428">
        <f t="shared" si="27"/>
        <v>426</v>
      </c>
      <c r="B428" t="str">
        <f>C428&amp;" "&amp;D428&amp;" - "&amp;F428</f>
        <v>Miro Heiskanen - DAL</v>
      </c>
      <c r="C428" t="str">
        <f>RIGHT(E428,(LEN(E428)-1)-SEARCH(",",E428,1))</f>
        <v>Miro</v>
      </c>
      <c r="D428" t="str">
        <f>LEFT(E428,SEARCH(",",E428,1)-1)</f>
        <v>Heiskanen</v>
      </c>
      <c r="E428" s="39" t="s">
        <v>1968</v>
      </c>
      <c r="F428" s="30" t="s">
        <v>16</v>
      </c>
      <c r="G428" s="35" t="s">
        <v>388</v>
      </c>
      <c r="H428" s="35" t="s">
        <v>382</v>
      </c>
      <c r="I428" s="35" t="s">
        <v>2679</v>
      </c>
      <c r="J428" s="35">
        <v>20</v>
      </c>
      <c r="K428" s="35">
        <f>VALUE(COUNTIF(Validation!$A$2:$H$47,E428))</f>
        <v>0</v>
      </c>
      <c r="L428" s="361">
        <f>IF(OR(N428="RFA",N428="UFA",N428="",N428=0),0,N428)</f>
        <v>3394166</v>
      </c>
      <c r="M428" s="361">
        <f>IF(OR(O428="RFA",O428="UFA",O428="",O428=0),0,O428)</f>
        <v>3394166</v>
      </c>
      <c r="N428" s="358">
        <v>3394166</v>
      </c>
      <c r="O428" s="358">
        <v>3394166</v>
      </c>
      <c r="P428" s="358" t="s">
        <v>8</v>
      </c>
      <c r="Q428" s="358">
        <v>0</v>
      </c>
      <c r="R428" s="358">
        <v>0</v>
      </c>
      <c r="S428" s="358">
        <v>0</v>
      </c>
      <c r="T428" s="358">
        <v>0</v>
      </c>
      <c r="U428" s="35">
        <f t="shared" si="24"/>
        <v>2</v>
      </c>
      <c r="W428">
        <f>COUNTIF($E$3:$E$1479,E428)</f>
        <v>1</v>
      </c>
      <c r="X428" s="35">
        <f t="shared" si="25"/>
        <v>1</v>
      </c>
      <c r="Y428">
        <f t="shared" si="26"/>
        <v>1</v>
      </c>
    </row>
    <row r="429" spans="1:25" ht="15.75" x14ac:dyDescent="0.25">
      <c r="A429">
        <f t="shared" si="27"/>
        <v>427</v>
      </c>
      <c r="B429" t="str">
        <f>C429&amp;" "&amp;D429&amp;" - "&amp;F429</f>
        <v>Andrew Cogliano - DAL</v>
      </c>
      <c r="C429" t="str">
        <f>RIGHT(E429,(LEN(E429)-1)-SEARCH(",",E429,1))</f>
        <v>Andrew</v>
      </c>
      <c r="D429" t="str">
        <f>LEFT(E429,SEARCH(",",E429,1)-1)</f>
        <v>Cogliano</v>
      </c>
      <c r="E429" s="39" t="s">
        <v>2119</v>
      </c>
      <c r="F429" s="30" t="s">
        <v>16</v>
      </c>
      <c r="G429" s="35" t="s">
        <v>383</v>
      </c>
      <c r="H429" s="35" t="s">
        <v>2683</v>
      </c>
      <c r="I429" s="35" t="s">
        <v>2679</v>
      </c>
      <c r="J429" s="35">
        <v>32</v>
      </c>
      <c r="K429" s="35">
        <f>VALUE(COUNTIF(Validation!$A$2:$H$47,E429))</f>
        <v>0</v>
      </c>
      <c r="L429" s="361">
        <f>IF(OR(N429="RFA",N429="UFA",N429="",N429=0),0,N429)</f>
        <v>3250000</v>
      </c>
      <c r="M429" s="361">
        <f>IF(OR(O429="RFA",O429="UFA",O429="",O429=0),0,O429)</f>
        <v>3250000</v>
      </c>
      <c r="N429" s="358">
        <v>3250000</v>
      </c>
      <c r="O429" s="358">
        <v>3250000</v>
      </c>
      <c r="P429" s="358" t="s">
        <v>7</v>
      </c>
      <c r="Q429" s="358">
        <v>0</v>
      </c>
      <c r="R429" s="358">
        <v>0</v>
      </c>
      <c r="S429" s="358">
        <v>0</v>
      </c>
      <c r="T429" s="358">
        <v>0</v>
      </c>
      <c r="U429" s="35">
        <f t="shared" si="24"/>
        <v>2</v>
      </c>
      <c r="W429">
        <f>COUNTIF($E$3:$E$1479,E429)</f>
        <v>1</v>
      </c>
      <c r="X429" s="35">
        <f t="shared" si="25"/>
        <v>0</v>
      </c>
      <c r="Y429">
        <f t="shared" si="26"/>
        <v>1</v>
      </c>
    </row>
    <row r="430" spans="1:25" ht="15.75" x14ac:dyDescent="0.25">
      <c r="A430">
        <f t="shared" si="27"/>
        <v>428</v>
      </c>
      <c r="B430" t="str">
        <f>C430&amp;" "&amp;D430&amp;" - "&amp;F430</f>
        <v>Corey Perry - DAL</v>
      </c>
      <c r="C430" t="str">
        <f>RIGHT(E430,(LEN(E430)-1)-SEARCH(",",E430,1))</f>
        <v>Corey</v>
      </c>
      <c r="D430" t="str">
        <f>LEFT(E430,SEARCH(",",E430,1)-1)</f>
        <v>Perry</v>
      </c>
      <c r="E430" s="39" t="s">
        <v>2485</v>
      </c>
      <c r="F430" s="30" t="s">
        <v>16</v>
      </c>
      <c r="G430" s="35" t="s">
        <v>374</v>
      </c>
      <c r="H430" s="9" t="s">
        <v>88</v>
      </c>
      <c r="I430" s="9" t="s">
        <v>2679</v>
      </c>
      <c r="J430" s="9">
        <v>34</v>
      </c>
      <c r="K430" s="35">
        <f>VALUE(COUNTIF(Validation!$A$2:$H$47,E430))</f>
        <v>0</v>
      </c>
      <c r="L430" s="361">
        <f>IF(OR(N430="RFA",N430="UFA",N430="",N430=0),0,N430)</f>
        <v>3250000</v>
      </c>
      <c r="M430" s="361">
        <f>IF(OR(O430="RFA",O430="UFA",O430="",O430=0),0,O430)</f>
        <v>0</v>
      </c>
      <c r="N430" s="358">
        <v>3250000</v>
      </c>
      <c r="O430" s="358" t="s">
        <v>7</v>
      </c>
      <c r="P430" s="358">
        <v>0</v>
      </c>
      <c r="Q430" s="358">
        <v>0</v>
      </c>
      <c r="R430" s="358">
        <v>0</v>
      </c>
      <c r="S430" s="358">
        <v>0</v>
      </c>
      <c r="T430" s="358">
        <v>0</v>
      </c>
      <c r="U430" s="35">
        <f t="shared" si="24"/>
        <v>1</v>
      </c>
      <c r="W430">
        <f>COUNTIF($E$3:$E$1479,E430)</f>
        <v>1</v>
      </c>
      <c r="X430" s="35">
        <f t="shared" si="25"/>
        <v>0</v>
      </c>
      <c r="Y430">
        <f t="shared" si="26"/>
        <v>0</v>
      </c>
    </row>
    <row r="431" spans="1:25" ht="15.75" x14ac:dyDescent="0.25">
      <c r="A431">
        <f t="shared" si="27"/>
        <v>429</v>
      </c>
      <c r="B431" t="str">
        <f>C431&amp;" "&amp;D431&amp;" - "&amp;F431</f>
        <v>Anton Khudobin - DAL</v>
      </c>
      <c r="C431" t="str">
        <f>RIGHT(E431,(LEN(E431)-1)-SEARCH(",",E431,1))</f>
        <v>Anton</v>
      </c>
      <c r="D431" t="str">
        <f>LEFT(E431,SEARCH(",",E431,1)-1)</f>
        <v>Khudobin</v>
      </c>
      <c r="E431" s="39" t="s">
        <v>1965</v>
      </c>
      <c r="F431" s="30" t="s">
        <v>16</v>
      </c>
      <c r="G431" s="35">
        <v>0</v>
      </c>
      <c r="H431" s="35" t="s">
        <v>127</v>
      </c>
      <c r="I431" s="35" t="s">
        <v>2679</v>
      </c>
      <c r="J431" s="35">
        <v>33</v>
      </c>
      <c r="K431" s="35">
        <f>VALUE(COUNTIF(Validation!$A$2:$H$47,E431))</f>
        <v>0</v>
      </c>
      <c r="L431" s="361">
        <f>IF(OR(N431="RFA",N431="UFA",N431="",N431=0),0,N431)</f>
        <v>2500000</v>
      </c>
      <c r="M431" s="361">
        <f>IF(OR(O431="RFA",O431="UFA",O431="",O431=0),0,O431)</f>
        <v>0</v>
      </c>
      <c r="N431" s="358">
        <v>2500000</v>
      </c>
      <c r="O431" s="358" t="s">
        <v>7</v>
      </c>
      <c r="P431" s="358">
        <v>0</v>
      </c>
      <c r="Q431" s="358">
        <v>0</v>
      </c>
      <c r="R431" s="358">
        <v>0</v>
      </c>
      <c r="S431" s="358">
        <v>0</v>
      </c>
      <c r="T431" s="358">
        <v>0</v>
      </c>
      <c r="U431" s="35">
        <f t="shared" si="24"/>
        <v>1</v>
      </c>
      <c r="W431">
        <f>COUNTIF($E$3:$E$1479,E431)</f>
        <v>1</v>
      </c>
      <c r="X431" s="35">
        <f t="shared" si="25"/>
        <v>0</v>
      </c>
      <c r="Y431">
        <f t="shared" si="26"/>
        <v>0</v>
      </c>
    </row>
    <row r="432" spans="1:25" ht="15.75" x14ac:dyDescent="0.25">
      <c r="A432">
        <f t="shared" si="27"/>
        <v>430</v>
      </c>
      <c r="B432" t="str">
        <f>C432&amp;" "&amp;D432&amp;" - "&amp;F432</f>
        <v>Blake Comeau - DAL</v>
      </c>
      <c r="C432" t="str">
        <f>RIGHT(E432,(LEN(E432)-1)-SEARCH(",",E432,1))</f>
        <v>Blake</v>
      </c>
      <c r="D432" t="str">
        <f>LEFT(E432,SEARCH(",",E432,1)-1)</f>
        <v>Comeau</v>
      </c>
      <c r="E432" s="39" t="s">
        <v>1954</v>
      </c>
      <c r="F432" s="30" t="s">
        <v>16</v>
      </c>
      <c r="G432" s="35">
        <v>0</v>
      </c>
      <c r="H432" s="9" t="s">
        <v>2691</v>
      </c>
      <c r="I432" s="9" t="s">
        <v>2679</v>
      </c>
      <c r="J432" s="9">
        <v>33</v>
      </c>
      <c r="K432" s="35">
        <f>VALUE(COUNTIF(Validation!$A$2:$H$47,E432))</f>
        <v>0</v>
      </c>
      <c r="L432" s="361">
        <f>IF(OR(N432="RFA",N432="UFA",N432="",N432=0),0,N432)</f>
        <v>2400000</v>
      </c>
      <c r="M432" s="361">
        <f>IF(OR(O432="RFA",O432="UFA",O432="",O432=0),0,O432)</f>
        <v>2400000</v>
      </c>
      <c r="N432" s="358">
        <v>2400000</v>
      </c>
      <c r="O432" s="358">
        <v>2400000</v>
      </c>
      <c r="P432" s="358" t="s">
        <v>7</v>
      </c>
      <c r="Q432" s="358">
        <v>0</v>
      </c>
      <c r="R432" s="358">
        <v>0</v>
      </c>
      <c r="S432" s="358">
        <v>0</v>
      </c>
      <c r="T432" s="358">
        <v>0</v>
      </c>
      <c r="U432" s="35">
        <f t="shared" si="24"/>
        <v>2</v>
      </c>
      <c r="W432">
        <f>COUNTIF($E$3:$E$1479,E432)</f>
        <v>1</v>
      </c>
      <c r="X432" s="35">
        <f t="shared" si="25"/>
        <v>0</v>
      </c>
      <c r="Y432">
        <f t="shared" si="26"/>
        <v>1</v>
      </c>
    </row>
    <row r="433" spans="1:25" ht="15.75" x14ac:dyDescent="0.25">
      <c r="A433">
        <f t="shared" si="27"/>
        <v>431</v>
      </c>
      <c r="B433" t="str">
        <f>C433&amp;" "&amp;D433&amp;" - "&amp;F433</f>
        <v>Stephen Johns - DAL</v>
      </c>
      <c r="C433" t="str">
        <f>RIGHT(E433,(LEN(E433)-1)-SEARCH(",",E433,1))</f>
        <v>Stephen</v>
      </c>
      <c r="D433" t="str">
        <f>LEFT(E433,SEARCH(",",E433,1)-1)</f>
        <v>Johns</v>
      </c>
      <c r="E433" s="39" t="s">
        <v>1960</v>
      </c>
      <c r="F433" s="30" t="s">
        <v>16</v>
      </c>
      <c r="G433" s="35">
        <v>0</v>
      </c>
      <c r="H433" s="35" t="s">
        <v>381</v>
      </c>
      <c r="I433" s="35" t="s">
        <v>376</v>
      </c>
      <c r="J433" s="35">
        <v>27</v>
      </c>
      <c r="K433" s="35">
        <f>VALUE(COUNTIF(Validation!$A$2:$H$47,E433))</f>
        <v>0</v>
      </c>
      <c r="L433" s="361">
        <f>IF(OR(N433="RFA",N433="UFA",N433="",N433=0),0,N433)</f>
        <v>2350000</v>
      </c>
      <c r="M433" s="361">
        <f>IF(OR(O433="RFA",O433="UFA",O433="",O433=0),0,O433)</f>
        <v>2350000</v>
      </c>
      <c r="N433" s="358">
        <v>2350000</v>
      </c>
      <c r="O433" s="358">
        <v>2350000</v>
      </c>
      <c r="P433" s="358" t="s">
        <v>7</v>
      </c>
      <c r="Q433" s="358">
        <v>0</v>
      </c>
      <c r="R433" s="358">
        <v>0</v>
      </c>
      <c r="S433" s="358">
        <v>0</v>
      </c>
      <c r="T433" s="358">
        <v>0</v>
      </c>
      <c r="U433" s="35">
        <f t="shared" si="24"/>
        <v>2</v>
      </c>
      <c r="W433">
        <f>COUNTIF($E$3:$E$1479,E433)</f>
        <v>1</v>
      </c>
      <c r="X433" s="35">
        <f t="shared" si="25"/>
        <v>0</v>
      </c>
      <c r="Y433">
        <f t="shared" si="26"/>
        <v>1</v>
      </c>
    </row>
    <row r="434" spans="1:25" ht="15.75" x14ac:dyDescent="0.25">
      <c r="A434">
        <f t="shared" si="27"/>
        <v>432</v>
      </c>
      <c r="B434" t="str">
        <f>C434&amp;" "&amp;D434&amp;" - "&amp;F434</f>
        <v>Mattias Janmark - DAL</v>
      </c>
      <c r="C434" t="str">
        <f>RIGHT(E434,(LEN(E434)-1)-SEARCH(",",E434,1))</f>
        <v>Mattias</v>
      </c>
      <c r="D434" t="str">
        <f>LEFT(E434,SEARCH(",",E434,1)-1)</f>
        <v>Janmark</v>
      </c>
      <c r="E434" s="39" t="s">
        <v>1956</v>
      </c>
      <c r="F434" s="30" t="s">
        <v>16</v>
      </c>
      <c r="G434" s="35">
        <v>0</v>
      </c>
      <c r="H434" s="9" t="s">
        <v>2698</v>
      </c>
      <c r="I434" s="9" t="s">
        <v>2679</v>
      </c>
      <c r="J434" s="9">
        <v>26</v>
      </c>
      <c r="K434" s="35">
        <f>VALUE(COUNTIF(Validation!$A$2:$H$47,E434))</f>
        <v>0</v>
      </c>
      <c r="L434" s="361">
        <f>IF(OR(N434="RFA",N434="UFA",N434="",N434=0),0,N434)</f>
        <v>2300000</v>
      </c>
      <c r="M434" s="361">
        <f>IF(OR(O434="RFA",O434="UFA",O434="",O434=0),0,O434)</f>
        <v>0</v>
      </c>
      <c r="N434" s="358">
        <v>2300000</v>
      </c>
      <c r="O434" s="358" t="s">
        <v>7</v>
      </c>
      <c r="P434" s="358">
        <v>0</v>
      </c>
      <c r="Q434" s="358">
        <v>0</v>
      </c>
      <c r="R434" s="358">
        <v>0</v>
      </c>
      <c r="S434" s="358">
        <v>0</v>
      </c>
      <c r="T434" s="358">
        <v>0</v>
      </c>
      <c r="U434" s="35">
        <f t="shared" si="24"/>
        <v>1</v>
      </c>
      <c r="W434">
        <f>COUNTIF($E$3:$E$1479,E434)</f>
        <v>1</v>
      </c>
      <c r="X434" s="35">
        <f t="shared" si="25"/>
        <v>0</v>
      </c>
      <c r="Y434">
        <f t="shared" si="26"/>
        <v>0</v>
      </c>
    </row>
    <row r="435" spans="1:25" ht="15.75" x14ac:dyDescent="0.25">
      <c r="A435">
        <f t="shared" si="27"/>
        <v>433</v>
      </c>
      <c r="B435" t="str">
        <f>C435&amp;" "&amp;D435&amp;" - "&amp;F435</f>
        <v>Radek Faksa - DAL</v>
      </c>
      <c r="C435" t="str">
        <f>RIGHT(E435,(LEN(E435)-1)-SEARCH(",",E435,1))</f>
        <v>Radek</v>
      </c>
      <c r="D435" t="str">
        <f>LEFT(E435,SEARCH(",",E435,1)-1)</f>
        <v>Faksa</v>
      </c>
      <c r="E435" s="39" t="s">
        <v>1957</v>
      </c>
      <c r="F435" s="30" t="s">
        <v>16</v>
      </c>
      <c r="G435" s="35">
        <v>0</v>
      </c>
      <c r="H435" s="9" t="s">
        <v>73</v>
      </c>
      <c r="I435" s="9" t="s">
        <v>2679</v>
      </c>
      <c r="J435" s="9">
        <v>25</v>
      </c>
      <c r="K435" s="35">
        <f>VALUE(COUNTIF(Validation!$A$2:$H$47,E435))</f>
        <v>0</v>
      </c>
      <c r="L435" s="361">
        <f>IF(OR(N435="RFA",N435="UFA",N435="",N435=0),0,N435)</f>
        <v>2200000</v>
      </c>
      <c r="M435" s="361">
        <f>IF(OR(O435="RFA",O435="UFA",O435="",O435=0),0,O435)</f>
        <v>0</v>
      </c>
      <c r="N435" s="358">
        <v>2200000</v>
      </c>
      <c r="O435" s="358" t="s">
        <v>8</v>
      </c>
      <c r="P435" s="358">
        <v>0</v>
      </c>
      <c r="Q435" s="358">
        <v>0</v>
      </c>
      <c r="R435" s="358">
        <v>0</v>
      </c>
      <c r="S435" s="358">
        <v>0</v>
      </c>
      <c r="T435" s="358">
        <v>0</v>
      </c>
      <c r="U435" s="35">
        <f t="shared" si="24"/>
        <v>1</v>
      </c>
      <c r="W435">
        <f>COUNTIF($E$3:$E$1479,E435)</f>
        <v>1</v>
      </c>
      <c r="X435" s="35">
        <f t="shared" si="25"/>
        <v>0</v>
      </c>
      <c r="Y435">
        <f t="shared" si="26"/>
        <v>0</v>
      </c>
    </row>
    <row r="436" spans="1:25" ht="15.75" x14ac:dyDescent="0.25">
      <c r="A436">
        <f t="shared" si="27"/>
        <v>434</v>
      </c>
      <c r="B436" t="str">
        <f>C436&amp;" "&amp;D436&amp;" - "&amp;F436</f>
        <v>Jamie Oleksiak - DAL</v>
      </c>
      <c r="C436" t="str">
        <f>RIGHT(E436,(LEN(E436)-1)-SEARCH(",",E436,1))</f>
        <v>Jamie</v>
      </c>
      <c r="D436" t="str">
        <f>LEFT(E436,SEARCH(",",E436,1)-1)</f>
        <v>Oleksiak</v>
      </c>
      <c r="E436" s="39" t="s">
        <v>1833</v>
      </c>
      <c r="F436" s="30" t="s">
        <v>16</v>
      </c>
      <c r="G436" s="35">
        <v>0</v>
      </c>
      <c r="H436" s="35" t="s">
        <v>382</v>
      </c>
      <c r="I436" s="35" t="s">
        <v>2679</v>
      </c>
      <c r="J436" s="35">
        <v>26</v>
      </c>
      <c r="K436" s="35">
        <f>VALUE(COUNTIF(Validation!$A$2:$H$47,E436))</f>
        <v>0</v>
      </c>
      <c r="L436" s="361">
        <f>IF(OR(N436="RFA",N436="UFA",N436="",N436=0),0,N436)</f>
        <v>2137500</v>
      </c>
      <c r="M436" s="361">
        <f>IF(OR(O436="RFA",O436="UFA",O436="",O436=0),0,O436)</f>
        <v>2137500</v>
      </c>
      <c r="N436" s="358">
        <v>2137500</v>
      </c>
      <c r="O436" s="358">
        <v>2137500</v>
      </c>
      <c r="P436" s="358" t="s">
        <v>7</v>
      </c>
      <c r="Q436" s="358">
        <v>0</v>
      </c>
      <c r="R436" s="358">
        <v>0</v>
      </c>
      <c r="S436" s="358">
        <v>0</v>
      </c>
      <c r="T436" s="358">
        <v>0</v>
      </c>
      <c r="U436" s="35">
        <f t="shared" si="24"/>
        <v>2</v>
      </c>
      <c r="W436">
        <f>COUNTIF($E$3:$E$1479,E436)</f>
        <v>1</v>
      </c>
      <c r="X436" s="35">
        <f t="shared" si="25"/>
        <v>0</v>
      </c>
      <c r="Y436">
        <f t="shared" si="26"/>
        <v>1</v>
      </c>
    </row>
    <row r="437" spans="1:25" ht="15.75" x14ac:dyDescent="0.25">
      <c r="A437">
        <f t="shared" si="27"/>
        <v>435</v>
      </c>
      <c r="B437" t="str">
        <f>C437&amp;" "&amp;D437&amp;" - "&amp;F437</f>
        <v>Andrej Sekera - DAL</v>
      </c>
      <c r="C437" t="str">
        <f>RIGHT(E437,(LEN(E437)-1)-SEARCH(",",E437,1))</f>
        <v>Andrej</v>
      </c>
      <c r="D437" t="str">
        <f>LEFT(E437,SEARCH(",",E437,1)-1)</f>
        <v>Sekera</v>
      </c>
      <c r="E437" s="39" t="s">
        <v>2225</v>
      </c>
      <c r="F437" s="30" t="s">
        <v>16</v>
      </c>
      <c r="G437" s="35">
        <v>0</v>
      </c>
      <c r="H437" s="35" t="s">
        <v>382</v>
      </c>
      <c r="I437" s="35" t="s">
        <v>2679</v>
      </c>
      <c r="J437" s="35">
        <v>33</v>
      </c>
      <c r="K437" s="35">
        <f>VALUE(COUNTIF(Validation!$A$2:$H$47,E437))</f>
        <v>0</v>
      </c>
      <c r="L437" s="361">
        <f>IF(OR(N437="RFA",N437="UFA",N437="",N437=0),0,N437)</f>
        <v>2000000</v>
      </c>
      <c r="M437" s="361">
        <f>IF(OR(O437="RFA",O437="UFA",O437="",O437=0),0,O437)</f>
        <v>0</v>
      </c>
      <c r="N437" s="358">
        <v>2000000</v>
      </c>
      <c r="O437" s="358" t="s">
        <v>7</v>
      </c>
      <c r="P437" s="358">
        <v>0</v>
      </c>
      <c r="Q437" s="358">
        <v>0</v>
      </c>
      <c r="R437" s="358">
        <v>0</v>
      </c>
      <c r="S437" s="358">
        <v>0</v>
      </c>
      <c r="T437" s="358">
        <v>0</v>
      </c>
      <c r="U437" s="35">
        <f t="shared" si="24"/>
        <v>1</v>
      </c>
      <c r="W437">
        <f>COUNTIF($E$3:$E$1479,E437)</f>
        <v>1</v>
      </c>
      <c r="X437" s="35">
        <f t="shared" si="25"/>
        <v>0</v>
      </c>
      <c r="Y437">
        <f t="shared" si="26"/>
        <v>0</v>
      </c>
    </row>
    <row r="438" spans="1:25" ht="15.75" x14ac:dyDescent="0.25">
      <c r="A438">
        <f t="shared" si="27"/>
        <v>436</v>
      </c>
      <c r="B438" t="str">
        <f>C438&amp;" "&amp;D438&amp;" - "&amp;F438</f>
        <v>Roman Polák - DAL</v>
      </c>
      <c r="C438" t="str">
        <f>RIGHT(E438,(LEN(E438)-1)-SEARCH(",",E438,1))</f>
        <v>Roman</v>
      </c>
      <c r="D438" t="str">
        <f>LEFT(E438,SEARCH(",",E438,1)-1)</f>
        <v>Polák</v>
      </c>
      <c r="E438" s="39" t="s">
        <v>1962</v>
      </c>
      <c r="F438" s="30" t="s">
        <v>16</v>
      </c>
      <c r="G438" s="35">
        <v>0</v>
      </c>
      <c r="H438" s="35" t="s">
        <v>381</v>
      </c>
      <c r="I438" s="35" t="s">
        <v>2679</v>
      </c>
      <c r="J438" s="35">
        <v>33</v>
      </c>
      <c r="K438" s="35">
        <f>VALUE(COUNTIF(Validation!$A$2:$H$47,E438))</f>
        <v>0</v>
      </c>
      <c r="L438" s="361">
        <f>IF(OR(N438="RFA",N438="UFA",N438="",N438=0),0,N438)</f>
        <v>1750000</v>
      </c>
      <c r="M438" s="361">
        <f>IF(OR(O438="RFA",O438="UFA",O438="",O438=0),0,O438)</f>
        <v>0</v>
      </c>
      <c r="N438" s="358">
        <v>1750000</v>
      </c>
      <c r="O438" s="358" t="s">
        <v>7</v>
      </c>
      <c r="P438" s="358">
        <v>0</v>
      </c>
      <c r="Q438" s="358">
        <v>0</v>
      </c>
      <c r="R438" s="358">
        <v>0</v>
      </c>
      <c r="S438" s="358">
        <v>0</v>
      </c>
      <c r="T438" s="358">
        <v>0</v>
      </c>
      <c r="U438" s="35">
        <f t="shared" si="24"/>
        <v>1</v>
      </c>
      <c r="W438">
        <f>COUNTIF($E$3:$E$1479,E438)</f>
        <v>1</v>
      </c>
      <c r="X438" s="35">
        <f t="shared" si="25"/>
        <v>0</v>
      </c>
      <c r="Y438">
        <f t="shared" si="26"/>
        <v>0</v>
      </c>
    </row>
    <row r="439" spans="1:25" ht="15.75" x14ac:dyDescent="0.25">
      <c r="A439">
        <f t="shared" si="27"/>
        <v>437</v>
      </c>
      <c r="B439" t="str">
        <f>C439&amp;" "&amp;D439&amp;" - "&amp;F439</f>
        <v>Denis Gurianov - DAL</v>
      </c>
      <c r="C439" t="str">
        <f>RIGHT(E439,(LEN(E439)-1)-SEARCH(",",E439,1))</f>
        <v>Denis</v>
      </c>
      <c r="D439" t="str">
        <f>LEFT(E439,SEARCH(",",E439,1)-1)</f>
        <v>Gurianov</v>
      </c>
      <c r="E439" s="39" t="s">
        <v>1969</v>
      </c>
      <c r="F439" s="30" t="s">
        <v>16</v>
      </c>
      <c r="G439" s="35" t="s">
        <v>388</v>
      </c>
      <c r="H439" s="35" t="s">
        <v>93</v>
      </c>
      <c r="I439" s="35" t="s">
        <v>2692</v>
      </c>
      <c r="J439" s="35">
        <v>22</v>
      </c>
      <c r="K439" s="35">
        <f>VALUE(COUNTIF(Validation!$A$2:$H$47,E439))</f>
        <v>0</v>
      </c>
      <c r="L439" s="361">
        <f>IF(OR(N439="RFA",N439="UFA",N439="",N439=0),0,N439)</f>
        <v>1644166</v>
      </c>
      <c r="M439" s="361">
        <f>IF(OR(O439="RFA",O439="UFA",O439="",O439=0),0,O439)</f>
        <v>0</v>
      </c>
      <c r="N439" s="358">
        <v>1644166</v>
      </c>
      <c r="O439" s="358" t="s">
        <v>8</v>
      </c>
      <c r="P439" s="358">
        <v>0</v>
      </c>
      <c r="Q439" s="358">
        <v>0</v>
      </c>
      <c r="R439" s="358">
        <v>0</v>
      </c>
      <c r="S439" s="358">
        <v>0</v>
      </c>
      <c r="T439" s="358">
        <v>0</v>
      </c>
      <c r="U439" s="35">
        <f t="shared" si="24"/>
        <v>1</v>
      </c>
      <c r="W439">
        <f>COUNTIF($E$3:$E$1479,E439)</f>
        <v>1</v>
      </c>
      <c r="X439" s="35">
        <f t="shared" si="25"/>
        <v>1</v>
      </c>
      <c r="Y439">
        <f t="shared" si="26"/>
        <v>0</v>
      </c>
    </row>
    <row r="440" spans="1:25" ht="15.75" x14ac:dyDescent="0.25">
      <c r="A440">
        <f t="shared" si="27"/>
        <v>438</v>
      </c>
      <c r="B440" t="str">
        <f>C440&amp;" "&amp;D440&amp;" - "&amp;F440</f>
        <v>Jason Dickinson - DAL</v>
      </c>
      <c r="C440" t="str">
        <f>RIGHT(E440,(LEN(E440)-1)-SEARCH(",",E440,1))</f>
        <v>Jason</v>
      </c>
      <c r="D440" t="str">
        <f>LEFT(E440,SEARCH(",",E440,1)-1)</f>
        <v>Dickinson</v>
      </c>
      <c r="E440" s="39" t="s">
        <v>1970</v>
      </c>
      <c r="F440" s="30" t="s">
        <v>16</v>
      </c>
      <c r="G440" s="35">
        <v>0</v>
      </c>
      <c r="H440" s="35" t="s">
        <v>73</v>
      </c>
      <c r="I440" s="35" t="s">
        <v>2679</v>
      </c>
      <c r="J440" s="35">
        <v>24</v>
      </c>
      <c r="K440" s="35">
        <f>VALUE(COUNTIF(Validation!$A$2:$H$47,E440))</f>
        <v>0</v>
      </c>
      <c r="L440" s="361">
        <f>IF(OR(N440="RFA",N440="UFA",N440="",N440=0),0,N440)</f>
        <v>1500000</v>
      </c>
      <c r="M440" s="361">
        <f>IF(OR(O440="RFA",O440="UFA",O440="",O440=0),0,O440)</f>
        <v>1500000</v>
      </c>
      <c r="N440" s="358">
        <v>1500000</v>
      </c>
      <c r="O440" s="358">
        <v>1500000</v>
      </c>
      <c r="P440" s="358" t="s">
        <v>8</v>
      </c>
      <c r="Q440" s="358">
        <v>0</v>
      </c>
      <c r="R440" s="358">
        <v>0</v>
      </c>
      <c r="S440" s="358">
        <v>0</v>
      </c>
      <c r="T440" s="358">
        <v>0</v>
      </c>
      <c r="U440" s="35">
        <f t="shared" si="24"/>
        <v>2</v>
      </c>
      <c r="W440">
        <f>COUNTIF($E$3:$E$1479,E440)</f>
        <v>1</v>
      </c>
      <c r="X440" s="35">
        <f t="shared" si="25"/>
        <v>0</v>
      </c>
      <c r="Y440">
        <f t="shared" si="26"/>
        <v>1</v>
      </c>
    </row>
    <row r="441" spans="1:25" ht="15.75" x14ac:dyDescent="0.25">
      <c r="A441">
        <f t="shared" si="27"/>
        <v>439</v>
      </c>
      <c r="B441" t="str">
        <f>C441&amp;" "&amp;D441&amp;" - "&amp;F441</f>
        <v>Ty Dellandrea - DAL</v>
      </c>
      <c r="C441" t="str">
        <f>RIGHT(E441,(LEN(E441)-1)-SEARCH(",",E441,1))</f>
        <v>Ty</v>
      </c>
      <c r="D441" t="str">
        <f>LEFT(E441,SEARCH(",",E441,1)-1)</f>
        <v>Dellandrea</v>
      </c>
      <c r="E441" s="39" t="s">
        <v>2491</v>
      </c>
      <c r="F441" s="30" t="s">
        <v>16</v>
      </c>
      <c r="G441" s="35" t="s">
        <v>390</v>
      </c>
      <c r="H441" s="35" t="s">
        <v>73</v>
      </c>
      <c r="I441" s="35" t="s">
        <v>391</v>
      </c>
      <c r="J441" s="35">
        <v>19</v>
      </c>
      <c r="K441" s="35">
        <f>VALUE(COUNTIF(Validation!$A$2:$H$47,E441))</f>
        <v>0</v>
      </c>
      <c r="L441" s="361">
        <f>IF(OR(N441="RFA",N441="UFA",N441="",N441=0),0,N441)</f>
        <v>1431667</v>
      </c>
      <c r="M441" s="361">
        <f>IF(OR(O441="RFA",O441="UFA",O441="",O441=0),0,O441)</f>
        <v>1431667</v>
      </c>
      <c r="N441" s="358">
        <v>1431667</v>
      </c>
      <c r="O441" s="358">
        <v>1431667</v>
      </c>
      <c r="P441" s="358">
        <v>1431667</v>
      </c>
      <c r="Q441" s="358" t="s">
        <v>8</v>
      </c>
      <c r="R441" s="358">
        <v>0</v>
      </c>
      <c r="S441" s="358">
        <v>0</v>
      </c>
      <c r="T441" s="358">
        <v>0</v>
      </c>
      <c r="U441" s="35">
        <f t="shared" si="24"/>
        <v>3</v>
      </c>
      <c r="W441">
        <f>COUNTIF($E$3:$E$1479,E441)</f>
        <v>1</v>
      </c>
      <c r="X441" s="35">
        <f t="shared" si="25"/>
        <v>1</v>
      </c>
      <c r="Y441">
        <f t="shared" si="26"/>
        <v>1</v>
      </c>
    </row>
    <row r="442" spans="1:25" ht="15.75" x14ac:dyDescent="0.25">
      <c r="A442">
        <f t="shared" si="27"/>
        <v>440</v>
      </c>
      <c r="B442" t="str">
        <f>C442&amp;" "&amp;D442&amp;" - "&amp;F442</f>
        <v>Jake Oettinger - DAL</v>
      </c>
      <c r="C442" t="str">
        <f>RIGHT(E442,(LEN(E442)-1)-SEARCH(",",E442,1))</f>
        <v>Jake</v>
      </c>
      <c r="D442" t="str">
        <f>LEFT(E442,SEARCH(",",E442,1)-1)</f>
        <v>Oettinger</v>
      </c>
      <c r="E442" s="39" t="s">
        <v>2495</v>
      </c>
      <c r="F442" s="30" t="s">
        <v>16</v>
      </c>
      <c r="G442" s="35" t="s">
        <v>388</v>
      </c>
      <c r="H442" s="35" t="s">
        <v>127</v>
      </c>
      <c r="I442" s="35" t="s">
        <v>2692</v>
      </c>
      <c r="J442" s="35">
        <v>20</v>
      </c>
      <c r="K442" s="35">
        <f>VALUE(COUNTIF(Validation!$A$2:$H$47,E442))</f>
        <v>0</v>
      </c>
      <c r="L442" s="361">
        <f>IF(OR(N442="RFA",N442="UFA",N442="",N442=0),0,N442)</f>
        <v>1387500</v>
      </c>
      <c r="M442" s="361">
        <f>IF(OR(O442="RFA",O442="UFA",O442="",O442=0),0,O442)</f>
        <v>1387500</v>
      </c>
      <c r="N442" s="358">
        <v>1387500</v>
      </c>
      <c r="O442" s="358">
        <v>1387500</v>
      </c>
      <c r="P442" s="358">
        <v>1387500</v>
      </c>
      <c r="Q442" s="358" t="s">
        <v>8</v>
      </c>
      <c r="R442" s="358">
        <v>0</v>
      </c>
      <c r="S442" s="358">
        <v>0</v>
      </c>
      <c r="T442" s="358">
        <v>0</v>
      </c>
      <c r="U442" s="35">
        <f t="shared" si="24"/>
        <v>3</v>
      </c>
      <c r="W442">
        <f>COUNTIF($E$3:$E$1479,E442)</f>
        <v>1</v>
      </c>
      <c r="X442" s="35">
        <f t="shared" si="25"/>
        <v>1</v>
      </c>
      <c r="Y442">
        <f t="shared" si="26"/>
        <v>1</v>
      </c>
    </row>
    <row r="443" spans="1:25" ht="15.75" x14ac:dyDescent="0.25">
      <c r="A443">
        <f t="shared" si="27"/>
        <v>441</v>
      </c>
      <c r="B443" t="str">
        <f>C443&amp;" "&amp;D443&amp;" - "&amp;F443</f>
        <v>Joseph Cecconi - DAL</v>
      </c>
      <c r="C443" t="str">
        <f>RIGHT(E443,(LEN(E443)-1)-SEARCH(",",E443,1))</f>
        <v>Joseph</v>
      </c>
      <c r="D443" t="str">
        <f>LEFT(E443,SEARCH(",",E443,1)-1)</f>
        <v>Cecconi</v>
      </c>
      <c r="E443" s="39" t="s">
        <v>2493</v>
      </c>
      <c r="F443" s="30" t="s">
        <v>16</v>
      </c>
      <c r="G443" s="35" t="s">
        <v>388</v>
      </c>
      <c r="H443" s="35" t="s">
        <v>82</v>
      </c>
      <c r="I443" s="35" t="s">
        <v>2692</v>
      </c>
      <c r="J443" s="35">
        <v>22</v>
      </c>
      <c r="K443" s="35">
        <f>VALUE(COUNTIF(Validation!$A$2:$H$47,E443))</f>
        <v>0</v>
      </c>
      <c r="L443" s="361">
        <f>IF(OR(N443="RFA",N443="UFA",N443="",N443=0),0,N443)</f>
        <v>1293750</v>
      </c>
      <c r="M443" s="361">
        <f>IF(OR(O443="RFA",O443="UFA",O443="",O443=0),0,O443)</f>
        <v>1293750</v>
      </c>
      <c r="N443" s="358">
        <v>1293750</v>
      </c>
      <c r="O443" s="358">
        <v>1293750</v>
      </c>
      <c r="P443" s="358" t="s">
        <v>8</v>
      </c>
      <c r="Q443" s="358">
        <v>0</v>
      </c>
      <c r="R443" s="358">
        <v>0</v>
      </c>
      <c r="S443" s="358">
        <v>0</v>
      </c>
      <c r="T443" s="358">
        <v>0</v>
      </c>
      <c r="U443" s="35">
        <f t="shared" si="24"/>
        <v>2</v>
      </c>
      <c r="W443">
        <f>COUNTIF($E$3:$E$1479,E443)</f>
        <v>1</v>
      </c>
      <c r="X443" s="35">
        <f t="shared" si="25"/>
        <v>1</v>
      </c>
      <c r="Y443">
        <f t="shared" si="26"/>
        <v>1</v>
      </c>
    </row>
    <row r="444" spans="1:25" ht="15.75" x14ac:dyDescent="0.25">
      <c r="A444">
        <f t="shared" si="27"/>
        <v>442</v>
      </c>
      <c r="B444" t="str">
        <f>C444&amp;" "&amp;D444&amp;" - "&amp;F444</f>
        <v>Riley Tufte - DAL</v>
      </c>
      <c r="C444" t="str">
        <f>RIGHT(E444,(LEN(E444)-1)-SEARCH(",",E444,1))</f>
        <v>Riley</v>
      </c>
      <c r="D444" t="str">
        <f>LEFT(E444,SEARCH(",",E444,1)-1)</f>
        <v>Tufte</v>
      </c>
      <c r="E444" s="39" t="s">
        <v>2489</v>
      </c>
      <c r="F444" s="30" t="s">
        <v>16</v>
      </c>
      <c r="G444" s="35" t="s">
        <v>388</v>
      </c>
      <c r="H444" s="35" t="s">
        <v>93</v>
      </c>
      <c r="I444" s="35" t="s">
        <v>2692</v>
      </c>
      <c r="J444" s="35">
        <v>21</v>
      </c>
      <c r="K444" s="35">
        <f>VALUE(COUNTIF(Validation!$A$2:$H$47,E444))</f>
        <v>0</v>
      </c>
      <c r="L444" s="361">
        <f>IF(OR(N444="RFA",N444="UFA",N444="",N444=0),0,N444)</f>
        <v>995833</v>
      </c>
      <c r="M444" s="361">
        <f>IF(OR(O444="RFA",O444="UFA",O444="",O444=0),0,O444)</f>
        <v>995833</v>
      </c>
      <c r="N444" s="358">
        <v>995833</v>
      </c>
      <c r="O444" s="358">
        <v>995833</v>
      </c>
      <c r="P444" s="358">
        <v>995833</v>
      </c>
      <c r="Q444" s="358" t="s">
        <v>8</v>
      </c>
      <c r="R444" s="358">
        <v>0</v>
      </c>
      <c r="S444" s="358">
        <v>0</v>
      </c>
      <c r="T444" s="358">
        <v>0</v>
      </c>
      <c r="U444" s="35">
        <f t="shared" si="24"/>
        <v>3</v>
      </c>
      <c r="W444">
        <f>COUNTIF($E$3:$E$1479,E444)</f>
        <v>1</v>
      </c>
      <c r="X444" s="35">
        <f t="shared" si="25"/>
        <v>1</v>
      </c>
      <c r="Y444">
        <f t="shared" si="26"/>
        <v>1</v>
      </c>
    </row>
    <row r="445" spans="1:25" ht="15.75" x14ac:dyDescent="0.25">
      <c r="A445">
        <f t="shared" si="27"/>
        <v>443</v>
      </c>
      <c r="B445" t="str">
        <f>C445&amp;" "&amp;D445&amp;" - "&amp;F445</f>
        <v>Tony Calderone - DAL</v>
      </c>
      <c r="C445" t="str">
        <f>RIGHT(E445,(LEN(E445)-1)-SEARCH(",",E445,1))</f>
        <v>Tony</v>
      </c>
      <c r="D445" t="str">
        <f>LEFT(E445,SEARCH(",",E445,1)-1)</f>
        <v>Calderone</v>
      </c>
      <c r="E445" s="39" t="s">
        <v>1974</v>
      </c>
      <c r="F445" s="30" t="s">
        <v>16</v>
      </c>
      <c r="G445" s="35" t="s">
        <v>388</v>
      </c>
      <c r="H445" s="35" t="s">
        <v>88</v>
      </c>
      <c r="I445" s="35" t="s">
        <v>2692</v>
      </c>
      <c r="J445" s="35">
        <v>24</v>
      </c>
      <c r="K445" s="35">
        <f>VALUE(COUNTIF(Validation!$A$2:$H$47,E445))</f>
        <v>0</v>
      </c>
      <c r="L445" s="361">
        <f>IF(OR(N445="RFA",N445="UFA",N445="",N445=0),0,N445)</f>
        <v>925000</v>
      </c>
      <c r="M445" s="361">
        <f>IF(OR(O445="RFA",O445="UFA",O445="",O445=0),0,O445)</f>
        <v>0</v>
      </c>
      <c r="N445" s="358">
        <v>925000</v>
      </c>
      <c r="O445" s="358" t="s">
        <v>8</v>
      </c>
      <c r="P445" s="358">
        <v>0</v>
      </c>
      <c r="Q445" s="358">
        <v>0</v>
      </c>
      <c r="R445" s="358">
        <v>0</v>
      </c>
      <c r="S445" s="358">
        <v>0</v>
      </c>
      <c r="T445" s="358">
        <v>0</v>
      </c>
      <c r="U445" s="35">
        <f t="shared" si="24"/>
        <v>1</v>
      </c>
      <c r="W445">
        <f>COUNTIF($E$3:$E$1479,E445)</f>
        <v>1</v>
      </c>
      <c r="X445" s="35">
        <f t="shared" si="25"/>
        <v>1</v>
      </c>
      <c r="Y445">
        <f t="shared" si="26"/>
        <v>0</v>
      </c>
    </row>
    <row r="446" spans="1:25" ht="15.75" x14ac:dyDescent="0.25">
      <c r="A446">
        <f t="shared" si="27"/>
        <v>444</v>
      </c>
      <c r="B446" t="str">
        <f>C446&amp;" "&amp;D446&amp;" - "&amp;F446</f>
        <v>Emil Djuse - DAL</v>
      </c>
      <c r="C446" t="str">
        <f>RIGHT(E446,(LEN(E446)-1)-SEARCH(",",E446,1))</f>
        <v>Emil</v>
      </c>
      <c r="D446" t="str">
        <f>LEFT(E446,SEARCH(",",E446,1)-1)</f>
        <v>Djuse</v>
      </c>
      <c r="E446" s="39" t="s">
        <v>2494</v>
      </c>
      <c r="F446" s="30" t="s">
        <v>16</v>
      </c>
      <c r="G446" s="35" t="s">
        <v>388</v>
      </c>
      <c r="H446" s="35" t="s">
        <v>382</v>
      </c>
      <c r="I446" s="35" t="s">
        <v>2692</v>
      </c>
      <c r="J446" s="35">
        <v>25</v>
      </c>
      <c r="K446" s="35">
        <f>VALUE(COUNTIF(Validation!$A$2:$H$47,E446))</f>
        <v>0</v>
      </c>
      <c r="L446" s="361">
        <f>IF(OR(N446="RFA",N446="UFA",N446="",N446=0),0,N446)</f>
        <v>925000</v>
      </c>
      <c r="M446" s="361">
        <f>IF(OR(O446="RFA",O446="UFA",O446="",O446=0),0,O446)</f>
        <v>0</v>
      </c>
      <c r="N446" s="358">
        <v>925000</v>
      </c>
      <c r="O446" s="358" t="s">
        <v>8</v>
      </c>
      <c r="P446" s="358">
        <v>0</v>
      </c>
      <c r="Q446" s="358">
        <v>0</v>
      </c>
      <c r="R446" s="358">
        <v>0</v>
      </c>
      <c r="S446" s="358">
        <v>0</v>
      </c>
      <c r="T446" s="358">
        <v>0</v>
      </c>
      <c r="U446" s="35">
        <f t="shared" si="24"/>
        <v>1</v>
      </c>
      <c r="W446">
        <f>COUNTIF($E$3:$E$1479,E446)</f>
        <v>1</v>
      </c>
      <c r="X446" s="35">
        <f t="shared" si="25"/>
        <v>1</v>
      </c>
      <c r="Y446">
        <f t="shared" si="26"/>
        <v>0</v>
      </c>
    </row>
    <row r="447" spans="1:25" ht="15.75" x14ac:dyDescent="0.25">
      <c r="A447">
        <f t="shared" si="27"/>
        <v>445</v>
      </c>
      <c r="B447" t="str">
        <f>C447&amp;" "&amp;D447&amp;" - "&amp;F447</f>
        <v>Tye Felhaber - DAL</v>
      </c>
      <c r="C447" t="str">
        <f>RIGHT(E447,(LEN(E447)-1)-SEARCH(",",E447,1))</f>
        <v>Tye</v>
      </c>
      <c r="D447" t="str">
        <f>LEFT(E447,SEARCH(",",E447,1)-1)</f>
        <v>Felhaber</v>
      </c>
      <c r="E447" s="39" t="s">
        <v>2488</v>
      </c>
      <c r="F447" s="30" t="s">
        <v>16</v>
      </c>
      <c r="G447" s="35" t="s">
        <v>388</v>
      </c>
      <c r="H447" s="35" t="s">
        <v>73</v>
      </c>
      <c r="I447" s="35" t="s">
        <v>2692</v>
      </c>
      <c r="J447" s="35">
        <v>21</v>
      </c>
      <c r="K447" s="35">
        <f>VALUE(COUNTIF(Validation!$A$2:$H$47,E447))</f>
        <v>0</v>
      </c>
      <c r="L447" s="361">
        <f>IF(OR(N447="RFA",N447="UFA",N447="",N447=0),0,N447)</f>
        <v>925000</v>
      </c>
      <c r="M447" s="361">
        <f>IF(OR(O447="RFA",O447="UFA",O447="",O447=0),0,O447)</f>
        <v>925000</v>
      </c>
      <c r="N447" s="358">
        <v>925000</v>
      </c>
      <c r="O447" s="358">
        <v>925000</v>
      </c>
      <c r="P447" s="358">
        <v>925000</v>
      </c>
      <c r="Q447" s="358" t="s">
        <v>8</v>
      </c>
      <c r="R447" s="358">
        <v>0</v>
      </c>
      <c r="S447" s="358">
        <v>0</v>
      </c>
      <c r="T447" s="358">
        <v>0</v>
      </c>
      <c r="U447" s="35">
        <f t="shared" si="24"/>
        <v>3</v>
      </c>
      <c r="W447">
        <f>COUNTIF($E$3:$E$1479,E447)</f>
        <v>1</v>
      </c>
      <c r="X447" s="35">
        <f t="shared" si="25"/>
        <v>1</v>
      </c>
      <c r="Y447">
        <f t="shared" si="26"/>
        <v>1</v>
      </c>
    </row>
    <row r="448" spans="1:25" ht="15.75" x14ac:dyDescent="0.25">
      <c r="A448">
        <f t="shared" si="27"/>
        <v>446</v>
      </c>
      <c r="B448" t="str">
        <f>C448&amp;" "&amp;D448&amp;" - "&amp;F448</f>
        <v>Rhett Gardner - DAL</v>
      </c>
      <c r="C448" t="str">
        <f>RIGHT(E448,(LEN(E448)-1)-SEARCH(",",E448,1))</f>
        <v>Rhett</v>
      </c>
      <c r="D448" t="str">
        <f>LEFT(E448,SEARCH(",",E448,1)-1)</f>
        <v>Gardner</v>
      </c>
      <c r="E448" s="39" t="s">
        <v>2487</v>
      </c>
      <c r="F448" s="30" t="s">
        <v>16</v>
      </c>
      <c r="G448" s="35" t="s">
        <v>388</v>
      </c>
      <c r="H448" s="35" t="s">
        <v>2681</v>
      </c>
      <c r="I448" s="35" t="s">
        <v>2692</v>
      </c>
      <c r="J448" s="35">
        <v>23</v>
      </c>
      <c r="K448" s="35">
        <f>VALUE(COUNTIF(Validation!$A$2:$H$47,E448))</f>
        <v>0</v>
      </c>
      <c r="L448" s="361">
        <f>IF(OR(N448="RFA",N448="UFA",N448="",N448=0),0,N448)</f>
        <v>925000</v>
      </c>
      <c r="M448" s="361">
        <f>IF(OR(O448="RFA",O448="UFA",O448="",O448=0),0,O448)</f>
        <v>925000</v>
      </c>
      <c r="N448" s="358">
        <v>925000</v>
      </c>
      <c r="O448" s="358">
        <v>925000</v>
      </c>
      <c r="P448" s="358" t="s">
        <v>8</v>
      </c>
      <c r="Q448" s="358">
        <v>0</v>
      </c>
      <c r="R448" s="358">
        <v>0</v>
      </c>
      <c r="S448" s="358">
        <v>0</v>
      </c>
      <c r="T448" s="358">
        <v>0</v>
      </c>
      <c r="U448" s="35">
        <f t="shared" si="24"/>
        <v>2</v>
      </c>
      <c r="W448">
        <f>COUNTIF($E$3:$E$1479,E448)</f>
        <v>1</v>
      </c>
      <c r="X448" s="35">
        <f t="shared" si="25"/>
        <v>1</v>
      </c>
      <c r="Y448">
        <f t="shared" si="26"/>
        <v>1</v>
      </c>
    </row>
    <row r="449" spans="1:25" ht="15.75" x14ac:dyDescent="0.25">
      <c r="A449">
        <f t="shared" si="27"/>
        <v>447</v>
      </c>
      <c r="B449" t="str">
        <f>C449&amp;" "&amp;D449&amp;" - "&amp;F449</f>
        <v>Roope Hintz - DAL</v>
      </c>
      <c r="C449" t="str">
        <f>RIGHT(E449,(LEN(E449)-1)-SEARCH(",",E449,1))</f>
        <v>Roope</v>
      </c>
      <c r="D449" t="str">
        <f>LEFT(E449,SEARCH(",",E449,1)-1)</f>
        <v>Hintz</v>
      </c>
      <c r="E449" s="39" t="s">
        <v>1972</v>
      </c>
      <c r="F449" s="30" t="s">
        <v>16</v>
      </c>
      <c r="G449" s="35" t="s">
        <v>388</v>
      </c>
      <c r="H449" s="35" t="s">
        <v>2681</v>
      </c>
      <c r="I449" s="35" t="s">
        <v>2679</v>
      </c>
      <c r="J449" s="35">
        <v>22</v>
      </c>
      <c r="K449" s="35">
        <f>VALUE(COUNTIF(Validation!$A$2:$H$47,E449))</f>
        <v>0</v>
      </c>
      <c r="L449" s="361">
        <f>IF(OR(N449="RFA",N449="UFA",N449="",N449=0),0,N449)</f>
        <v>925000</v>
      </c>
      <c r="M449" s="361">
        <f>IF(OR(O449="RFA",O449="UFA",O449="",O449=0),0,O449)</f>
        <v>0</v>
      </c>
      <c r="N449" s="358">
        <v>925000</v>
      </c>
      <c r="O449" s="358" t="s">
        <v>8</v>
      </c>
      <c r="P449" s="358">
        <v>0</v>
      </c>
      <c r="Q449" s="358">
        <v>0</v>
      </c>
      <c r="R449" s="358">
        <v>0</v>
      </c>
      <c r="S449" s="358">
        <v>0</v>
      </c>
      <c r="T449" s="358">
        <v>0</v>
      </c>
      <c r="U449" s="35">
        <f t="shared" si="24"/>
        <v>1</v>
      </c>
      <c r="W449">
        <f>COUNTIF($E$3:$E$1479,E449)</f>
        <v>1</v>
      </c>
      <c r="X449" s="35">
        <f t="shared" si="25"/>
        <v>1</v>
      </c>
      <c r="Y449">
        <f t="shared" si="26"/>
        <v>0</v>
      </c>
    </row>
    <row r="450" spans="1:25" ht="15.75" x14ac:dyDescent="0.25">
      <c r="A450">
        <f t="shared" si="27"/>
        <v>448</v>
      </c>
      <c r="B450" t="str">
        <f>C450&amp;" "&amp;D450&amp;" - "&amp;F450</f>
        <v>Joel Kiviranta - DAL</v>
      </c>
      <c r="C450" t="str">
        <f>RIGHT(E450,(LEN(E450)-1)-SEARCH(",",E450,1))</f>
        <v>Joel</v>
      </c>
      <c r="D450" t="str">
        <f>LEFT(E450,SEARCH(",",E450,1)-1)</f>
        <v>Kiviranta</v>
      </c>
      <c r="E450" s="39" t="s">
        <v>2486</v>
      </c>
      <c r="F450" s="30" t="s">
        <v>16</v>
      </c>
      <c r="G450" s="35" t="s">
        <v>388</v>
      </c>
      <c r="H450" s="35" t="s">
        <v>2691</v>
      </c>
      <c r="I450" s="35" t="s">
        <v>2692</v>
      </c>
      <c r="J450" s="35">
        <v>23</v>
      </c>
      <c r="K450" s="35">
        <f>VALUE(COUNTIF(Validation!$A$2:$H$47,E450))</f>
        <v>0</v>
      </c>
      <c r="L450" s="361">
        <f>IF(OR(N450="RFA",N450="UFA",N450="",N450=0),0,N450)</f>
        <v>925000</v>
      </c>
      <c r="M450" s="361">
        <f>IF(OR(O450="RFA",O450="UFA",O450="",O450=0),0,O450)</f>
        <v>925000</v>
      </c>
      <c r="N450" s="358">
        <v>925000</v>
      </c>
      <c r="O450" s="358">
        <v>925000</v>
      </c>
      <c r="P450" s="358" t="s">
        <v>8</v>
      </c>
      <c r="Q450" s="358">
        <v>0</v>
      </c>
      <c r="R450" s="358">
        <v>0</v>
      </c>
      <c r="S450" s="358">
        <v>0</v>
      </c>
      <c r="T450" s="358">
        <v>0</v>
      </c>
      <c r="U450" s="35">
        <f t="shared" si="24"/>
        <v>2</v>
      </c>
      <c r="W450">
        <f>COUNTIF($E$3:$E$1479,E450)</f>
        <v>1</v>
      </c>
      <c r="X450" s="35">
        <f t="shared" si="25"/>
        <v>1</v>
      </c>
      <c r="Y450">
        <f t="shared" si="26"/>
        <v>1</v>
      </c>
    </row>
    <row r="451" spans="1:25" ht="15.75" x14ac:dyDescent="0.25">
      <c r="A451">
        <f t="shared" si="27"/>
        <v>449</v>
      </c>
      <c r="B451" t="str">
        <f>C451&amp;" "&amp;D451&amp;" - "&amp;F451</f>
        <v>Josh Melnick - DAL</v>
      </c>
      <c r="C451" t="str">
        <f>RIGHT(E451,(LEN(E451)-1)-SEARCH(",",E451,1))</f>
        <v>Josh</v>
      </c>
      <c r="D451" t="str">
        <f>LEFT(E451,SEARCH(",",E451,1)-1)</f>
        <v>Melnick</v>
      </c>
      <c r="E451" s="39" t="s">
        <v>2490</v>
      </c>
      <c r="F451" s="30" t="s">
        <v>16</v>
      </c>
      <c r="G451" s="35" t="s">
        <v>388</v>
      </c>
      <c r="H451" s="35" t="s">
        <v>88</v>
      </c>
      <c r="I451" s="35" t="s">
        <v>2692</v>
      </c>
      <c r="J451" s="35">
        <v>24</v>
      </c>
      <c r="K451" s="35">
        <f>VALUE(COUNTIF(Validation!$A$2:$H$47,E451))</f>
        <v>0</v>
      </c>
      <c r="L451" s="361">
        <f>IF(OR(N451="RFA",N451="UFA",N451="",N451=0),0,N451)</f>
        <v>925000</v>
      </c>
      <c r="M451" s="361">
        <f>IF(OR(O451="RFA",O451="UFA",O451="",O451=0),0,O451)</f>
        <v>0</v>
      </c>
      <c r="N451" s="358">
        <v>925000</v>
      </c>
      <c r="O451" s="358" t="s">
        <v>8</v>
      </c>
      <c r="P451" s="358">
        <v>0</v>
      </c>
      <c r="Q451" s="358">
        <v>0</v>
      </c>
      <c r="R451" s="358">
        <v>0</v>
      </c>
      <c r="S451" s="358">
        <v>0</v>
      </c>
      <c r="T451" s="358">
        <v>0</v>
      </c>
      <c r="U451" s="35">
        <f t="shared" ref="U451:U514" si="28">COUNTIF(N451:T451,"&gt;0")</f>
        <v>1</v>
      </c>
      <c r="W451">
        <f>COUNTIF($E$3:$E$1479,E451)</f>
        <v>1</v>
      </c>
      <c r="X451" s="35">
        <f t="shared" ref="X451:X514" si="29">IF(LEFT(G451,3)="ELC",1,0)</f>
        <v>1</v>
      </c>
      <c r="Y451">
        <f t="shared" ref="Y451:Y514" si="30">IF(L451=M451,1,0)</f>
        <v>0</v>
      </c>
    </row>
    <row r="452" spans="1:25" ht="15.75" x14ac:dyDescent="0.25">
      <c r="A452">
        <f t="shared" ref="A452:A515" si="31">A451+1</f>
        <v>450</v>
      </c>
      <c r="B452" t="str">
        <f>C452&amp;" "&amp;D452&amp;" - "&amp;F452</f>
        <v>Colton Point - DAL</v>
      </c>
      <c r="C452" t="str">
        <f>RIGHT(E452,(LEN(E452)-1)-SEARCH(",",E452,1))</f>
        <v>Colton</v>
      </c>
      <c r="D452" t="str">
        <f>LEFT(E452,SEARCH(",",E452,1)-1)</f>
        <v>Point</v>
      </c>
      <c r="E452" s="39" t="s">
        <v>1967</v>
      </c>
      <c r="F452" s="30" t="s">
        <v>16</v>
      </c>
      <c r="G452" s="35" t="s">
        <v>388</v>
      </c>
      <c r="H452" s="9" t="s">
        <v>127</v>
      </c>
      <c r="I452" s="9" t="s">
        <v>2692</v>
      </c>
      <c r="J452" s="9">
        <v>21</v>
      </c>
      <c r="K452" s="35">
        <f>VALUE(COUNTIF(Validation!$A$2:$H$47,E452))</f>
        <v>0</v>
      </c>
      <c r="L452" s="361">
        <f>IF(OR(N452="RFA",N452="UFA",N452="",N452=0),0,N452)</f>
        <v>925000</v>
      </c>
      <c r="M452" s="361">
        <f>IF(OR(O452="RFA",O452="UFA",O452="",O452=0),0,O452)</f>
        <v>925000</v>
      </c>
      <c r="N452" s="358">
        <v>925000</v>
      </c>
      <c r="O452" s="358">
        <v>925000</v>
      </c>
      <c r="P452" s="358" t="s">
        <v>8</v>
      </c>
      <c r="Q452" s="358">
        <v>0</v>
      </c>
      <c r="R452" s="358">
        <v>0</v>
      </c>
      <c r="S452" s="358">
        <v>0</v>
      </c>
      <c r="T452" s="358">
        <v>0</v>
      </c>
      <c r="U452" s="35">
        <f t="shared" si="28"/>
        <v>2</v>
      </c>
      <c r="W452">
        <f>COUNTIF($E$3:$E$1479,E452)</f>
        <v>1</v>
      </c>
      <c r="X452" s="35">
        <f t="shared" si="29"/>
        <v>1</v>
      </c>
      <c r="Y452">
        <f t="shared" si="30"/>
        <v>1</v>
      </c>
    </row>
    <row r="453" spans="1:25" ht="15.75" x14ac:dyDescent="0.25">
      <c r="A453">
        <f t="shared" si="31"/>
        <v>451</v>
      </c>
      <c r="B453" t="str">
        <f>C453&amp;" "&amp;D453&amp;" - "&amp;F453</f>
        <v>Riley Damiani - DAL</v>
      </c>
      <c r="C453" t="str">
        <f>RIGHT(E453,(LEN(E453)-1)-SEARCH(",",E453,1))</f>
        <v>Riley</v>
      </c>
      <c r="D453" t="str">
        <f>LEFT(E453,SEARCH(",",E453,1)-1)</f>
        <v>Damiani</v>
      </c>
      <c r="E453" s="39" t="s">
        <v>2492</v>
      </c>
      <c r="F453" s="30" t="s">
        <v>16</v>
      </c>
      <c r="G453" s="35" t="s">
        <v>390</v>
      </c>
      <c r="H453" s="35" t="s">
        <v>73</v>
      </c>
      <c r="I453" s="35" t="s">
        <v>391</v>
      </c>
      <c r="J453" s="35">
        <v>19</v>
      </c>
      <c r="K453" s="35">
        <f>VALUE(COUNTIF(Validation!$A$2:$H$47,E453))</f>
        <v>0</v>
      </c>
      <c r="L453" s="361">
        <f>IF(OR(N453="RFA",N453="UFA",N453="",N453=0),0,N453)</f>
        <v>901666</v>
      </c>
      <c r="M453" s="361">
        <f>IF(OR(O453="RFA",O453="UFA",O453="",O453=0),0,O453)</f>
        <v>901666</v>
      </c>
      <c r="N453" s="358">
        <v>901666</v>
      </c>
      <c r="O453" s="358">
        <v>901666</v>
      </c>
      <c r="P453" s="358">
        <v>901666</v>
      </c>
      <c r="Q453" s="358" t="s">
        <v>8</v>
      </c>
      <c r="R453" s="358">
        <v>0</v>
      </c>
      <c r="S453" s="358">
        <v>0</v>
      </c>
      <c r="T453" s="358">
        <v>0</v>
      </c>
      <c r="U453" s="35">
        <f t="shared" si="28"/>
        <v>3</v>
      </c>
      <c r="W453">
        <f>COUNTIF($E$3:$E$1479,E453)</f>
        <v>1</v>
      </c>
      <c r="X453" s="35">
        <f t="shared" si="29"/>
        <v>1</v>
      </c>
      <c r="Y453">
        <f t="shared" si="30"/>
        <v>1</v>
      </c>
    </row>
    <row r="454" spans="1:25" ht="15.75" x14ac:dyDescent="0.25">
      <c r="A454">
        <f t="shared" si="31"/>
        <v>452</v>
      </c>
      <c r="B454" t="str">
        <f>C454&amp;" "&amp;D454&amp;" - "&amp;F454</f>
        <v>Jason Robertson - DAL</v>
      </c>
      <c r="C454" t="str">
        <f>RIGHT(E454,(LEN(E454)-1)-SEARCH(",",E454,1))</f>
        <v>Jason</v>
      </c>
      <c r="D454" t="str">
        <f>LEFT(E454,SEARCH(",",E454,1)-1)</f>
        <v>Robertson</v>
      </c>
      <c r="E454" s="39" t="s">
        <v>1971</v>
      </c>
      <c r="F454" s="30" t="s">
        <v>16</v>
      </c>
      <c r="G454" s="35" t="s">
        <v>388</v>
      </c>
      <c r="H454" s="35" t="s">
        <v>93</v>
      </c>
      <c r="I454" s="35" t="s">
        <v>2692</v>
      </c>
      <c r="J454" s="35">
        <v>20</v>
      </c>
      <c r="K454" s="35">
        <f>VALUE(COUNTIF(Validation!$A$2:$H$47,E454))</f>
        <v>0</v>
      </c>
      <c r="L454" s="361">
        <f>IF(OR(N454="RFA",N454="UFA",N454="",N454=0),0,N454)</f>
        <v>894167</v>
      </c>
      <c r="M454" s="361">
        <f>IF(OR(O454="RFA",O454="UFA",O454="",O454=0),0,O454)</f>
        <v>894167</v>
      </c>
      <c r="N454" s="358">
        <v>894167</v>
      </c>
      <c r="O454" s="358">
        <v>894167</v>
      </c>
      <c r="P454" s="358">
        <v>894167</v>
      </c>
      <c r="Q454" s="358" t="s">
        <v>8</v>
      </c>
      <c r="R454" s="358">
        <v>0</v>
      </c>
      <c r="S454" s="358">
        <v>0</v>
      </c>
      <c r="T454" s="358">
        <v>0</v>
      </c>
      <c r="U454" s="35">
        <f t="shared" si="28"/>
        <v>3</v>
      </c>
      <c r="W454">
        <f>COUNTIF($E$3:$E$1479,E454)</f>
        <v>1</v>
      </c>
      <c r="X454" s="35">
        <f t="shared" si="29"/>
        <v>1</v>
      </c>
      <c r="Y454">
        <f t="shared" si="30"/>
        <v>1</v>
      </c>
    </row>
    <row r="455" spans="1:25" ht="15.75" x14ac:dyDescent="0.25">
      <c r="A455">
        <f t="shared" si="31"/>
        <v>453</v>
      </c>
      <c r="B455" t="str">
        <f>C455&amp;" "&amp;D455&amp;" - "&amp;F455</f>
        <v>Adam Mascherin - DAL</v>
      </c>
      <c r="C455" t="str">
        <f>RIGHT(E455,(LEN(E455)-1)-SEARCH(",",E455,1))</f>
        <v>Adam</v>
      </c>
      <c r="D455" t="str">
        <f>LEFT(E455,SEARCH(",",E455,1)-1)</f>
        <v>Mascherin</v>
      </c>
      <c r="E455" s="39" t="s">
        <v>1973</v>
      </c>
      <c r="F455" s="30" t="s">
        <v>16</v>
      </c>
      <c r="G455" s="35" t="s">
        <v>388</v>
      </c>
      <c r="H455" s="35" t="s">
        <v>2681</v>
      </c>
      <c r="I455" s="35" t="s">
        <v>2692</v>
      </c>
      <c r="J455" s="35">
        <v>21</v>
      </c>
      <c r="K455" s="35">
        <f>VALUE(COUNTIF(Validation!$A$2:$H$47,E455))</f>
        <v>0</v>
      </c>
      <c r="L455" s="361">
        <f>IF(OR(N455="RFA",N455="UFA",N455="",N455=0),0,N455)</f>
        <v>880000</v>
      </c>
      <c r="M455" s="361">
        <f>IF(OR(O455="RFA",O455="UFA",O455="",O455=0),0,O455)</f>
        <v>880000</v>
      </c>
      <c r="N455" s="358">
        <v>880000</v>
      </c>
      <c r="O455" s="358">
        <v>880000</v>
      </c>
      <c r="P455" s="358" t="s">
        <v>8</v>
      </c>
      <c r="Q455" s="358">
        <v>0</v>
      </c>
      <c r="R455" s="358">
        <v>0</v>
      </c>
      <c r="S455" s="358">
        <v>0</v>
      </c>
      <c r="T455" s="358">
        <v>0</v>
      </c>
      <c r="U455" s="35">
        <f t="shared" si="28"/>
        <v>2</v>
      </c>
      <c r="W455">
        <f>COUNTIF($E$3:$E$1479,E455)</f>
        <v>1</v>
      </c>
      <c r="X455" s="35">
        <f t="shared" si="29"/>
        <v>1</v>
      </c>
      <c r="Y455">
        <f t="shared" si="30"/>
        <v>1</v>
      </c>
    </row>
    <row r="456" spans="1:25" ht="15.75" x14ac:dyDescent="0.25">
      <c r="A456">
        <f t="shared" si="31"/>
        <v>454</v>
      </c>
      <c r="B456" t="str">
        <f>C456&amp;" "&amp;D456&amp;" - "&amp;F456</f>
        <v>Benjamin Gleason - DAL</v>
      </c>
      <c r="C456" t="str">
        <f>RIGHT(E456,(LEN(E456)-1)-SEARCH(",",E456,1))</f>
        <v>Benjamin</v>
      </c>
      <c r="D456" t="str">
        <f>LEFT(E456,SEARCH(",",E456,1)-1)</f>
        <v>Gleason</v>
      </c>
      <c r="E456" s="39" t="s">
        <v>1975</v>
      </c>
      <c r="F456" s="30" t="s">
        <v>16</v>
      </c>
      <c r="G456" s="35" t="s">
        <v>388</v>
      </c>
      <c r="H456" s="35" t="s">
        <v>382</v>
      </c>
      <c r="I456" s="35" t="s">
        <v>2692</v>
      </c>
      <c r="J456" s="35">
        <v>21</v>
      </c>
      <c r="K456" s="35">
        <f>VALUE(COUNTIF(Validation!$A$2:$H$47,E456))</f>
        <v>0</v>
      </c>
      <c r="L456" s="361">
        <f>IF(OR(N456="RFA",N456="UFA",N456="",N456=0),0,N456)</f>
        <v>761666</v>
      </c>
      <c r="M456" s="361">
        <f>IF(OR(O456="RFA",O456="UFA",O456="",O456=0),0,O456)</f>
        <v>761666</v>
      </c>
      <c r="N456" s="358">
        <v>761666</v>
      </c>
      <c r="O456" s="358">
        <v>761666</v>
      </c>
      <c r="P456" s="358" t="s">
        <v>8</v>
      </c>
      <c r="Q456" s="358">
        <v>0</v>
      </c>
      <c r="R456" s="358">
        <v>0</v>
      </c>
      <c r="S456" s="358">
        <v>0</v>
      </c>
      <c r="T456" s="358">
        <v>0</v>
      </c>
      <c r="U456" s="35">
        <f t="shared" si="28"/>
        <v>2</v>
      </c>
      <c r="W456">
        <f>COUNTIF($E$3:$E$1479,E456)</f>
        <v>1</v>
      </c>
      <c r="X456" s="35">
        <f t="shared" si="29"/>
        <v>1</v>
      </c>
      <c r="Y456">
        <f t="shared" si="30"/>
        <v>1</v>
      </c>
    </row>
    <row r="457" spans="1:25" ht="15.75" x14ac:dyDescent="0.25">
      <c r="A457">
        <f t="shared" si="31"/>
        <v>455</v>
      </c>
      <c r="B457" t="str">
        <f>C457&amp;" "&amp;D457&amp;" - "&amp;F457</f>
        <v>Justin Dowling - DAL</v>
      </c>
      <c r="C457" t="str">
        <f>RIGHT(E457,(LEN(E457)-1)-SEARCH(",",E457,1))</f>
        <v>Justin</v>
      </c>
      <c r="D457" t="str">
        <f>LEFT(E457,SEARCH(",",E457,1)-1)</f>
        <v>Dowling</v>
      </c>
      <c r="E457" s="39" t="s">
        <v>1984</v>
      </c>
      <c r="F457" s="30" t="s">
        <v>16</v>
      </c>
      <c r="G457" s="35">
        <v>0</v>
      </c>
      <c r="H457" s="35" t="s">
        <v>73</v>
      </c>
      <c r="I457" s="35" t="s">
        <v>2679</v>
      </c>
      <c r="J457" s="35">
        <v>28</v>
      </c>
      <c r="K457" s="35">
        <f>VALUE(COUNTIF(Validation!$A$2:$H$47,E457))</f>
        <v>0</v>
      </c>
      <c r="L457" s="361">
        <f>IF(OR(N457="RFA",N457="UFA",N457="",N457=0),0,N457)</f>
        <v>750000</v>
      </c>
      <c r="M457" s="361">
        <f>IF(OR(O457="RFA",O457="UFA",O457="",O457=0),0,O457)</f>
        <v>750000</v>
      </c>
      <c r="N457" s="358">
        <v>750000</v>
      </c>
      <c r="O457" s="358">
        <v>750000</v>
      </c>
      <c r="P457" s="358" t="s">
        <v>7</v>
      </c>
      <c r="Q457" s="358">
        <v>0</v>
      </c>
      <c r="R457" s="358">
        <v>0</v>
      </c>
      <c r="S457" s="358">
        <v>0</v>
      </c>
      <c r="T457" s="358">
        <v>0</v>
      </c>
      <c r="U457" s="35">
        <f t="shared" si="28"/>
        <v>2</v>
      </c>
      <c r="W457">
        <f>COUNTIF($E$3:$E$1479,E457)</f>
        <v>1</v>
      </c>
      <c r="X457" s="35">
        <f t="shared" si="29"/>
        <v>0</v>
      </c>
      <c r="Y457">
        <f t="shared" si="30"/>
        <v>1</v>
      </c>
    </row>
    <row r="458" spans="1:25" ht="15.75" x14ac:dyDescent="0.25">
      <c r="A458">
        <f t="shared" si="31"/>
        <v>456</v>
      </c>
      <c r="B458" t="str">
        <f>C458&amp;" "&amp;D458&amp;" - "&amp;F458</f>
        <v>John Nyberg - DAL</v>
      </c>
      <c r="C458" t="str">
        <f>RIGHT(E458,(LEN(E458)-1)-SEARCH(",",E458,1))</f>
        <v>John</v>
      </c>
      <c r="D458" t="str">
        <f>LEFT(E458,SEARCH(",",E458,1)-1)</f>
        <v>Nyberg</v>
      </c>
      <c r="E458" s="39" t="s">
        <v>1976</v>
      </c>
      <c r="F458" s="30" t="s">
        <v>16</v>
      </c>
      <c r="G458" s="35" t="s">
        <v>388</v>
      </c>
      <c r="H458" s="9" t="s">
        <v>382</v>
      </c>
      <c r="I458" s="9" t="s">
        <v>2692</v>
      </c>
      <c r="J458" s="9">
        <v>23</v>
      </c>
      <c r="K458" s="35">
        <f>VALUE(COUNTIF(Validation!$A$2:$H$47,E458))</f>
        <v>0</v>
      </c>
      <c r="L458" s="361">
        <f>IF(OR(N458="RFA",N458="UFA",N458="",N458=0),0,N458)</f>
        <v>745000</v>
      </c>
      <c r="M458" s="361">
        <f>IF(OR(O458="RFA",O458="UFA",O458="",O458=0),0,O458)</f>
        <v>0</v>
      </c>
      <c r="N458" s="358">
        <v>745000</v>
      </c>
      <c r="O458" s="358" t="s">
        <v>8</v>
      </c>
      <c r="P458" s="358">
        <v>0</v>
      </c>
      <c r="Q458" s="358">
        <v>0</v>
      </c>
      <c r="R458" s="358">
        <v>0</v>
      </c>
      <c r="S458" s="358">
        <v>0</v>
      </c>
      <c r="T458" s="358">
        <v>0</v>
      </c>
      <c r="U458" s="35">
        <f t="shared" si="28"/>
        <v>1</v>
      </c>
      <c r="W458">
        <f>COUNTIF($E$3:$E$1479,E458)</f>
        <v>1</v>
      </c>
      <c r="X458" s="35">
        <f t="shared" si="29"/>
        <v>1</v>
      </c>
      <c r="Y458">
        <f t="shared" si="30"/>
        <v>0</v>
      </c>
    </row>
    <row r="459" spans="1:25" ht="15.75" x14ac:dyDescent="0.25">
      <c r="A459">
        <f t="shared" si="31"/>
        <v>457</v>
      </c>
      <c r="B459" t="str">
        <f>C459&amp;" "&amp;D459&amp;" - "&amp;F459</f>
        <v>Nicholas Caamano - DAL</v>
      </c>
      <c r="C459" t="str">
        <f>RIGHT(E459,(LEN(E459)-1)-SEARCH(",",E459,1))</f>
        <v>Nicholas</v>
      </c>
      <c r="D459" t="str">
        <f>LEFT(E459,SEARCH(",",E459,1)-1)</f>
        <v>Caamano</v>
      </c>
      <c r="E459" s="39" t="s">
        <v>1977</v>
      </c>
      <c r="F459" s="35" t="s">
        <v>16</v>
      </c>
      <c r="G459" s="35" t="s">
        <v>388</v>
      </c>
      <c r="H459" s="35" t="s">
        <v>88</v>
      </c>
      <c r="I459" s="35" t="s">
        <v>2692</v>
      </c>
      <c r="J459" s="35">
        <v>20</v>
      </c>
      <c r="K459" s="35">
        <f>VALUE(COUNTIF(Validation!$A$2:$H$47,E459))</f>
        <v>0</v>
      </c>
      <c r="L459" s="361">
        <f>IF(OR(N459="RFA",N459="UFA",N459="",N459=0),0,N459)</f>
        <v>738333</v>
      </c>
      <c r="M459" s="361">
        <f>IF(OR(O459="RFA",O459="UFA",O459="",O459=0),0,O459)</f>
        <v>738333</v>
      </c>
      <c r="N459" s="358">
        <v>738333</v>
      </c>
      <c r="O459" s="358">
        <v>738333</v>
      </c>
      <c r="P459" s="358" t="s">
        <v>8</v>
      </c>
      <c r="Q459" s="358">
        <v>0</v>
      </c>
      <c r="R459" s="358">
        <v>0</v>
      </c>
      <c r="S459" s="358">
        <v>0</v>
      </c>
      <c r="T459" s="358">
        <v>0</v>
      </c>
      <c r="U459" s="35">
        <f t="shared" si="28"/>
        <v>2</v>
      </c>
      <c r="W459">
        <f>COUNTIF($E$3:$E$1479,E459)</f>
        <v>1</v>
      </c>
      <c r="X459" s="35">
        <f t="shared" si="29"/>
        <v>1</v>
      </c>
      <c r="Y459">
        <f t="shared" si="30"/>
        <v>1</v>
      </c>
    </row>
    <row r="460" spans="1:25" ht="15.75" x14ac:dyDescent="0.25">
      <c r="A460">
        <f t="shared" si="31"/>
        <v>458</v>
      </c>
      <c r="B460" t="str">
        <f>C460&amp;" "&amp;D460&amp;" - "&amp;F460</f>
        <v>Taylor Fedun - DAL</v>
      </c>
      <c r="C460" t="str">
        <f>RIGHT(E460,(LEN(E460)-1)-SEARCH(",",E460,1))</f>
        <v>Taylor</v>
      </c>
      <c r="D460" t="str">
        <f>LEFT(E460,SEARCH(",",E460,1)-1)</f>
        <v>Fedun</v>
      </c>
      <c r="E460" s="39" t="s">
        <v>1419</v>
      </c>
      <c r="F460" s="30" t="s">
        <v>16</v>
      </c>
      <c r="G460" s="35">
        <v>0</v>
      </c>
      <c r="H460" s="35" t="s">
        <v>381</v>
      </c>
      <c r="I460" s="35" t="s">
        <v>2679</v>
      </c>
      <c r="J460" s="35">
        <v>31</v>
      </c>
      <c r="K460" s="35">
        <f>VALUE(COUNTIF(Validation!$A$2:$H$47,E460))</f>
        <v>0</v>
      </c>
      <c r="L460" s="361">
        <f>IF(OR(N460="RFA",N460="UFA",N460="",N460=0),0,N460)</f>
        <v>737500</v>
      </c>
      <c r="M460" s="361">
        <f>IF(OR(O460="RFA",O460="UFA",O460="",O460=0),0,O460)</f>
        <v>737500</v>
      </c>
      <c r="N460" s="358">
        <v>737500</v>
      </c>
      <c r="O460" s="358">
        <v>737500</v>
      </c>
      <c r="P460" s="358" t="s">
        <v>7</v>
      </c>
      <c r="Q460" s="358">
        <v>0</v>
      </c>
      <c r="R460" s="358">
        <v>0</v>
      </c>
      <c r="S460" s="358">
        <v>0</v>
      </c>
      <c r="T460" s="358">
        <v>0</v>
      </c>
      <c r="U460" s="35">
        <f t="shared" si="28"/>
        <v>2</v>
      </c>
      <c r="W460">
        <f>COUNTIF($E$3:$E$1479,E460)</f>
        <v>1</v>
      </c>
      <c r="X460" s="35">
        <f t="shared" si="29"/>
        <v>0</v>
      </c>
      <c r="Y460">
        <f t="shared" si="30"/>
        <v>1</v>
      </c>
    </row>
    <row r="461" spans="1:25" ht="15.75" x14ac:dyDescent="0.25">
      <c r="A461">
        <f t="shared" si="31"/>
        <v>459</v>
      </c>
      <c r="B461" t="str">
        <f>C461&amp;" "&amp;D461&amp;" - "&amp;F461</f>
        <v>Tanner Kero - DAL</v>
      </c>
      <c r="C461" t="str">
        <f>RIGHT(E461,(LEN(E461)-1)-SEARCH(",",E461,1))</f>
        <v>Tanner</v>
      </c>
      <c r="D461" t="str">
        <f>LEFT(E461,SEARCH(",",E461,1)-1)</f>
        <v>Kero</v>
      </c>
      <c r="E461" s="39" t="s">
        <v>2360</v>
      </c>
      <c r="F461" s="30" t="s">
        <v>16</v>
      </c>
      <c r="G461" s="35">
        <v>0</v>
      </c>
      <c r="H461" s="35" t="s">
        <v>73</v>
      </c>
      <c r="I461" s="35" t="s">
        <v>2692</v>
      </c>
      <c r="J461" s="35">
        <v>27</v>
      </c>
      <c r="K461" s="35">
        <f>VALUE(COUNTIF(Validation!$A$2:$H$47,E461))</f>
        <v>0</v>
      </c>
      <c r="L461" s="361">
        <f>IF(OR(N461="RFA",N461="UFA",N461="",N461=0),0,N461)</f>
        <v>737500</v>
      </c>
      <c r="M461" s="361">
        <f>IF(OR(O461="RFA",O461="UFA",O461="",O461=0),0,O461)</f>
        <v>737500</v>
      </c>
      <c r="N461" s="358">
        <v>737500</v>
      </c>
      <c r="O461" s="358">
        <v>737500</v>
      </c>
      <c r="P461" s="358" t="s">
        <v>7</v>
      </c>
      <c r="Q461" s="358">
        <v>0</v>
      </c>
      <c r="R461" s="358">
        <v>0</v>
      </c>
      <c r="S461" s="358">
        <v>0</v>
      </c>
      <c r="T461" s="358">
        <v>0</v>
      </c>
      <c r="U461" s="35">
        <f t="shared" si="28"/>
        <v>2</v>
      </c>
      <c r="W461">
        <f>COUNTIF($E$3:$E$1479,E461)</f>
        <v>1</v>
      </c>
      <c r="X461" s="35">
        <f t="shared" si="29"/>
        <v>0</v>
      </c>
      <c r="Y461">
        <f t="shared" si="30"/>
        <v>1</v>
      </c>
    </row>
    <row r="462" spans="1:25" ht="15.75" x14ac:dyDescent="0.25">
      <c r="A462">
        <f t="shared" si="31"/>
        <v>460</v>
      </c>
      <c r="B462" t="str">
        <f>C462&amp;" "&amp;D462&amp;" - "&amp;F462</f>
        <v>Joel L'Esperance - DAL</v>
      </c>
      <c r="C462" t="str">
        <f>RIGHT(E462,(LEN(E462)-1)-SEARCH(",",E462,1))</f>
        <v>Joel</v>
      </c>
      <c r="D462" t="str">
        <f>LEFT(E462,SEARCH(",",E462,1)-1)</f>
        <v>L'Esperance</v>
      </c>
      <c r="E462" s="39" t="s">
        <v>1979</v>
      </c>
      <c r="F462" s="30" t="s">
        <v>16</v>
      </c>
      <c r="G462" s="35" t="s">
        <v>388</v>
      </c>
      <c r="H462" s="35" t="s">
        <v>2686</v>
      </c>
      <c r="I462" s="35" t="s">
        <v>2692</v>
      </c>
      <c r="J462" s="35">
        <v>23</v>
      </c>
      <c r="K462" s="35">
        <f>VALUE(COUNTIF(Validation!$A$2:$H$47,E462))</f>
        <v>0</v>
      </c>
      <c r="L462" s="361">
        <f>IF(OR(N462="RFA",N462="UFA",N462="",N462=0),0,N462)</f>
        <v>722500</v>
      </c>
      <c r="M462" s="361">
        <f>IF(OR(O462="RFA",O462="UFA",O462="",O462=0),0,O462)</f>
        <v>0</v>
      </c>
      <c r="N462" s="358">
        <v>722500</v>
      </c>
      <c r="O462" s="358" t="s">
        <v>8</v>
      </c>
      <c r="P462" s="358">
        <v>0</v>
      </c>
      <c r="Q462" s="358">
        <v>0</v>
      </c>
      <c r="R462" s="358">
        <v>0</v>
      </c>
      <c r="S462" s="358">
        <v>0</v>
      </c>
      <c r="T462" s="358">
        <v>0</v>
      </c>
      <c r="U462" s="35">
        <f t="shared" si="28"/>
        <v>1</v>
      </c>
      <c r="W462">
        <f>COUNTIF($E$3:$E$1479,E462)</f>
        <v>1</v>
      </c>
      <c r="X462" s="35">
        <f t="shared" si="29"/>
        <v>1</v>
      </c>
      <c r="Y462">
        <f t="shared" si="30"/>
        <v>0</v>
      </c>
    </row>
    <row r="463" spans="1:25" ht="15.75" x14ac:dyDescent="0.25">
      <c r="A463">
        <f t="shared" si="31"/>
        <v>461</v>
      </c>
      <c r="B463" t="str">
        <f>C463&amp;" "&amp;D463&amp;" - "&amp;F463</f>
        <v>Ondrej Vala - DAL</v>
      </c>
      <c r="C463" t="str">
        <f>RIGHT(E463,(LEN(E463)-1)-SEARCH(",",E463,1))</f>
        <v>Ondrej</v>
      </c>
      <c r="D463" t="str">
        <f>LEFT(E463,SEARCH(",",E463,1)-1)</f>
        <v>Vala</v>
      </c>
      <c r="E463" s="39" t="s">
        <v>1981</v>
      </c>
      <c r="F463" s="30" t="s">
        <v>16</v>
      </c>
      <c r="G463" s="35" t="s">
        <v>388</v>
      </c>
      <c r="H463" s="35" t="s">
        <v>382</v>
      </c>
      <c r="I463" s="35" t="s">
        <v>2692</v>
      </c>
      <c r="J463" s="35">
        <v>21</v>
      </c>
      <c r="K463" s="35">
        <f>VALUE(COUNTIF(Validation!$A$2:$H$47,E463))</f>
        <v>0</v>
      </c>
      <c r="L463" s="361">
        <f>IF(OR(N463="RFA",N463="UFA",N463="",N463=0),0,N463)</f>
        <v>701666</v>
      </c>
      <c r="M463" s="361">
        <f>IF(OR(O463="RFA",O463="UFA",O463="",O463=0),0,O463)</f>
        <v>701666</v>
      </c>
      <c r="N463" s="358">
        <v>701666</v>
      </c>
      <c r="O463" s="358">
        <v>701666</v>
      </c>
      <c r="P463" s="358" t="s">
        <v>8</v>
      </c>
      <c r="Q463" s="358">
        <v>0</v>
      </c>
      <c r="R463" s="358">
        <v>0</v>
      </c>
      <c r="S463" s="358">
        <v>0</v>
      </c>
      <c r="T463" s="358">
        <v>0</v>
      </c>
      <c r="U463" s="35">
        <f t="shared" si="28"/>
        <v>2</v>
      </c>
      <c r="W463">
        <f>COUNTIF($E$3:$E$1479,E463)</f>
        <v>1</v>
      </c>
      <c r="X463" s="35">
        <f t="shared" si="29"/>
        <v>1</v>
      </c>
      <c r="Y463">
        <f t="shared" si="30"/>
        <v>1</v>
      </c>
    </row>
    <row r="464" spans="1:25" ht="15.75" x14ac:dyDescent="0.25">
      <c r="A464">
        <f t="shared" si="31"/>
        <v>462</v>
      </c>
      <c r="B464" t="str">
        <f>C464&amp;" "&amp;D464&amp;" - "&amp;F464</f>
        <v>Gavin Bayreuther - DAL</v>
      </c>
      <c r="C464" t="str">
        <f>RIGHT(E464,(LEN(E464)-1)-SEARCH(",",E464,1))</f>
        <v>Gavin</v>
      </c>
      <c r="D464" t="str">
        <f>LEFT(E464,SEARCH(",",E464,1)-1)</f>
        <v>Bayreuther</v>
      </c>
      <c r="E464" s="39" t="s">
        <v>1966</v>
      </c>
      <c r="F464" s="30" t="s">
        <v>16</v>
      </c>
      <c r="G464" s="35">
        <v>0</v>
      </c>
      <c r="H464" s="35" t="s">
        <v>82</v>
      </c>
      <c r="I464" s="35" t="s">
        <v>2692</v>
      </c>
      <c r="J464" s="35">
        <v>25</v>
      </c>
      <c r="K464" s="35">
        <f>VALUE(COUNTIF(Validation!$A$2:$H$47,E464))</f>
        <v>0</v>
      </c>
      <c r="L464" s="361">
        <f>IF(OR(N464="RFA",N464="UFA",N464="",N464=0),0,N464)</f>
        <v>700000</v>
      </c>
      <c r="M464" s="361">
        <f>IF(OR(O464="RFA",O464="UFA",O464="",O464=0),0,O464)</f>
        <v>0</v>
      </c>
      <c r="N464" s="358">
        <v>700000</v>
      </c>
      <c r="O464" s="358" t="s">
        <v>8</v>
      </c>
      <c r="P464" s="358">
        <v>0</v>
      </c>
      <c r="Q464" s="358">
        <v>0</v>
      </c>
      <c r="R464" s="358">
        <v>0</v>
      </c>
      <c r="S464" s="358">
        <v>0</v>
      </c>
      <c r="T464" s="358">
        <v>0</v>
      </c>
      <c r="U464" s="35">
        <f t="shared" si="28"/>
        <v>1</v>
      </c>
      <c r="W464">
        <f>COUNTIF($E$3:$E$1479,E464)</f>
        <v>1</v>
      </c>
      <c r="X464" s="35">
        <f t="shared" si="29"/>
        <v>0</v>
      </c>
      <c r="Y464">
        <f t="shared" si="30"/>
        <v>0</v>
      </c>
    </row>
    <row r="465" spans="1:25" ht="15.75" x14ac:dyDescent="0.25">
      <c r="A465">
        <f t="shared" si="31"/>
        <v>463</v>
      </c>
      <c r="B465" t="str">
        <f>C465&amp;" "&amp;D465&amp;" - "&amp;F465</f>
        <v>Landon Bow - DAL</v>
      </c>
      <c r="C465" t="str">
        <f>RIGHT(E465,(LEN(E465)-1)-SEARCH(",",E465,1))</f>
        <v>Landon</v>
      </c>
      <c r="D465" t="str">
        <f>LEFT(E465,SEARCH(",",E465,1)-1)</f>
        <v>Bow</v>
      </c>
      <c r="E465" s="39" t="s">
        <v>1982</v>
      </c>
      <c r="F465" s="30" t="s">
        <v>16</v>
      </c>
      <c r="G465" s="35">
        <v>0</v>
      </c>
      <c r="H465" s="35" t="s">
        <v>127</v>
      </c>
      <c r="I465" s="35" t="s">
        <v>2692</v>
      </c>
      <c r="J465" s="35">
        <v>23</v>
      </c>
      <c r="K465" s="35">
        <f>VALUE(COUNTIF(Validation!$A$2:$H$47,E465))</f>
        <v>0</v>
      </c>
      <c r="L465" s="361">
        <f>IF(OR(N465="RFA",N465="UFA",N465="",N465=0),0,N465)</f>
        <v>700000</v>
      </c>
      <c r="M465" s="361">
        <f>IF(OR(O465="RFA",O465="UFA",O465="",O465=0),0,O465)</f>
        <v>0</v>
      </c>
      <c r="N465" s="358">
        <v>700000</v>
      </c>
      <c r="O465" s="358" t="s">
        <v>8</v>
      </c>
      <c r="P465" s="358">
        <v>0</v>
      </c>
      <c r="Q465" s="358">
        <v>0</v>
      </c>
      <c r="R465" s="358">
        <v>0</v>
      </c>
      <c r="S465" s="358">
        <v>0</v>
      </c>
      <c r="T465" s="358">
        <v>0</v>
      </c>
      <c r="U465" s="35">
        <f t="shared" si="28"/>
        <v>1</v>
      </c>
      <c r="W465">
        <f>COUNTIF($E$3:$E$1479,E465)</f>
        <v>1</v>
      </c>
      <c r="X465" s="35">
        <f t="shared" si="29"/>
        <v>0</v>
      </c>
      <c r="Y465">
        <f t="shared" si="30"/>
        <v>0</v>
      </c>
    </row>
    <row r="466" spans="1:25" ht="15.75" x14ac:dyDescent="0.25">
      <c r="A466">
        <f t="shared" si="31"/>
        <v>464</v>
      </c>
      <c r="B466" t="str">
        <f>C466&amp;" "&amp;D466&amp;" - "&amp;F466</f>
        <v>Joel Hanley - DAL</v>
      </c>
      <c r="C466" t="str">
        <f>RIGHT(E466,(LEN(E466)-1)-SEARCH(",",E466,1))</f>
        <v>Joel</v>
      </c>
      <c r="D466" t="str">
        <f>LEFT(E466,SEARCH(",",E466,1)-1)</f>
        <v>Hanley</v>
      </c>
      <c r="E466" s="39" t="s">
        <v>1986</v>
      </c>
      <c r="F466" s="30" t="s">
        <v>16</v>
      </c>
      <c r="G466" s="35">
        <v>0</v>
      </c>
      <c r="H466" s="35" t="s">
        <v>382</v>
      </c>
      <c r="I466" s="35" t="s">
        <v>2692</v>
      </c>
      <c r="J466" s="35">
        <v>28</v>
      </c>
      <c r="K466" s="35">
        <f>VALUE(COUNTIF(Validation!$A$2:$H$47,E466))</f>
        <v>0</v>
      </c>
      <c r="L466" s="361">
        <f>IF(OR(N466="RFA",N466="UFA",N466="",N466=0),0,N466)</f>
        <v>700000</v>
      </c>
      <c r="M466" s="361">
        <f>IF(OR(O466="RFA",O466="UFA",O466="",O466=0),0,O466)</f>
        <v>700000</v>
      </c>
      <c r="N466" s="358">
        <v>700000</v>
      </c>
      <c r="O466" s="358">
        <v>700000</v>
      </c>
      <c r="P466" s="358" t="s">
        <v>7</v>
      </c>
      <c r="Q466" s="358">
        <v>0</v>
      </c>
      <c r="R466" s="358">
        <v>0</v>
      </c>
      <c r="S466" s="358">
        <v>0</v>
      </c>
      <c r="T466" s="358">
        <v>0</v>
      </c>
      <c r="U466" s="35">
        <f t="shared" si="28"/>
        <v>2</v>
      </c>
      <c r="W466">
        <f>COUNTIF($E$3:$E$1479,E466)</f>
        <v>1</v>
      </c>
      <c r="X466" s="35">
        <f t="shared" si="29"/>
        <v>0</v>
      </c>
      <c r="Y466">
        <f t="shared" si="30"/>
        <v>1</v>
      </c>
    </row>
    <row r="467" spans="1:25" ht="15.75" x14ac:dyDescent="0.25">
      <c r="A467">
        <f t="shared" si="31"/>
        <v>465</v>
      </c>
      <c r="B467" t="str">
        <f>C467&amp;" "&amp;D467&amp;" - "&amp;F467</f>
        <v>Dillon Heatherington - DAL</v>
      </c>
      <c r="C467" t="str">
        <f>RIGHT(E467,(LEN(E467)-1)-SEARCH(",",E467,1))</f>
        <v>Dillon</v>
      </c>
      <c r="D467" t="str">
        <f>LEFT(E467,SEARCH(",",E467,1)-1)</f>
        <v>Heatherington</v>
      </c>
      <c r="E467" s="39" t="s">
        <v>1985</v>
      </c>
      <c r="F467" s="30" t="s">
        <v>16</v>
      </c>
      <c r="G467" s="35">
        <v>0</v>
      </c>
      <c r="H467" s="35" t="s">
        <v>382</v>
      </c>
      <c r="I467" s="35" t="s">
        <v>2692</v>
      </c>
      <c r="J467" s="35">
        <v>24</v>
      </c>
      <c r="K467" s="35">
        <f>VALUE(COUNTIF(Validation!$A$2:$H$47,E467))</f>
        <v>0</v>
      </c>
      <c r="L467" s="361">
        <f>IF(OR(N467="RFA",N467="UFA",N467="",N467=0),0,N467)</f>
        <v>700000</v>
      </c>
      <c r="M467" s="361">
        <f>IF(OR(O467="RFA",O467="UFA",O467="",O467=0),0,O467)</f>
        <v>0</v>
      </c>
      <c r="N467" s="358">
        <v>700000</v>
      </c>
      <c r="O467" s="358" t="s">
        <v>8</v>
      </c>
      <c r="P467" s="358">
        <v>0</v>
      </c>
      <c r="Q467" s="358">
        <v>0</v>
      </c>
      <c r="R467" s="358">
        <v>0</v>
      </c>
      <c r="S467" s="358">
        <v>0</v>
      </c>
      <c r="T467" s="358">
        <v>0</v>
      </c>
      <c r="U467" s="35">
        <f t="shared" si="28"/>
        <v>1</v>
      </c>
      <c r="W467">
        <f>COUNTIF($E$3:$E$1479,E467)</f>
        <v>1</v>
      </c>
      <c r="X467" s="35">
        <f t="shared" si="29"/>
        <v>0</v>
      </c>
      <c r="Y467">
        <f t="shared" si="30"/>
        <v>0</v>
      </c>
    </row>
    <row r="468" spans="1:25" ht="15.75" x14ac:dyDescent="0.25">
      <c r="A468">
        <f t="shared" si="31"/>
        <v>466</v>
      </c>
      <c r="B468" t="str">
        <f>C468&amp;" "&amp;D468&amp;" - "&amp;F468</f>
        <v>Reece Scarlett - DAL</v>
      </c>
      <c r="C468" t="str">
        <f>RIGHT(E468,(LEN(E468)-1)-SEARCH(",",E468,1))</f>
        <v>Reece</v>
      </c>
      <c r="D468" t="str">
        <f>LEFT(E468,SEARCH(",",E468,1)-1)</f>
        <v>Scarlett</v>
      </c>
      <c r="E468" s="39" t="s">
        <v>1987</v>
      </c>
      <c r="F468" s="30" t="s">
        <v>16</v>
      </c>
      <c r="G468" s="35">
        <v>0</v>
      </c>
      <c r="H468" s="35" t="s">
        <v>381</v>
      </c>
      <c r="I468" s="35" t="s">
        <v>2692</v>
      </c>
      <c r="J468" s="35">
        <v>26</v>
      </c>
      <c r="K468" s="35">
        <f>VALUE(COUNTIF(Validation!$A$2:$H$47,E468))</f>
        <v>0</v>
      </c>
      <c r="L468" s="361">
        <f>IF(OR(N468="RFA",N468="UFA",N468="",N468=0),0,N468)</f>
        <v>700000</v>
      </c>
      <c r="M468" s="361">
        <f>IF(OR(O468="RFA",O468="UFA",O468="",O468=0),0,O468)</f>
        <v>0</v>
      </c>
      <c r="N468" s="358">
        <v>700000</v>
      </c>
      <c r="O468" s="358" t="s">
        <v>7</v>
      </c>
      <c r="P468" s="358">
        <v>0</v>
      </c>
      <c r="Q468" s="358">
        <v>0</v>
      </c>
      <c r="R468" s="358">
        <v>0</v>
      </c>
      <c r="S468" s="358">
        <v>0</v>
      </c>
      <c r="T468" s="358">
        <v>0</v>
      </c>
      <c r="U468" s="35">
        <f t="shared" si="28"/>
        <v>1</v>
      </c>
      <c r="W468">
        <f>COUNTIF($E$3:$E$1479,E468)</f>
        <v>1</v>
      </c>
      <c r="X468" s="35">
        <f t="shared" si="29"/>
        <v>0</v>
      </c>
      <c r="Y468">
        <f t="shared" si="30"/>
        <v>0</v>
      </c>
    </row>
    <row r="469" spans="1:25" ht="15.75" x14ac:dyDescent="0.25">
      <c r="A469">
        <f t="shared" si="31"/>
        <v>467</v>
      </c>
      <c r="B469" t="str">
        <f>C469&amp;" "&amp;D469&amp;" - "&amp;F469</f>
        <v>Michael Mersch - DAL</v>
      </c>
      <c r="C469" t="str">
        <f>RIGHT(E469,(LEN(E469)-1)-SEARCH(",",E469,1))</f>
        <v>Michael</v>
      </c>
      <c r="D469" t="str">
        <f>LEFT(E469,SEARCH(",",E469,1)-1)</f>
        <v>Mersch</v>
      </c>
      <c r="E469" s="39" t="s">
        <v>1983</v>
      </c>
      <c r="F469" s="30" t="s">
        <v>16</v>
      </c>
      <c r="G469" s="35">
        <v>0</v>
      </c>
      <c r="H469" s="9" t="s">
        <v>93</v>
      </c>
      <c r="I469" s="9" t="s">
        <v>2692</v>
      </c>
      <c r="J469" s="9">
        <v>26</v>
      </c>
      <c r="K469" s="35">
        <f>VALUE(COUNTIF(Validation!$A$2:$H$47,E469))</f>
        <v>0</v>
      </c>
      <c r="L469" s="361">
        <f>IF(OR(N469="RFA",N469="UFA",N469="",N469=0),0,N469)</f>
        <v>675000</v>
      </c>
      <c r="M469" s="361">
        <f>IF(OR(O469="RFA",O469="UFA",O469="",O469=0),0,O469)</f>
        <v>0</v>
      </c>
      <c r="N469" s="358">
        <v>675000</v>
      </c>
      <c r="O469" s="358" t="s">
        <v>7</v>
      </c>
      <c r="P469" s="358">
        <v>0</v>
      </c>
      <c r="Q469" s="358">
        <v>0</v>
      </c>
      <c r="R469" s="358">
        <v>0</v>
      </c>
      <c r="S469" s="358">
        <v>0</v>
      </c>
      <c r="T469" s="358">
        <v>0</v>
      </c>
      <c r="U469" s="35">
        <f t="shared" si="28"/>
        <v>1</v>
      </c>
      <c r="W469">
        <f>COUNTIF($E$3:$E$1479,E469)</f>
        <v>1</v>
      </c>
      <c r="X469" s="35">
        <f t="shared" si="29"/>
        <v>0</v>
      </c>
      <c r="Y469">
        <f t="shared" si="30"/>
        <v>0</v>
      </c>
    </row>
    <row r="470" spans="1:25" ht="15.75" x14ac:dyDescent="0.25">
      <c r="A470">
        <f t="shared" si="31"/>
        <v>468</v>
      </c>
      <c r="B470" t="str">
        <f>C470&amp;" "&amp;D470&amp;" - "&amp;F470</f>
        <v>Julius Honka - DAL</v>
      </c>
      <c r="C470" t="str">
        <f>RIGHT(E470,(LEN(E470)-1)-SEARCH(",",E470,1))</f>
        <v>Julius</v>
      </c>
      <c r="D470" t="str">
        <f>LEFT(E470,SEARCH(",",E470,1)-1)</f>
        <v>Honka</v>
      </c>
      <c r="E470" s="39" t="s">
        <v>1963</v>
      </c>
      <c r="F470" s="30" t="s">
        <v>16</v>
      </c>
      <c r="G470" s="35">
        <v>0</v>
      </c>
      <c r="H470" s="35" t="s">
        <v>381</v>
      </c>
      <c r="I470" s="35" t="s">
        <v>2679</v>
      </c>
      <c r="J470" s="35">
        <v>23</v>
      </c>
      <c r="K470" s="35">
        <f>VALUE(COUNTIF(Validation!$A$2:$H$47,E470))</f>
        <v>0</v>
      </c>
      <c r="L470" s="361">
        <f>IF(OR(N470="RFA",N470="UFA",N470="",N470=0),0,N470)</f>
        <v>0</v>
      </c>
      <c r="M470" s="361">
        <f>IF(OR(O470="RFA",O470="UFA",O470="",O470=0),0,O470)</f>
        <v>0</v>
      </c>
      <c r="N470" s="358" t="s">
        <v>8</v>
      </c>
      <c r="O470" s="358">
        <v>0</v>
      </c>
      <c r="P470" s="358">
        <v>0</v>
      </c>
      <c r="Q470" s="358">
        <v>0</v>
      </c>
      <c r="R470" s="358">
        <v>0</v>
      </c>
      <c r="S470" s="358">
        <v>0</v>
      </c>
      <c r="T470" s="358">
        <v>0</v>
      </c>
      <c r="U470" s="35">
        <f t="shared" si="28"/>
        <v>0</v>
      </c>
      <c r="W470">
        <f>COUNTIF($E$3:$E$1479,E470)</f>
        <v>1</v>
      </c>
      <c r="X470" s="35">
        <f t="shared" si="29"/>
        <v>0</v>
      </c>
      <c r="Y470">
        <f t="shared" si="30"/>
        <v>1</v>
      </c>
    </row>
    <row r="471" spans="1:25" ht="15.75" x14ac:dyDescent="0.25">
      <c r="A471">
        <f t="shared" si="31"/>
        <v>469</v>
      </c>
      <c r="B471" t="str">
        <f>C471&amp;" "&amp;D471&amp;" - "&amp;F471</f>
        <v>Dylan Larkin - DET</v>
      </c>
      <c r="C471" t="str">
        <f>RIGHT(E471,(LEN(E471)-1)-SEARCH(",",E471,1))</f>
        <v>Dylan</v>
      </c>
      <c r="D471" t="str">
        <f>LEFT(E471,SEARCH(",",E471,1)-1)</f>
        <v>Larkin</v>
      </c>
      <c r="E471" s="39" t="s">
        <v>1421</v>
      </c>
      <c r="F471" s="30" t="s">
        <v>17</v>
      </c>
      <c r="G471" s="35">
        <v>0</v>
      </c>
      <c r="H471" s="35" t="s">
        <v>2454</v>
      </c>
      <c r="I471" s="35" t="s">
        <v>2441</v>
      </c>
      <c r="J471" s="35">
        <v>23</v>
      </c>
      <c r="K471" s="35">
        <f>VALUE(COUNTIF(Validation!$A$2:$H$47,E471))</f>
        <v>0</v>
      </c>
      <c r="L471" s="361">
        <f>IF(OR(N471="RFA",N471="UFA",N471="",N471=0),0,N471)</f>
        <v>6100000</v>
      </c>
      <c r="M471" s="361">
        <f>IF(OR(O471="RFA",O471="UFA",O471="",O471=0),0,O471)</f>
        <v>6100000</v>
      </c>
      <c r="N471" s="358">
        <v>6100000</v>
      </c>
      <c r="O471" s="358">
        <v>6100000</v>
      </c>
      <c r="P471" s="358">
        <v>6100000</v>
      </c>
      <c r="Q471" s="358">
        <v>6100000</v>
      </c>
      <c r="R471" s="358" t="s">
        <v>7</v>
      </c>
      <c r="S471" s="358">
        <v>0</v>
      </c>
      <c r="T471" s="358">
        <v>0</v>
      </c>
      <c r="U471" s="35">
        <f t="shared" si="28"/>
        <v>4</v>
      </c>
      <c r="W471">
        <f>COUNTIF($E$3:$E$1479,E471)</f>
        <v>1</v>
      </c>
      <c r="X471" s="35">
        <f t="shared" si="29"/>
        <v>0</v>
      </c>
      <c r="Y471">
        <f t="shared" si="30"/>
        <v>1</v>
      </c>
    </row>
    <row r="472" spans="1:25" ht="15.75" x14ac:dyDescent="0.25">
      <c r="A472">
        <f t="shared" si="31"/>
        <v>470</v>
      </c>
      <c r="B472" t="str">
        <f>C472&amp;" "&amp;D472&amp;" - "&amp;F472</f>
        <v>Henrik Zetterberg - DET</v>
      </c>
      <c r="C472" t="str">
        <f>RIGHT(E472,(LEN(E472)-1)-SEARCH(",",E472,1))</f>
        <v>Henrik</v>
      </c>
      <c r="D472" t="str">
        <f>LEFT(E472,SEARCH(",",E472,1)-1)</f>
        <v>Zetterberg</v>
      </c>
      <c r="E472" s="39" t="s">
        <v>2524</v>
      </c>
      <c r="F472" s="30" t="s">
        <v>17</v>
      </c>
      <c r="G472" s="35">
        <v>0</v>
      </c>
      <c r="H472" s="35" t="s">
        <v>73</v>
      </c>
      <c r="I472" s="35" t="s">
        <v>376</v>
      </c>
      <c r="J472" s="35">
        <v>38</v>
      </c>
      <c r="K472" s="35">
        <f>VALUE(COUNTIF(Validation!$A$2:$H$47,E472))</f>
        <v>0</v>
      </c>
      <c r="L472" s="361">
        <f>IF(OR(N472="RFA",N472="UFA",N472="",N472=0),0,N472)</f>
        <v>6083333</v>
      </c>
      <c r="M472" s="361">
        <f>IF(OR(O472="RFA",O472="UFA",O472="",O472=0),0,O472)</f>
        <v>6083333</v>
      </c>
      <c r="N472" s="358">
        <v>6083333</v>
      </c>
      <c r="O472" s="358">
        <v>6083333</v>
      </c>
      <c r="P472" s="358" t="s">
        <v>7</v>
      </c>
      <c r="Q472" s="358">
        <v>0</v>
      </c>
      <c r="R472" s="358">
        <v>0</v>
      </c>
      <c r="S472" s="358">
        <v>0</v>
      </c>
      <c r="T472" s="358">
        <v>0</v>
      </c>
      <c r="U472" s="35">
        <f t="shared" si="28"/>
        <v>2</v>
      </c>
      <c r="W472">
        <f>COUNTIF($E$3:$E$1479,E472)</f>
        <v>1</v>
      </c>
      <c r="X472" s="35">
        <f t="shared" si="29"/>
        <v>0</v>
      </c>
      <c r="Y472">
        <f t="shared" si="30"/>
        <v>1</v>
      </c>
    </row>
    <row r="473" spans="1:25" ht="15.75" x14ac:dyDescent="0.25">
      <c r="A473">
        <f t="shared" si="31"/>
        <v>471</v>
      </c>
      <c r="B473" t="str">
        <f>C473&amp;" "&amp;D473&amp;" - "&amp;F473</f>
        <v>Mike Green - DET</v>
      </c>
      <c r="C473" t="str">
        <f>RIGHT(E473,(LEN(E473)-1)-SEARCH(",",E473,1))</f>
        <v>Mike</v>
      </c>
      <c r="D473" t="str">
        <f>LEFT(E473,SEARCH(",",E473,1)-1)</f>
        <v>Green</v>
      </c>
      <c r="E473" s="39" t="s">
        <v>1432</v>
      </c>
      <c r="F473" s="30" t="s">
        <v>17</v>
      </c>
      <c r="G473" s="35" t="s">
        <v>383</v>
      </c>
      <c r="H473" s="35" t="s">
        <v>2446</v>
      </c>
      <c r="I473" s="35" t="s">
        <v>2441</v>
      </c>
      <c r="J473" s="35">
        <v>33</v>
      </c>
      <c r="K473" s="35">
        <f>VALUE(COUNTIF(Validation!$A$2:$H$47,E473))</f>
        <v>0</v>
      </c>
      <c r="L473" s="361">
        <f>IF(OR(N473="RFA",N473="UFA",N473="",N473=0),0,N473)</f>
        <v>5375000</v>
      </c>
      <c r="M473" s="361">
        <f>IF(OR(O473="RFA",O473="UFA",O473="",O473=0),0,O473)</f>
        <v>0</v>
      </c>
      <c r="N473" s="358">
        <v>5375000</v>
      </c>
      <c r="O473" s="358" t="s">
        <v>7</v>
      </c>
      <c r="P473" s="358">
        <v>0</v>
      </c>
      <c r="Q473" s="358">
        <v>0</v>
      </c>
      <c r="R473" s="358">
        <v>0</v>
      </c>
      <c r="S473" s="358">
        <v>0</v>
      </c>
      <c r="T473" s="358">
        <v>0</v>
      </c>
      <c r="U473" s="35">
        <f t="shared" si="28"/>
        <v>1</v>
      </c>
      <c r="W473">
        <f>COUNTIF($E$3:$E$1479,E473)</f>
        <v>1</v>
      </c>
      <c r="X473" s="35">
        <f t="shared" si="29"/>
        <v>0</v>
      </c>
      <c r="Y473">
        <f t="shared" si="30"/>
        <v>0</v>
      </c>
    </row>
    <row r="474" spans="1:25" ht="15.75" x14ac:dyDescent="0.25">
      <c r="A474">
        <f t="shared" si="31"/>
        <v>472</v>
      </c>
      <c r="B474" t="str">
        <f>C474&amp;" "&amp;D474&amp;" - "&amp;F474</f>
        <v>Frans Nielsen - DET</v>
      </c>
      <c r="C474" t="str">
        <f>RIGHT(E474,(LEN(E474)-1)-SEARCH(",",E474,1))</f>
        <v>Frans</v>
      </c>
      <c r="D474" t="str">
        <f>LEFT(E474,SEARCH(",",E474,1)-1)</f>
        <v>Nielsen</v>
      </c>
      <c r="E474" s="39" t="s">
        <v>1422</v>
      </c>
      <c r="F474" s="30" t="s">
        <v>17</v>
      </c>
      <c r="G474" s="35" t="s">
        <v>383</v>
      </c>
      <c r="H474" s="35" t="s">
        <v>73</v>
      </c>
      <c r="I474" s="35" t="s">
        <v>2441</v>
      </c>
      <c r="J474" s="35">
        <v>35</v>
      </c>
      <c r="K474" s="35">
        <f>VALUE(COUNTIF(Validation!$A$2:$H$47,E474))</f>
        <v>0</v>
      </c>
      <c r="L474" s="361">
        <f>IF(OR(N474="RFA",N474="UFA",N474="",N474=0),0,N474)</f>
        <v>5250000</v>
      </c>
      <c r="M474" s="361">
        <f>IF(OR(O474="RFA",O474="UFA",O474="",O474=0),0,O474)</f>
        <v>5250000</v>
      </c>
      <c r="N474" s="358">
        <v>5250000</v>
      </c>
      <c r="O474" s="358">
        <v>5250000</v>
      </c>
      <c r="P474" s="358">
        <v>5250000</v>
      </c>
      <c r="Q474" s="358" t="s">
        <v>7</v>
      </c>
      <c r="R474" s="358">
        <v>0</v>
      </c>
      <c r="S474" s="358">
        <v>0</v>
      </c>
      <c r="T474" s="358">
        <v>0</v>
      </c>
      <c r="U474" s="35">
        <f t="shared" si="28"/>
        <v>3</v>
      </c>
      <c r="W474">
        <f>COUNTIF($E$3:$E$1479,E474)</f>
        <v>1</v>
      </c>
      <c r="X474" s="35">
        <f t="shared" si="29"/>
        <v>0</v>
      </c>
      <c r="Y474">
        <f t="shared" si="30"/>
        <v>1</v>
      </c>
    </row>
    <row r="475" spans="1:25" ht="15.75" x14ac:dyDescent="0.25">
      <c r="A475">
        <f t="shared" si="31"/>
        <v>473</v>
      </c>
      <c r="B475" t="str">
        <f>C475&amp;" "&amp;D475&amp;" - "&amp;F475</f>
        <v>Jimmy Howard - DET</v>
      </c>
      <c r="C475" t="str">
        <f>RIGHT(E475,(LEN(E475)-1)-SEARCH(",",E475,1))</f>
        <v>Jimmy</v>
      </c>
      <c r="D475" t="str">
        <f>LEFT(E475,SEARCH(",",E475,1)-1)</f>
        <v>Howard</v>
      </c>
      <c r="E475" s="39" t="s">
        <v>1437</v>
      </c>
      <c r="F475" s="30" t="s">
        <v>17</v>
      </c>
      <c r="G475" s="35" t="s">
        <v>2513</v>
      </c>
      <c r="H475" s="35" t="s">
        <v>127</v>
      </c>
      <c r="I475" s="35" t="s">
        <v>2441</v>
      </c>
      <c r="J475" s="35">
        <v>35</v>
      </c>
      <c r="K475" s="35">
        <f>VALUE(COUNTIF(Validation!$A$2:$H$47,E475))</f>
        <v>0</v>
      </c>
      <c r="L475" s="361">
        <f>IF(OR(N475="RFA",N475="UFA",N475="",N475=0),0,N475)</f>
        <v>5100000</v>
      </c>
      <c r="M475" s="361">
        <f>IF(OR(O475="RFA",O475="UFA",O475="",O475=0),0,O475)</f>
        <v>0</v>
      </c>
      <c r="N475" s="358">
        <v>5100000</v>
      </c>
      <c r="O475" s="358" t="s">
        <v>7</v>
      </c>
      <c r="P475" s="358">
        <v>0</v>
      </c>
      <c r="Q475" s="358">
        <v>0</v>
      </c>
      <c r="R475" s="358">
        <v>0</v>
      </c>
      <c r="S475" s="358">
        <v>0</v>
      </c>
      <c r="T475" s="358">
        <v>0</v>
      </c>
      <c r="U475" s="35">
        <f t="shared" si="28"/>
        <v>1</v>
      </c>
      <c r="W475">
        <f>COUNTIF($E$3:$E$1479,E475)</f>
        <v>1</v>
      </c>
      <c r="X475" s="35">
        <f t="shared" si="29"/>
        <v>0</v>
      </c>
      <c r="Y475">
        <f t="shared" si="30"/>
        <v>0</v>
      </c>
    </row>
    <row r="476" spans="1:25" ht="15.75" x14ac:dyDescent="0.25">
      <c r="A476">
        <f t="shared" si="31"/>
        <v>474</v>
      </c>
      <c r="B476" t="str">
        <f>C476&amp;" "&amp;D476&amp;" - "&amp;F476</f>
        <v>Danny DeKeyser - DET</v>
      </c>
      <c r="C476" t="str">
        <f>RIGHT(E476,(LEN(E476)-1)-SEARCH(",",E476,1))</f>
        <v>Danny</v>
      </c>
      <c r="D476" t="str">
        <f>LEFT(E476,SEARCH(",",E476,1)-1)</f>
        <v>DeKeyser</v>
      </c>
      <c r="E476" s="39" t="s">
        <v>1433</v>
      </c>
      <c r="F476" s="30" t="s">
        <v>17</v>
      </c>
      <c r="G476" s="35" t="s">
        <v>374</v>
      </c>
      <c r="H476" s="35" t="s">
        <v>2447</v>
      </c>
      <c r="I476" s="35" t="s">
        <v>2441</v>
      </c>
      <c r="J476" s="35">
        <v>29</v>
      </c>
      <c r="K476" s="35">
        <f>VALUE(COUNTIF(Validation!$A$2:$H$47,E476))</f>
        <v>0</v>
      </c>
      <c r="L476" s="361">
        <f>IF(OR(N476="RFA",N476="UFA",N476="",N476=0),0,N476)</f>
        <v>5000000</v>
      </c>
      <c r="M476" s="361">
        <f>IF(OR(O476="RFA",O476="UFA",O476="",O476=0),0,O476)</f>
        <v>5000000</v>
      </c>
      <c r="N476" s="358">
        <v>5000000</v>
      </c>
      <c r="O476" s="358">
        <v>5000000</v>
      </c>
      <c r="P476" s="358">
        <v>5000000</v>
      </c>
      <c r="Q476" s="358" t="s">
        <v>7</v>
      </c>
      <c r="R476" s="358">
        <v>0</v>
      </c>
      <c r="S476" s="358">
        <v>0</v>
      </c>
      <c r="T476" s="358">
        <v>0</v>
      </c>
      <c r="U476" s="35">
        <f t="shared" si="28"/>
        <v>3</v>
      </c>
      <c r="W476">
        <f>COUNTIF($E$3:$E$1479,E476)</f>
        <v>1</v>
      </c>
      <c r="X476" s="35">
        <f t="shared" si="29"/>
        <v>0</v>
      </c>
      <c r="Y476">
        <f t="shared" si="30"/>
        <v>1</v>
      </c>
    </row>
    <row r="477" spans="1:25" ht="15.75" x14ac:dyDescent="0.25">
      <c r="A477">
        <f t="shared" si="31"/>
        <v>475</v>
      </c>
      <c r="B477" t="str">
        <f>C477&amp;" "&amp;D477&amp;" - "&amp;F477</f>
        <v>Justin Abdelkader - DET</v>
      </c>
      <c r="C477" t="str">
        <f>RIGHT(E477,(LEN(E477)-1)-SEARCH(",",E477,1))</f>
        <v>Justin</v>
      </c>
      <c r="D477" t="str">
        <f>LEFT(E477,SEARCH(",",E477,1)-1)</f>
        <v>Abdelkader</v>
      </c>
      <c r="E477" s="39" t="s">
        <v>2939</v>
      </c>
      <c r="F477" s="30" t="s">
        <v>17</v>
      </c>
      <c r="G477" s="35" t="s">
        <v>374</v>
      </c>
      <c r="H477" s="35" t="s">
        <v>2444</v>
      </c>
      <c r="I477" s="35" t="s">
        <v>2441</v>
      </c>
      <c r="J477" s="35">
        <v>32</v>
      </c>
      <c r="K477" s="35">
        <f>VALUE(COUNTIF(Validation!$A$2:$H$47,E477))</f>
        <v>0</v>
      </c>
      <c r="L477" s="361">
        <f>IF(OR(N477="RFA",N477="UFA",N477="",N477=0),0,N477)</f>
        <v>4250000</v>
      </c>
      <c r="M477" s="361">
        <f>IF(OR(O477="RFA",O477="UFA",O477="",O477=0),0,O477)</f>
        <v>4250000</v>
      </c>
      <c r="N477" s="358">
        <v>4250000</v>
      </c>
      <c r="O477" s="358">
        <v>4250000</v>
      </c>
      <c r="P477" s="358">
        <v>4250000</v>
      </c>
      <c r="Q477" s="358">
        <v>4250000</v>
      </c>
      <c r="R477" s="358" t="s">
        <v>7</v>
      </c>
      <c r="S477" s="358">
        <v>0</v>
      </c>
      <c r="T477" s="358">
        <v>0</v>
      </c>
      <c r="U477" s="35">
        <f t="shared" si="28"/>
        <v>4</v>
      </c>
      <c r="W477">
        <f>COUNTIF($E$3:$E$1479,E477)</f>
        <v>1</v>
      </c>
      <c r="X477" s="35">
        <f t="shared" si="29"/>
        <v>0</v>
      </c>
      <c r="Y477">
        <f t="shared" si="30"/>
        <v>1</v>
      </c>
    </row>
    <row r="478" spans="1:25" ht="15.75" x14ac:dyDescent="0.25">
      <c r="A478">
        <f t="shared" si="31"/>
        <v>476</v>
      </c>
      <c r="B478" t="str">
        <f>C478&amp;" "&amp;D478&amp;" - "&amp;F478</f>
        <v>Jonathan Ericsson - DET</v>
      </c>
      <c r="C478" t="str">
        <f>RIGHT(E478,(LEN(E478)-1)-SEARCH(",",E478,1))</f>
        <v>Jonathan</v>
      </c>
      <c r="D478" t="str">
        <f>LEFT(E478,SEARCH(",",E478,1)-1)</f>
        <v>Ericsson</v>
      </c>
      <c r="E478" s="39" t="s">
        <v>1434</v>
      </c>
      <c r="F478" s="30" t="s">
        <v>17</v>
      </c>
      <c r="G478" s="35" t="s">
        <v>383</v>
      </c>
      <c r="H478" s="9" t="s">
        <v>2447</v>
      </c>
      <c r="I478" s="9" t="s">
        <v>2441</v>
      </c>
      <c r="J478" s="9">
        <v>35</v>
      </c>
      <c r="K478" s="35">
        <f>VALUE(COUNTIF(Validation!$A$2:$H$47,E478))</f>
        <v>0</v>
      </c>
      <c r="L478" s="361">
        <f>IF(OR(N478="RFA",N478="UFA",N478="",N478=0),0,N478)</f>
        <v>4250000</v>
      </c>
      <c r="M478" s="361">
        <f>IF(OR(O478="RFA",O478="UFA",O478="",O478=0),0,O478)</f>
        <v>0</v>
      </c>
      <c r="N478" s="358">
        <v>4250000</v>
      </c>
      <c r="O478" s="358" t="s">
        <v>7</v>
      </c>
      <c r="P478" s="358">
        <v>0</v>
      </c>
      <c r="Q478" s="358">
        <v>0</v>
      </c>
      <c r="R478" s="358">
        <v>0</v>
      </c>
      <c r="S478" s="358">
        <v>0</v>
      </c>
      <c r="T478" s="358">
        <v>0</v>
      </c>
      <c r="U478" s="35">
        <f t="shared" si="28"/>
        <v>1</v>
      </c>
      <c r="W478">
        <f>COUNTIF($E$3:$E$1479,E478)</f>
        <v>1</v>
      </c>
      <c r="X478" s="35">
        <f t="shared" si="29"/>
        <v>0</v>
      </c>
      <c r="Y478">
        <f t="shared" si="30"/>
        <v>0</v>
      </c>
    </row>
    <row r="479" spans="1:25" ht="15.75" x14ac:dyDescent="0.25">
      <c r="A479">
        <f t="shared" si="31"/>
        <v>477</v>
      </c>
      <c r="B479" t="str">
        <f>C479&amp;" "&amp;D479&amp;" - "&amp;F479</f>
        <v>Johan Franzen - DET</v>
      </c>
      <c r="C479" t="str">
        <f>RIGHT(E479,(LEN(E479)-1)-SEARCH(",",E479,1))</f>
        <v>Johan</v>
      </c>
      <c r="D479" t="str">
        <f>LEFT(E479,SEARCH(",",E479,1)-1)</f>
        <v>Franzen</v>
      </c>
      <c r="E479" s="39" t="s">
        <v>1424</v>
      </c>
      <c r="F479" s="30" t="s">
        <v>17</v>
      </c>
      <c r="G479" s="35">
        <v>0</v>
      </c>
      <c r="H479" s="35" t="s">
        <v>2443</v>
      </c>
      <c r="I479" s="35" t="s">
        <v>376</v>
      </c>
      <c r="J479" s="35">
        <v>39</v>
      </c>
      <c r="K479" s="35">
        <f>VALUE(COUNTIF(Validation!$A$2:$H$47,E479))</f>
        <v>0</v>
      </c>
      <c r="L479" s="361">
        <f>IF(OR(N479="RFA",N479="UFA",N479="",N479=0),0,N479)</f>
        <v>3954545</v>
      </c>
      <c r="M479" s="361">
        <f>IF(OR(O479="RFA",O479="UFA",O479="",O479=0),0,O479)</f>
        <v>0</v>
      </c>
      <c r="N479" s="358">
        <v>3954545</v>
      </c>
      <c r="O479" s="358" t="s">
        <v>7</v>
      </c>
      <c r="P479" s="358">
        <v>0</v>
      </c>
      <c r="Q479" s="358">
        <v>0</v>
      </c>
      <c r="R479" s="358">
        <v>0</v>
      </c>
      <c r="S479" s="358">
        <v>0</v>
      </c>
      <c r="T479" s="358">
        <v>0</v>
      </c>
      <c r="U479" s="35">
        <f t="shared" si="28"/>
        <v>1</v>
      </c>
      <c r="W479">
        <f>COUNTIF($E$3:$E$1479,E479)</f>
        <v>1</v>
      </c>
      <c r="X479" s="35">
        <f t="shared" si="29"/>
        <v>0</v>
      </c>
      <c r="Y479">
        <f t="shared" si="30"/>
        <v>0</v>
      </c>
    </row>
    <row r="480" spans="1:25" ht="15.75" x14ac:dyDescent="0.25">
      <c r="A480">
        <f t="shared" si="31"/>
        <v>478</v>
      </c>
      <c r="B480" t="str">
        <f>C480&amp;" "&amp;D480&amp;" - "&amp;F480</f>
        <v>Darren Helm - DET</v>
      </c>
      <c r="C480" t="str">
        <f>RIGHT(E480,(LEN(E480)-1)-SEARCH(",",E480,1))</f>
        <v>Darren</v>
      </c>
      <c r="D480" t="str">
        <f>LEFT(E480,SEARCH(",",E480,1)-1)</f>
        <v>Helm</v>
      </c>
      <c r="E480" s="39" t="s">
        <v>1425</v>
      </c>
      <c r="F480" s="30" t="s">
        <v>17</v>
      </c>
      <c r="G480" s="35" t="s">
        <v>374</v>
      </c>
      <c r="H480" s="35" t="s">
        <v>2496</v>
      </c>
      <c r="I480" s="35" t="s">
        <v>2441</v>
      </c>
      <c r="J480" s="35">
        <v>32</v>
      </c>
      <c r="K480" s="35">
        <f>VALUE(COUNTIF(Validation!$A$2:$H$47,E480))</f>
        <v>0</v>
      </c>
      <c r="L480" s="361">
        <f>IF(OR(N480="RFA",N480="UFA",N480="",N480=0),0,N480)</f>
        <v>3850000</v>
      </c>
      <c r="M480" s="361">
        <f>IF(OR(O480="RFA",O480="UFA",O480="",O480=0),0,O480)</f>
        <v>3850000</v>
      </c>
      <c r="N480" s="358">
        <v>3850000</v>
      </c>
      <c r="O480" s="358">
        <v>3850000</v>
      </c>
      <c r="P480" s="358" t="s">
        <v>7</v>
      </c>
      <c r="Q480" s="358">
        <v>0</v>
      </c>
      <c r="R480" s="358">
        <v>0</v>
      </c>
      <c r="S480" s="358">
        <v>0</v>
      </c>
      <c r="T480" s="358">
        <v>0</v>
      </c>
      <c r="U480" s="35">
        <f t="shared" si="28"/>
        <v>2</v>
      </c>
      <c r="W480">
        <f>COUNTIF($E$3:$E$1479,E480)</f>
        <v>1</v>
      </c>
      <c r="X480" s="35">
        <f t="shared" si="29"/>
        <v>0</v>
      </c>
      <c r="Y480">
        <f t="shared" si="30"/>
        <v>1</v>
      </c>
    </row>
    <row r="481" spans="1:25" ht="15.75" x14ac:dyDescent="0.25">
      <c r="A481">
        <f t="shared" si="31"/>
        <v>479</v>
      </c>
      <c r="B481" t="str">
        <f>C481&amp;" "&amp;D481&amp;" - "&amp;F481</f>
        <v>Anthony Mantha - DET</v>
      </c>
      <c r="C481" t="str">
        <f>RIGHT(E481,(LEN(E481)-1)-SEARCH(",",E481,1))</f>
        <v>Anthony</v>
      </c>
      <c r="D481" t="str">
        <f>LEFT(E481,SEARCH(",",E481,1)-1)</f>
        <v>Mantha</v>
      </c>
      <c r="E481" s="39" t="s">
        <v>1426</v>
      </c>
      <c r="F481" s="30" t="s">
        <v>17</v>
      </c>
      <c r="G481" s="35">
        <v>0</v>
      </c>
      <c r="H481" s="35" t="s">
        <v>2443</v>
      </c>
      <c r="I481" s="35" t="s">
        <v>2441</v>
      </c>
      <c r="J481" s="35">
        <v>24</v>
      </c>
      <c r="K481" s="35">
        <f>VALUE(COUNTIF(Validation!$A$2:$H$47,E481))</f>
        <v>0</v>
      </c>
      <c r="L481" s="361">
        <f>IF(OR(N481="RFA",N481="UFA",N481="",N481=0),0,N481)</f>
        <v>3300000</v>
      </c>
      <c r="M481" s="361">
        <f>IF(OR(O481="RFA",O481="UFA",O481="",O481=0),0,O481)</f>
        <v>0</v>
      </c>
      <c r="N481" s="358">
        <v>3300000</v>
      </c>
      <c r="O481" s="358" t="s">
        <v>8</v>
      </c>
      <c r="P481" s="358">
        <v>0</v>
      </c>
      <c r="Q481" s="358">
        <v>0</v>
      </c>
      <c r="R481" s="358">
        <v>0</v>
      </c>
      <c r="S481" s="358">
        <v>0</v>
      </c>
      <c r="T481" s="358">
        <v>0</v>
      </c>
      <c r="U481" s="35">
        <f t="shared" si="28"/>
        <v>1</v>
      </c>
      <c r="W481">
        <f>COUNTIF($E$3:$E$1479,E481)</f>
        <v>1</v>
      </c>
      <c r="X481" s="35">
        <f t="shared" si="29"/>
        <v>0</v>
      </c>
      <c r="Y481">
        <f t="shared" si="30"/>
        <v>0</v>
      </c>
    </row>
    <row r="482" spans="1:25" ht="15.75" x14ac:dyDescent="0.25">
      <c r="A482">
        <f t="shared" si="31"/>
        <v>480</v>
      </c>
      <c r="B482" t="str">
        <f>C482&amp;" "&amp;D482&amp;" - "&amp;F482</f>
        <v>Trevor Daley - DET</v>
      </c>
      <c r="C482" t="str">
        <f>RIGHT(E482,(LEN(E482)-1)-SEARCH(",",E482,1))</f>
        <v>Trevor</v>
      </c>
      <c r="D482" t="str">
        <f>LEFT(E482,SEARCH(",",E482,1)-1)</f>
        <v>Daley</v>
      </c>
      <c r="E482" s="39" t="s">
        <v>1435</v>
      </c>
      <c r="F482" s="30" t="s">
        <v>17</v>
      </c>
      <c r="G482" s="35" t="s">
        <v>383</v>
      </c>
      <c r="H482" s="35" t="s">
        <v>2446</v>
      </c>
      <c r="I482" s="35" t="s">
        <v>2441</v>
      </c>
      <c r="J482" s="35">
        <v>35</v>
      </c>
      <c r="K482" s="35">
        <f>VALUE(COUNTIF(Validation!$A$2:$H$47,E482))</f>
        <v>0</v>
      </c>
      <c r="L482" s="361">
        <f>IF(OR(N482="RFA",N482="UFA",N482="",N482=0),0,N482)</f>
        <v>3166666</v>
      </c>
      <c r="M482" s="361">
        <f>IF(OR(O482="RFA",O482="UFA",O482="",O482=0),0,O482)</f>
        <v>0</v>
      </c>
      <c r="N482" s="358">
        <v>3166666</v>
      </c>
      <c r="O482" s="358" t="s">
        <v>7</v>
      </c>
      <c r="P482" s="358">
        <v>0</v>
      </c>
      <c r="Q482" s="358">
        <v>0</v>
      </c>
      <c r="R482" s="358">
        <v>0</v>
      </c>
      <c r="S482" s="358">
        <v>0</v>
      </c>
      <c r="T482" s="358">
        <v>0</v>
      </c>
      <c r="U482" s="35">
        <f t="shared" si="28"/>
        <v>1</v>
      </c>
      <c r="W482">
        <f>COUNTIF($E$3:$E$1479,E482)</f>
        <v>1</v>
      </c>
      <c r="X482" s="35">
        <f t="shared" si="29"/>
        <v>0</v>
      </c>
      <c r="Y482">
        <f t="shared" si="30"/>
        <v>0</v>
      </c>
    </row>
    <row r="483" spans="1:25" ht="15.75" x14ac:dyDescent="0.25">
      <c r="A483">
        <f t="shared" si="31"/>
        <v>481</v>
      </c>
      <c r="B483" t="str">
        <f>C483&amp;" "&amp;D483&amp;" - "&amp;F483</f>
        <v>Andreas Athanasiou - DET</v>
      </c>
      <c r="C483" t="str">
        <f>RIGHT(E483,(LEN(E483)-1)-SEARCH(",",E483,1))</f>
        <v>Andreas</v>
      </c>
      <c r="D483" t="str">
        <f>LEFT(E483,SEARCH(",",E483,1)-1)</f>
        <v>Athanasiou</v>
      </c>
      <c r="E483" s="39" t="s">
        <v>1427</v>
      </c>
      <c r="F483" s="30" t="s">
        <v>17</v>
      </c>
      <c r="G483" s="35">
        <v>0</v>
      </c>
      <c r="H483" s="35" t="s">
        <v>2496</v>
      </c>
      <c r="I483" s="35" t="s">
        <v>2441</v>
      </c>
      <c r="J483" s="35">
        <v>25</v>
      </c>
      <c r="K483" s="35">
        <f>VALUE(COUNTIF(Validation!$A$2:$H$47,E483))</f>
        <v>0</v>
      </c>
      <c r="L483" s="361">
        <f>IF(OR(N483="RFA",N483="UFA",N483="",N483=0),0,N483)</f>
        <v>3000000</v>
      </c>
      <c r="M483" s="361">
        <f>IF(OR(O483="RFA",O483="UFA",O483="",O483=0),0,O483)</f>
        <v>0</v>
      </c>
      <c r="N483" s="358">
        <v>3000000</v>
      </c>
      <c r="O483" s="358" t="s">
        <v>8</v>
      </c>
      <c r="P483" s="358">
        <v>0</v>
      </c>
      <c r="Q483" s="358">
        <v>0</v>
      </c>
      <c r="R483" s="358">
        <v>0</v>
      </c>
      <c r="S483" s="358">
        <v>0</v>
      </c>
      <c r="T483" s="358">
        <v>0</v>
      </c>
      <c r="U483" s="35">
        <f t="shared" si="28"/>
        <v>1</v>
      </c>
      <c r="W483">
        <f>COUNTIF($E$3:$E$1479,E483)</f>
        <v>1</v>
      </c>
      <c r="X483" s="35">
        <f t="shared" si="29"/>
        <v>0</v>
      </c>
      <c r="Y483">
        <f t="shared" si="30"/>
        <v>0</v>
      </c>
    </row>
    <row r="484" spans="1:25" ht="15.75" x14ac:dyDescent="0.25">
      <c r="A484">
        <f t="shared" si="31"/>
        <v>482</v>
      </c>
      <c r="B484" t="str">
        <f>C484&amp;" "&amp;D484&amp;" - "&amp;F484</f>
        <v>Jonathan Bernier - DET</v>
      </c>
      <c r="C484" t="str">
        <f>RIGHT(E484,(LEN(E484)-1)-SEARCH(",",E484,1))</f>
        <v>Jonathan</v>
      </c>
      <c r="D484" t="str">
        <f>LEFT(E484,SEARCH(",",E484,1)-1)</f>
        <v>Bernier</v>
      </c>
      <c r="E484" s="39" t="s">
        <v>1438</v>
      </c>
      <c r="F484" s="30" t="s">
        <v>17</v>
      </c>
      <c r="G484" s="35">
        <v>0</v>
      </c>
      <c r="H484" s="9" t="s">
        <v>127</v>
      </c>
      <c r="I484" s="9" t="s">
        <v>2441</v>
      </c>
      <c r="J484" s="9">
        <v>31</v>
      </c>
      <c r="K484" s="35">
        <f>VALUE(COUNTIF(Validation!$A$2:$H$47,E484))</f>
        <v>0</v>
      </c>
      <c r="L484" s="361">
        <f>IF(OR(N484="RFA",N484="UFA",N484="",N484=0),0,N484)</f>
        <v>3000000</v>
      </c>
      <c r="M484" s="361">
        <f>IF(OR(O484="RFA",O484="UFA",O484="",O484=0),0,O484)</f>
        <v>3000000</v>
      </c>
      <c r="N484" s="358">
        <v>3000000</v>
      </c>
      <c r="O484" s="358">
        <v>3000000</v>
      </c>
      <c r="P484" s="358" t="s">
        <v>7</v>
      </c>
      <c r="Q484" s="358">
        <v>0</v>
      </c>
      <c r="R484" s="358">
        <v>0</v>
      </c>
      <c r="S484" s="358">
        <v>0</v>
      </c>
      <c r="T484" s="358">
        <v>0</v>
      </c>
      <c r="U484" s="35">
        <f t="shared" si="28"/>
        <v>2</v>
      </c>
      <c r="W484">
        <f>COUNTIF($E$3:$E$1479,E484)</f>
        <v>1</v>
      </c>
      <c r="X484" s="35">
        <f t="shared" si="29"/>
        <v>0</v>
      </c>
      <c r="Y484">
        <f t="shared" si="30"/>
        <v>1</v>
      </c>
    </row>
    <row r="485" spans="1:25" ht="15.75" x14ac:dyDescent="0.25">
      <c r="A485">
        <f t="shared" si="31"/>
        <v>483</v>
      </c>
      <c r="B485" t="str">
        <f>C485&amp;" "&amp;D485&amp;" - "&amp;F485</f>
        <v>Valtteri Filppula - DET</v>
      </c>
      <c r="C485" t="str">
        <f>RIGHT(E485,(LEN(E485)-1)-SEARCH(",",E485,1))</f>
        <v>Valtteri</v>
      </c>
      <c r="D485" t="str">
        <f>LEFT(E485,SEARCH(",",E485,1)-1)</f>
        <v>Filppula</v>
      </c>
      <c r="E485" s="39" t="s">
        <v>1730</v>
      </c>
      <c r="F485" s="30" t="s">
        <v>17</v>
      </c>
      <c r="G485" s="35" t="s">
        <v>2522</v>
      </c>
      <c r="H485" s="9" t="s">
        <v>2454</v>
      </c>
      <c r="I485" s="9" t="s">
        <v>2441</v>
      </c>
      <c r="J485" s="9">
        <v>35</v>
      </c>
      <c r="K485" s="35">
        <f>VALUE(COUNTIF(Validation!$A$2:$H$47,E485))</f>
        <v>0</v>
      </c>
      <c r="L485" s="361">
        <f>IF(OR(N485="RFA",N485="UFA",N485="",N485=0),0,N485)</f>
        <v>3000000</v>
      </c>
      <c r="M485" s="361">
        <f>IF(OR(O485="RFA",O485="UFA",O485="",O485=0),0,O485)</f>
        <v>3000000</v>
      </c>
      <c r="N485" s="358">
        <v>3000000</v>
      </c>
      <c r="O485" s="358">
        <v>3000000</v>
      </c>
      <c r="P485" s="358" t="s">
        <v>7</v>
      </c>
      <c r="Q485" s="358">
        <v>0</v>
      </c>
      <c r="R485" s="358">
        <v>0</v>
      </c>
      <c r="S485" s="358">
        <v>0</v>
      </c>
      <c r="T485" s="358">
        <v>0</v>
      </c>
      <c r="U485" s="35">
        <f t="shared" si="28"/>
        <v>2</v>
      </c>
      <c r="W485">
        <f>COUNTIF($E$3:$E$1479,E485)</f>
        <v>1</v>
      </c>
      <c r="X485" s="35">
        <f t="shared" si="29"/>
        <v>0</v>
      </c>
      <c r="Y485">
        <f t="shared" si="30"/>
        <v>1</v>
      </c>
    </row>
    <row r="486" spans="1:25" ht="15.75" x14ac:dyDescent="0.25">
      <c r="A486">
        <f t="shared" si="31"/>
        <v>484</v>
      </c>
      <c r="B486" t="str">
        <f>C486&amp;" "&amp;D486&amp;" - "&amp;F486</f>
        <v>Patrik Nemeth - DET</v>
      </c>
      <c r="C486" t="str">
        <f>RIGHT(E486,(LEN(E486)-1)-SEARCH(",",E486,1))</f>
        <v>Patrik</v>
      </c>
      <c r="D486" t="str">
        <f>LEFT(E486,SEARCH(",",E486,1)-1)</f>
        <v>Nemeth</v>
      </c>
      <c r="E486" s="39" t="s">
        <v>1928</v>
      </c>
      <c r="F486" s="30" t="s">
        <v>17</v>
      </c>
      <c r="G486" s="35">
        <v>0</v>
      </c>
      <c r="H486" s="35" t="s">
        <v>2447</v>
      </c>
      <c r="I486" s="35" t="s">
        <v>2441</v>
      </c>
      <c r="J486" s="35">
        <v>27</v>
      </c>
      <c r="K486" s="35">
        <f>VALUE(COUNTIF(Validation!$A$2:$H$47,E486))</f>
        <v>0</v>
      </c>
      <c r="L486" s="361">
        <f>IF(OR(N486="RFA",N486="UFA",N486="",N486=0),0,N486)</f>
        <v>3000000</v>
      </c>
      <c r="M486" s="361">
        <f>IF(OR(O486="RFA",O486="UFA",O486="",O486=0),0,O486)</f>
        <v>3000000</v>
      </c>
      <c r="N486" s="358">
        <v>3000000</v>
      </c>
      <c r="O486" s="358">
        <v>3000000</v>
      </c>
      <c r="P486" s="358" t="s">
        <v>7</v>
      </c>
      <c r="Q486" s="358">
        <v>0</v>
      </c>
      <c r="R486" s="358">
        <v>0</v>
      </c>
      <c r="S486" s="358">
        <v>0</v>
      </c>
      <c r="T486" s="358">
        <v>0</v>
      </c>
      <c r="U486" s="35">
        <f t="shared" si="28"/>
        <v>2</v>
      </c>
      <c r="W486">
        <f>COUNTIF($E$3:$E$1479,E486)</f>
        <v>1</v>
      </c>
      <c r="X486" s="35">
        <f t="shared" si="29"/>
        <v>0</v>
      </c>
      <c r="Y486">
        <f t="shared" si="30"/>
        <v>1</v>
      </c>
    </row>
    <row r="487" spans="1:25" ht="15.75" x14ac:dyDescent="0.25">
      <c r="A487">
        <f t="shared" si="31"/>
        <v>485</v>
      </c>
      <c r="B487" t="str">
        <f>C487&amp;" "&amp;D487&amp;" - "&amp;F487</f>
        <v>Luke Glendening - DET</v>
      </c>
      <c r="C487" t="str">
        <f>RIGHT(E487,(LEN(E487)-1)-SEARCH(",",E487,1))</f>
        <v>Luke</v>
      </c>
      <c r="D487" t="str">
        <f>LEFT(E487,SEARCH(",",E487,1)-1)</f>
        <v>Glendening</v>
      </c>
      <c r="E487" s="39" t="s">
        <v>1428</v>
      </c>
      <c r="F487" s="30" t="s">
        <v>17</v>
      </c>
      <c r="G487" s="35">
        <v>0</v>
      </c>
      <c r="H487" s="35" t="s">
        <v>2523</v>
      </c>
      <c r="I487" s="35" t="s">
        <v>2441</v>
      </c>
      <c r="J487" s="35">
        <v>30</v>
      </c>
      <c r="K487" s="35">
        <f>VALUE(COUNTIF(Validation!$A$2:$H$47,E487))</f>
        <v>0</v>
      </c>
      <c r="L487" s="361">
        <f>IF(OR(N487="RFA",N487="UFA",N487="",N487=0),0,N487)</f>
        <v>1800000</v>
      </c>
      <c r="M487" s="361">
        <f>IF(OR(O487="RFA",O487="UFA",O487="",O487=0),0,O487)</f>
        <v>1800000</v>
      </c>
      <c r="N487" s="358">
        <v>1800000</v>
      </c>
      <c r="O487" s="358">
        <v>1800000</v>
      </c>
      <c r="P487" s="358" t="s">
        <v>7</v>
      </c>
      <c r="Q487" s="358">
        <v>0</v>
      </c>
      <c r="R487" s="358">
        <v>0</v>
      </c>
      <c r="S487" s="358">
        <v>0</v>
      </c>
      <c r="T487" s="358">
        <v>0</v>
      </c>
      <c r="U487" s="35">
        <f t="shared" si="28"/>
        <v>2</v>
      </c>
      <c r="W487">
        <f>COUNTIF($E$3:$E$1479,E487)</f>
        <v>1</v>
      </c>
      <c r="X487" s="35">
        <f t="shared" si="29"/>
        <v>0</v>
      </c>
      <c r="Y487">
        <f t="shared" si="30"/>
        <v>1</v>
      </c>
    </row>
    <row r="488" spans="1:25" ht="15.75" x14ac:dyDescent="0.25">
      <c r="A488">
        <f t="shared" si="31"/>
        <v>486</v>
      </c>
      <c r="B488" t="str">
        <f>C488&amp;" "&amp;D488&amp;" - "&amp;F488</f>
        <v>Oliwer Kaski - DET</v>
      </c>
      <c r="C488" t="str">
        <f>RIGHT(E488,(LEN(E488)-1)-SEARCH(",",E488,1))</f>
        <v>Oliwer</v>
      </c>
      <c r="D488" t="str">
        <f>LEFT(E488,SEARCH(",",E488,1)-1)</f>
        <v>Kaski</v>
      </c>
      <c r="E488" s="39" t="s">
        <v>2530</v>
      </c>
      <c r="F488" s="30" t="s">
        <v>17</v>
      </c>
      <c r="G488" s="35" t="s">
        <v>388</v>
      </c>
      <c r="H488" s="35" t="s">
        <v>2446</v>
      </c>
      <c r="I488" s="35" t="s">
        <v>2448</v>
      </c>
      <c r="J488" s="35">
        <v>23</v>
      </c>
      <c r="K488" s="35">
        <f>VALUE(COUNTIF(Validation!$A$2:$H$47,E488))</f>
        <v>0</v>
      </c>
      <c r="L488" s="361">
        <f>IF(OR(N488="RFA",N488="UFA",N488="",N488=0),0,N488)</f>
        <v>1775000</v>
      </c>
      <c r="M488" s="361">
        <f>IF(OR(O488="RFA",O488="UFA",O488="",O488=0),0,O488)</f>
        <v>0</v>
      </c>
      <c r="N488" s="358">
        <v>1775000</v>
      </c>
      <c r="O488" s="358" t="s">
        <v>8</v>
      </c>
      <c r="P488" s="358">
        <v>0</v>
      </c>
      <c r="Q488" s="358">
        <v>0</v>
      </c>
      <c r="R488" s="358">
        <v>0</v>
      </c>
      <c r="S488" s="358">
        <v>0</v>
      </c>
      <c r="T488" s="358">
        <v>0</v>
      </c>
      <c r="U488" s="35">
        <f t="shared" si="28"/>
        <v>1</v>
      </c>
      <c r="W488">
        <f>COUNTIF($E$3:$E$1479,E488)</f>
        <v>1</v>
      </c>
      <c r="X488" s="35">
        <f t="shared" si="29"/>
        <v>1</v>
      </c>
      <c r="Y488">
        <f t="shared" si="30"/>
        <v>0</v>
      </c>
    </row>
    <row r="489" spans="1:25" ht="15.75" x14ac:dyDescent="0.25">
      <c r="A489">
        <f t="shared" si="31"/>
        <v>487</v>
      </c>
      <c r="B489" t="str">
        <f>C489&amp;" "&amp;D489&amp;" - "&amp;F489</f>
        <v>Moritz Seider - DET</v>
      </c>
      <c r="C489" t="str">
        <f>RIGHT(E489,(LEN(E489)-1)-SEARCH(",",E489,1))</f>
        <v>Moritz</v>
      </c>
      <c r="D489" t="str">
        <f>LEFT(E489,SEARCH(",",E489,1)-1)</f>
        <v>Seider</v>
      </c>
      <c r="E489" s="39" t="s">
        <v>2735</v>
      </c>
      <c r="F489" s="30" t="s">
        <v>17</v>
      </c>
      <c r="G489" s="35" t="s">
        <v>388</v>
      </c>
      <c r="H489" s="35" t="s">
        <v>2446</v>
      </c>
      <c r="I489" s="35" t="s">
        <v>2448</v>
      </c>
      <c r="J489" s="35">
        <v>18</v>
      </c>
      <c r="K489" s="35">
        <f>VALUE(COUNTIF(Validation!$A$2:$H$47,E489))</f>
        <v>0</v>
      </c>
      <c r="L489" s="361">
        <f>IF(OR(N489="RFA",N489="UFA",N489="",N489=0),0,N489)</f>
        <v>1775000</v>
      </c>
      <c r="M489" s="361">
        <f>IF(OR(O489="RFA",O489="UFA",O489="",O489=0),0,O489)</f>
        <v>1775000</v>
      </c>
      <c r="N489" s="358">
        <v>1775000</v>
      </c>
      <c r="O489" s="358">
        <v>1775000</v>
      </c>
      <c r="P489" s="358">
        <v>1775000</v>
      </c>
      <c r="Q489" s="358" t="s">
        <v>8</v>
      </c>
      <c r="R489" s="358">
        <v>0</v>
      </c>
      <c r="S489" s="358">
        <v>0</v>
      </c>
      <c r="T489" s="358">
        <v>0</v>
      </c>
      <c r="U489" s="35">
        <f t="shared" si="28"/>
        <v>3</v>
      </c>
      <c r="W489">
        <f>COUNTIF($E$3:$E$1479,E489)</f>
        <v>1</v>
      </c>
      <c r="X489" s="35">
        <f t="shared" si="29"/>
        <v>1</v>
      </c>
      <c r="Y489">
        <f t="shared" si="30"/>
        <v>1</v>
      </c>
    </row>
    <row r="490" spans="1:25" ht="15.75" x14ac:dyDescent="0.25">
      <c r="A490">
        <f t="shared" si="31"/>
        <v>488</v>
      </c>
      <c r="B490" t="str">
        <f>C490&amp;" "&amp;D490&amp;" - "&amp;F490</f>
        <v>Filip Zadina - DET</v>
      </c>
      <c r="C490" t="str">
        <f>RIGHT(E490,(LEN(E490)-1)-SEARCH(",",E490,1))</f>
        <v>Filip</v>
      </c>
      <c r="D490" t="str">
        <f>LEFT(E490,SEARCH(",",E490,1)-1)</f>
        <v>Zadina</v>
      </c>
      <c r="E490" s="39" t="s">
        <v>1441</v>
      </c>
      <c r="F490" s="30" t="s">
        <v>17</v>
      </c>
      <c r="G490" s="35" t="s">
        <v>388</v>
      </c>
      <c r="H490" s="35" t="s">
        <v>2444</v>
      </c>
      <c r="I490" s="35" t="s">
        <v>2448</v>
      </c>
      <c r="J490" s="35">
        <v>19</v>
      </c>
      <c r="K490" s="35">
        <f>VALUE(COUNTIF(Validation!$A$2:$H$47,E490))</f>
        <v>0</v>
      </c>
      <c r="L490" s="361">
        <f>IF(OR(N490="RFA",N490="UFA",N490="",N490=0),0,N490)</f>
        <v>1744167</v>
      </c>
      <c r="M490" s="361">
        <f>IF(OR(O490="RFA",O490="UFA",O490="",O490=0),0,O490)</f>
        <v>1744167</v>
      </c>
      <c r="N490" s="358">
        <v>1744167</v>
      </c>
      <c r="O490" s="358">
        <v>1744167</v>
      </c>
      <c r="P490" s="358">
        <v>1744167</v>
      </c>
      <c r="Q490" s="358" t="s">
        <v>8</v>
      </c>
      <c r="R490" s="358">
        <v>0</v>
      </c>
      <c r="S490" s="358">
        <v>0</v>
      </c>
      <c r="T490" s="358">
        <v>0</v>
      </c>
      <c r="U490" s="35">
        <f t="shared" si="28"/>
        <v>3</v>
      </c>
      <c r="W490">
        <f>COUNTIF($E$3:$E$1479,E490)</f>
        <v>1</v>
      </c>
      <c r="X490" s="35">
        <f t="shared" si="29"/>
        <v>1</v>
      </c>
      <c r="Y490">
        <f t="shared" si="30"/>
        <v>1</v>
      </c>
    </row>
    <row r="491" spans="1:25" ht="15.75" x14ac:dyDescent="0.25">
      <c r="A491">
        <f t="shared" si="31"/>
        <v>489</v>
      </c>
      <c r="B491" t="str">
        <f>C491&amp;" "&amp;D491&amp;" - "&amp;F491</f>
        <v>Michael Rasmussen - DET</v>
      </c>
      <c r="C491" t="str">
        <f>RIGHT(E491,(LEN(E491)-1)-SEARCH(",",E491,1))</f>
        <v>Michael</v>
      </c>
      <c r="D491" t="str">
        <f>LEFT(E491,SEARCH(",",E491,1)-1)</f>
        <v>Rasmussen</v>
      </c>
      <c r="E491" s="39" t="s">
        <v>1443</v>
      </c>
      <c r="F491" s="30" t="s">
        <v>17</v>
      </c>
      <c r="G491" s="35" t="s">
        <v>388</v>
      </c>
      <c r="H491" s="35" t="s">
        <v>2464</v>
      </c>
      <c r="I491" s="35" t="s">
        <v>2441</v>
      </c>
      <c r="J491" s="35">
        <v>20</v>
      </c>
      <c r="K491" s="35">
        <f>VALUE(COUNTIF(Validation!$A$2:$H$47,E491))</f>
        <v>0</v>
      </c>
      <c r="L491" s="361">
        <f>IF(OR(N491="RFA",N491="UFA",N491="",N491=0),0,N491)</f>
        <v>1710833</v>
      </c>
      <c r="M491" s="361">
        <f>IF(OR(O491="RFA",O491="UFA",O491="",O491=0),0,O491)</f>
        <v>1710833</v>
      </c>
      <c r="N491" s="358">
        <v>1710833</v>
      </c>
      <c r="O491" s="358">
        <v>1710833</v>
      </c>
      <c r="P491" s="358" t="s">
        <v>8</v>
      </c>
      <c r="Q491" s="358">
        <v>0</v>
      </c>
      <c r="R491" s="358">
        <v>0</v>
      </c>
      <c r="S491" s="362">
        <v>0</v>
      </c>
      <c r="T491" s="358">
        <v>0</v>
      </c>
      <c r="U491" s="35">
        <f t="shared" si="28"/>
        <v>2</v>
      </c>
      <c r="W491">
        <f>COUNTIF($E$3:$E$1479,E491)</f>
        <v>1</v>
      </c>
      <c r="X491" s="35">
        <f t="shared" si="29"/>
        <v>1</v>
      </c>
      <c r="Y491">
        <f t="shared" si="30"/>
        <v>1</v>
      </c>
    </row>
    <row r="492" spans="1:25" ht="15.75" x14ac:dyDescent="0.25">
      <c r="A492">
        <f t="shared" si="31"/>
        <v>490</v>
      </c>
      <c r="B492" t="str">
        <f>C492&amp;" "&amp;D492&amp;" - "&amp;F492</f>
        <v>David Pope - DET</v>
      </c>
      <c r="C492" t="str">
        <f>RIGHT(E492,(LEN(E492)-1)-SEARCH(",",E492,1))</f>
        <v>David</v>
      </c>
      <c r="D492" t="str">
        <f>LEFT(E492,SEARCH(",",E492,1)-1)</f>
        <v>Pope</v>
      </c>
      <c r="E492" s="39" t="s">
        <v>1440</v>
      </c>
      <c r="F492" s="30" t="s">
        <v>17</v>
      </c>
      <c r="G492" s="35" t="s">
        <v>388</v>
      </c>
      <c r="H492" s="35" t="s">
        <v>2442</v>
      </c>
      <c r="I492" s="35" t="s">
        <v>2448</v>
      </c>
      <c r="J492" s="35">
        <v>24</v>
      </c>
      <c r="K492" s="35">
        <f>VALUE(COUNTIF(Validation!$A$2:$H$47,E492))</f>
        <v>0</v>
      </c>
      <c r="L492" s="361">
        <f>IF(OR(N492="RFA",N492="UFA",N492="",N492=0),0,N492)</f>
        <v>1437500</v>
      </c>
      <c r="M492" s="361">
        <f>IF(OR(O492="RFA",O492="UFA",O492="",O492=0),0,O492)</f>
        <v>0</v>
      </c>
      <c r="N492" s="358">
        <v>1437500</v>
      </c>
      <c r="O492" s="358" t="s">
        <v>8</v>
      </c>
      <c r="P492" s="358">
        <v>0</v>
      </c>
      <c r="Q492" s="358">
        <v>0</v>
      </c>
      <c r="R492" s="358">
        <v>0</v>
      </c>
      <c r="S492" s="358">
        <v>0</v>
      </c>
      <c r="T492" s="358">
        <v>0</v>
      </c>
      <c r="U492" s="35">
        <f t="shared" si="28"/>
        <v>1</v>
      </c>
      <c r="W492">
        <f>COUNTIF($E$3:$E$1479,E492)</f>
        <v>1</v>
      </c>
      <c r="X492" s="35">
        <f t="shared" si="29"/>
        <v>1</v>
      </c>
      <c r="Y492">
        <f t="shared" si="30"/>
        <v>0</v>
      </c>
    </row>
    <row r="493" spans="1:25" ht="15.75" x14ac:dyDescent="0.25">
      <c r="A493">
        <f t="shared" si="31"/>
        <v>491</v>
      </c>
      <c r="B493" t="str">
        <f>C493&amp;" "&amp;D493&amp;" - "&amp;F493</f>
        <v>Tyler Bertuzzi - DET</v>
      </c>
      <c r="C493" t="str">
        <f>RIGHT(E493,(LEN(E493)-1)-SEARCH(",",E493,1))</f>
        <v>Tyler</v>
      </c>
      <c r="D493" t="str">
        <f>LEFT(E493,SEARCH(",",E493,1)-1)</f>
        <v>Bertuzzi</v>
      </c>
      <c r="E493" s="39" t="s">
        <v>1429</v>
      </c>
      <c r="F493" s="30" t="s">
        <v>17</v>
      </c>
      <c r="G493" s="35">
        <v>0</v>
      </c>
      <c r="H493" s="35" t="s">
        <v>2444</v>
      </c>
      <c r="I493" s="35" t="s">
        <v>2441</v>
      </c>
      <c r="J493" s="35">
        <v>24</v>
      </c>
      <c r="K493" s="35">
        <f>VALUE(COUNTIF(Validation!$A$2:$H$47,E493))</f>
        <v>0</v>
      </c>
      <c r="L493" s="361">
        <f>IF(OR(N493="RFA",N493="UFA",N493="",N493=0),0,N493)</f>
        <v>1400000</v>
      </c>
      <c r="M493" s="361">
        <f>IF(OR(O493="RFA",O493="UFA",O493="",O493=0),0,O493)</f>
        <v>0</v>
      </c>
      <c r="N493" s="358">
        <v>1400000</v>
      </c>
      <c r="O493" s="358" t="s">
        <v>8</v>
      </c>
      <c r="P493" s="358">
        <v>0</v>
      </c>
      <c r="Q493" s="358">
        <v>0</v>
      </c>
      <c r="R493" s="358">
        <v>0</v>
      </c>
      <c r="S493" s="358">
        <v>0</v>
      </c>
      <c r="T493" s="358">
        <v>0</v>
      </c>
      <c r="U493" s="35">
        <f t="shared" si="28"/>
        <v>1</v>
      </c>
      <c r="W493">
        <f>COUNTIF($E$3:$E$1479,E493)</f>
        <v>1</v>
      </c>
      <c r="X493" s="35">
        <f t="shared" si="29"/>
        <v>0</v>
      </c>
      <c r="Y493">
        <f t="shared" si="30"/>
        <v>0</v>
      </c>
    </row>
    <row r="494" spans="1:25" ht="15.75" x14ac:dyDescent="0.25">
      <c r="A494">
        <f t="shared" si="31"/>
        <v>492</v>
      </c>
      <c r="B494" t="str">
        <f>C494&amp;" "&amp;D494&amp;" - "&amp;F494</f>
        <v>Taro Hirose - DET</v>
      </c>
      <c r="C494" t="str">
        <f>RIGHT(E494,(LEN(E494)-1)-SEARCH(",",E494,1))</f>
        <v>Taro</v>
      </c>
      <c r="D494" t="str">
        <f>LEFT(E494,SEARCH(",",E494,1)-1)</f>
        <v>Hirose</v>
      </c>
      <c r="E494" s="39" t="s">
        <v>2526</v>
      </c>
      <c r="F494" s="30" t="s">
        <v>17</v>
      </c>
      <c r="G494" s="35" t="s">
        <v>388</v>
      </c>
      <c r="H494" s="35" t="s">
        <v>2442</v>
      </c>
      <c r="I494" s="35" t="s">
        <v>2448</v>
      </c>
      <c r="J494" s="35">
        <v>23</v>
      </c>
      <c r="K494" s="35">
        <f>VALUE(COUNTIF(Validation!$A$2:$H$47,E494))</f>
        <v>0</v>
      </c>
      <c r="L494" s="361">
        <f>IF(OR(N494="RFA",N494="UFA",N494="",N494=0),0,N494)</f>
        <v>1350000</v>
      </c>
      <c r="M494" s="361">
        <f>IF(OR(O494="RFA",O494="UFA",O494="",O494=0),0,O494)</f>
        <v>0</v>
      </c>
      <c r="N494" s="358">
        <v>1350000</v>
      </c>
      <c r="O494" s="358" t="s">
        <v>8</v>
      </c>
      <c r="P494" s="358">
        <v>0</v>
      </c>
      <c r="Q494" s="358">
        <v>0</v>
      </c>
      <c r="R494" s="358">
        <v>0</v>
      </c>
      <c r="S494" s="358">
        <v>0</v>
      </c>
      <c r="T494" s="358">
        <v>0</v>
      </c>
      <c r="U494" s="35">
        <f t="shared" si="28"/>
        <v>1</v>
      </c>
      <c r="W494">
        <f>COUNTIF($E$3:$E$1479,E494)</f>
        <v>1</v>
      </c>
      <c r="X494" s="35">
        <f t="shared" si="29"/>
        <v>1</v>
      </c>
      <c r="Y494">
        <f t="shared" si="30"/>
        <v>0</v>
      </c>
    </row>
    <row r="495" spans="1:25" ht="15.75" x14ac:dyDescent="0.25">
      <c r="A495">
        <f t="shared" si="31"/>
        <v>493</v>
      </c>
      <c r="B495" t="str">
        <f>C495&amp;" "&amp;D495&amp;" - "&amp;F495</f>
        <v>Ryan Kuffner - DET</v>
      </c>
      <c r="C495" t="str">
        <f>RIGHT(E495,(LEN(E495)-1)-SEARCH(",",E495,1))</f>
        <v>Ryan</v>
      </c>
      <c r="D495" t="str">
        <f>LEFT(E495,SEARCH(",",E495,1)-1)</f>
        <v>Kuffner</v>
      </c>
      <c r="E495" s="39" t="s">
        <v>2525</v>
      </c>
      <c r="F495" s="30" t="s">
        <v>17</v>
      </c>
      <c r="G495" s="35" t="s">
        <v>388</v>
      </c>
      <c r="H495" s="35" t="s">
        <v>2442</v>
      </c>
      <c r="I495" s="35" t="s">
        <v>2448</v>
      </c>
      <c r="J495" s="35">
        <v>23</v>
      </c>
      <c r="K495" s="35">
        <f>VALUE(COUNTIF(Validation!$A$2:$H$47,E495))</f>
        <v>0</v>
      </c>
      <c r="L495" s="361">
        <f>IF(OR(N495="RFA",N495="UFA",N495="",N495=0),0,N495)</f>
        <v>1350000</v>
      </c>
      <c r="M495" s="361">
        <f>IF(OR(O495="RFA",O495="UFA",O495="",O495=0),0,O495)</f>
        <v>0</v>
      </c>
      <c r="N495" s="358">
        <v>1350000</v>
      </c>
      <c r="O495" s="358" t="s">
        <v>8</v>
      </c>
      <c r="P495" s="358">
        <v>0</v>
      </c>
      <c r="Q495" s="358">
        <v>0</v>
      </c>
      <c r="R495" s="358">
        <v>0</v>
      </c>
      <c r="S495" s="358">
        <v>0</v>
      </c>
      <c r="T495" s="358">
        <v>0</v>
      </c>
      <c r="U495" s="35">
        <f t="shared" si="28"/>
        <v>1</v>
      </c>
      <c r="W495">
        <f>COUNTIF($E$3:$E$1479,E495)</f>
        <v>1</v>
      </c>
      <c r="X495" s="35">
        <f t="shared" si="29"/>
        <v>1</v>
      </c>
      <c r="Y495">
        <f t="shared" si="30"/>
        <v>0</v>
      </c>
    </row>
    <row r="496" spans="1:25" ht="15.75" x14ac:dyDescent="0.25">
      <c r="A496">
        <f t="shared" si="31"/>
        <v>494</v>
      </c>
      <c r="B496" t="str">
        <f>C496&amp;" "&amp;D496&amp;" - "&amp;F496</f>
        <v>Joseph Veleno - DET</v>
      </c>
      <c r="C496" t="str">
        <f>RIGHT(E496,(LEN(E496)-1)-SEARCH(",",E496,1))</f>
        <v>Joseph</v>
      </c>
      <c r="D496" t="str">
        <f>LEFT(E496,SEARCH(",",E496,1)-1)</f>
        <v>Veleno</v>
      </c>
      <c r="E496" s="39" t="s">
        <v>2527</v>
      </c>
      <c r="F496" s="30" t="s">
        <v>17</v>
      </c>
      <c r="G496" s="35" t="s">
        <v>388</v>
      </c>
      <c r="H496" s="9" t="s">
        <v>73</v>
      </c>
      <c r="I496" s="9" t="s">
        <v>2448</v>
      </c>
      <c r="J496" s="9">
        <v>19</v>
      </c>
      <c r="K496" s="35">
        <f>VALUE(COUNTIF(Validation!$A$2:$H$47,E496))</f>
        <v>0</v>
      </c>
      <c r="L496" s="361">
        <f>IF(OR(N496="RFA",N496="UFA",N496="",N496=0),0,N496)</f>
        <v>1243750</v>
      </c>
      <c r="M496" s="361">
        <f>IF(OR(O496="RFA",O496="UFA",O496="",O496=0),0,O496)</f>
        <v>1243750</v>
      </c>
      <c r="N496" s="358">
        <v>1243750</v>
      </c>
      <c r="O496" s="358">
        <v>1243750</v>
      </c>
      <c r="P496" s="358">
        <v>1243750</v>
      </c>
      <c r="Q496" s="358" t="s">
        <v>8</v>
      </c>
      <c r="R496" s="358">
        <v>0</v>
      </c>
      <c r="S496" s="358">
        <v>0</v>
      </c>
      <c r="T496" s="358">
        <v>0</v>
      </c>
      <c r="U496" s="35">
        <f t="shared" si="28"/>
        <v>3</v>
      </c>
      <c r="W496">
        <f>COUNTIF($E$3:$E$1479,E496)</f>
        <v>1</v>
      </c>
      <c r="X496" s="35">
        <f t="shared" si="29"/>
        <v>1</v>
      </c>
      <c r="Y496">
        <f t="shared" si="30"/>
        <v>1</v>
      </c>
    </row>
    <row r="497" spans="1:25" ht="15.75" x14ac:dyDescent="0.25">
      <c r="A497">
        <f t="shared" si="31"/>
        <v>495</v>
      </c>
      <c r="B497" t="str">
        <f>C497&amp;" "&amp;D497&amp;" - "&amp;F497</f>
        <v>Filip Larsson - DET</v>
      </c>
      <c r="C497" t="str">
        <f>RIGHT(E497,(LEN(E497)-1)-SEARCH(",",E497,1))</f>
        <v>Filip</v>
      </c>
      <c r="D497" t="str">
        <f>LEFT(E497,SEARCH(",",E497,1)-1)</f>
        <v>Larsson</v>
      </c>
      <c r="E497" s="39" t="s">
        <v>2532</v>
      </c>
      <c r="F497" s="30" t="s">
        <v>17</v>
      </c>
      <c r="G497" s="35" t="s">
        <v>388</v>
      </c>
      <c r="H497" s="35" t="s">
        <v>127</v>
      </c>
      <c r="I497" s="35" t="s">
        <v>2448</v>
      </c>
      <c r="J497" s="35">
        <v>20</v>
      </c>
      <c r="K497" s="35">
        <f>VALUE(COUNTIF(Validation!$A$2:$H$47,E497))</f>
        <v>0</v>
      </c>
      <c r="L497" s="361">
        <f>IF(OR(N497="RFA",N497="UFA",N497="",N497=0),0,N497)</f>
        <v>1100000</v>
      </c>
      <c r="M497" s="361">
        <f>IF(OR(O497="RFA",O497="UFA",O497="",O497=0),0,O497)</f>
        <v>1100000</v>
      </c>
      <c r="N497" s="358">
        <v>1100000</v>
      </c>
      <c r="O497" s="358">
        <v>1100000</v>
      </c>
      <c r="P497" s="358">
        <v>1100000</v>
      </c>
      <c r="Q497" s="358" t="s">
        <v>8</v>
      </c>
      <c r="R497" s="358">
        <v>0</v>
      </c>
      <c r="S497" s="358">
        <v>0</v>
      </c>
      <c r="T497" s="358">
        <v>0</v>
      </c>
      <c r="U497" s="35">
        <f t="shared" si="28"/>
        <v>3</v>
      </c>
      <c r="W497">
        <f>COUNTIF($E$3:$E$1479,E497)</f>
        <v>1</v>
      </c>
      <c r="X497" s="35">
        <f t="shared" si="29"/>
        <v>1</v>
      </c>
      <c r="Y497">
        <f t="shared" si="30"/>
        <v>1</v>
      </c>
    </row>
    <row r="498" spans="1:25" ht="15.75" x14ac:dyDescent="0.25">
      <c r="A498">
        <f t="shared" si="31"/>
        <v>496</v>
      </c>
      <c r="B498" t="str">
        <f>C498&amp;" "&amp;D498&amp;" - "&amp;F498</f>
        <v>Evgeny Svechnikov - DET</v>
      </c>
      <c r="C498" t="str">
        <f>RIGHT(E498,(LEN(E498)-1)-SEARCH(",",E498,1))</f>
        <v>Evgeny</v>
      </c>
      <c r="D498" t="str">
        <f>LEFT(E498,SEARCH(",",E498,1)-1)</f>
        <v>Svechnikov</v>
      </c>
      <c r="E498" s="39" t="s">
        <v>1444</v>
      </c>
      <c r="F498" s="30" t="s">
        <v>17</v>
      </c>
      <c r="G498" s="35" t="s">
        <v>405</v>
      </c>
      <c r="H498" s="35" t="s">
        <v>2442</v>
      </c>
      <c r="I498" s="35" t="s">
        <v>2441</v>
      </c>
      <c r="J498" s="35">
        <v>22</v>
      </c>
      <c r="K498" s="35">
        <f>VALUE(COUNTIF(Validation!$A$2:$H$47,E498))</f>
        <v>0</v>
      </c>
      <c r="L498" s="361">
        <f>IF(OR(N498="RFA",N498="UFA",N498="",N498=0),0,N498)</f>
        <v>1075833</v>
      </c>
      <c r="M498" s="361">
        <f>IF(OR(O498="RFA",O498="UFA",O498="",O498=0),0,O498)</f>
        <v>0</v>
      </c>
      <c r="N498" s="358">
        <v>1075833</v>
      </c>
      <c r="O498" s="358" t="s">
        <v>8</v>
      </c>
      <c r="P498" s="358">
        <v>0</v>
      </c>
      <c r="Q498" s="358">
        <v>0</v>
      </c>
      <c r="R498" s="358">
        <v>0</v>
      </c>
      <c r="S498" s="358">
        <v>0</v>
      </c>
      <c r="T498" s="358">
        <v>0</v>
      </c>
      <c r="U498" s="35">
        <f t="shared" si="28"/>
        <v>1</v>
      </c>
      <c r="W498">
        <f>COUNTIF($E$3:$E$1479,E498)</f>
        <v>1</v>
      </c>
      <c r="X498" s="35">
        <f t="shared" si="29"/>
        <v>1</v>
      </c>
      <c r="Y498">
        <f t="shared" si="30"/>
        <v>0</v>
      </c>
    </row>
    <row r="499" spans="1:25" ht="15.75" x14ac:dyDescent="0.25">
      <c r="A499">
        <f t="shared" si="31"/>
        <v>497</v>
      </c>
      <c r="B499" t="str">
        <f>C499&amp;" "&amp;D499&amp;" - "&amp;F499</f>
        <v>Madison Bowey - DET</v>
      </c>
      <c r="C499" t="str">
        <f>RIGHT(E499,(LEN(E499)-1)-SEARCH(",",E499,1))</f>
        <v>Madison</v>
      </c>
      <c r="D499" t="str">
        <f>LEFT(E499,SEARCH(",",E499,1)-1)</f>
        <v>Bowey</v>
      </c>
      <c r="E499" s="39" t="s">
        <v>1867</v>
      </c>
      <c r="F499" s="30" t="s">
        <v>17</v>
      </c>
      <c r="G499" s="35">
        <v>0</v>
      </c>
      <c r="H499" s="35" t="s">
        <v>2446</v>
      </c>
      <c r="I499" s="35" t="s">
        <v>2441</v>
      </c>
      <c r="J499" s="35">
        <v>24</v>
      </c>
      <c r="K499" s="35">
        <f>VALUE(COUNTIF(Validation!$A$2:$H$47,E499))</f>
        <v>0</v>
      </c>
      <c r="L499" s="361">
        <f>IF(OR(N499="RFA",N499="UFA",N499="",N499=0),0,N499)</f>
        <v>1000000</v>
      </c>
      <c r="M499" s="361">
        <f>IF(OR(O499="RFA",O499="UFA",O499="",O499=0),0,O499)</f>
        <v>0</v>
      </c>
      <c r="N499" s="358">
        <v>1000000</v>
      </c>
      <c r="O499" s="358" t="s">
        <v>8</v>
      </c>
      <c r="P499" s="358">
        <v>0</v>
      </c>
      <c r="Q499" s="358">
        <v>0</v>
      </c>
      <c r="R499" s="358">
        <v>0</v>
      </c>
      <c r="S499" s="358">
        <v>0</v>
      </c>
      <c r="T499" s="358">
        <v>0</v>
      </c>
      <c r="U499" s="35">
        <f t="shared" si="28"/>
        <v>1</v>
      </c>
      <c r="W499">
        <f>COUNTIF($E$3:$E$1479,E499)</f>
        <v>1</v>
      </c>
      <c r="X499" s="35">
        <f t="shared" si="29"/>
        <v>0</v>
      </c>
      <c r="Y499">
        <f t="shared" si="30"/>
        <v>0</v>
      </c>
    </row>
    <row r="500" spans="1:25" ht="15.75" x14ac:dyDescent="0.25">
      <c r="A500">
        <f t="shared" si="31"/>
        <v>498</v>
      </c>
      <c r="B500" t="str">
        <f>C500&amp;" "&amp;D500&amp;" - "&amp;F500</f>
        <v>Vili Saarijarvi - DET</v>
      </c>
      <c r="C500" t="str">
        <f>RIGHT(E500,(LEN(E500)-1)-SEARCH(",",E500,1))</f>
        <v>Vili</v>
      </c>
      <c r="D500" t="str">
        <f>LEFT(E500,SEARCH(",",E500,1)-1)</f>
        <v>Saarijarvi</v>
      </c>
      <c r="E500" s="39" t="s">
        <v>2885</v>
      </c>
      <c r="F500" s="30" t="s">
        <v>17</v>
      </c>
      <c r="G500" s="35" t="s">
        <v>388</v>
      </c>
      <c r="H500" s="35" t="s">
        <v>2446</v>
      </c>
      <c r="I500" s="35" t="s">
        <v>2448</v>
      </c>
      <c r="J500" s="35">
        <v>22</v>
      </c>
      <c r="K500" s="35">
        <f>VALUE(COUNTIF(Validation!$A$2:$H$47,E500))</f>
        <v>0</v>
      </c>
      <c r="L500" s="361">
        <f>IF(OR(N500="RFA",N500="UFA",N500="",N500=0),0,N500)</f>
        <v>930000</v>
      </c>
      <c r="M500" s="361">
        <f>IF(OR(O500="RFA",O500="UFA",O500="",O500=0),0,O500)</f>
        <v>0</v>
      </c>
      <c r="N500" s="358">
        <v>930000</v>
      </c>
      <c r="O500" s="358" t="s">
        <v>8</v>
      </c>
      <c r="P500" s="358">
        <v>0</v>
      </c>
      <c r="Q500" s="358">
        <v>0</v>
      </c>
      <c r="R500" s="358">
        <v>0</v>
      </c>
      <c r="S500" s="358">
        <v>0</v>
      </c>
      <c r="T500" s="358">
        <v>0</v>
      </c>
      <c r="U500" s="35">
        <f t="shared" si="28"/>
        <v>1</v>
      </c>
      <c r="W500">
        <f>COUNTIF($E$3:$E$1479,E500)</f>
        <v>1</v>
      </c>
      <c r="X500" s="35">
        <f t="shared" si="29"/>
        <v>1</v>
      </c>
      <c r="Y500">
        <f t="shared" si="30"/>
        <v>0</v>
      </c>
    </row>
    <row r="501" spans="1:25" ht="15.75" x14ac:dyDescent="0.25">
      <c r="A501">
        <f t="shared" si="31"/>
        <v>499</v>
      </c>
      <c r="B501" t="str">
        <f>C501&amp;" "&amp;D501&amp;" - "&amp;F501</f>
        <v>Christoffer Ehn - DET</v>
      </c>
      <c r="C501" t="str">
        <f>RIGHT(E501,(LEN(E501)-1)-SEARCH(",",E501,1))</f>
        <v>Christoffer</v>
      </c>
      <c r="D501" t="str">
        <f>LEFT(E501,SEARCH(",",E501,1)-1)</f>
        <v>Ehn</v>
      </c>
      <c r="E501" s="39" t="s">
        <v>1445</v>
      </c>
      <c r="F501" s="30" t="s">
        <v>17</v>
      </c>
      <c r="G501" s="35" t="s">
        <v>388</v>
      </c>
      <c r="H501" s="35" t="s">
        <v>2454</v>
      </c>
      <c r="I501" s="35" t="s">
        <v>2448</v>
      </c>
      <c r="J501" s="35">
        <v>23</v>
      </c>
      <c r="K501" s="35">
        <f>VALUE(COUNTIF(Validation!$A$2:$H$47,E501))</f>
        <v>0</v>
      </c>
      <c r="L501" s="361">
        <f>IF(OR(N501="RFA",N501="UFA",N501="",N501=0),0,N501)</f>
        <v>925000</v>
      </c>
      <c r="M501" s="361">
        <f>IF(OR(O501="RFA",O501="UFA",O501="",O501=0),0,O501)</f>
        <v>0</v>
      </c>
      <c r="N501" s="358">
        <v>925000</v>
      </c>
      <c r="O501" s="358" t="s">
        <v>8</v>
      </c>
      <c r="P501" s="358">
        <v>0</v>
      </c>
      <c r="Q501" s="358">
        <v>0</v>
      </c>
      <c r="R501" s="358">
        <v>0</v>
      </c>
      <c r="S501" s="358">
        <v>0</v>
      </c>
      <c r="T501" s="358">
        <v>0</v>
      </c>
      <c r="U501" s="35">
        <f t="shared" si="28"/>
        <v>1</v>
      </c>
      <c r="W501">
        <f>COUNTIF($E$3:$E$1479,E501)</f>
        <v>1</v>
      </c>
      <c r="X501" s="35">
        <f t="shared" si="29"/>
        <v>1</v>
      </c>
      <c r="Y501">
        <f t="shared" si="30"/>
        <v>0</v>
      </c>
    </row>
    <row r="502" spans="1:25" ht="15.75" x14ac:dyDescent="0.25">
      <c r="A502">
        <f t="shared" si="31"/>
        <v>500</v>
      </c>
      <c r="B502" t="str">
        <f>C502&amp;" "&amp;D502&amp;" - "&amp;F502</f>
        <v>Gustav Lindstrom - DET</v>
      </c>
      <c r="C502" t="str">
        <f>RIGHT(E502,(LEN(E502)-1)-SEARCH(",",E502,1))</f>
        <v>Gustav</v>
      </c>
      <c r="D502" t="str">
        <f>LEFT(E502,SEARCH(",",E502,1)-1)</f>
        <v>Lindstrom</v>
      </c>
      <c r="E502" s="39" t="s">
        <v>2858</v>
      </c>
      <c r="F502" s="30" t="s">
        <v>17</v>
      </c>
      <c r="G502" s="35" t="s">
        <v>388</v>
      </c>
      <c r="H502" s="35" t="s">
        <v>2446</v>
      </c>
      <c r="I502" s="35" t="s">
        <v>2448</v>
      </c>
      <c r="J502" s="35">
        <v>20</v>
      </c>
      <c r="K502" s="35">
        <f>VALUE(COUNTIF(Validation!$A$2:$H$47,E502))</f>
        <v>0</v>
      </c>
      <c r="L502" s="361">
        <f>IF(OR(N502="RFA",N502="UFA",N502="",N502=0),0,N502)</f>
        <v>925000</v>
      </c>
      <c r="M502" s="361">
        <f>IF(OR(O502="RFA",O502="UFA",O502="",O502=0),0,O502)</f>
        <v>925000</v>
      </c>
      <c r="N502" s="358">
        <v>925000</v>
      </c>
      <c r="O502" s="358">
        <v>925000</v>
      </c>
      <c r="P502" s="358" t="s">
        <v>8</v>
      </c>
      <c r="Q502" s="358">
        <v>0</v>
      </c>
      <c r="R502" s="358">
        <v>0</v>
      </c>
      <c r="S502" s="358">
        <v>0</v>
      </c>
      <c r="T502" s="358">
        <v>0</v>
      </c>
      <c r="U502" s="35">
        <f t="shared" si="28"/>
        <v>2</v>
      </c>
      <c r="W502">
        <f>COUNTIF($E$3:$E$1479,E502)</f>
        <v>1</v>
      </c>
      <c r="X502" s="35">
        <f t="shared" si="29"/>
        <v>1</v>
      </c>
      <c r="Y502">
        <f t="shared" si="30"/>
        <v>1</v>
      </c>
    </row>
    <row r="503" spans="1:25" ht="15.75" x14ac:dyDescent="0.25">
      <c r="A503">
        <f t="shared" si="31"/>
        <v>501</v>
      </c>
      <c r="B503" t="str">
        <f>C503&amp;" "&amp;D503&amp;" - "&amp;F503</f>
        <v>Chase Pearson - DET</v>
      </c>
      <c r="C503" t="str">
        <f>RIGHT(E503,(LEN(E503)-1)-SEARCH(",",E503,1))</f>
        <v>Chase</v>
      </c>
      <c r="D503" t="str">
        <f>LEFT(E503,SEARCH(",",E503,1)-1)</f>
        <v>Pearson</v>
      </c>
      <c r="E503" s="39" t="s">
        <v>2528</v>
      </c>
      <c r="F503" s="30" t="s">
        <v>17</v>
      </c>
      <c r="G503" s="35" t="s">
        <v>388</v>
      </c>
      <c r="H503" s="9" t="s">
        <v>73</v>
      </c>
      <c r="I503" s="9" t="s">
        <v>2448</v>
      </c>
      <c r="J503" s="9">
        <v>21</v>
      </c>
      <c r="K503" s="35">
        <f>VALUE(COUNTIF(Validation!$A$2:$H$47,E503))</f>
        <v>0</v>
      </c>
      <c r="L503" s="361">
        <f>IF(OR(N503="RFA",N503="UFA",N503="",N503=0),0,N503)</f>
        <v>925000</v>
      </c>
      <c r="M503" s="361">
        <f>IF(OR(O503="RFA",O503="UFA",O503="",O503=0),0,O503)</f>
        <v>925000</v>
      </c>
      <c r="N503" s="358">
        <v>925000</v>
      </c>
      <c r="O503" s="358">
        <v>925000</v>
      </c>
      <c r="P503" s="358" t="s">
        <v>8</v>
      </c>
      <c r="Q503" s="358">
        <v>0</v>
      </c>
      <c r="R503" s="358">
        <v>0</v>
      </c>
      <c r="S503" s="358">
        <v>0</v>
      </c>
      <c r="T503" s="358">
        <v>0</v>
      </c>
      <c r="U503" s="35">
        <f t="shared" si="28"/>
        <v>2</v>
      </c>
      <c r="W503">
        <f>COUNTIF($E$3:$E$1479,E503)</f>
        <v>1</v>
      </c>
      <c r="X503" s="35">
        <f t="shared" si="29"/>
        <v>1</v>
      </c>
      <c r="Y503">
        <f t="shared" si="30"/>
        <v>1</v>
      </c>
    </row>
    <row r="504" spans="1:25" ht="15.75" x14ac:dyDescent="0.25">
      <c r="A504">
        <f t="shared" si="31"/>
        <v>502</v>
      </c>
      <c r="B504" t="str">
        <f>C504&amp;" "&amp;D504&amp;" - "&amp;F504</f>
        <v>Filip Hronek - DET</v>
      </c>
      <c r="C504" t="str">
        <f>RIGHT(E504,(LEN(E504)-1)-SEARCH(",",E504,1))</f>
        <v>Filip</v>
      </c>
      <c r="D504" t="str">
        <f>LEFT(E504,SEARCH(",",E504,1)-1)</f>
        <v>Hronek</v>
      </c>
      <c r="E504" s="39" t="s">
        <v>1447</v>
      </c>
      <c r="F504" s="30" t="s">
        <v>17</v>
      </c>
      <c r="G504" s="35" t="s">
        <v>388</v>
      </c>
      <c r="H504" s="35" t="s">
        <v>2446</v>
      </c>
      <c r="I504" s="35" t="s">
        <v>2441</v>
      </c>
      <c r="J504" s="35">
        <v>21</v>
      </c>
      <c r="K504" s="35">
        <f>VALUE(COUNTIF(Validation!$A$2:$H$47,E504))</f>
        <v>0</v>
      </c>
      <c r="L504" s="361">
        <f>IF(OR(N504="RFA",N504="UFA",N504="",N504=0),0,N504)</f>
        <v>913333</v>
      </c>
      <c r="M504" s="361">
        <f>IF(OR(O504="RFA",O504="UFA",O504="",O504=0),0,O504)</f>
        <v>913333</v>
      </c>
      <c r="N504" s="358">
        <v>913333</v>
      </c>
      <c r="O504" s="358">
        <v>913333</v>
      </c>
      <c r="P504" s="358" t="s">
        <v>8</v>
      </c>
      <c r="Q504" s="358">
        <v>0</v>
      </c>
      <c r="R504" s="358">
        <v>0</v>
      </c>
      <c r="S504" s="358">
        <v>0</v>
      </c>
      <c r="T504" s="358">
        <v>0</v>
      </c>
      <c r="U504" s="35">
        <f t="shared" si="28"/>
        <v>2</v>
      </c>
      <c r="W504">
        <f>COUNTIF($E$3:$E$1479,E504)</f>
        <v>1</v>
      </c>
      <c r="X504" s="35">
        <f t="shared" si="29"/>
        <v>1</v>
      </c>
      <c r="Y504">
        <f t="shared" si="30"/>
        <v>1</v>
      </c>
    </row>
    <row r="505" spans="1:25" ht="15.75" x14ac:dyDescent="0.25">
      <c r="A505">
        <f t="shared" si="31"/>
        <v>503</v>
      </c>
      <c r="B505" t="str">
        <f>C505&amp;" "&amp;D505&amp;" - "&amp;F505</f>
        <v>Givani Smith - DET</v>
      </c>
      <c r="C505" t="str">
        <f>RIGHT(E505,(LEN(E505)-1)-SEARCH(",",E505,1))</f>
        <v>Givani</v>
      </c>
      <c r="D505" t="str">
        <f>LEFT(E505,SEARCH(",",E505,1)-1)</f>
        <v>Smith</v>
      </c>
      <c r="E505" s="39" t="s">
        <v>1448</v>
      </c>
      <c r="F505" s="30" t="s">
        <v>17</v>
      </c>
      <c r="G505" s="35" t="s">
        <v>388</v>
      </c>
      <c r="H505" s="35" t="s">
        <v>2442</v>
      </c>
      <c r="I505" s="35" t="s">
        <v>2448</v>
      </c>
      <c r="J505" s="35">
        <v>21</v>
      </c>
      <c r="K505" s="35">
        <f>VALUE(COUNTIF(Validation!$A$2:$H$47,E505))</f>
        <v>0</v>
      </c>
      <c r="L505" s="361">
        <f>IF(OR(N505="RFA",N505="UFA",N505="",N505=0),0,N505)</f>
        <v>913333</v>
      </c>
      <c r="M505" s="361">
        <f>IF(OR(O505="RFA",O505="UFA",O505="",O505=0),0,O505)</f>
        <v>913333</v>
      </c>
      <c r="N505" s="358">
        <v>913333</v>
      </c>
      <c r="O505" s="358">
        <v>913333</v>
      </c>
      <c r="P505" s="358" t="s">
        <v>8</v>
      </c>
      <c r="Q505" s="358">
        <v>0</v>
      </c>
      <c r="R505" s="358">
        <v>0</v>
      </c>
      <c r="S505" s="358">
        <v>0</v>
      </c>
      <c r="T505" s="358">
        <v>0</v>
      </c>
      <c r="U505" s="35">
        <f t="shared" si="28"/>
        <v>2</v>
      </c>
      <c r="W505">
        <f>COUNTIF($E$3:$E$1479,E505)</f>
        <v>1</v>
      </c>
      <c r="X505" s="35">
        <f t="shared" si="29"/>
        <v>1</v>
      </c>
      <c r="Y505">
        <f t="shared" si="30"/>
        <v>1</v>
      </c>
    </row>
    <row r="506" spans="1:25" ht="15.75" x14ac:dyDescent="0.25">
      <c r="A506">
        <f t="shared" si="31"/>
        <v>504</v>
      </c>
      <c r="B506" t="str">
        <f>C506&amp;" "&amp;D506&amp;" - "&amp;F506</f>
        <v>Jared McIsaac - DET</v>
      </c>
      <c r="C506" t="str">
        <f>RIGHT(E506,(LEN(E506)-1)-SEARCH(",",E506,1))</f>
        <v>Jared</v>
      </c>
      <c r="D506" t="str">
        <f>LEFT(E506,SEARCH(",",E506,1)-1)</f>
        <v>McIsaac</v>
      </c>
      <c r="E506" s="39" t="s">
        <v>2531</v>
      </c>
      <c r="F506" s="30" t="s">
        <v>17</v>
      </c>
      <c r="G506" s="35" t="s">
        <v>390</v>
      </c>
      <c r="H506" s="35" t="s">
        <v>2447</v>
      </c>
      <c r="I506" s="35" t="s">
        <v>391</v>
      </c>
      <c r="J506" s="35">
        <v>19</v>
      </c>
      <c r="K506" s="35">
        <f>VALUE(COUNTIF(Validation!$A$2:$H$47,E506))</f>
        <v>0</v>
      </c>
      <c r="L506" s="361">
        <f>IF(OR(N506="RFA",N506="UFA",N506="",N506=0),0,N506)</f>
        <v>910833</v>
      </c>
      <c r="M506" s="361">
        <f>IF(OR(O506="RFA",O506="UFA",O506="",O506=0),0,O506)</f>
        <v>910833</v>
      </c>
      <c r="N506" s="358">
        <v>910833</v>
      </c>
      <c r="O506" s="358">
        <v>910833</v>
      </c>
      <c r="P506" s="358">
        <v>910833</v>
      </c>
      <c r="Q506" s="358" t="s">
        <v>8</v>
      </c>
      <c r="R506" s="358">
        <v>0</v>
      </c>
      <c r="S506" s="358">
        <v>0</v>
      </c>
      <c r="T506" s="358">
        <v>0</v>
      </c>
      <c r="U506" s="35">
        <f t="shared" si="28"/>
        <v>3</v>
      </c>
      <c r="W506">
        <f>COUNTIF($E$3:$E$1479,E506)</f>
        <v>1</v>
      </c>
      <c r="X506" s="35">
        <f t="shared" si="29"/>
        <v>1</v>
      </c>
      <c r="Y506">
        <f t="shared" si="30"/>
        <v>1</v>
      </c>
    </row>
    <row r="507" spans="1:25" ht="15.75" x14ac:dyDescent="0.25">
      <c r="A507">
        <f t="shared" si="31"/>
        <v>505</v>
      </c>
      <c r="B507" t="str">
        <f>C507&amp;" "&amp;D507&amp;" - "&amp;F507</f>
        <v>Jacob DeLaRose - DET</v>
      </c>
      <c r="C507" t="str">
        <f>RIGHT(E507,(LEN(E507)-1)-SEARCH(",",E507,1))</f>
        <v>Jacob</v>
      </c>
      <c r="D507" t="str">
        <f>LEFT(E507,SEARCH(",",E507,1)-1)</f>
        <v>DeLaRose</v>
      </c>
      <c r="E507" s="39" t="s">
        <v>2929</v>
      </c>
      <c r="F507" s="30" t="s">
        <v>17</v>
      </c>
      <c r="G507" s="35">
        <v>0</v>
      </c>
      <c r="H507" s="35" t="s">
        <v>2454</v>
      </c>
      <c r="I507" s="35" t="s">
        <v>2441</v>
      </c>
      <c r="J507" s="35">
        <v>24</v>
      </c>
      <c r="K507" s="35">
        <f>VALUE(COUNTIF(Validation!$A$2:$H$47,E507))</f>
        <v>0</v>
      </c>
      <c r="L507" s="361">
        <f>IF(OR(N507="RFA",N507="UFA",N507="",N507=0),0,N507)</f>
        <v>900000</v>
      </c>
      <c r="M507" s="361">
        <f>IF(OR(O507="RFA",O507="UFA",O507="",O507=0),0,O507)</f>
        <v>0</v>
      </c>
      <c r="N507" s="358">
        <v>900000</v>
      </c>
      <c r="O507" s="358" t="s">
        <v>8</v>
      </c>
      <c r="P507" s="358">
        <v>0</v>
      </c>
      <c r="Q507" s="358">
        <v>0</v>
      </c>
      <c r="R507" s="358">
        <v>0</v>
      </c>
      <c r="S507" s="358">
        <v>0</v>
      </c>
      <c r="T507" s="358">
        <v>0</v>
      </c>
      <c r="U507" s="35">
        <f t="shared" si="28"/>
        <v>1</v>
      </c>
      <c r="W507">
        <f>COUNTIF($E$3:$E$1479,E507)</f>
        <v>1</v>
      </c>
      <c r="X507" s="35">
        <f t="shared" si="29"/>
        <v>0</v>
      </c>
      <c r="Y507">
        <f t="shared" si="30"/>
        <v>0</v>
      </c>
    </row>
    <row r="508" spans="1:25" ht="15.75" x14ac:dyDescent="0.25">
      <c r="A508">
        <f t="shared" si="31"/>
        <v>506</v>
      </c>
      <c r="B508" t="str">
        <f>C508&amp;" "&amp;D508&amp;" - "&amp;F508</f>
        <v>Dennis Cholowski - DET</v>
      </c>
      <c r="C508" t="str">
        <f>RIGHT(E508,(LEN(E508)-1)-SEARCH(",",E508,1))</f>
        <v>Dennis</v>
      </c>
      <c r="D508" t="str">
        <f>LEFT(E508,SEARCH(",",E508,1)-1)</f>
        <v>Cholowski</v>
      </c>
      <c r="E508" s="39" t="s">
        <v>1442</v>
      </c>
      <c r="F508" s="30" t="s">
        <v>17</v>
      </c>
      <c r="G508" s="35" t="s">
        <v>388</v>
      </c>
      <c r="H508" s="9" t="s">
        <v>2447</v>
      </c>
      <c r="I508" s="9" t="s">
        <v>2448</v>
      </c>
      <c r="J508" s="9">
        <v>21</v>
      </c>
      <c r="K508" s="35">
        <f>VALUE(COUNTIF(Validation!$A$2:$H$47,E508))</f>
        <v>0</v>
      </c>
      <c r="L508" s="361">
        <f>IF(OR(N508="RFA",N508="UFA",N508="",N508=0),0,N508)</f>
        <v>894166</v>
      </c>
      <c r="M508" s="361">
        <f>IF(OR(O508="RFA",O508="UFA",O508="",O508=0),0,O508)</f>
        <v>894166</v>
      </c>
      <c r="N508" s="358">
        <v>894166</v>
      </c>
      <c r="O508" s="358">
        <v>894166</v>
      </c>
      <c r="P508" s="358" t="s">
        <v>8</v>
      </c>
      <c r="Q508" s="358">
        <v>0</v>
      </c>
      <c r="R508" s="358">
        <v>0</v>
      </c>
      <c r="S508" s="358">
        <v>0</v>
      </c>
      <c r="T508" s="358">
        <v>0</v>
      </c>
      <c r="U508" s="35">
        <f t="shared" si="28"/>
        <v>2</v>
      </c>
      <c r="W508">
        <f>COUNTIF($E$3:$E$1479,E508)</f>
        <v>1</v>
      </c>
      <c r="X508" s="35">
        <f t="shared" si="29"/>
        <v>1</v>
      </c>
      <c r="Y508">
        <f t="shared" si="30"/>
        <v>1</v>
      </c>
    </row>
    <row r="509" spans="1:25" ht="15.75" x14ac:dyDescent="0.25">
      <c r="A509">
        <f t="shared" si="31"/>
        <v>507</v>
      </c>
      <c r="B509" t="str">
        <f>C509&amp;" "&amp;D509&amp;" - "&amp;F509</f>
        <v>Calvin Pickard - DET</v>
      </c>
      <c r="C509" t="str">
        <f>RIGHT(E509,(LEN(E509)-1)-SEARCH(",",E509,1))</f>
        <v>Calvin</v>
      </c>
      <c r="D509" t="str">
        <f>LEFT(E509,SEARCH(",",E509,1)-1)</f>
        <v>Pickard</v>
      </c>
      <c r="E509" s="39" t="s">
        <v>1614</v>
      </c>
      <c r="F509" s="30" t="s">
        <v>17</v>
      </c>
      <c r="G509" s="35">
        <v>0</v>
      </c>
      <c r="H509" s="35" t="s">
        <v>127</v>
      </c>
      <c r="I509" s="35" t="s">
        <v>2441</v>
      </c>
      <c r="J509" s="35">
        <v>27</v>
      </c>
      <c r="K509" s="35">
        <f>VALUE(COUNTIF(Validation!$A$2:$H$47,E509))</f>
        <v>0</v>
      </c>
      <c r="L509" s="361">
        <f>IF(OR(N509="RFA",N509="UFA",N509="",N509=0),0,N509)</f>
        <v>750000</v>
      </c>
      <c r="M509" s="361">
        <f>IF(OR(O509="RFA",O509="UFA",O509="",O509=0),0,O509)</f>
        <v>750000</v>
      </c>
      <c r="N509" s="358">
        <v>750000</v>
      </c>
      <c r="O509" s="358">
        <v>750000</v>
      </c>
      <c r="P509" s="358" t="s">
        <v>7</v>
      </c>
      <c r="Q509" s="358">
        <v>0</v>
      </c>
      <c r="R509" s="358">
        <v>0</v>
      </c>
      <c r="S509" s="358">
        <v>0</v>
      </c>
      <c r="T509" s="358">
        <v>0</v>
      </c>
      <c r="U509" s="35">
        <f t="shared" si="28"/>
        <v>2</v>
      </c>
      <c r="W509">
        <f>COUNTIF($E$3:$E$1479,E509)</f>
        <v>1</v>
      </c>
      <c r="X509" s="35">
        <f t="shared" si="29"/>
        <v>0</v>
      </c>
      <c r="Y509">
        <f t="shared" si="30"/>
        <v>1</v>
      </c>
    </row>
    <row r="510" spans="1:25" ht="15.75" x14ac:dyDescent="0.25">
      <c r="A510">
        <f t="shared" si="31"/>
        <v>508</v>
      </c>
      <c r="B510" t="str">
        <f>C510&amp;" "&amp;D510&amp;" - "&amp;F510</f>
        <v>Dominic Turgeon - DET</v>
      </c>
      <c r="C510" t="str">
        <f>RIGHT(E510,(LEN(E510)-1)-SEARCH(",",E510,1))</f>
        <v>Dominic</v>
      </c>
      <c r="D510" t="str">
        <f>LEFT(E510,SEARCH(",",E510,1)-1)</f>
        <v>Turgeon</v>
      </c>
      <c r="E510" s="39" t="s">
        <v>1449</v>
      </c>
      <c r="F510" s="30" t="s">
        <v>17</v>
      </c>
      <c r="G510" s="35">
        <v>0</v>
      </c>
      <c r="H510" s="35" t="s">
        <v>73</v>
      </c>
      <c r="I510" s="35" t="s">
        <v>2448</v>
      </c>
      <c r="J510" s="35">
        <v>23</v>
      </c>
      <c r="K510" s="35">
        <f>VALUE(COUNTIF(Validation!$A$2:$H$47,E510))</f>
        <v>0</v>
      </c>
      <c r="L510" s="361">
        <f>IF(OR(N510="RFA",N510="UFA",N510="",N510=0),0,N510)</f>
        <v>750000</v>
      </c>
      <c r="M510" s="361">
        <f>IF(OR(O510="RFA",O510="UFA",O510="",O510=0),0,O510)</f>
        <v>0</v>
      </c>
      <c r="N510" s="358">
        <v>750000</v>
      </c>
      <c r="O510" s="358" t="s">
        <v>8</v>
      </c>
      <c r="P510" s="358">
        <v>0</v>
      </c>
      <c r="Q510" s="358">
        <v>0</v>
      </c>
      <c r="R510" s="358">
        <v>0</v>
      </c>
      <c r="S510" s="358">
        <v>0</v>
      </c>
      <c r="T510" s="358">
        <v>0</v>
      </c>
      <c r="U510" s="35">
        <f t="shared" si="28"/>
        <v>1</v>
      </c>
      <c r="W510">
        <f>COUNTIF($E$3:$E$1479,E510)</f>
        <v>1</v>
      </c>
      <c r="X510" s="35">
        <f t="shared" si="29"/>
        <v>0</v>
      </c>
      <c r="Y510">
        <f t="shared" si="30"/>
        <v>0</v>
      </c>
    </row>
    <row r="511" spans="1:25" ht="15.75" x14ac:dyDescent="0.25">
      <c r="A511">
        <f t="shared" si="31"/>
        <v>509</v>
      </c>
      <c r="B511" t="str">
        <f>C511&amp;" "&amp;D511&amp;" - "&amp;F511</f>
        <v>Kaden Fulcher - DET</v>
      </c>
      <c r="C511" t="str">
        <f>RIGHT(E511,(LEN(E511)-1)-SEARCH(",",E511,1))</f>
        <v>Kaden</v>
      </c>
      <c r="D511" t="str">
        <f>LEFT(E511,SEARCH(",",E511,1)-1)</f>
        <v>Fulcher</v>
      </c>
      <c r="E511" s="39" t="s">
        <v>1446</v>
      </c>
      <c r="F511" s="30" t="s">
        <v>17</v>
      </c>
      <c r="G511" s="35" t="s">
        <v>388</v>
      </c>
      <c r="H511" s="9" t="s">
        <v>127</v>
      </c>
      <c r="I511" s="9" t="s">
        <v>2448</v>
      </c>
      <c r="J511" s="9">
        <v>20</v>
      </c>
      <c r="K511" s="35">
        <f>VALUE(COUNTIF(Validation!$A$2:$H$47,E511))</f>
        <v>0</v>
      </c>
      <c r="L511" s="361">
        <f>IF(OR(N511="RFA",N511="UFA",N511="",N511=0),0,N511)</f>
        <v>733333</v>
      </c>
      <c r="M511" s="361">
        <f>IF(OR(O511="RFA",O511="UFA",O511="",O511=0),0,O511)</f>
        <v>733333</v>
      </c>
      <c r="N511" s="358">
        <v>733333</v>
      </c>
      <c r="O511" s="358">
        <v>733333</v>
      </c>
      <c r="P511" s="358">
        <v>733333</v>
      </c>
      <c r="Q511" s="358" t="s">
        <v>8</v>
      </c>
      <c r="R511" s="358">
        <v>0</v>
      </c>
      <c r="S511" s="358">
        <v>0</v>
      </c>
      <c r="T511" s="358">
        <v>0</v>
      </c>
      <c r="U511" s="35">
        <f t="shared" si="28"/>
        <v>3</v>
      </c>
      <c r="W511">
        <f>COUNTIF($E$3:$E$1479,E511)</f>
        <v>1</v>
      </c>
      <c r="X511" s="35">
        <f t="shared" si="29"/>
        <v>1</v>
      </c>
      <c r="Y511">
        <f t="shared" si="30"/>
        <v>1</v>
      </c>
    </row>
    <row r="512" spans="1:25" ht="15.75" x14ac:dyDescent="0.25">
      <c r="A512">
        <f t="shared" si="31"/>
        <v>510</v>
      </c>
      <c r="B512" t="str">
        <f>C512&amp;" "&amp;D512&amp;" - "&amp;F512</f>
        <v>Turner Elson - DET</v>
      </c>
      <c r="C512" t="str">
        <f>RIGHT(E512,(LEN(E512)-1)-SEARCH(",",E512,1))</f>
        <v>Turner</v>
      </c>
      <c r="D512" t="str">
        <f>LEFT(E512,SEARCH(",",E512,1)-1)</f>
        <v>Elson</v>
      </c>
      <c r="E512" s="14" t="s">
        <v>2529</v>
      </c>
      <c r="F512" s="35" t="s">
        <v>17</v>
      </c>
      <c r="G512" s="35">
        <v>0</v>
      </c>
      <c r="H512" s="35" t="s">
        <v>2442</v>
      </c>
      <c r="I512" s="35" t="s">
        <v>2448</v>
      </c>
      <c r="J512" s="35">
        <v>26</v>
      </c>
      <c r="L512" s="361">
        <f>IF(OR(N512="RFA",N512="UFA",N512="",N512=0),0,N512)</f>
        <v>700000</v>
      </c>
      <c r="M512" s="361">
        <f>IF(OR(O512="RFA",O512="UFA",O512="",O512=0),0,O512)</f>
        <v>0</v>
      </c>
      <c r="N512" s="358">
        <v>700000</v>
      </c>
      <c r="O512" s="358" t="s">
        <v>7</v>
      </c>
      <c r="P512" s="358">
        <v>0</v>
      </c>
      <c r="Q512" s="358">
        <v>0</v>
      </c>
      <c r="R512" s="358">
        <v>0</v>
      </c>
      <c r="S512" s="358">
        <v>0</v>
      </c>
      <c r="T512" s="358">
        <v>0</v>
      </c>
      <c r="U512" s="35">
        <f t="shared" si="28"/>
        <v>1</v>
      </c>
      <c r="W512">
        <f>COUNTIF($E$3:$E$1479,E512)</f>
        <v>1</v>
      </c>
      <c r="X512" s="35">
        <f t="shared" si="29"/>
        <v>0</v>
      </c>
      <c r="Y512">
        <f t="shared" si="30"/>
        <v>0</v>
      </c>
    </row>
    <row r="513" spans="1:25" ht="15.75" x14ac:dyDescent="0.25">
      <c r="A513">
        <f t="shared" si="31"/>
        <v>511</v>
      </c>
      <c r="B513" t="str">
        <f>C513&amp;" "&amp;D513&amp;" - "&amp;F513</f>
        <v>Joe Hicketts - DET</v>
      </c>
      <c r="C513" t="str">
        <f>RIGHT(E513,(LEN(E513)-1)-SEARCH(",",E513,1))</f>
        <v>Joe</v>
      </c>
      <c r="D513" t="str">
        <f>LEFT(E513,SEARCH(",",E513,1)-1)</f>
        <v>Hicketts</v>
      </c>
      <c r="E513" s="39" t="s">
        <v>1454</v>
      </c>
      <c r="F513" s="30" t="s">
        <v>17</v>
      </c>
      <c r="G513" s="35">
        <v>0</v>
      </c>
      <c r="H513" s="35" t="s">
        <v>2447</v>
      </c>
      <c r="I513" s="35" t="s">
        <v>2448</v>
      </c>
      <c r="J513" s="35">
        <v>23</v>
      </c>
      <c r="K513" s="35">
        <f>VALUE(COUNTIF(Validation!$A$2:$H$47,E513))</f>
        <v>0</v>
      </c>
      <c r="L513" s="361">
        <f>IF(OR(N513="RFA",N513="UFA",N513="",N513=0),0,N513)</f>
        <v>700000</v>
      </c>
      <c r="M513" s="361">
        <f>IF(OR(O513="RFA",O513="UFA",O513="",O513=0),0,O513)</f>
        <v>700000</v>
      </c>
      <c r="N513" s="358">
        <v>700000</v>
      </c>
      <c r="O513" s="358">
        <v>700000</v>
      </c>
      <c r="P513" s="358" t="s">
        <v>8</v>
      </c>
      <c r="Q513" s="358">
        <v>0</v>
      </c>
      <c r="R513" s="358">
        <v>0</v>
      </c>
      <c r="S513" s="358">
        <v>0</v>
      </c>
      <c r="T513" s="358">
        <v>0</v>
      </c>
      <c r="U513" s="35">
        <f t="shared" si="28"/>
        <v>2</v>
      </c>
      <c r="W513">
        <f>COUNTIF($E$3:$E$1479,E513)</f>
        <v>1</v>
      </c>
      <c r="X513" s="35">
        <f t="shared" si="29"/>
        <v>0</v>
      </c>
      <c r="Y513">
        <f t="shared" si="30"/>
        <v>1</v>
      </c>
    </row>
    <row r="514" spans="1:25" ht="15.75" x14ac:dyDescent="0.25">
      <c r="A514">
        <f t="shared" si="31"/>
        <v>512</v>
      </c>
      <c r="B514" t="str">
        <f>C514&amp;" "&amp;D514&amp;" - "&amp;F514</f>
        <v>Brian Lashoff - DET</v>
      </c>
      <c r="C514" t="str">
        <f>RIGHT(E514,(LEN(E514)-1)-SEARCH(",",E514,1))</f>
        <v>Brian</v>
      </c>
      <c r="D514" t="str">
        <f>LEFT(E514,SEARCH(",",E514,1)-1)</f>
        <v>Lashoff</v>
      </c>
      <c r="E514" s="39" t="s">
        <v>1453</v>
      </c>
      <c r="F514" s="30" t="s">
        <v>17</v>
      </c>
      <c r="G514" s="35">
        <v>0</v>
      </c>
      <c r="H514" s="35" t="s">
        <v>2447</v>
      </c>
      <c r="I514" s="35" t="s">
        <v>2448</v>
      </c>
      <c r="J514" s="35">
        <v>29</v>
      </c>
      <c r="K514" s="35">
        <f>VALUE(COUNTIF(Validation!$A$2:$H$47,E514))</f>
        <v>0</v>
      </c>
      <c r="L514" s="361">
        <f>IF(OR(N514="RFA",N514="UFA",N514="",N514=0),0,N514)</f>
        <v>700000</v>
      </c>
      <c r="M514" s="361">
        <f>IF(OR(O514="RFA",O514="UFA",O514="",O514=0),0,O514)</f>
        <v>700000</v>
      </c>
      <c r="N514" s="358">
        <v>700000</v>
      </c>
      <c r="O514" s="358">
        <v>700000</v>
      </c>
      <c r="P514" s="358" t="s">
        <v>7</v>
      </c>
      <c r="Q514" s="358">
        <v>0</v>
      </c>
      <c r="R514" s="358">
        <v>0</v>
      </c>
      <c r="S514" s="358">
        <v>0</v>
      </c>
      <c r="T514" s="358">
        <v>0</v>
      </c>
      <c r="U514" s="35">
        <f t="shared" si="28"/>
        <v>2</v>
      </c>
      <c r="W514">
        <f>COUNTIF($E$3:$E$1479,E514)</f>
        <v>1</v>
      </c>
      <c r="X514" s="35">
        <f t="shared" si="29"/>
        <v>0</v>
      </c>
      <c r="Y514">
        <f t="shared" si="30"/>
        <v>1</v>
      </c>
    </row>
    <row r="515" spans="1:25" ht="15.75" x14ac:dyDescent="0.25">
      <c r="A515">
        <f t="shared" si="31"/>
        <v>513</v>
      </c>
      <c r="B515" t="str">
        <f>C515&amp;" "&amp;D515&amp;" - "&amp;F515</f>
        <v>Dylan McIlrath - DET</v>
      </c>
      <c r="C515" t="str">
        <f>RIGHT(E515,(LEN(E515)-1)-SEARCH(",",E515,1))</f>
        <v>Dylan</v>
      </c>
      <c r="D515" t="str">
        <f>LEFT(E515,SEARCH(",",E515,1)-1)</f>
        <v>McIlrath</v>
      </c>
      <c r="E515" s="39" t="s">
        <v>1452</v>
      </c>
      <c r="F515" s="30" t="s">
        <v>17</v>
      </c>
      <c r="G515" s="35">
        <v>0</v>
      </c>
      <c r="H515" s="35" t="s">
        <v>2446</v>
      </c>
      <c r="I515" s="35" t="s">
        <v>2448</v>
      </c>
      <c r="J515" s="35">
        <v>27</v>
      </c>
      <c r="K515" s="35">
        <f>VALUE(COUNTIF(Validation!$A$2:$H$47,E515))</f>
        <v>0</v>
      </c>
      <c r="L515" s="361">
        <f>IF(OR(N515="RFA",N515="UFA",N515="",N515=0),0,N515)</f>
        <v>700000</v>
      </c>
      <c r="M515" s="361">
        <f>IF(OR(O515="RFA",O515="UFA",O515="",O515=0),0,O515)</f>
        <v>700000</v>
      </c>
      <c r="N515" s="358">
        <v>700000</v>
      </c>
      <c r="O515" s="358">
        <v>700000</v>
      </c>
      <c r="P515" s="358" t="s">
        <v>7</v>
      </c>
      <c r="Q515" s="358">
        <v>0</v>
      </c>
      <c r="R515" s="358">
        <v>0</v>
      </c>
      <c r="S515" s="358">
        <v>0</v>
      </c>
      <c r="T515" s="358">
        <v>0</v>
      </c>
      <c r="U515" s="35">
        <f t="shared" ref="U515:U578" si="32">COUNTIF(N515:T515,"&gt;0")</f>
        <v>2</v>
      </c>
      <c r="W515">
        <f>COUNTIF($E$3:$E$1479,E515)</f>
        <v>1</v>
      </c>
      <c r="X515" s="35">
        <f t="shared" ref="X515:X578" si="33">IF(LEFT(G515,3)="ELC",1,0)</f>
        <v>0</v>
      </c>
      <c r="Y515">
        <f t="shared" ref="Y515:Y578" si="34">IF(L515=M515,1,0)</f>
        <v>1</v>
      </c>
    </row>
    <row r="516" spans="1:25" ht="15.75" x14ac:dyDescent="0.25">
      <c r="A516">
        <f t="shared" ref="A516:A579" si="35">A515+1</f>
        <v>514</v>
      </c>
      <c r="B516" t="str">
        <f>C516&amp;" "&amp;D516&amp;" - "&amp;F516</f>
        <v>Matt Puempel - DET</v>
      </c>
      <c r="C516" t="str">
        <f>RIGHT(E516,(LEN(E516)-1)-SEARCH(",",E516,1))</f>
        <v>Matt</v>
      </c>
      <c r="D516" t="str">
        <f>LEFT(E516,SEARCH(",",E516,1)-1)</f>
        <v>Puempel</v>
      </c>
      <c r="E516" s="39" t="s">
        <v>1450</v>
      </c>
      <c r="F516" s="30" t="s">
        <v>17</v>
      </c>
      <c r="G516" s="35">
        <v>0</v>
      </c>
      <c r="H516" s="35" t="s">
        <v>2442</v>
      </c>
      <c r="I516" s="35" t="s">
        <v>2448</v>
      </c>
      <c r="J516" s="35">
        <v>26</v>
      </c>
      <c r="K516" s="35">
        <f>VALUE(COUNTIF(Validation!$A$2:$H$47,E516))</f>
        <v>0</v>
      </c>
      <c r="L516" s="361">
        <f>IF(OR(N516="RFA",N516="UFA",N516="",N516=0),0,N516)</f>
        <v>675000</v>
      </c>
      <c r="M516" s="361">
        <f>IF(OR(O516="RFA",O516="UFA",O516="",O516=0),0,O516)</f>
        <v>0</v>
      </c>
      <c r="N516" s="358">
        <v>675000</v>
      </c>
      <c r="O516" s="358" t="s">
        <v>7</v>
      </c>
      <c r="P516" s="358">
        <v>0</v>
      </c>
      <c r="Q516" s="358">
        <v>0</v>
      </c>
      <c r="R516" s="358">
        <v>0</v>
      </c>
      <c r="S516" s="358">
        <v>0</v>
      </c>
      <c r="T516" s="358">
        <v>0</v>
      </c>
      <c r="U516" s="35">
        <f t="shared" si="32"/>
        <v>1</v>
      </c>
      <c r="W516">
        <f>COUNTIF($E$3:$E$1479,E516)</f>
        <v>1</v>
      </c>
      <c r="X516" s="35">
        <f t="shared" si="33"/>
        <v>0</v>
      </c>
      <c r="Y516">
        <f t="shared" si="34"/>
        <v>0</v>
      </c>
    </row>
    <row r="517" spans="1:25" ht="15.75" x14ac:dyDescent="0.25">
      <c r="A517">
        <f t="shared" si="35"/>
        <v>515</v>
      </c>
      <c r="B517" t="str">
        <f>C517&amp;" "&amp;D517&amp;" - "&amp;F517</f>
        <v>Chris Terry - DET</v>
      </c>
      <c r="C517" t="str">
        <f>RIGHT(E517,(LEN(E517)-1)-SEARCH(",",E517,1))</f>
        <v>Chris</v>
      </c>
      <c r="D517" t="str">
        <f>LEFT(E517,SEARCH(",",E517,1)-1)</f>
        <v>Terry</v>
      </c>
      <c r="E517" s="39" t="s">
        <v>1451</v>
      </c>
      <c r="F517" s="30" t="s">
        <v>17</v>
      </c>
      <c r="G517" s="35">
        <v>0</v>
      </c>
      <c r="H517" s="35" t="s">
        <v>2444</v>
      </c>
      <c r="I517" s="35" t="s">
        <v>2448</v>
      </c>
      <c r="J517" s="35">
        <v>30</v>
      </c>
      <c r="K517" s="35">
        <f>VALUE(COUNTIF(Validation!$A$2:$H$47,E517))</f>
        <v>0</v>
      </c>
      <c r="L517" s="361">
        <f>IF(OR(N517="RFA",N517="UFA",N517="",N517=0),0,N517)</f>
        <v>675000</v>
      </c>
      <c r="M517" s="361">
        <f>IF(OR(O517="RFA",O517="UFA",O517="",O517=0),0,O517)</f>
        <v>0</v>
      </c>
      <c r="N517" s="358">
        <v>675000</v>
      </c>
      <c r="O517" s="358" t="s">
        <v>7</v>
      </c>
      <c r="P517" s="358">
        <v>0</v>
      </c>
      <c r="Q517" s="358">
        <v>0</v>
      </c>
      <c r="R517" s="358">
        <v>0</v>
      </c>
      <c r="S517" s="358">
        <v>0</v>
      </c>
      <c r="T517" s="358">
        <v>0</v>
      </c>
      <c r="U517" s="35">
        <f t="shared" si="32"/>
        <v>1</v>
      </c>
      <c r="W517">
        <f>COUNTIF($E$3:$E$1479,E517)</f>
        <v>1</v>
      </c>
      <c r="X517" s="35">
        <f t="shared" si="33"/>
        <v>0</v>
      </c>
      <c r="Y517">
        <f t="shared" si="34"/>
        <v>0</v>
      </c>
    </row>
    <row r="518" spans="1:25" ht="15.75" x14ac:dyDescent="0.25">
      <c r="A518">
        <f t="shared" si="35"/>
        <v>516</v>
      </c>
      <c r="B518" t="str">
        <f>C518&amp;" "&amp;D518&amp;" - "&amp;F518</f>
        <v>Connor McDavid - EDM</v>
      </c>
      <c r="C518" t="str">
        <f>RIGHT(E518,(LEN(E518)-1)-SEARCH(",",E518,1))</f>
        <v>Connor</v>
      </c>
      <c r="D518" t="str">
        <f>LEFT(E518,SEARCH(",",E518,1)-1)</f>
        <v>McDavid</v>
      </c>
      <c r="E518" s="39" t="s">
        <v>2990</v>
      </c>
      <c r="F518" s="30" t="s">
        <v>18</v>
      </c>
      <c r="G518" s="35">
        <v>0</v>
      </c>
      <c r="H518" s="9" t="s">
        <v>73</v>
      </c>
      <c r="I518" s="9" t="s">
        <v>2441</v>
      </c>
      <c r="J518" s="9">
        <v>22</v>
      </c>
      <c r="K518" s="35">
        <f>VALUE(COUNTIF(Validation!$A$2:$H$47,E518))</f>
        <v>0</v>
      </c>
      <c r="L518" s="361">
        <f>IF(OR(N518="RFA",N518="UFA",N518="",N518=0),0,N518)</f>
        <v>12500000</v>
      </c>
      <c r="M518" s="361">
        <f>IF(OR(O518="RFA",O518="UFA",O518="",O518=0),0,O518)</f>
        <v>12500000</v>
      </c>
      <c r="N518" s="358">
        <v>12500000</v>
      </c>
      <c r="O518" s="358">
        <v>12500000</v>
      </c>
      <c r="P518" s="358">
        <v>12500000</v>
      </c>
      <c r="Q518" s="358">
        <v>12500000</v>
      </c>
      <c r="R518" s="358">
        <v>12500000</v>
      </c>
      <c r="S518" s="358">
        <v>12500000</v>
      </c>
      <c r="T518" s="358">
        <v>12500000</v>
      </c>
      <c r="U518" s="35">
        <f t="shared" si="32"/>
        <v>7</v>
      </c>
      <c r="W518">
        <f>COUNTIF($E$3:$E$1479,E518)</f>
        <v>1</v>
      </c>
      <c r="X518" s="35">
        <f t="shared" si="33"/>
        <v>0</v>
      </c>
      <c r="Y518">
        <f t="shared" si="34"/>
        <v>1</v>
      </c>
    </row>
    <row r="519" spans="1:25" ht="15.75" x14ac:dyDescent="0.25">
      <c r="A519">
        <f t="shared" si="35"/>
        <v>517</v>
      </c>
      <c r="B519" t="str">
        <f>C519&amp;" "&amp;D519&amp;" - "&amp;F519</f>
        <v>Leon Draisaitl - EDM</v>
      </c>
      <c r="C519" t="str">
        <f>RIGHT(E519,(LEN(E519)-1)-SEARCH(",",E519,1))</f>
        <v>Leon</v>
      </c>
      <c r="D519" t="str">
        <f>LEFT(E519,SEARCH(",",E519,1)-1)</f>
        <v>Draisaitl</v>
      </c>
      <c r="E519" s="39" t="s">
        <v>2219</v>
      </c>
      <c r="F519" s="30" t="s">
        <v>18</v>
      </c>
      <c r="G519" s="35">
        <v>0</v>
      </c>
      <c r="H519" s="35" t="s">
        <v>2496</v>
      </c>
      <c r="I519" s="35" t="s">
        <v>2441</v>
      </c>
      <c r="J519" s="35">
        <v>23</v>
      </c>
      <c r="K519" s="35">
        <f>VALUE(COUNTIF(Validation!$A$2:$H$47,E519))</f>
        <v>0</v>
      </c>
      <c r="L519" s="361">
        <f>IF(OR(N519="RFA",N519="UFA",N519="",N519=0),0,N519)</f>
        <v>8500000</v>
      </c>
      <c r="M519" s="361">
        <f>IF(OR(O519="RFA",O519="UFA",O519="",O519=0),0,O519)</f>
        <v>8500000</v>
      </c>
      <c r="N519" s="358">
        <v>8500000</v>
      </c>
      <c r="O519" s="358">
        <v>8500000</v>
      </c>
      <c r="P519" s="358">
        <v>8500000</v>
      </c>
      <c r="Q519" s="358">
        <v>8500000</v>
      </c>
      <c r="R519" s="358">
        <v>8500000</v>
      </c>
      <c r="S519" s="358">
        <v>8500000</v>
      </c>
      <c r="T519" s="358" t="s">
        <v>7</v>
      </c>
      <c r="U519" s="35">
        <f t="shared" si="32"/>
        <v>6</v>
      </c>
      <c r="W519">
        <f>COUNTIF($E$3:$E$1479,E519)</f>
        <v>1</v>
      </c>
      <c r="X519" s="35">
        <f t="shared" si="33"/>
        <v>0</v>
      </c>
      <c r="Y519">
        <f t="shared" si="34"/>
        <v>1</v>
      </c>
    </row>
    <row r="520" spans="1:25" ht="15.75" x14ac:dyDescent="0.25">
      <c r="A520">
        <f t="shared" si="35"/>
        <v>518</v>
      </c>
      <c r="B520" t="str">
        <f>C520&amp;" "&amp;D520&amp;" - "&amp;F520</f>
        <v>Ryan Nugent-Hopkins - EDM</v>
      </c>
      <c r="C520" t="str">
        <f>RIGHT(E520,(LEN(E520)-1)-SEARCH(",",E520,1))</f>
        <v>Ryan</v>
      </c>
      <c r="D520" t="str">
        <f>LEFT(E520,SEARCH(",",E520,1)-1)</f>
        <v>Nugent-Hopkins</v>
      </c>
      <c r="E520" s="39" t="s">
        <v>2991</v>
      </c>
      <c r="F520" s="30" t="s">
        <v>18</v>
      </c>
      <c r="G520" s="35">
        <v>0</v>
      </c>
      <c r="H520" s="35" t="s">
        <v>2454</v>
      </c>
      <c r="I520" s="35" t="s">
        <v>2441</v>
      </c>
      <c r="J520" s="35">
        <v>26</v>
      </c>
      <c r="K520" s="35">
        <f>VALUE(COUNTIF(Validation!$A$2:$H$47,E520))</f>
        <v>0</v>
      </c>
      <c r="L520" s="361">
        <f>IF(OR(N520="RFA",N520="UFA",N520="",N520=0),0,N520)</f>
        <v>6000000</v>
      </c>
      <c r="M520" s="361">
        <f>IF(OR(O520="RFA",O520="UFA",O520="",O520=0),0,O520)</f>
        <v>6000000</v>
      </c>
      <c r="N520" s="358">
        <v>6000000</v>
      </c>
      <c r="O520" s="358">
        <v>6000000</v>
      </c>
      <c r="P520" s="358" t="s">
        <v>7</v>
      </c>
      <c r="Q520" s="358">
        <v>0</v>
      </c>
      <c r="R520" s="358">
        <v>0</v>
      </c>
      <c r="S520" s="358">
        <v>0</v>
      </c>
      <c r="T520" s="358">
        <v>0</v>
      </c>
      <c r="U520" s="35">
        <f t="shared" si="32"/>
        <v>2</v>
      </c>
      <c r="W520">
        <f>COUNTIF($E$3:$E$1479,E520)</f>
        <v>1</v>
      </c>
      <c r="X520" s="35">
        <f t="shared" si="33"/>
        <v>0</v>
      </c>
      <c r="Y520">
        <f t="shared" si="34"/>
        <v>1</v>
      </c>
    </row>
    <row r="521" spans="1:25" ht="15.75" x14ac:dyDescent="0.25">
      <c r="A521">
        <f t="shared" si="35"/>
        <v>519</v>
      </c>
      <c r="B521" t="str">
        <f>C521&amp;" "&amp;D521&amp;" - "&amp;F521</f>
        <v>James Neal - EDM</v>
      </c>
      <c r="C521" t="str">
        <f>RIGHT(E521,(LEN(E521)-1)-SEARCH(",",E521,1))</f>
        <v>James</v>
      </c>
      <c r="D521" t="str">
        <f>LEFT(E521,SEARCH(",",E521,1)-1)</f>
        <v>Neal</v>
      </c>
      <c r="E521" s="39" t="s">
        <v>2191</v>
      </c>
      <c r="F521" s="30" t="s">
        <v>18</v>
      </c>
      <c r="G521" s="35">
        <v>0</v>
      </c>
      <c r="H521" s="9" t="s">
        <v>2443</v>
      </c>
      <c r="I521" s="9" t="s">
        <v>2441</v>
      </c>
      <c r="J521" s="9">
        <v>31</v>
      </c>
      <c r="K521" s="35">
        <f>VALUE(COUNTIF(Validation!$A$2:$H$47,E521))</f>
        <v>0</v>
      </c>
      <c r="L521" s="361">
        <f>IF(OR(N521="RFA",N521="UFA",N521="",N521=0),0,N521)</f>
        <v>5750000</v>
      </c>
      <c r="M521" s="361">
        <f>IF(OR(O521="RFA",O521="UFA",O521="",O521=0),0,O521)</f>
        <v>5750000</v>
      </c>
      <c r="N521" s="358">
        <v>5750000</v>
      </c>
      <c r="O521" s="358">
        <v>5750000</v>
      </c>
      <c r="P521" s="358">
        <v>5750000</v>
      </c>
      <c r="Q521" s="358">
        <v>5750000</v>
      </c>
      <c r="R521" s="358" t="s">
        <v>7</v>
      </c>
      <c r="S521" s="358">
        <v>0</v>
      </c>
      <c r="T521" s="358">
        <v>0</v>
      </c>
      <c r="U521" s="35">
        <f t="shared" si="32"/>
        <v>4</v>
      </c>
      <c r="W521">
        <f>COUNTIF($E$3:$E$1479,E521)</f>
        <v>1</v>
      </c>
      <c r="X521" s="35">
        <f t="shared" si="33"/>
        <v>0</v>
      </c>
      <c r="Y521">
        <f t="shared" si="34"/>
        <v>1</v>
      </c>
    </row>
    <row r="522" spans="1:25" ht="15.75" x14ac:dyDescent="0.25">
      <c r="A522">
        <f t="shared" si="35"/>
        <v>520</v>
      </c>
      <c r="B522" t="str">
        <f>C522&amp;" "&amp;D522&amp;" - "&amp;F522</f>
        <v>Mikko Koskinen - EDM</v>
      </c>
      <c r="C522" t="str">
        <f>RIGHT(E522,(LEN(E522)-1)-SEARCH(",",E522,1))</f>
        <v>Mikko</v>
      </c>
      <c r="D522" t="str">
        <f>LEFT(E522,SEARCH(",",E522,1)-1)</f>
        <v>Koskinen</v>
      </c>
      <c r="E522" s="39" t="s">
        <v>2232</v>
      </c>
      <c r="F522" s="30" t="s">
        <v>18</v>
      </c>
      <c r="G522" s="35" t="s">
        <v>383</v>
      </c>
      <c r="H522" s="35" t="s">
        <v>127</v>
      </c>
      <c r="I522" s="35" t="s">
        <v>2441</v>
      </c>
      <c r="J522" s="35">
        <v>31</v>
      </c>
      <c r="K522" s="35">
        <f>VALUE(COUNTIF(Validation!$A$2:$H$47,E522))</f>
        <v>0</v>
      </c>
      <c r="L522" s="361">
        <f>IF(OR(N522="RFA",N522="UFA",N522="",N522=0),0,N522)</f>
        <v>4500000</v>
      </c>
      <c r="M522" s="361">
        <f>IF(OR(O522="RFA",O522="UFA",O522="",O522=0),0,O522)</f>
        <v>4500000</v>
      </c>
      <c r="N522" s="358">
        <v>4500000</v>
      </c>
      <c r="O522" s="358">
        <v>4500000</v>
      </c>
      <c r="P522" s="358">
        <v>4500000</v>
      </c>
      <c r="Q522" s="358" t="s">
        <v>7</v>
      </c>
      <c r="R522" s="358">
        <v>0</v>
      </c>
      <c r="S522" s="358">
        <v>0</v>
      </c>
      <c r="T522" s="358">
        <v>0</v>
      </c>
      <c r="U522" s="35">
        <f t="shared" si="32"/>
        <v>3</v>
      </c>
      <c r="W522">
        <f>COUNTIF($E$3:$E$1479,E522)</f>
        <v>1</v>
      </c>
      <c r="X522" s="35">
        <f t="shared" si="33"/>
        <v>0</v>
      </c>
      <c r="Y522">
        <f t="shared" si="34"/>
        <v>1</v>
      </c>
    </row>
    <row r="523" spans="1:25" ht="15.75" x14ac:dyDescent="0.25">
      <c r="A523">
        <f t="shared" si="35"/>
        <v>521</v>
      </c>
      <c r="B523" t="str">
        <f>C523&amp;" "&amp;D523&amp;" - "&amp;F523</f>
        <v>Oscar Klefbom - EDM</v>
      </c>
      <c r="C523" t="str">
        <f>RIGHT(E523,(LEN(E523)-1)-SEARCH(",",E523,1))</f>
        <v>Oscar</v>
      </c>
      <c r="D523" t="str">
        <f>LEFT(E523,SEARCH(",",E523,1)-1)</f>
        <v>Klefbom</v>
      </c>
      <c r="E523" s="39" t="s">
        <v>2226</v>
      </c>
      <c r="F523" s="30" t="s">
        <v>18</v>
      </c>
      <c r="G523" s="35">
        <v>0</v>
      </c>
      <c r="H523" s="35" t="s">
        <v>2447</v>
      </c>
      <c r="I523" s="35" t="s">
        <v>2441</v>
      </c>
      <c r="J523" s="35">
        <v>26</v>
      </c>
      <c r="K523" s="35">
        <f>VALUE(COUNTIF(Validation!$A$2:$H$47,E523))</f>
        <v>0</v>
      </c>
      <c r="L523" s="361">
        <f>IF(OR(N523="RFA",N523="UFA",N523="",N523=0),0,N523)</f>
        <v>4167000</v>
      </c>
      <c r="M523" s="361">
        <f>IF(OR(O523="RFA",O523="UFA",O523="",O523=0),0,O523)</f>
        <v>4167000</v>
      </c>
      <c r="N523" s="358">
        <v>4167000</v>
      </c>
      <c r="O523" s="358">
        <v>4167000</v>
      </c>
      <c r="P523" s="358">
        <v>4167000</v>
      </c>
      <c r="Q523" s="358">
        <v>4167000</v>
      </c>
      <c r="R523" s="358" t="s">
        <v>7</v>
      </c>
      <c r="S523" s="358">
        <v>0</v>
      </c>
      <c r="T523" s="358">
        <v>0</v>
      </c>
      <c r="U523" s="35">
        <f t="shared" si="32"/>
        <v>4</v>
      </c>
      <c r="W523">
        <f>COUNTIF($E$3:$E$1479,E523)</f>
        <v>1</v>
      </c>
      <c r="X523" s="35">
        <f t="shared" si="33"/>
        <v>0</v>
      </c>
      <c r="Y523">
        <f t="shared" si="34"/>
        <v>1</v>
      </c>
    </row>
    <row r="524" spans="1:25" ht="15.75" x14ac:dyDescent="0.25">
      <c r="A524">
        <f t="shared" si="35"/>
        <v>522</v>
      </c>
      <c r="B524" t="str">
        <f>C524&amp;" "&amp;D524&amp;" - "&amp;F524</f>
        <v>Adam Larsson - EDM</v>
      </c>
      <c r="C524" t="str">
        <f>RIGHT(E524,(LEN(E524)-1)-SEARCH(",",E524,1))</f>
        <v>Adam</v>
      </c>
      <c r="D524" t="str">
        <f>LEFT(E524,SEARCH(",",E524,1)-1)</f>
        <v>Larsson</v>
      </c>
      <c r="E524" s="39" t="s">
        <v>2985</v>
      </c>
      <c r="F524" s="30" t="s">
        <v>18</v>
      </c>
      <c r="G524" s="35">
        <v>0</v>
      </c>
      <c r="H524" s="35" t="s">
        <v>2446</v>
      </c>
      <c r="I524" s="35" t="s">
        <v>2441</v>
      </c>
      <c r="J524" s="35">
        <v>26</v>
      </c>
      <c r="K524" s="35">
        <f>VALUE(COUNTIF(Validation!$A$2:$H$47,E524))</f>
        <v>0</v>
      </c>
      <c r="L524" s="361">
        <f>IF(OR(N524="RFA",N524="UFA",N524="",N524=0),0,N524)</f>
        <v>4166666</v>
      </c>
      <c r="M524" s="361">
        <f>IF(OR(O524="RFA",O524="UFA",O524="",O524=0),0,O524)</f>
        <v>4166666</v>
      </c>
      <c r="N524" s="358">
        <v>4166666</v>
      </c>
      <c r="O524" s="358">
        <v>4166666</v>
      </c>
      <c r="P524" s="358" t="s">
        <v>7</v>
      </c>
      <c r="Q524" s="358">
        <v>0</v>
      </c>
      <c r="R524" s="358">
        <v>0</v>
      </c>
      <c r="S524" s="358">
        <v>0</v>
      </c>
      <c r="T524" s="358">
        <v>0</v>
      </c>
      <c r="U524" s="35">
        <f t="shared" si="32"/>
        <v>2</v>
      </c>
      <c r="W524">
        <f>COUNTIF($E$3:$E$1479,E524)</f>
        <v>1</v>
      </c>
      <c r="X524" s="35">
        <f t="shared" si="33"/>
        <v>0</v>
      </c>
      <c r="Y524">
        <f t="shared" si="34"/>
        <v>1</v>
      </c>
    </row>
    <row r="525" spans="1:25" ht="15.75" x14ac:dyDescent="0.25">
      <c r="A525">
        <f t="shared" si="35"/>
        <v>523</v>
      </c>
      <c r="B525" t="str">
        <f>C525&amp;" "&amp;D525&amp;" - "&amp;F525</f>
        <v>Kris Russell - EDM</v>
      </c>
      <c r="C525" t="str">
        <f>RIGHT(E525,(LEN(E525)-1)-SEARCH(",",E525,1))</f>
        <v>Kris</v>
      </c>
      <c r="D525" t="str">
        <f>LEFT(E525,SEARCH(",",E525,1)-1)</f>
        <v>Russell</v>
      </c>
      <c r="E525" s="39" t="s">
        <v>2227</v>
      </c>
      <c r="F525" s="30" t="s">
        <v>18</v>
      </c>
      <c r="G525" s="35" t="s">
        <v>372</v>
      </c>
      <c r="H525" s="35" t="s">
        <v>2446</v>
      </c>
      <c r="I525" s="35" t="s">
        <v>2441</v>
      </c>
      <c r="J525" s="35">
        <v>32</v>
      </c>
      <c r="K525" s="35">
        <f>VALUE(COUNTIF(Validation!$A$2:$H$47,E525))</f>
        <v>0</v>
      </c>
      <c r="L525" s="361">
        <f>IF(OR(N525="RFA",N525="UFA",N525="",N525=0),0,N525)</f>
        <v>4000000</v>
      </c>
      <c r="M525" s="361">
        <f>IF(OR(O525="RFA",O525="UFA",O525="",O525=0),0,O525)</f>
        <v>4000000</v>
      </c>
      <c r="N525" s="358">
        <v>4000000</v>
      </c>
      <c r="O525" s="358">
        <v>4000000</v>
      </c>
      <c r="P525" s="358" t="s">
        <v>7</v>
      </c>
      <c r="Q525" s="358">
        <v>0</v>
      </c>
      <c r="R525" s="358">
        <v>0</v>
      </c>
      <c r="S525" s="358">
        <v>0</v>
      </c>
      <c r="T525" s="358">
        <v>0</v>
      </c>
      <c r="U525" s="35">
        <f t="shared" si="32"/>
        <v>2</v>
      </c>
      <c r="W525">
        <f>COUNTIF($E$3:$E$1479,E525)</f>
        <v>1</v>
      </c>
      <c r="X525" s="35">
        <f t="shared" si="33"/>
        <v>0</v>
      </c>
      <c r="Y525">
        <f t="shared" si="34"/>
        <v>1</v>
      </c>
    </row>
    <row r="526" spans="1:25" ht="15.75" x14ac:dyDescent="0.25">
      <c r="A526">
        <f t="shared" si="35"/>
        <v>524</v>
      </c>
      <c r="B526" t="str">
        <f>C526&amp;" "&amp;D526&amp;" - "&amp;F526</f>
        <v>Mike Smith - EDM</v>
      </c>
      <c r="C526" t="str">
        <f>RIGHT(E526,(LEN(E526)-1)-SEARCH(",",E526,1))</f>
        <v>Mike</v>
      </c>
      <c r="D526" t="str">
        <f>LEFT(E526,SEARCH(",",E526,1)-1)</f>
        <v>Smith</v>
      </c>
      <c r="E526" s="39" t="s">
        <v>2169</v>
      </c>
      <c r="F526" s="30" t="s">
        <v>18</v>
      </c>
      <c r="G526" s="35" t="s">
        <v>2522</v>
      </c>
      <c r="H526" s="35" t="s">
        <v>127</v>
      </c>
      <c r="I526" s="35" t="s">
        <v>2441</v>
      </c>
      <c r="J526" s="35">
        <v>37</v>
      </c>
      <c r="K526" s="35">
        <f>VALUE(COUNTIF(Validation!$A$2:$H$47,E526))</f>
        <v>0</v>
      </c>
      <c r="L526" s="361">
        <f>IF(OR(N526="RFA",N526="UFA",N526="",N526=0),0,N526)</f>
        <v>3750000</v>
      </c>
      <c r="M526" s="361">
        <f>IF(OR(O526="RFA",O526="UFA",O526="",O526=0),0,O526)</f>
        <v>0</v>
      </c>
      <c r="N526" s="358">
        <v>3750000</v>
      </c>
      <c r="O526" s="358" t="s">
        <v>7</v>
      </c>
      <c r="P526" s="358">
        <v>0</v>
      </c>
      <c r="Q526" s="358">
        <v>0</v>
      </c>
      <c r="R526" s="358">
        <v>0</v>
      </c>
      <c r="S526" s="358">
        <v>0</v>
      </c>
      <c r="T526" s="358">
        <v>0</v>
      </c>
      <c r="U526" s="35">
        <f t="shared" si="32"/>
        <v>1</v>
      </c>
      <c r="W526">
        <f>COUNTIF($E$3:$E$1479,E526)</f>
        <v>1</v>
      </c>
      <c r="X526" s="35">
        <f t="shared" si="33"/>
        <v>0</v>
      </c>
      <c r="Y526">
        <f t="shared" si="34"/>
        <v>0</v>
      </c>
    </row>
    <row r="527" spans="1:25" ht="15.75" x14ac:dyDescent="0.25">
      <c r="A527">
        <f t="shared" si="35"/>
        <v>525</v>
      </c>
      <c r="B527" t="str">
        <f>C527&amp;" "&amp;D527&amp;" - "&amp;F527</f>
        <v>Darnell Nurse - EDM</v>
      </c>
      <c r="C527" t="str">
        <f>RIGHT(E527,(LEN(E527)-1)-SEARCH(",",E527,1))</f>
        <v>Darnell</v>
      </c>
      <c r="D527" t="str">
        <f>LEFT(E527,SEARCH(",",E527,1)-1)</f>
        <v>Nurse</v>
      </c>
      <c r="E527" s="39" t="s">
        <v>2230</v>
      </c>
      <c r="F527" s="30" t="s">
        <v>18</v>
      </c>
      <c r="G527" s="35">
        <v>0</v>
      </c>
      <c r="H527" s="35" t="s">
        <v>2447</v>
      </c>
      <c r="I527" s="35" t="s">
        <v>2441</v>
      </c>
      <c r="J527" s="35">
        <v>24</v>
      </c>
      <c r="K527" s="35">
        <f>VALUE(COUNTIF(Validation!$A$2:$H$47,E527))</f>
        <v>0</v>
      </c>
      <c r="L527" s="361">
        <f>IF(OR(N527="RFA",N527="UFA",N527="",N527=0),0,N527)</f>
        <v>3200000</v>
      </c>
      <c r="M527" s="361">
        <f>IF(OR(O527="RFA",O527="UFA",O527="",O527=0),0,O527)</f>
        <v>0</v>
      </c>
      <c r="N527" s="358">
        <v>3200000</v>
      </c>
      <c r="O527" s="358" t="s">
        <v>8</v>
      </c>
      <c r="P527" s="358">
        <v>0</v>
      </c>
      <c r="Q527" s="358">
        <v>0</v>
      </c>
      <c r="R527" s="358">
        <v>0</v>
      </c>
      <c r="S527" s="358">
        <v>0</v>
      </c>
      <c r="T527" s="358">
        <v>0</v>
      </c>
      <c r="U527" s="35">
        <f t="shared" si="32"/>
        <v>1</v>
      </c>
      <c r="W527">
        <f>COUNTIF($E$3:$E$1479,E527)</f>
        <v>1</v>
      </c>
      <c r="X527" s="35">
        <f t="shared" si="33"/>
        <v>0</v>
      </c>
      <c r="Y527">
        <f t="shared" si="34"/>
        <v>0</v>
      </c>
    </row>
    <row r="528" spans="1:25" ht="15.75" x14ac:dyDescent="0.25">
      <c r="A528">
        <f t="shared" si="35"/>
        <v>526</v>
      </c>
      <c r="B528" t="str">
        <f>C528&amp;" "&amp;D528&amp;" - "&amp;F528</f>
        <v>Sam Gagner - EDM</v>
      </c>
      <c r="C528" t="str">
        <f>RIGHT(E528,(LEN(E528)-1)-SEARCH(",",E528,1))</f>
        <v>Sam</v>
      </c>
      <c r="D528" t="str">
        <f>LEFT(E528,SEARCH(",",E528,1)-1)</f>
        <v>Gagner</v>
      </c>
      <c r="E528" s="39" t="s">
        <v>2333</v>
      </c>
      <c r="F528" s="30" t="s">
        <v>18</v>
      </c>
      <c r="G528" s="35">
        <v>0</v>
      </c>
      <c r="H528" s="35" t="s">
        <v>2450</v>
      </c>
      <c r="I528" s="35" t="s">
        <v>2441</v>
      </c>
      <c r="J528" s="35">
        <v>30</v>
      </c>
      <c r="K528" s="35">
        <f>VALUE(COUNTIF(Validation!$A$2:$H$47,E528))</f>
        <v>0</v>
      </c>
      <c r="L528" s="361">
        <f>IF(OR(N528="RFA",N528="UFA",N528="",N528=0),0,N528)</f>
        <v>3150000</v>
      </c>
      <c r="M528" s="361">
        <f>IF(OR(O528="RFA",O528="UFA",O528="",O528=0),0,O528)</f>
        <v>0</v>
      </c>
      <c r="N528" s="358">
        <v>3150000</v>
      </c>
      <c r="O528" s="358" t="s">
        <v>7</v>
      </c>
      <c r="P528" s="358">
        <v>0</v>
      </c>
      <c r="Q528" s="358">
        <v>0</v>
      </c>
      <c r="R528" s="358">
        <v>0</v>
      </c>
      <c r="S528" s="358">
        <v>0</v>
      </c>
      <c r="T528" s="358">
        <v>0</v>
      </c>
      <c r="U528" s="35">
        <f t="shared" si="32"/>
        <v>1</v>
      </c>
      <c r="W528">
        <f>COUNTIF($E$3:$E$1479,E528)</f>
        <v>1</v>
      </c>
      <c r="X528" s="35">
        <f t="shared" si="33"/>
        <v>0</v>
      </c>
      <c r="Y528">
        <f t="shared" si="34"/>
        <v>0</v>
      </c>
    </row>
    <row r="529" spans="1:25" ht="15.75" x14ac:dyDescent="0.25">
      <c r="A529">
        <f t="shared" si="35"/>
        <v>527</v>
      </c>
      <c r="B529" t="str">
        <f>C529&amp;" "&amp;D529&amp;" - "&amp;F529</f>
        <v>Brandon Manning - EDM</v>
      </c>
      <c r="C529" t="str">
        <f>RIGHT(E529,(LEN(E529)-1)-SEARCH(",",E529,1))</f>
        <v>Brandon</v>
      </c>
      <c r="D529" t="str">
        <f>LEFT(E529,SEARCH(",",E529,1)-1)</f>
        <v>Manning</v>
      </c>
      <c r="E529" s="39" t="s">
        <v>1898</v>
      </c>
      <c r="F529" s="30" t="s">
        <v>18</v>
      </c>
      <c r="G529" s="35">
        <v>0</v>
      </c>
      <c r="H529" s="35" t="s">
        <v>2447</v>
      </c>
      <c r="I529" s="35" t="s">
        <v>2441</v>
      </c>
      <c r="J529" s="35">
        <v>29</v>
      </c>
      <c r="K529" s="35">
        <f>VALUE(COUNTIF(Validation!$A$2:$H$47,E529))</f>
        <v>0</v>
      </c>
      <c r="L529" s="361">
        <f>IF(OR(N529="RFA",N529="UFA",N529="",N529=0),0,N529)</f>
        <v>2250000</v>
      </c>
      <c r="M529" s="361">
        <f>IF(OR(O529="RFA",O529="UFA",O529="",O529=0),0,O529)</f>
        <v>0</v>
      </c>
      <c r="N529" s="358">
        <v>2250000</v>
      </c>
      <c r="O529" s="358" t="s">
        <v>7</v>
      </c>
      <c r="P529" s="358">
        <v>0</v>
      </c>
      <c r="Q529" s="358">
        <v>0</v>
      </c>
      <c r="R529" s="358">
        <v>0</v>
      </c>
      <c r="S529" s="358">
        <v>0</v>
      </c>
      <c r="T529" s="358">
        <v>0</v>
      </c>
      <c r="U529" s="35">
        <f t="shared" si="32"/>
        <v>1</v>
      </c>
      <c r="W529">
        <f>COUNTIF($E$3:$E$1479,E529)</f>
        <v>1</v>
      </c>
      <c r="X529" s="35">
        <f t="shared" si="33"/>
        <v>0</v>
      </c>
      <c r="Y529">
        <f t="shared" si="34"/>
        <v>0</v>
      </c>
    </row>
    <row r="530" spans="1:25" ht="15.75" x14ac:dyDescent="0.25">
      <c r="A530">
        <f t="shared" si="35"/>
        <v>528</v>
      </c>
      <c r="B530" t="str">
        <f>C530&amp;" "&amp;D530&amp;" - "&amp;F530</f>
        <v>Alex Chiasson - EDM</v>
      </c>
      <c r="C530" t="str">
        <f>RIGHT(E530,(LEN(E530)-1)-SEARCH(",",E530,1))</f>
        <v>Alex</v>
      </c>
      <c r="D530" t="str">
        <f>LEFT(E530,SEARCH(",",E530,1)-1)</f>
        <v>Chiasson</v>
      </c>
      <c r="E530" s="39" t="s">
        <v>2497</v>
      </c>
      <c r="F530" s="30" t="s">
        <v>18</v>
      </c>
      <c r="G530" s="35">
        <v>0</v>
      </c>
      <c r="H530" s="35" t="s">
        <v>2440</v>
      </c>
      <c r="I530" s="35" t="s">
        <v>2441</v>
      </c>
      <c r="J530" s="35">
        <v>28</v>
      </c>
      <c r="K530" s="35">
        <f>VALUE(COUNTIF(Validation!$A$2:$H$47,E530))</f>
        <v>0</v>
      </c>
      <c r="L530" s="361">
        <f>IF(OR(N530="RFA",N530="UFA",N530="",N530=0),0,N530)</f>
        <v>2150000</v>
      </c>
      <c r="M530" s="361">
        <f>IF(OR(O530="RFA",O530="UFA",O530="",O530=0),0,O530)</f>
        <v>2150000</v>
      </c>
      <c r="N530" s="358">
        <v>2150000</v>
      </c>
      <c r="O530" s="358">
        <v>2150000</v>
      </c>
      <c r="P530" s="358" t="s">
        <v>7</v>
      </c>
      <c r="Q530" s="358">
        <v>0</v>
      </c>
      <c r="R530" s="358">
        <v>0</v>
      </c>
      <c r="S530" s="358">
        <v>0</v>
      </c>
      <c r="T530" s="358">
        <v>0</v>
      </c>
      <c r="U530" s="35">
        <f t="shared" si="32"/>
        <v>2</v>
      </c>
      <c r="W530">
        <f>COUNTIF($E$3:$E$1479,E530)</f>
        <v>1</v>
      </c>
      <c r="X530" s="35">
        <f t="shared" si="33"/>
        <v>0</v>
      </c>
      <c r="Y530">
        <f t="shared" si="34"/>
        <v>1</v>
      </c>
    </row>
    <row r="531" spans="1:25" ht="15.75" x14ac:dyDescent="0.25">
      <c r="A531">
        <f t="shared" si="35"/>
        <v>529</v>
      </c>
      <c r="B531" t="str">
        <f>C531&amp;" "&amp;D531&amp;" - "&amp;F531</f>
        <v>Zack Kassian - EDM</v>
      </c>
      <c r="C531" t="str">
        <f>RIGHT(E531,(LEN(E531)-1)-SEARCH(",",E531,1))</f>
        <v>Zack</v>
      </c>
      <c r="D531" t="str">
        <f>LEFT(E531,SEARCH(",",E531,1)-1)</f>
        <v>Kassian</v>
      </c>
      <c r="E531" s="39" t="s">
        <v>2221</v>
      </c>
      <c r="F531" s="30" t="s">
        <v>18</v>
      </c>
      <c r="G531" s="35">
        <v>0</v>
      </c>
      <c r="H531" s="35" t="s">
        <v>2440</v>
      </c>
      <c r="I531" s="35" t="s">
        <v>2441</v>
      </c>
      <c r="J531" s="35">
        <v>28</v>
      </c>
      <c r="K531" s="35">
        <f>VALUE(COUNTIF(Validation!$A$2:$H$47,E531))</f>
        <v>0</v>
      </c>
      <c r="L531" s="361">
        <f>IF(OR(N531="RFA",N531="UFA",N531="",N531=0),0,N531)</f>
        <v>1950000</v>
      </c>
      <c r="M531" s="361">
        <f>IF(OR(O531="RFA",O531="UFA",O531="",O531=0),0,O531)</f>
        <v>0</v>
      </c>
      <c r="N531" s="358">
        <v>1950000</v>
      </c>
      <c r="O531" s="358" t="s">
        <v>7</v>
      </c>
      <c r="P531" s="358">
        <v>0</v>
      </c>
      <c r="Q531" s="358">
        <v>0</v>
      </c>
      <c r="R531" s="358">
        <v>0</v>
      </c>
      <c r="S531" s="358">
        <v>0</v>
      </c>
      <c r="T531" s="358">
        <v>0</v>
      </c>
      <c r="U531" s="35">
        <f t="shared" si="32"/>
        <v>1</v>
      </c>
      <c r="W531">
        <f>COUNTIF($E$3:$E$1479,E531)</f>
        <v>1</v>
      </c>
      <c r="X531" s="35">
        <f t="shared" si="33"/>
        <v>0</v>
      </c>
      <c r="Y531">
        <f t="shared" si="34"/>
        <v>0</v>
      </c>
    </row>
    <row r="532" spans="1:25" ht="15.75" x14ac:dyDescent="0.25">
      <c r="A532">
        <f t="shared" si="35"/>
        <v>530</v>
      </c>
      <c r="B532" t="str">
        <f>C532&amp;" "&amp;D532&amp;" - "&amp;F532</f>
        <v>Matthew Benning - EDM</v>
      </c>
      <c r="C532" t="str">
        <f>RIGHT(E532,(LEN(E532)-1)-SEARCH(",",E532,1))</f>
        <v>Matthew</v>
      </c>
      <c r="D532" t="str">
        <f>LEFT(E532,SEARCH(",",E532,1)-1)</f>
        <v>Benning</v>
      </c>
      <c r="E532" s="39" t="s">
        <v>2228</v>
      </c>
      <c r="F532" s="30" t="s">
        <v>18</v>
      </c>
      <c r="G532" s="35">
        <v>0</v>
      </c>
      <c r="H532" s="35" t="s">
        <v>2446</v>
      </c>
      <c r="I532" s="35" t="s">
        <v>2441</v>
      </c>
      <c r="J532" s="35">
        <v>25</v>
      </c>
      <c r="K532" s="35">
        <f>VALUE(COUNTIF(Validation!$A$2:$H$47,E532))</f>
        <v>0</v>
      </c>
      <c r="L532" s="361">
        <f>IF(OR(N532="RFA",N532="UFA",N532="",N532=0),0,N532)</f>
        <v>1900000</v>
      </c>
      <c r="M532" s="361">
        <f>IF(OR(O532="RFA",O532="UFA",O532="",O532=0),0,O532)</f>
        <v>0</v>
      </c>
      <c r="N532" s="358">
        <v>1900000</v>
      </c>
      <c r="O532" s="358" t="s">
        <v>8</v>
      </c>
      <c r="P532" s="358">
        <v>0</v>
      </c>
      <c r="Q532" s="358">
        <v>0</v>
      </c>
      <c r="R532" s="358">
        <v>0</v>
      </c>
      <c r="S532" s="358">
        <v>0</v>
      </c>
      <c r="T532" s="358">
        <v>0</v>
      </c>
      <c r="U532" s="35">
        <f t="shared" si="32"/>
        <v>1</v>
      </c>
      <c r="W532">
        <f>COUNTIF($E$3:$E$1479,E532)</f>
        <v>1</v>
      </c>
      <c r="X532" s="35">
        <f t="shared" si="33"/>
        <v>0</v>
      </c>
      <c r="Y532">
        <f t="shared" si="34"/>
        <v>0</v>
      </c>
    </row>
    <row r="533" spans="1:25" ht="15.75" x14ac:dyDescent="0.25">
      <c r="A533">
        <f t="shared" si="35"/>
        <v>531</v>
      </c>
      <c r="B533" t="str">
        <f>C533&amp;" "&amp;D533&amp;" - "&amp;F533</f>
        <v>Philip Broberg - EDM</v>
      </c>
      <c r="C533" t="str">
        <f>RIGHT(E533,(LEN(E533)-1)-SEARCH(",",E533,1))</f>
        <v>Philip</v>
      </c>
      <c r="D533" t="str">
        <f>LEFT(E533,SEARCH(",",E533,1)-1)</f>
        <v>Broberg</v>
      </c>
      <c r="E533" s="39" t="s">
        <v>2723</v>
      </c>
      <c r="F533" s="30" t="s">
        <v>18</v>
      </c>
      <c r="G533" s="35" t="s">
        <v>390</v>
      </c>
      <c r="H533" s="35" t="s">
        <v>2447</v>
      </c>
      <c r="I533" s="35" t="s">
        <v>2594</v>
      </c>
      <c r="J533" s="35">
        <v>18</v>
      </c>
      <c r="K533" s="35">
        <f>VALUE(COUNTIF(Validation!$A$2:$H$47,E533))</f>
        <v>0</v>
      </c>
      <c r="L533" s="361">
        <f>IF(OR(N533="RFA",N533="UFA",N533="",N533=0),0,N533)</f>
        <v>1775000</v>
      </c>
      <c r="M533" s="361">
        <f>IF(OR(O533="RFA",O533="UFA",O533="",O533=0),0,O533)</f>
        <v>1775000</v>
      </c>
      <c r="N533" s="358">
        <v>1775000</v>
      </c>
      <c r="O533" s="358">
        <v>1775000</v>
      </c>
      <c r="P533" s="358">
        <v>1775000</v>
      </c>
      <c r="Q533" s="358" t="s">
        <v>8</v>
      </c>
      <c r="R533" s="358">
        <v>0</v>
      </c>
      <c r="S533" s="358">
        <v>0</v>
      </c>
      <c r="T533" s="358">
        <v>0</v>
      </c>
      <c r="U533" s="35">
        <f t="shared" si="32"/>
        <v>3</v>
      </c>
      <c r="W533">
        <f>COUNTIF($E$3:$E$1479,E533)</f>
        <v>1</v>
      </c>
      <c r="X533" s="35">
        <f t="shared" si="33"/>
        <v>1</v>
      </c>
      <c r="Y533">
        <f t="shared" si="34"/>
        <v>1</v>
      </c>
    </row>
    <row r="534" spans="1:25" ht="15.75" x14ac:dyDescent="0.25">
      <c r="A534">
        <f t="shared" si="35"/>
        <v>532</v>
      </c>
      <c r="B534" t="str">
        <f>C534&amp;" "&amp;D534&amp;" - "&amp;F534</f>
        <v>Evan Bouchard - EDM</v>
      </c>
      <c r="C534" t="str">
        <f>RIGHT(E534,(LEN(E534)-1)-SEARCH(",",E534,1))</f>
        <v>Evan</v>
      </c>
      <c r="D534" t="str">
        <f>LEFT(E534,SEARCH(",",E534,1)-1)</f>
        <v>Bouchard</v>
      </c>
      <c r="E534" s="39" t="s">
        <v>2235</v>
      </c>
      <c r="F534" s="30" t="s">
        <v>18</v>
      </c>
      <c r="G534" s="35" t="s">
        <v>388</v>
      </c>
      <c r="H534" s="35" t="s">
        <v>2446</v>
      </c>
      <c r="I534" s="35" t="s">
        <v>2448</v>
      </c>
      <c r="J534" s="35">
        <v>19</v>
      </c>
      <c r="K534" s="35">
        <f>VALUE(COUNTIF(Validation!$A$2:$H$47,E534))</f>
        <v>0</v>
      </c>
      <c r="L534" s="361">
        <f>IF(OR(N534="RFA",N534="UFA",N534="",N534=0),0,N534)</f>
        <v>1627500</v>
      </c>
      <c r="M534" s="361">
        <f>IF(OR(O534="RFA",O534="UFA",O534="",O534=0),0,O534)</f>
        <v>1627500</v>
      </c>
      <c r="N534" s="358">
        <v>1627500</v>
      </c>
      <c r="O534" s="358">
        <v>1627500</v>
      </c>
      <c r="P534" s="358">
        <v>1627500</v>
      </c>
      <c r="Q534" s="358" t="s">
        <v>8</v>
      </c>
      <c r="R534" s="358">
        <v>0</v>
      </c>
      <c r="S534" s="358">
        <v>0</v>
      </c>
      <c r="T534" s="358">
        <v>0</v>
      </c>
      <c r="U534" s="35">
        <f t="shared" si="32"/>
        <v>3</v>
      </c>
      <c r="W534">
        <f>COUNTIF($E$3:$E$1479,E534)</f>
        <v>1</v>
      </c>
      <c r="X534" s="35">
        <f t="shared" si="33"/>
        <v>1</v>
      </c>
      <c r="Y534">
        <f t="shared" si="34"/>
        <v>1</v>
      </c>
    </row>
    <row r="535" spans="1:25" ht="15.75" x14ac:dyDescent="0.25">
      <c r="A535">
        <f t="shared" si="35"/>
        <v>533</v>
      </c>
      <c r="B535" t="str">
        <f>C535&amp;" "&amp;D535&amp;" - "&amp;F535</f>
        <v>Gaetan Haas - EDM</v>
      </c>
      <c r="C535" t="str">
        <f>RIGHT(E535,(LEN(E535)-1)-SEARCH(",",E535,1))</f>
        <v>Gaetan</v>
      </c>
      <c r="D535" t="str">
        <f>LEFT(E535,SEARCH(",",E535,1)-1)</f>
        <v>Haas</v>
      </c>
      <c r="E535" s="39" t="s">
        <v>2870</v>
      </c>
      <c r="F535" s="30" t="s">
        <v>18</v>
      </c>
      <c r="G535" s="35" t="s">
        <v>388</v>
      </c>
      <c r="H535" s="35" t="s">
        <v>73</v>
      </c>
      <c r="I535" s="35" t="s">
        <v>2448</v>
      </c>
      <c r="J535" s="35">
        <v>27</v>
      </c>
      <c r="K535" s="35">
        <f>VALUE(COUNTIF(Validation!$A$2:$H$47,E535))</f>
        <v>0</v>
      </c>
      <c r="L535" s="361">
        <f>IF(OR(N535="RFA",N535="UFA",N535="",N535=0),0,N535)</f>
        <v>1562500</v>
      </c>
      <c r="M535" s="361">
        <f>IF(OR(O535="RFA",O535="UFA",O535="",O535=0),0,O535)</f>
        <v>0</v>
      </c>
      <c r="N535" s="358">
        <v>1562500</v>
      </c>
      <c r="O535" s="358" t="s">
        <v>7</v>
      </c>
      <c r="P535" s="358">
        <v>0</v>
      </c>
      <c r="Q535" s="358">
        <v>0</v>
      </c>
      <c r="R535" s="358">
        <v>0</v>
      </c>
      <c r="S535" s="358">
        <v>0</v>
      </c>
      <c r="T535" s="358">
        <v>0</v>
      </c>
      <c r="U535" s="35">
        <f t="shared" si="32"/>
        <v>1</v>
      </c>
      <c r="W535">
        <f>COUNTIF($E$3:$E$1479,E535)</f>
        <v>1</v>
      </c>
      <c r="X535" s="35">
        <f t="shared" si="33"/>
        <v>1</v>
      </c>
      <c r="Y535">
        <f t="shared" si="34"/>
        <v>0</v>
      </c>
    </row>
    <row r="536" spans="1:25" ht="15.75" x14ac:dyDescent="0.25">
      <c r="A536">
        <f t="shared" si="35"/>
        <v>534</v>
      </c>
      <c r="B536" t="str">
        <f>C536&amp;" "&amp;D536&amp;" - "&amp;F536</f>
        <v>Markus Granlund - EDM</v>
      </c>
      <c r="C536" t="str">
        <f>RIGHT(E536,(LEN(E536)-1)-SEARCH(",",E536,1))</f>
        <v>Markus</v>
      </c>
      <c r="D536" t="str">
        <f>LEFT(E536,SEARCH(",",E536,1)-1)</f>
        <v>Granlund</v>
      </c>
      <c r="E536" s="39" t="s">
        <v>2337</v>
      </c>
      <c r="F536" s="30" t="s">
        <v>18</v>
      </c>
      <c r="G536" s="35">
        <v>0</v>
      </c>
      <c r="H536" s="35" t="s">
        <v>2498</v>
      </c>
      <c r="I536" s="35" t="s">
        <v>2441</v>
      </c>
      <c r="J536" s="35">
        <v>26</v>
      </c>
      <c r="K536" s="35">
        <f>VALUE(COUNTIF(Validation!$A$2:$H$47,E536))</f>
        <v>0</v>
      </c>
      <c r="L536" s="361">
        <f>IF(OR(N536="RFA",N536="UFA",N536="",N536=0),0,N536)</f>
        <v>1300000</v>
      </c>
      <c r="M536" s="361">
        <f>IF(OR(O536="RFA",O536="UFA",O536="",O536=0),0,O536)</f>
        <v>0</v>
      </c>
      <c r="N536" s="358">
        <v>1300000</v>
      </c>
      <c r="O536" s="358" t="s">
        <v>7</v>
      </c>
      <c r="P536" s="358">
        <v>0</v>
      </c>
      <c r="Q536" s="358">
        <v>0</v>
      </c>
      <c r="R536" s="358">
        <v>0</v>
      </c>
      <c r="S536" s="358">
        <v>0</v>
      </c>
      <c r="T536" s="358">
        <v>0</v>
      </c>
      <c r="U536" s="35">
        <f t="shared" si="32"/>
        <v>1</v>
      </c>
      <c r="W536">
        <f>COUNTIF($E$3:$E$1479,E536)</f>
        <v>1</v>
      </c>
      <c r="X536" s="35">
        <f t="shared" si="33"/>
        <v>0</v>
      </c>
      <c r="Y536">
        <f t="shared" si="34"/>
        <v>0</v>
      </c>
    </row>
    <row r="537" spans="1:25" ht="15.75" x14ac:dyDescent="0.25">
      <c r="A537">
        <f t="shared" si="35"/>
        <v>535</v>
      </c>
      <c r="B537" t="str">
        <f>C537&amp;" "&amp;D537&amp;" - "&amp;F537</f>
        <v>Jujhar Khaira - EDM</v>
      </c>
      <c r="C537" t="str">
        <f>RIGHT(E537,(LEN(E537)-1)-SEARCH(",",E537,1))</f>
        <v>Jujhar</v>
      </c>
      <c r="D537" t="str">
        <f>LEFT(E537,SEARCH(",",E537,1)-1)</f>
        <v>Khaira</v>
      </c>
      <c r="E537" s="39" t="s">
        <v>2224</v>
      </c>
      <c r="F537" s="30" t="s">
        <v>18</v>
      </c>
      <c r="G537" s="35">
        <v>0</v>
      </c>
      <c r="H537" s="35" t="s">
        <v>2454</v>
      </c>
      <c r="I537" s="35" t="s">
        <v>2441</v>
      </c>
      <c r="J537" s="35">
        <v>25</v>
      </c>
      <c r="K537" s="35">
        <f>VALUE(COUNTIF(Validation!$A$2:$H$47,E537))</f>
        <v>0</v>
      </c>
      <c r="L537" s="361">
        <f>IF(OR(N537="RFA",N537="UFA",N537="",N537=0),0,N537)</f>
        <v>1200000</v>
      </c>
      <c r="M537" s="361">
        <f>IF(OR(O537="RFA",O537="UFA",O537="",O537=0),0,O537)</f>
        <v>1200000</v>
      </c>
      <c r="N537" s="358">
        <v>1200000</v>
      </c>
      <c r="O537" s="358">
        <v>1200000</v>
      </c>
      <c r="P537" s="358" t="s">
        <v>8</v>
      </c>
      <c r="Q537" s="358">
        <v>0</v>
      </c>
      <c r="R537" s="358">
        <v>0</v>
      </c>
      <c r="S537" s="358">
        <v>0</v>
      </c>
      <c r="T537" s="358">
        <v>0</v>
      </c>
      <c r="U537" s="35">
        <f t="shared" si="32"/>
        <v>2</v>
      </c>
      <c r="W537">
        <f>COUNTIF($E$3:$E$1479,E537)</f>
        <v>1</v>
      </c>
      <c r="X537" s="35">
        <f t="shared" si="33"/>
        <v>0</v>
      </c>
      <c r="Y537">
        <f t="shared" si="34"/>
        <v>1</v>
      </c>
    </row>
    <row r="538" spans="1:25" ht="15.75" x14ac:dyDescent="0.25">
      <c r="A538">
        <f t="shared" si="35"/>
        <v>536</v>
      </c>
      <c r="B538" t="str">
        <f>C538&amp;" "&amp;D538&amp;" - "&amp;F538</f>
        <v>Kyle Brodziak - EDM</v>
      </c>
      <c r="C538" t="str">
        <f>RIGHT(E538,(LEN(E538)-1)-SEARCH(",",E538,1))</f>
        <v>Kyle</v>
      </c>
      <c r="D538" t="str">
        <f>LEFT(E538,SEARCH(",",E538,1)-1)</f>
        <v>Brodziak</v>
      </c>
      <c r="E538" s="39" t="s">
        <v>2223</v>
      </c>
      <c r="F538" s="30" t="s">
        <v>18</v>
      </c>
      <c r="G538" s="35">
        <v>0</v>
      </c>
      <c r="H538" s="35" t="s">
        <v>73</v>
      </c>
      <c r="I538" s="35" t="s">
        <v>2441</v>
      </c>
      <c r="J538" s="35">
        <v>35</v>
      </c>
      <c r="K538" s="35">
        <f>VALUE(COUNTIF(Validation!$A$2:$H$47,E538))</f>
        <v>0</v>
      </c>
      <c r="L538" s="361">
        <f>IF(OR(N538="RFA",N538="UFA",N538="",N538=0),0,N538)</f>
        <v>1150000</v>
      </c>
      <c r="M538" s="361">
        <f>IF(OR(O538="RFA",O538="UFA",O538="",O538=0),0,O538)</f>
        <v>0</v>
      </c>
      <c r="N538" s="358">
        <v>1150000</v>
      </c>
      <c r="O538" s="358" t="s">
        <v>7</v>
      </c>
      <c r="P538" s="358">
        <v>0</v>
      </c>
      <c r="Q538" s="358">
        <v>0</v>
      </c>
      <c r="R538" s="358">
        <v>0</v>
      </c>
      <c r="S538" s="358">
        <v>0</v>
      </c>
      <c r="T538" s="358">
        <v>0</v>
      </c>
      <c r="U538" s="35">
        <f t="shared" si="32"/>
        <v>1</v>
      </c>
      <c r="W538">
        <f>COUNTIF($E$3:$E$1479,E538)</f>
        <v>1</v>
      </c>
      <c r="X538" s="35">
        <f t="shared" si="33"/>
        <v>0</v>
      </c>
      <c r="Y538">
        <f t="shared" si="34"/>
        <v>0</v>
      </c>
    </row>
    <row r="539" spans="1:25" ht="15.75" x14ac:dyDescent="0.25">
      <c r="A539">
        <f t="shared" si="35"/>
        <v>537</v>
      </c>
      <c r="B539" t="str">
        <f>C539&amp;" "&amp;D539&amp;" - "&amp;F539</f>
        <v>Kailer Yamamoto - EDM</v>
      </c>
      <c r="C539" t="str">
        <f>RIGHT(E539,(LEN(E539)-1)-SEARCH(",",E539,1))</f>
        <v>Kailer</v>
      </c>
      <c r="D539" t="str">
        <f>LEFT(E539,SEARCH(",",E539,1)-1)</f>
        <v>Yamamoto</v>
      </c>
      <c r="E539" s="39" t="s">
        <v>2236</v>
      </c>
      <c r="F539" s="30" t="s">
        <v>18</v>
      </c>
      <c r="G539" s="35" t="s">
        <v>388</v>
      </c>
      <c r="H539" s="35" t="s">
        <v>2455</v>
      </c>
      <c r="I539" s="35" t="s">
        <v>2448</v>
      </c>
      <c r="J539" s="35">
        <v>20</v>
      </c>
      <c r="K539" s="35">
        <f>VALUE(COUNTIF(Validation!$A$2:$H$47,E539))</f>
        <v>0</v>
      </c>
      <c r="L539" s="361">
        <f>IF(OR(N539="RFA",N539="UFA",N539="",N539=0),0,N539)</f>
        <v>1124166</v>
      </c>
      <c r="M539" s="361">
        <f>IF(OR(O539="RFA",O539="UFA",O539="",O539=0),0,O539)</f>
        <v>1124166</v>
      </c>
      <c r="N539" s="358">
        <v>1124166</v>
      </c>
      <c r="O539" s="358">
        <v>1124166</v>
      </c>
      <c r="P539" s="358" t="s">
        <v>8</v>
      </c>
      <c r="Q539" s="358">
        <v>0</v>
      </c>
      <c r="R539" s="358">
        <v>0</v>
      </c>
      <c r="S539" s="358">
        <v>0</v>
      </c>
      <c r="T539" s="358">
        <v>0</v>
      </c>
      <c r="U539" s="35">
        <f t="shared" si="32"/>
        <v>2</v>
      </c>
      <c r="W539">
        <f>COUNTIF($E$3:$E$1479,E539)</f>
        <v>1</v>
      </c>
      <c r="X539" s="35">
        <f t="shared" si="33"/>
        <v>1</v>
      </c>
      <c r="Y539">
        <f t="shared" si="34"/>
        <v>1</v>
      </c>
    </row>
    <row r="540" spans="1:25" ht="15.75" x14ac:dyDescent="0.25">
      <c r="A540">
        <f t="shared" si="35"/>
        <v>538</v>
      </c>
      <c r="B540" t="str">
        <f>C540&amp;" "&amp;D540&amp;" - "&amp;F540</f>
        <v>Josh Archibald - EDM</v>
      </c>
      <c r="C540" t="str">
        <f>RIGHT(E540,(LEN(E540)-1)-SEARCH(",",E540,1))</f>
        <v>Josh</v>
      </c>
      <c r="D540" t="str">
        <f>LEFT(E540,SEARCH(",",E540,1)-1)</f>
        <v>Archibald</v>
      </c>
      <c r="E540" s="39" t="s">
        <v>2722</v>
      </c>
      <c r="F540" s="30" t="s">
        <v>18</v>
      </c>
      <c r="G540" s="35">
        <v>0</v>
      </c>
      <c r="H540" s="9" t="s">
        <v>2440</v>
      </c>
      <c r="I540" s="9" t="s">
        <v>2441</v>
      </c>
      <c r="J540" s="9">
        <v>26</v>
      </c>
      <c r="K540" s="35">
        <f>VALUE(COUNTIF(Validation!$A$2:$H$47,E540))</f>
        <v>0</v>
      </c>
      <c r="L540" s="361">
        <f>IF(OR(N540="RFA",N540="UFA",N540="",N540=0),0,N540)</f>
        <v>1000000</v>
      </c>
      <c r="M540" s="361">
        <f>IF(OR(O540="RFA",O540="UFA",O540="",O540=0),0,O540)</f>
        <v>0</v>
      </c>
      <c r="N540" s="358">
        <v>1000000</v>
      </c>
      <c r="O540" s="358" t="s">
        <v>7</v>
      </c>
      <c r="P540" s="358">
        <v>0</v>
      </c>
      <c r="Q540" s="358">
        <v>0</v>
      </c>
      <c r="R540" s="358">
        <v>0</v>
      </c>
      <c r="S540" s="358">
        <v>0</v>
      </c>
      <c r="T540" s="358">
        <v>0</v>
      </c>
      <c r="U540" s="35">
        <f t="shared" si="32"/>
        <v>1</v>
      </c>
      <c r="W540">
        <f>COUNTIF($E$3:$E$1479,E540)</f>
        <v>1</v>
      </c>
      <c r="X540" s="35">
        <f t="shared" si="33"/>
        <v>0</v>
      </c>
      <c r="Y540">
        <f t="shared" si="34"/>
        <v>0</v>
      </c>
    </row>
    <row r="541" spans="1:25" ht="15.75" x14ac:dyDescent="0.25">
      <c r="A541">
        <f t="shared" si="35"/>
        <v>539</v>
      </c>
      <c r="B541" t="str">
        <f>C541&amp;" "&amp;D541&amp;" - "&amp;F541</f>
        <v>Cooper Marody - EDM</v>
      </c>
      <c r="C541" t="str">
        <f>RIGHT(E541,(LEN(E541)-1)-SEARCH(",",E541,1))</f>
        <v>Cooper</v>
      </c>
      <c r="D541" t="str">
        <f>LEFT(E541,SEARCH(",",E541,1)-1)</f>
        <v>Marody</v>
      </c>
      <c r="E541" s="39" t="s">
        <v>2234</v>
      </c>
      <c r="F541" s="30" t="s">
        <v>18</v>
      </c>
      <c r="G541" s="35" t="s">
        <v>388</v>
      </c>
      <c r="H541" s="35" t="s">
        <v>2450</v>
      </c>
      <c r="I541" s="35" t="s">
        <v>2448</v>
      </c>
      <c r="J541" s="35">
        <v>22</v>
      </c>
      <c r="K541" s="35">
        <f>VALUE(COUNTIF(Validation!$A$2:$H$47,E541))</f>
        <v>0</v>
      </c>
      <c r="L541" s="361">
        <f>IF(OR(N541="RFA",N541="UFA",N541="",N541=0),0,N541)</f>
        <v>1000000</v>
      </c>
      <c r="M541" s="361">
        <f>IF(OR(O541="RFA",O541="UFA",O541="",O541=0),0,O541)</f>
        <v>1000000</v>
      </c>
      <c r="N541" s="358">
        <v>1000000</v>
      </c>
      <c r="O541" s="358">
        <v>1000000</v>
      </c>
      <c r="P541" s="358" t="s">
        <v>8</v>
      </c>
      <c r="Q541" s="358">
        <v>0</v>
      </c>
      <c r="R541" s="358">
        <v>0</v>
      </c>
      <c r="S541" s="358">
        <v>0</v>
      </c>
      <c r="T541" s="358">
        <v>0</v>
      </c>
      <c r="U541" s="35">
        <f t="shared" si="32"/>
        <v>2</v>
      </c>
      <c r="W541">
        <f>COUNTIF($E$3:$E$1479,E541)</f>
        <v>1</v>
      </c>
      <c r="X541" s="35">
        <f t="shared" si="33"/>
        <v>1</v>
      </c>
      <c r="Y541">
        <f t="shared" si="34"/>
        <v>1</v>
      </c>
    </row>
    <row r="542" spans="1:25" ht="15.75" x14ac:dyDescent="0.25">
      <c r="A542">
        <f t="shared" si="35"/>
        <v>540</v>
      </c>
      <c r="B542" t="str">
        <f>C542&amp;" "&amp;D542&amp;" - "&amp;F542</f>
        <v>Joel Persson - EDM</v>
      </c>
      <c r="C542" t="str">
        <f>RIGHT(E542,(LEN(E542)-1)-SEARCH(",",E542,1))</f>
        <v>Joel</v>
      </c>
      <c r="D542" t="str">
        <f>LEFT(E542,SEARCH(",",E542,1)-1)</f>
        <v>Persson</v>
      </c>
      <c r="E542" s="39" t="s">
        <v>2233</v>
      </c>
      <c r="F542" s="30" t="s">
        <v>18</v>
      </c>
      <c r="G542" s="35">
        <v>0</v>
      </c>
      <c r="H542" s="9" t="s">
        <v>2446</v>
      </c>
      <c r="I542" s="9" t="s">
        <v>2441</v>
      </c>
      <c r="J542" s="9">
        <v>25</v>
      </c>
      <c r="K542" s="35">
        <f>VALUE(COUNTIF(Validation!$A$2:$H$47,E542))</f>
        <v>0</v>
      </c>
      <c r="L542" s="361">
        <f>IF(OR(N542="RFA",N542="UFA",N542="",N542=0),0,N542)</f>
        <v>1000000</v>
      </c>
      <c r="M542" s="361">
        <f>IF(OR(O542="RFA",O542="UFA",O542="",O542=0),0,O542)</f>
        <v>0</v>
      </c>
      <c r="N542" s="358">
        <v>1000000</v>
      </c>
      <c r="O542" s="358" t="s">
        <v>8</v>
      </c>
      <c r="P542" s="358">
        <v>0</v>
      </c>
      <c r="Q542" s="358">
        <v>0</v>
      </c>
      <c r="R542" s="358">
        <v>0</v>
      </c>
      <c r="S542" s="358">
        <v>0</v>
      </c>
      <c r="T542" s="358">
        <v>0</v>
      </c>
      <c r="U542" s="35">
        <f t="shared" si="32"/>
        <v>1</v>
      </c>
      <c r="W542">
        <f>COUNTIF($E$3:$E$1479,E542)</f>
        <v>1</v>
      </c>
      <c r="X542" s="35">
        <f t="shared" si="33"/>
        <v>0</v>
      </c>
      <c r="Y542">
        <f t="shared" si="34"/>
        <v>0</v>
      </c>
    </row>
    <row r="543" spans="1:25" ht="15.75" x14ac:dyDescent="0.25">
      <c r="A543">
        <f t="shared" si="35"/>
        <v>541</v>
      </c>
      <c r="B543" t="str">
        <f>C543&amp;" "&amp;D543&amp;" - "&amp;F543</f>
        <v>Cameron Hebig - EDM</v>
      </c>
      <c r="C543" t="str">
        <f>RIGHT(E543,(LEN(E543)-1)-SEARCH(",",E543,1))</f>
        <v>Cameron</v>
      </c>
      <c r="D543" t="str">
        <f>LEFT(E543,SEARCH(",",E543,1)-1)</f>
        <v>Hebig</v>
      </c>
      <c r="E543" s="39" t="s">
        <v>2245</v>
      </c>
      <c r="F543" s="30" t="s">
        <v>18</v>
      </c>
      <c r="G543" s="35" t="s">
        <v>388</v>
      </c>
      <c r="H543" s="35" t="s">
        <v>73</v>
      </c>
      <c r="I543" s="35" t="s">
        <v>2448</v>
      </c>
      <c r="J543" s="35">
        <v>22</v>
      </c>
      <c r="K543" s="35">
        <f>VALUE(COUNTIF(Validation!$A$2:$H$47,E543))</f>
        <v>0</v>
      </c>
      <c r="L543" s="361">
        <f>IF(OR(N543="RFA",N543="UFA",N543="",N543=0),0,N543)</f>
        <v>925000</v>
      </c>
      <c r="M543" s="361">
        <f>IF(OR(O543="RFA",O543="UFA",O543="",O543=0),0,O543)</f>
        <v>0</v>
      </c>
      <c r="N543" s="358">
        <v>925000</v>
      </c>
      <c r="O543" s="358" t="s">
        <v>8</v>
      </c>
      <c r="P543" s="358">
        <v>0</v>
      </c>
      <c r="Q543" s="358">
        <v>0</v>
      </c>
      <c r="R543" s="358">
        <v>0</v>
      </c>
      <c r="S543" s="358">
        <v>0</v>
      </c>
      <c r="T543" s="358">
        <v>0</v>
      </c>
      <c r="U543" s="35">
        <f t="shared" si="32"/>
        <v>1</v>
      </c>
      <c r="W543">
        <f>COUNTIF($E$3:$E$1479,E543)</f>
        <v>1</v>
      </c>
      <c r="X543" s="35">
        <f t="shared" si="33"/>
        <v>1</v>
      </c>
      <c r="Y543">
        <f t="shared" si="34"/>
        <v>0</v>
      </c>
    </row>
    <row r="544" spans="1:25" ht="15.75" x14ac:dyDescent="0.25">
      <c r="A544">
        <f t="shared" si="35"/>
        <v>542</v>
      </c>
      <c r="B544" t="str">
        <f>C544&amp;" "&amp;D544&amp;" - "&amp;F544</f>
        <v>Ryan Mantha - EDM</v>
      </c>
      <c r="C544" t="str">
        <f>RIGHT(E544,(LEN(E544)-1)-SEARCH(",",E544,1))</f>
        <v>Ryan</v>
      </c>
      <c r="D544" t="str">
        <f>LEFT(E544,SEARCH(",",E544,1)-1)</f>
        <v>Mantha</v>
      </c>
      <c r="E544" s="39" t="s">
        <v>2237</v>
      </c>
      <c r="F544" s="30" t="s">
        <v>18</v>
      </c>
      <c r="G544" s="35" t="s">
        <v>388</v>
      </c>
      <c r="H544" s="35" t="s">
        <v>2446</v>
      </c>
      <c r="I544" s="35" t="s">
        <v>2448</v>
      </c>
      <c r="J544" s="35">
        <v>23</v>
      </c>
      <c r="K544" s="35">
        <f>VALUE(COUNTIF(Validation!$A$2:$H$47,E544))</f>
        <v>0</v>
      </c>
      <c r="L544" s="361">
        <f>IF(OR(N544="RFA",N544="UFA",N544="",N544=0),0,N544)</f>
        <v>925000</v>
      </c>
      <c r="M544" s="361">
        <f>IF(OR(O544="RFA",O544="UFA",O544="",O544=0),0,O544)</f>
        <v>0</v>
      </c>
      <c r="N544" s="358">
        <v>925000</v>
      </c>
      <c r="O544" s="358" t="s">
        <v>8</v>
      </c>
      <c r="P544" s="358">
        <v>0</v>
      </c>
      <c r="Q544" s="358">
        <v>0</v>
      </c>
      <c r="R544" s="358">
        <v>0</v>
      </c>
      <c r="S544" s="358">
        <v>0</v>
      </c>
      <c r="T544" s="358">
        <v>0</v>
      </c>
      <c r="U544" s="35">
        <f t="shared" si="32"/>
        <v>1</v>
      </c>
      <c r="W544">
        <f>COUNTIF($E$3:$E$1479,E544)</f>
        <v>1</v>
      </c>
      <c r="X544" s="35">
        <f t="shared" si="33"/>
        <v>1</v>
      </c>
      <c r="Y544">
        <f t="shared" si="34"/>
        <v>0</v>
      </c>
    </row>
    <row r="545" spans="1:25" ht="15.75" x14ac:dyDescent="0.25">
      <c r="A545">
        <f t="shared" si="35"/>
        <v>543</v>
      </c>
      <c r="B545" t="str">
        <f>C545&amp;" "&amp;D545&amp;" - "&amp;F545</f>
        <v>Ryan McLeod - EDM</v>
      </c>
      <c r="C545" t="str">
        <f>RIGHT(E545,(LEN(E545)-1)-SEARCH(",",E545,1))</f>
        <v>Ryan</v>
      </c>
      <c r="D545" t="str">
        <f>LEFT(E545,SEARCH(",",E545,1)-1)</f>
        <v>McLeod</v>
      </c>
      <c r="E545" s="39" t="s">
        <v>2502</v>
      </c>
      <c r="F545" s="30" t="s">
        <v>18</v>
      </c>
      <c r="G545" s="35" t="s">
        <v>388</v>
      </c>
      <c r="H545" s="35" t="s">
        <v>73</v>
      </c>
      <c r="I545" s="35" t="s">
        <v>2448</v>
      </c>
      <c r="J545" s="35">
        <v>19</v>
      </c>
      <c r="K545" s="35">
        <f>VALUE(COUNTIF(Validation!$A$2:$H$47,E545))</f>
        <v>0</v>
      </c>
      <c r="L545" s="361">
        <f>IF(OR(N545="RFA",N545="UFA",N545="",N545=0),0,N545)</f>
        <v>925000</v>
      </c>
      <c r="M545" s="361">
        <f>IF(OR(O545="RFA",O545="UFA",O545="",O545=0),0,O545)</f>
        <v>925000</v>
      </c>
      <c r="N545" s="358">
        <v>925000</v>
      </c>
      <c r="O545" s="358">
        <v>925000</v>
      </c>
      <c r="P545" s="358">
        <v>925000</v>
      </c>
      <c r="Q545" s="358" t="s">
        <v>8</v>
      </c>
      <c r="R545" s="358">
        <v>0</v>
      </c>
      <c r="S545" s="358">
        <v>0</v>
      </c>
      <c r="T545" s="358">
        <v>0</v>
      </c>
      <c r="U545" s="35">
        <f t="shared" si="32"/>
        <v>3</v>
      </c>
      <c r="W545">
        <f>COUNTIF($E$3:$E$1479,E545)</f>
        <v>1</v>
      </c>
      <c r="X545" s="35">
        <f t="shared" si="33"/>
        <v>1</v>
      </c>
      <c r="Y545">
        <f t="shared" si="34"/>
        <v>1</v>
      </c>
    </row>
    <row r="546" spans="1:25" ht="15.75" x14ac:dyDescent="0.25">
      <c r="A546">
        <f t="shared" si="35"/>
        <v>544</v>
      </c>
      <c r="B546" t="str">
        <f>C546&amp;" "&amp;D546&amp;" - "&amp;F546</f>
        <v>Joakim Nygard - EDM</v>
      </c>
      <c r="C546" t="str">
        <f>RIGHT(E546,(LEN(E546)-1)-SEARCH(",",E546,1))</f>
        <v>Joakim</v>
      </c>
      <c r="D546" t="str">
        <f>LEFT(E546,SEARCH(",",E546,1)-1)</f>
        <v>Nygard</v>
      </c>
      <c r="E546" s="39" t="s">
        <v>2913</v>
      </c>
      <c r="F546" s="30" t="s">
        <v>18</v>
      </c>
      <c r="G546" s="35" t="s">
        <v>388</v>
      </c>
      <c r="H546" s="35" t="s">
        <v>2442</v>
      </c>
      <c r="I546" s="35" t="s">
        <v>2441</v>
      </c>
      <c r="J546" s="35">
        <v>26</v>
      </c>
      <c r="K546" s="35">
        <f>VALUE(COUNTIF(Validation!$A$2:$H$47,E546))</f>
        <v>0</v>
      </c>
      <c r="L546" s="361">
        <f>IF(OR(N546="RFA",N546="UFA",N546="",N546=0),0,N546)</f>
        <v>925000</v>
      </c>
      <c r="M546" s="361">
        <f>IF(OR(O546="RFA",O546="UFA",O546="",O546=0),0,O546)</f>
        <v>0</v>
      </c>
      <c r="N546" s="358">
        <v>925000</v>
      </c>
      <c r="O546" s="358" t="s">
        <v>7</v>
      </c>
      <c r="P546" s="358">
        <v>0</v>
      </c>
      <c r="Q546" s="358">
        <v>0</v>
      </c>
      <c r="R546" s="358">
        <v>0</v>
      </c>
      <c r="S546" s="358">
        <v>0</v>
      </c>
      <c r="T546" s="358">
        <v>0</v>
      </c>
      <c r="U546" s="35">
        <f t="shared" si="32"/>
        <v>1</v>
      </c>
      <c r="W546">
        <f>COUNTIF($E$3:$E$1479,E546)</f>
        <v>1</v>
      </c>
      <c r="X546" s="35">
        <f t="shared" si="33"/>
        <v>1</v>
      </c>
      <c r="Y546">
        <f t="shared" si="34"/>
        <v>0</v>
      </c>
    </row>
    <row r="547" spans="1:25" ht="15.75" x14ac:dyDescent="0.25">
      <c r="A547">
        <f t="shared" si="35"/>
        <v>545</v>
      </c>
      <c r="B547" t="str">
        <f>C547&amp;" "&amp;D547&amp;" - "&amp;F547</f>
        <v>Olivier Rodrigue - EDM</v>
      </c>
      <c r="C547" t="str">
        <f>RIGHT(E547,(LEN(E547)-1)-SEARCH(",",E547,1))</f>
        <v>Olivier</v>
      </c>
      <c r="D547" t="str">
        <f>LEFT(E547,SEARCH(",",E547,1)-1)</f>
        <v>Rodrigue</v>
      </c>
      <c r="E547" s="39" t="s">
        <v>2504</v>
      </c>
      <c r="F547" s="30" t="s">
        <v>18</v>
      </c>
      <c r="G547" s="35" t="s">
        <v>390</v>
      </c>
      <c r="H547" s="35" t="s">
        <v>127</v>
      </c>
      <c r="I547" s="35" t="s">
        <v>391</v>
      </c>
      <c r="J547" s="35">
        <v>19</v>
      </c>
      <c r="K547" s="35">
        <f>VALUE(COUNTIF(Validation!$A$2:$H$47,E547))</f>
        <v>0</v>
      </c>
      <c r="L547" s="361">
        <f>IF(OR(N547="RFA",N547="UFA",N547="",N547=0),0,N547)</f>
        <v>925000</v>
      </c>
      <c r="M547" s="361">
        <f>IF(OR(O547="RFA",O547="UFA",O547="",O547=0),0,O547)</f>
        <v>925000</v>
      </c>
      <c r="N547" s="358">
        <v>925000</v>
      </c>
      <c r="O547" s="358">
        <v>925000</v>
      </c>
      <c r="P547" s="358">
        <v>925000</v>
      </c>
      <c r="Q547" s="358" t="s">
        <v>8</v>
      </c>
      <c r="R547" s="358">
        <v>0</v>
      </c>
      <c r="S547" s="358">
        <v>0</v>
      </c>
      <c r="T547" s="358">
        <v>0</v>
      </c>
      <c r="U547" s="35">
        <f t="shared" si="32"/>
        <v>3</v>
      </c>
      <c r="W547">
        <f>COUNTIF($E$3:$E$1479,E547)</f>
        <v>1</v>
      </c>
      <c r="X547" s="35">
        <f t="shared" si="33"/>
        <v>1</v>
      </c>
      <c r="Y547">
        <f t="shared" si="34"/>
        <v>1</v>
      </c>
    </row>
    <row r="548" spans="1:25" ht="15.75" x14ac:dyDescent="0.25">
      <c r="A548">
        <f t="shared" si="35"/>
        <v>546</v>
      </c>
      <c r="B548" t="str">
        <f>C548&amp;" "&amp;D548&amp;" - "&amp;F548</f>
        <v>Stuart Skinner - EDM</v>
      </c>
      <c r="C548" t="str">
        <f>RIGHT(E548,(LEN(E548)-1)-SEARCH(",",E548,1))</f>
        <v>Stuart</v>
      </c>
      <c r="D548" t="str">
        <f>LEFT(E548,SEARCH(",",E548,1)-1)</f>
        <v>Skinner</v>
      </c>
      <c r="E548" s="39" t="s">
        <v>2242</v>
      </c>
      <c r="F548" s="30" t="s">
        <v>18</v>
      </c>
      <c r="G548" s="35" t="s">
        <v>388</v>
      </c>
      <c r="H548" s="35" t="s">
        <v>127</v>
      </c>
      <c r="I548" s="35" t="s">
        <v>2448</v>
      </c>
      <c r="J548" s="35">
        <v>20</v>
      </c>
      <c r="K548" s="35">
        <f>VALUE(COUNTIF(Validation!$A$2:$H$47,E548))</f>
        <v>0</v>
      </c>
      <c r="L548" s="361">
        <f>IF(OR(N548="RFA",N548="UFA",N548="",N548=0),0,N548)</f>
        <v>925000</v>
      </c>
      <c r="M548" s="361">
        <f>IF(OR(O548="RFA",O548="UFA",O548="",O548=0),0,O548)</f>
        <v>925000</v>
      </c>
      <c r="N548" s="358">
        <v>925000</v>
      </c>
      <c r="O548" s="358">
        <v>925000</v>
      </c>
      <c r="P548" s="358" t="s">
        <v>8</v>
      </c>
      <c r="Q548" s="358">
        <v>0</v>
      </c>
      <c r="R548" s="358">
        <v>0</v>
      </c>
      <c r="S548" s="358">
        <v>0</v>
      </c>
      <c r="T548" s="358">
        <v>0</v>
      </c>
      <c r="U548" s="35">
        <f t="shared" si="32"/>
        <v>2</v>
      </c>
      <c r="W548">
        <f>COUNTIF($E$3:$E$1479,E548)</f>
        <v>1</v>
      </c>
      <c r="X548" s="35">
        <f t="shared" si="33"/>
        <v>1</v>
      </c>
      <c r="Y548">
        <f t="shared" si="34"/>
        <v>1</v>
      </c>
    </row>
    <row r="549" spans="1:25" ht="15.75" x14ac:dyDescent="0.25">
      <c r="A549">
        <f t="shared" si="35"/>
        <v>547</v>
      </c>
      <c r="B549" t="str">
        <f>C549&amp;" "&amp;D549&amp;" - "&amp;F549</f>
        <v>Nolan Vesey - EDM</v>
      </c>
      <c r="C549" t="str">
        <f>RIGHT(E549,(LEN(E549)-1)-SEARCH(",",E549,1))</f>
        <v>Nolan</v>
      </c>
      <c r="D549" t="str">
        <f>LEFT(E549,SEARCH(",",E549,1)-1)</f>
        <v>Vesey</v>
      </c>
      <c r="E549" s="39" t="s">
        <v>2240</v>
      </c>
      <c r="F549" s="30" t="s">
        <v>18</v>
      </c>
      <c r="G549" s="35" t="s">
        <v>388</v>
      </c>
      <c r="H549" s="35" t="s">
        <v>2442</v>
      </c>
      <c r="I549" s="35" t="s">
        <v>2448</v>
      </c>
      <c r="J549" s="35">
        <v>24</v>
      </c>
      <c r="K549" s="35">
        <f>VALUE(COUNTIF(Validation!$A$2:$H$47,E549))</f>
        <v>0</v>
      </c>
      <c r="L549" s="361">
        <f>IF(OR(N549="RFA",N549="UFA",N549="",N549=0),0,N549)</f>
        <v>925000</v>
      </c>
      <c r="M549" s="361">
        <f>IF(OR(O549="RFA",O549="UFA",O549="",O549=0),0,O549)</f>
        <v>0</v>
      </c>
      <c r="N549" s="358">
        <v>925000</v>
      </c>
      <c r="O549" s="358" t="s">
        <v>8</v>
      </c>
      <c r="P549" s="358">
        <v>0</v>
      </c>
      <c r="Q549" s="358">
        <v>0</v>
      </c>
      <c r="R549" s="358">
        <v>0</v>
      </c>
      <c r="S549" s="358">
        <v>0</v>
      </c>
      <c r="T549" s="358">
        <v>0</v>
      </c>
      <c r="U549" s="35">
        <f t="shared" si="32"/>
        <v>1</v>
      </c>
      <c r="W549">
        <f>COUNTIF($E$3:$E$1479,E549)</f>
        <v>1</v>
      </c>
      <c r="X549" s="35">
        <f t="shared" si="33"/>
        <v>1</v>
      </c>
      <c r="Y549">
        <f t="shared" si="34"/>
        <v>0</v>
      </c>
    </row>
    <row r="550" spans="1:25" ht="15.75" x14ac:dyDescent="0.25">
      <c r="A550">
        <f t="shared" si="35"/>
        <v>548</v>
      </c>
      <c r="B550" t="str">
        <f>C550&amp;" "&amp;D550&amp;" - "&amp;F550</f>
        <v>Dylan Wells - EDM</v>
      </c>
      <c r="C550" t="str">
        <f>RIGHT(E550,(LEN(E550)-1)-SEARCH(",",E550,1))</f>
        <v>Dylan</v>
      </c>
      <c r="D550" t="str">
        <f>LEFT(E550,SEARCH(",",E550,1)-1)</f>
        <v>Wells</v>
      </c>
      <c r="E550" s="39" t="s">
        <v>2246</v>
      </c>
      <c r="F550" s="30" t="s">
        <v>18</v>
      </c>
      <c r="G550" s="35" t="s">
        <v>388</v>
      </c>
      <c r="H550" s="9" t="s">
        <v>127</v>
      </c>
      <c r="I550" s="9" t="s">
        <v>2448</v>
      </c>
      <c r="J550" s="9">
        <v>21</v>
      </c>
      <c r="K550" s="35">
        <f>VALUE(COUNTIF(Validation!$A$2:$H$47,E550))</f>
        <v>0</v>
      </c>
      <c r="L550" s="361">
        <f>IF(OR(N550="RFA",N550="UFA",N550="",N550=0),0,N550)</f>
        <v>910833</v>
      </c>
      <c r="M550" s="361">
        <f>IF(OR(O550="RFA",O550="UFA",O550="",O550=0),0,O550)</f>
        <v>910833</v>
      </c>
      <c r="N550" s="358">
        <v>910833</v>
      </c>
      <c r="O550" s="358">
        <v>910833</v>
      </c>
      <c r="P550" s="358" t="s">
        <v>8</v>
      </c>
      <c r="Q550" s="358">
        <v>0</v>
      </c>
      <c r="R550" s="358">
        <v>0</v>
      </c>
      <c r="S550" s="358">
        <v>0</v>
      </c>
      <c r="T550" s="358">
        <v>0</v>
      </c>
      <c r="U550" s="35">
        <f t="shared" si="32"/>
        <v>2</v>
      </c>
      <c r="W550">
        <f>COUNTIF($E$3:$E$1479,E550)</f>
        <v>1</v>
      </c>
      <c r="X550" s="35">
        <f t="shared" si="33"/>
        <v>1</v>
      </c>
      <c r="Y550">
        <f t="shared" si="34"/>
        <v>1</v>
      </c>
    </row>
    <row r="551" spans="1:25" ht="15.75" x14ac:dyDescent="0.25">
      <c r="A551">
        <f t="shared" si="35"/>
        <v>549</v>
      </c>
      <c r="B551" t="str">
        <f>C551&amp;" "&amp;D551&amp;" - "&amp;F551</f>
        <v>Kirill Maksimov - EDM</v>
      </c>
      <c r="C551" t="str">
        <f>RIGHT(E551,(LEN(E551)-1)-SEARCH(",",E551,1))</f>
        <v>Kirill</v>
      </c>
      <c r="D551" t="str">
        <f>LEFT(E551,SEARCH(",",E551,1)-1)</f>
        <v>Maksimov</v>
      </c>
      <c r="E551" s="39" t="s">
        <v>2243</v>
      </c>
      <c r="F551" s="30" t="s">
        <v>18</v>
      </c>
      <c r="G551" s="35" t="s">
        <v>388</v>
      </c>
      <c r="H551" s="9" t="s">
        <v>2440</v>
      </c>
      <c r="I551" s="9" t="s">
        <v>2448</v>
      </c>
      <c r="J551" s="9">
        <v>20</v>
      </c>
      <c r="K551" s="35">
        <f>VALUE(COUNTIF(Validation!$A$2:$H$47,E551))</f>
        <v>0</v>
      </c>
      <c r="L551" s="361">
        <f>IF(OR(N551="RFA",N551="UFA",N551="",N551=0),0,N551)</f>
        <v>879167</v>
      </c>
      <c r="M551" s="361">
        <f>IF(OR(O551="RFA",O551="UFA",O551="",O551=0),0,O551)</f>
        <v>879167</v>
      </c>
      <c r="N551" s="358">
        <v>879167</v>
      </c>
      <c r="O551" s="358">
        <v>879167</v>
      </c>
      <c r="P551" s="358">
        <v>879167</v>
      </c>
      <c r="Q551" s="358" t="s">
        <v>8</v>
      </c>
      <c r="R551" s="358">
        <v>0</v>
      </c>
      <c r="S551" s="358">
        <v>0</v>
      </c>
      <c r="T551" s="358">
        <v>0</v>
      </c>
      <c r="U551" s="35">
        <f t="shared" si="32"/>
        <v>3</v>
      </c>
      <c r="W551">
        <f>COUNTIF($E$3:$E$1479,E551)</f>
        <v>1</v>
      </c>
      <c r="X551" s="35">
        <f t="shared" si="33"/>
        <v>1</v>
      </c>
      <c r="Y551">
        <f t="shared" si="34"/>
        <v>1</v>
      </c>
    </row>
    <row r="552" spans="1:25" ht="15.75" x14ac:dyDescent="0.25">
      <c r="A552">
        <f t="shared" si="35"/>
        <v>550</v>
      </c>
      <c r="B552" t="str">
        <f>C552&amp;" "&amp;D552&amp;" - "&amp;F552</f>
        <v>Ostap Safin - EDM</v>
      </c>
      <c r="C552" t="str">
        <f>RIGHT(E552,(LEN(E552)-1)-SEARCH(",",E552,1))</f>
        <v>Ostap</v>
      </c>
      <c r="D552" t="str">
        <f>LEFT(E552,SEARCH(",",E552,1)-1)</f>
        <v>Safin</v>
      </c>
      <c r="E552" s="39" t="s">
        <v>2244</v>
      </c>
      <c r="F552" s="30" t="s">
        <v>18</v>
      </c>
      <c r="G552" s="35" t="s">
        <v>388</v>
      </c>
      <c r="H552" s="35" t="s">
        <v>2443</v>
      </c>
      <c r="I552" s="35" t="s">
        <v>2448</v>
      </c>
      <c r="J552" s="35">
        <v>20</v>
      </c>
      <c r="K552" s="35">
        <f>VALUE(COUNTIF(Validation!$A$2:$H$47,E552))</f>
        <v>0</v>
      </c>
      <c r="L552" s="361">
        <f>IF(OR(N552="RFA",N552="UFA",N552="",N552=0),0,N552)</f>
        <v>879167</v>
      </c>
      <c r="M552" s="361">
        <f>IF(OR(O552="RFA",O552="UFA",O552="",O552=0),0,O552)</f>
        <v>879167</v>
      </c>
      <c r="N552" s="358">
        <v>879167</v>
      </c>
      <c r="O552" s="358">
        <v>879167</v>
      </c>
      <c r="P552" s="358">
        <v>879167</v>
      </c>
      <c r="Q552" s="358" t="s">
        <v>8</v>
      </c>
      <c r="R552" s="358">
        <v>0</v>
      </c>
      <c r="S552" s="358">
        <v>0</v>
      </c>
      <c r="T552" s="358">
        <v>0</v>
      </c>
      <c r="U552" s="35">
        <f t="shared" si="32"/>
        <v>3</v>
      </c>
      <c r="W552">
        <f>COUNTIF($E$3:$E$1479,E552)</f>
        <v>1</v>
      </c>
      <c r="X552" s="35">
        <f t="shared" si="33"/>
        <v>1</v>
      </c>
      <c r="Y552">
        <f t="shared" si="34"/>
        <v>1</v>
      </c>
    </row>
    <row r="553" spans="1:25" ht="15.75" x14ac:dyDescent="0.25">
      <c r="A553">
        <f t="shared" si="35"/>
        <v>551</v>
      </c>
      <c r="B553" t="str">
        <f>C553&amp;" "&amp;D553&amp;" - "&amp;F553</f>
        <v>Tyler Benson - EDM</v>
      </c>
      <c r="C553" t="str">
        <f>RIGHT(E553,(LEN(E553)-1)-SEARCH(",",E553,1))</f>
        <v>Tyler</v>
      </c>
      <c r="D553" t="str">
        <f>LEFT(E553,SEARCH(",",E553,1)-1)</f>
        <v>Benson</v>
      </c>
      <c r="E553" s="39" t="s">
        <v>2241</v>
      </c>
      <c r="F553" s="30" t="s">
        <v>18</v>
      </c>
      <c r="G553" s="35" t="s">
        <v>388</v>
      </c>
      <c r="H553" s="35" t="s">
        <v>2442</v>
      </c>
      <c r="I553" s="35" t="s">
        <v>2448</v>
      </c>
      <c r="J553" s="35">
        <v>21</v>
      </c>
      <c r="K553" s="35">
        <f>VALUE(COUNTIF(Validation!$A$2:$H$47,E553))</f>
        <v>0</v>
      </c>
      <c r="L553" s="361">
        <f>IF(OR(N553="RFA",N553="UFA",N553="",N553=0),0,N553)</f>
        <v>863333</v>
      </c>
      <c r="M553" s="361">
        <f>IF(OR(O553="RFA",O553="UFA",O553="",O553=0),0,O553)</f>
        <v>863333</v>
      </c>
      <c r="N553" s="358">
        <v>863333</v>
      </c>
      <c r="O553" s="358">
        <v>863333</v>
      </c>
      <c r="P553" s="358" t="s">
        <v>8</v>
      </c>
      <c r="Q553" s="358">
        <v>0</v>
      </c>
      <c r="R553" s="358">
        <v>0</v>
      </c>
      <c r="S553" s="358">
        <v>0</v>
      </c>
      <c r="T553" s="358">
        <v>0</v>
      </c>
      <c r="U553" s="35">
        <f t="shared" si="32"/>
        <v>2</v>
      </c>
      <c r="W553">
        <f>COUNTIF($E$3:$E$1479,E553)</f>
        <v>1</v>
      </c>
      <c r="X553" s="35">
        <f t="shared" si="33"/>
        <v>1</v>
      </c>
      <c r="Y553">
        <f t="shared" si="34"/>
        <v>1</v>
      </c>
    </row>
    <row r="554" spans="1:25" ht="15.75" x14ac:dyDescent="0.25">
      <c r="A554">
        <f t="shared" si="35"/>
        <v>552</v>
      </c>
      <c r="B554" t="str">
        <f>C554&amp;" "&amp;D554&amp;" - "&amp;F554</f>
        <v>Dmitri Samorukov - EDM</v>
      </c>
      <c r="C554" t="str">
        <f>RIGHT(E554,(LEN(E554)-1)-SEARCH(",",E554,1))</f>
        <v>Dmitri</v>
      </c>
      <c r="D554" t="str">
        <f>LEFT(E554,SEARCH(",",E554,1)-1)</f>
        <v>Samorukov</v>
      </c>
      <c r="E554" s="39" t="s">
        <v>2238</v>
      </c>
      <c r="F554" s="30" t="s">
        <v>18</v>
      </c>
      <c r="G554" s="35" t="s">
        <v>388</v>
      </c>
      <c r="H554" s="35" t="s">
        <v>2447</v>
      </c>
      <c r="I554" s="35" t="s">
        <v>2448</v>
      </c>
      <c r="J554" s="35">
        <v>20</v>
      </c>
      <c r="K554" s="35">
        <f>VALUE(COUNTIF(Validation!$A$2:$H$47,E554))</f>
        <v>0</v>
      </c>
      <c r="L554" s="361">
        <f>IF(OR(N554="RFA",N554="UFA",N554="",N554=0),0,N554)</f>
        <v>863333</v>
      </c>
      <c r="M554" s="361">
        <f>IF(OR(O554="RFA",O554="UFA",O554="",O554=0),0,O554)</f>
        <v>863333</v>
      </c>
      <c r="N554" s="358">
        <v>863333</v>
      </c>
      <c r="O554" s="358">
        <v>863333</v>
      </c>
      <c r="P554" s="358">
        <v>863333</v>
      </c>
      <c r="Q554" s="358" t="s">
        <v>8</v>
      </c>
      <c r="R554" s="358">
        <v>0</v>
      </c>
      <c r="S554" s="358">
        <v>0</v>
      </c>
      <c r="T554" s="358">
        <v>0</v>
      </c>
      <c r="U554" s="35">
        <f t="shared" si="32"/>
        <v>3</v>
      </c>
      <c r="W554">
        <f>COUNTIF($E$3:$E$1479,E554)</f>
        <v>1</v>
      </c>
      <c r="X554" s="35">
        <f t="shared" si="33"/>
        <v>1</v>
      </c>
      <c r="Y554">
        <f t="shared" si="34"/>
        <v>1</v>
      </c>
    </row>
    <row r="555" spans="1:25" ht="15.75" x14ac:dyDescent="0.25">
      <c r="A555">
        <f t="shared" si="35"/>
        <v>553</v>
      </c>
      <c r="B555" t="str">
        <f>C555&amp;" "&amp;D555&amp;" - "&amp;F555</f>
        <v>Caleb Jones - EDM</v>
      </c>
      <c r="C555" t="str">
        <f>RIGHT(E555,(LEN(E555)-1)-SEARCH(",",E555,1))</f>
        <v>Caleb</v>
      </c>
      <c r="D555" t="str">
        <f>LEFT(E555,SEARCH(",",E555,1)-1)</f>
        <v>Jones</v>
      </c>
      <c r="E555" s="39" t="s">
        <v>2249</v>
      </c>
      <c r="F555" s="30" t="s">
        <v>18</v>
      </c>
      <c r="G555" s="35" t="s">
        <v>388</v>
      </c>
      <c r="H555" s="35" t="s">
        <v>2447</v>
      </c>
      <c r="I555" s="35" t="s">
        <v>2448</v>
      </c>
      <c r="J555" s="35">
        <v>22</v>
      </c>
      <c r="K555" s="35">
        <f>VALUE(COUNTIF(Validation!$A$2:$H$47,E555))</f>
        <v>0</v>
      </c>
      <c r="L555" s="361">
        <f>IF(OR(N555="RFA",N555="UFA",N555="",N555=0),0,N555)</f>
        <v>815000</v>
      </c>
      <c r="M555" s="361">
        <f>IF(OR(O555="RFA",O555="UFA",O555="",O555=0),0,O555)</f>
        <v>0</v>
      </c>
      <c r="N555" s="358">
        <v>815000</v>
      </c>
      <c r="O555" s="358" t="s">
        <v>8</v>
      </c>
      <c r="P555" s="358">
        <v>0</v>
      </c>
      <c r="Q555" s="358">
        <v>0</v>
      </c>
      <c r="R555" s="358">
        <v>0</v>
      </c>
      <c r="S555" s="358">
        <v>0</v>
      </c>
      <c r="T555" s="358">
        <v>0</v>
      </c>
      <c r="U555" s="35">
        <f t="shared" si="32"/>
        <v>1</v>
      </c>
      <c r="W555">
        <f>COUNTIF($E$3:$E$1479,E555)</f>
        <v>1</v>
      </c>
      <c r="X555" s="35">
        <f t="shared" si="33"/>
        <v>1</v>
      </c>
      <c r="Y555">
        <f t="shared" si="34"/>
        <v>0</v>
      </c>
    </row>
    <row r="556" spans="1:25" ht="15.75" x14ac:dyDescent="0.25">
      <c r="A556">
        <f t="shared" si="35"/>
        <v>554</v>
      </c>
      <c r="B556" t="str">
        <f>C556&amp;" "&amp;D556&amp;" - "&amp;F556</f>
        <v>Ethan Bear - EDM</v>
      </c>
      <c r="C556" t="str">
        <f>RIGHT(E556,(LEN(E556)-1)-SEARCH(",",E556,1))</f>
        <v>Ethan</v>
      </c>
      <c r="D556" t="str">
        <f>LEFT(E556,SEARCH(",",E556,1)-1)</f>
        <v>Bear</v>
      </c>
      <c r="E556" s="39" t="s">
        <v>2250</v>
      </c>
      <c r="F556" s="30" t="s">
        <v>18</v>
      </c>
      <c r="G556" s="35" t="s">
        <v>388</v>
      </c>
      <c r="H556" s="35" t="s">
        <v>2446</v>
      </c>
      <c r="I556" s="35" t="s">
        <v>2448</v>
      </c>
      <c r="J556" s="35">
        <v>22</v>
      </c>
      <c r="K556" s="35">
        <f>VALUE(COUNTIF(Validation!$A$2:$H$47,E556))</f>
        <v>0</v>
      </c>
      <c r="L556" s="361">
        <f>IF(OR(N556="RFA",N556="UFA",N556="",N556=0),0,N556)</f>
        <v>798333</v>
      </c>
      <c r="M556" s="361">
        <f>IF(OR(O556="RFA",O556="UFA",O556="",O556=0),0,O556)</f>
        <v>0</v>
      </c>
      <c r="N556" s="358">
        <v>798333</v>
      </c>
      <c r="O556" s="358" t="s">
        <v>8</v>
      </c>
      <c r="P556" s="358">
        <v>0</v>
      </c>
      <c r="Q556" s="358">
        <v>0</v>
      </c>
      <c r="R556" s="358">
        <v>0</v>
      </c>
      <c r="S556" s="358">
        <v>0</v>
      </c>
      <c r="T556" s="358">
        <v>0</v>
      </c>
      <c r="U556" s="35">
        <f t="shared" si="32"/>
        <v>1</v>
      </c>
      <c r="W556">
        <f>COUNTIF($E$3:$E$1479,E556)</f>
        <v>1</v>
      </c>
      <c r="X556" s="35">
        <f t="shared" si="33"/>
        <v>1</v>
      </c>
      <c r="Y556">
        <f t="shared" si="34"/>
        <v>0</v>
      </c>
    </row>
    <row r="557" spans="1:25" ht="15.75" x14ac:dyDescent="0.25">
      <c r="A557">
        <f t="shared" si="35"/>
        <v>555</v>
      </c>
      <c r="B557" t="str">
        <f>C557&amp;" "&amp;D557&amp;" - "&amp;F557</f>
        <v>William Lagesson - EDM</v>
      </c>
      <c r="C557" t="str">
        <f>RIGHT(E557,(LEN(E557)-1)-SEARCH(",",E557,1))</f>
        <v>William</v>
      </c>
      <c r="D557" t="str">
        <f>LEFT(E557,SEARCH(",",E557,1)-1)</f>
        <v>Lagesson</v>
      </c>
      <c r="E557" s="39" t="s">
        <v>2247</v>
      </c>
      <c r="F557" s="30" t="s">
        <v>18</v>
      </c>
      <c r="G557" s="35" t="s">
        <v>388</v>
      </c>
      <c r="H557" s="35" t="s">
        <v>2447</v>
      </c>
      <c r="I557" s="35" t="s">
        <v>2448</v>
      </c>
      <c r="J557" s="35">
        <v>23</v>
      </c>
      <c r="K557" s="35">
        <f>VALUE(COUNTIF(Validation!$A$2:$H$47,E557))</f>
        <v>0</v>
      </c>
      <c r="L557" s="361">
        <f>IF(OR(N557="RFA",N557="UFA",N557="",N557=0),0,N557)</f>
        <v>758333</v>
      </c>
      <c r="M557" s="361">
        <f>IF(OR(O557="RFA",O557="UFA",O557="",O557=0),0,O557)</f>
        <v>0</v>
      </c>
      <c r="N557" s="358">
        <v>758333</v>
      </c>
      <c r="O557" s="358" t="s">
        <v>8</v>
      </c>
      <c r="P557" s="358">
        <v>0</v>
      </c>
      <c r="Q557" s="358">
        <v>0</v>
      </c>
      <c r="R557" s="358">
        <v>0</v>
      </c>
      <c r="S557" s="358">
        <v>0</v>
      </c>
      <c r="T557" s="358">
        <v>0</v>
      </c>
      <c r="U557" s="35">
        <f t="shared" si="32"/>
        <v>1</v>
      </c>
      <c r="W557">
        <f>COUNTIF($E$3:$E$1479,E557)</f>
        <v>1</v>
      </c>
      <c r="X557" s="35">
        <f t="shared" si="33"/>
        <v>1</v>
      </c>
      <c r="Y557">
        <f t="shared" si="34"/>
        <v>0</v>
      </c>
    </row>
    <row r="558" spans="1:25" ht="15.75" x14ac:dyDescent="0.25">
      <c r="A558">
        <f t="shared" si="35"/>
        <v>556</v>
      </c>
      <c r="B558" t="str">
        <f>C558&amp;" "&amp;D558&amp;" - "&amp;F558</f>
        <v>Logan Day - EDM</v>
      </c>
      <c r="C558" t="str">
        <f>RIGHT(E558,(LEN(E558)-1)-SEARCH(",",E558,1))</f>
        <v>Logan</v>
      </c>
      <c r="D558" t="str">
        <f>LEFT(E558,SEARCH(",",E558,1)-1)</f>
        <v>Day</v>
      </c>
      <c r="E558" s="39" t="s">
        <v>2503</v>
      </c>
      <c r="F558" s="30" t="s">
        <v>18</v>
      </c>
      <c r="G558" s="35" t="s">
        <v>388</v>
      </c>
      <c r="H558" s="35" t="s">
        <v>82</v>
      </c>
      <c r="I558" s="35" t="s">
        <v>2448</v>
      </c>
      <c r="J558" s="35">
        <v>24</v>
      </c>
      <c r="K558" s="35">
        <f>VALUE(COUNTIF(Validation!$A$2:$H$47,E558))</f>
        <v>0</v>
      </c>
      <c r="L558" s="361">
        <f>IF(OR(N558="RFA",N558="UFA",N558="",N558=0),0,N558)</f>
        <v>750000</v>
      </c>
      <c r="M558" s="361">
        <f>IF(OR(O558="RFA",O558="UFA",O558="",O558=0),0,O558)</f>
        <v>0</v>
      </c>
      <c r="N558" s="358">
        <v>750000</v>
      </c>
      <c r="O558" s="358" t="s">
        <v>8</v>
      </c>
      <c r="P558" s="358">
        <v>0</v>
      </c>
      <c r="Q558" s="358">
        <v>0</v>
      </c>
      <c r="R558" s="358">
        <v>0</v>
      </c>
      <c r="S558" s="358">
        <v>0</v>
      </c>
      <c r="T558" s="358">
        <v>0</v>
      </c>
      <c r="U558" s="35">
        <f t="shared" si="32"/>
        <v>1</v>
      </c>
      <c r="W558">
        <f>COUNTIF($E$3:$E$1479,E558)</f>
        <v>1</v>
      </c>
      <c r="X558" s="35">
        <f t="shared" si="33"/>
        <v>1</v>
      </c>
      <c r="Y558">
        <f t="shared" si="34"/>
        <v>0</v>
      </c>
    </row>
    <row r="559" spans="1:25" ht="15.75" x14ac:dyDescent="0.25">
      <c r="A559">
        <f t="shared" si="35"/>
        <v>557</v>
      </c>
      <c r="B559" t="str">
        <f>C559&amp;" "&amp;D559&amp;" - "&amp;F559</f>
        <v>Tomas Jurco - EDM</v>
      </c>
      <c r="C559" t="str">
        <f>RIGHT(E559,(LEN(E559)-1)-SEARCH(",",E559,1))</f>
        <v>Tomas</v>
      </c>
      <c r="D559" t="str">
        <f>LEFT(E559,SEARCH(",",E559,1)-1)</f>
        <v>Jurco</v>
      </c>
      <c r="E559" s="39" t="s">
        <v>2500</v>
      </c>
      <c r="F559" s="30" t="s">
        <v>18</v>
      </c>
      <c r="G559" s="35">
        <v>0</v>
      </c>
      <c r="H559" s="9" t="s">
        <v>2443</v>
      </c>
      <c r="I559" s="9" t="s">
        <v>2441</v>
      </c>
      <c r="J559" s="9">
        <v>26</v>
      </c>
      <c r="K559" s="35">
        <f>VALUE(COUNTIF(Validation!$A$2:$H$47,E559))</f>
        <v>0</v>
      </c>
      <c r="L559" s="361">
        <f>IF(OR(N559="RFA",N559="UFA",N559="",N559=0),0,N559)</f>
        <v>750000</v>
      </c>
      <c r="M559" s="361">
        <f>IF(OR(O559="RFA",O559="UFA",O559="",O559=0),0,O559)</f>
        <v>0</v>
      </c>
      <c r="N559" s="358">
        <v>750000</v>
      </c>
      <c r="O559" s="358" t="s">
        <v>7</v>
      </c>
      <c r="P559" s="358">
        <v>0</v>
      </c>
      <c r="Q559" s="358">
        <v>0</v>
      </c>
      <c r="R559" s="358">
        <v>0</v>
      </c>
      <c r="S559" s="358">
        <v>0</v>
      </c>
      <c r="T559" s="358">
        <v>0</v>
      </c>
      <c r="U559" s="35">
        <f t="shared" si="32"/>
        <v>1</v>
      </c>
      <c r="W559">
        <f>COUNTIF($E$3:$E$1479,E559)</f>
        <v>1</v>
      </c>
      <c r="X559" s="35">
        <f t="shared" si="33"/>
        <v>0</v>
      </c>
      <c r="Y559">
        <f t="shared" si="34"/>
        <v>0</v>
      </c>
    </row>
    <row r="560" spans="1:25" ht="15.75" x14ac:dyDescent="0.25">
      <c r="A560">
        <f t="shared" si="35"/>
        <v>558</v>
      </c>
      <c r="B560" t="str">
        <f>C560&amp;" "&amp;D560&amp;" - "&amp;F560</f>
        <v>Joseph Gambardella - EDM</v>
      </c>
      <c r="C560" t="str">
        <f>RIGHT(E560,(LEN(E560)-1)-SEARCH(",",E560,1))</f>
        <v>Joseph</v>
      </c>
      <c r="D560" t="str">
        <f>LEFT(E560,SEARCH(",",E560,1)-1)</f>
        <v>Gambardella</v>
      </c>
      <c r="E560" s="39" t="s">
        <v>2248</v>
      </c>
      <c r="F560" s="30" t="s">
        <v>18</v>
      </c>
      <c r="G560" s="35">
        <v>0</v>
      </c>
      <c r="H560" s="35" t="s">
        <v>2442</v>
      </c>
      <c r="I560" s="35" t="s">
        <v>2448</v>
      </c>
      <c r="J560" s="35">
        <v>25</v>
      </c>
      <c r="K560" s="35">
        <f>VALUE(COUNTIF(Validation!$A$2:$H$47,E560))</f>
        <v>0</v>
      </c>
      <c r="L560" s="361">
        <f>IF(OR(N560="RFA",N560="UFA",N560="",N560=0),0,N560)</f>
        <v>700000</v>
      </c>
      <c r="M560" s="361">
        <f>IF(OR(O560="RFA",O560="UFA",O560="",O560=0),0,O560)</f>
        <v>700000</v>
      </c>
      <c r="N560" s="358">
        <v>700000</v>
      </c>
      <c r="O560" s="358">
        <v>700000</v>
      </c>
      <c r="P560" s="358" t="s">
        <v>7</v>
      </c>
      <c r="Q560" s="358">
        <v>0</v>
      </c>
      <c r="R560" s="358">
        <v>0</v>
      </c>
      <c r="S560" s="358">
        <v>0</v>
      </c>
      <c r="T560" s="358">
        <v>0</v>
      </c>
      <c r="U560" s="35">
        <f t="shared" si="32"/>
        <v>2</v>
      </c>
      <c r="W560">
        <f>COUNTIF($E$3:$E$1479,E560)</f>
        <v>1</v>
      </c>
      <c r="X560" s="35">
        <f t="shared" si="33"/>
        <v>0</v>
      </c>
      <c r="Y560">
        <f t="shared" si="34"/>
        <v>1</v>
      </c>
    </row>
    <row r="561" spans="1:25" ht="15.75" x14ac:dyDescent="0.25">
      <c r="A561">
        <f t="shared" si="35"/>
        <v>559</v>
      </c>
      <c r="B561" t="str">
        <f>C561&amp;" "&amp;D561&amp;" - "&amp;F561</f>
        <v>Brad Malone - EDM</v>
      </c>
      <c r="C561" t="str">
        <f>RIGHT(E561,(LEN(E561)-1)-SEARCH(",",E561,1))</f>
        <v>Brad</v>
      </c>
      <c r="D561" t="str">
        <f>LEFT(E561,SEARCH(",",E561,1)-1)</f>
        <v>Malone</v>
      </c>
      <c r="E561" s="39" t="s">
        <v>2254</v>
      </c>
      <c r="F561" s="30" t="s">
        <v>18</v>
      </c>
      <c r="G561" s="35">
        <v>0</v>
      </c>
      <c r="H561" s="35" t="s">
        <v>2454</v>
      </c>
      <c r="I561" s="35" t="s">
        <v>2448</v>
      </c>
      <c r="J561" s="35">
        <v>30</v>
      </c>
      <c r="K561" s="35">
        <f>VALUE(COUNTIF(Validation!$A$2:$H$47,E561))</f>
        <v>0</v>
      </c>
      <c r="L561" s="361">
        <f>IF(OR(N561="RFA",N561="UFA",N561="",N561=0),0,N561)</f>
        <v>700000</v>
      </c>
      <c r="M561" s="361">
        <f>IF(OR(O561="RFA",O561="UFA",O561="",O561=0),0,O561)</f>
        <v>0</v>
      </c>
      <c r="N561" s="358">
        <v>700000</v>
      </c>
      <c r="O561" s="358" t="s">
        <v>7</v>
      </c>
      <c r="P561" s="358">
        <v>0</v>
      </c>
      <c r="Q561" s="358">
        <v>0</v>
      </c>
      <c r="R561" s="358">
        <v>0</v>
      </c>
      <c r="S561" s="358">
        <v>0</v>
      </c>
      <c r="T561" s="358">
        <v>0</v>
      </c>
      <c r="U561" s="35">
        <f t="shared" si="32"/>
        <v>1</v>
      </c>
      <c r="W561">
        <f>COUNTIF($E$3:$E$1479,E561)</f>
        <v>1</v>
      </c>
      <c r="X561" s="35">
        <f t="shared" si="33"/>
        <v>0</v>
      </c>
      <c r="Y561">
        <f t="shared" si="34"/>
        <v>0</v>
      </c>
    </row>
    <row r="562" spans="1:25" ht="15.75" x14ac:dyDescent="0.25">
      <c r="A562">
        <f t="shared" si="35"/>
        <v>560</v>
      </c>
      <c r="B562" t="str">
        <f>C562&amp;" "&amp;D562&amp;" - "&amp;F562</f>
        <v>Patrick Russell - EDM</v>
      </c>
      <c r="C562" t="str">
        <f>RIGHT(E562,(LEN(E562)-1)-SEARCH(",",E562,1))</f>
        <v>Patrick</v>
      </c>
      <c r="D562" t="str">
        <f>LEFT(E562,SEARCH(",",E562,1)-1)</f>
        <v>Russell</v>
      </c>
      <c r="E562" s="39" t="s">
        <v>2251</v>
      </c>
      <c r="F562" s="30" t="s">
        <v>18</v>
      </c>
      <c r="G562" s="35">
        <v>0</v>
      </c>
      <c r="H562" s="35" t="s">
        <v>2440</v>
      </c>
      <c r="I562" s="35" t="s">
        <v>2448</v>
      </c>
      <c r="J562" s="35">
        <v>26</v>
      </c>
      <c r="K562" s="35">
        <f>VALUE(COUNTIF(Validation!$A$2:$H$47,E562))</f>
        <v>0</v>
      </c>
      <c r="L562" s="361">
        <f>IF(OR(N562="RFA",N562="UFA",N562="",N562=0),0,N562)</f>
        <v>700000</v>
      </c>
      <c r="M562" s="361">
        <f>IF(OR(O562="RFA",O562="UFA",O562="",O562=0),0,O562)</f>
        <v>0</v>
      </c>
      <c r="N562" s="358">
        <v>700000</v>
      </c>
      <c r="O562" s="358" t="s">
        <v>7</v>
      </c>
      <c r="P562" s="358">
        <v>0</v>
      </c>
      <c r="Q562" s="358">
        <v>0</v>
      </c>
      <c r="R562" s="358">
        <v>0</v>
      </c>
      <c r="S562" s="358">
        <v>0</v>
      </c>
      <c r="T562" s="358">
        <v>0</v>
      </c>
      <c r="U562" s="35">
        <f t="shared" si="32"/>
        <v>1</v>
      </c>
      <c r="W562">
        <f>COUNTIF($E$3:$E$1479,E562)</f>
        <v>1</v>
      </c>
      <c r="X562" s="35">
        <f t="shared" si="33"/>
        <v>0</v>
      </c>
      <c r="Y562">
        <f t="shared" si="34"/>
        <v>0</v>
      </c>
    </row>
    <row r="563" spans="1:25" ht="15.75" x14ac:dyDescent="0.25">
      <c r="A563">
        <f t="shared" si="35"/>
        <v>561</v>
      </c>
      <c r="B563" t="str">
        <f>C563&amp;" "&amp;D563&amp;" - "&amp;F563</f>
        <v>Shane Starrett - EDM</v>
      </c>
      <c r="C563" t="str">
        <f>RIGHT(E563,(LEN(E563)-1)-SEARCH(",",E563,1))</f>
        <v>Shane</v>
      </c>
      <c r="D563" t="str">
        <f>LEFT(E563,SEARCH(",",E563,1)-1)</f>
        <v>Starrett</v>
      </c>
      <c r="E563" s="39" t="s">
        <v>2239</v>
      </c>
      <c r="F563" s="30" t="s">
        <v>18</v>
      </c>
      <c r="G563" s="35">
        <v>0</v>
      </c>
      <c r="H563" s="35" t="s">
        <v>127</v>
      </c>
      <c r="I563" s="35" t="s">
        <v>2448</v>
      </c>
      <c r="J563" s="35">
        <v>25</v>
      </c>
      <c r="K563" s="35">
        <f>VALUE(COUNTIF(Validation!$A$2:$H$47,E563))</f>
        <v>0</v>
      </c>
      <c r="L563" s="361">
        <f>IF(OR(N563="RFA",N563="UFA",N563="",N563=0),0,N563)</f>
        <v>700000</v>
      </c>
      <c r="M563" s="361">
        <f>IF(OR(O563="RFA",O563="UFA",O563="",O563=0),0,O563)</f>
        <v>0</v>
      </c>
      <c r="N563" s="358">
        <v>700000</v>
      </c>
      <c r="O563" s="358" t="s">
        <v>8</v>
      </c>
      <c r="P563" s="358">
        <v>0</v>
      </c>
      <c r="Q563" s="358">
        <v>0</v>
      </c>
      <c r="R563" s="358">
        <v>0</v>
      </c>
      <c r="S563" s="358">
        <v>0</v>
      </c>
      <c r="T563" s="358">
        <v>0</v>
      </c>
      <c r="U563" s="35">
        <f t="shared" si="32"/>
        <v>1</v>
      </c>
      <c r="W563">
        <f>COUNTIF($E$3:$E$1479,E563)</f>
        <v>1</v>
      </c>
      <c r="X563" s="35">
        <f t="shared" si="33"/>
        <v>0</v>
      </c>
      <c r="Y563">
        <f t="shared" si="34"/>
        <v>0</v>
      </c>
    </row>
    <row r="564" spans="1:25" ht="15.75" x14ac:dyDescent="0.25">
      <c r="A564">
        <f t="shared" si="35"/>
        <v>562</v>
      </c>
      <c r="B564" t="str">
        <f>C564&amp;" "&amp;D564&amp;" - "&amp;F564</f>
        <v>Josh Currie - EDM</v>
      </c>
      <c r="C564" t="str">
        <f>RIGHT(E564,(LEN(E564)-1)-SEARCH(",",E564,1))</f>
        <v>Josh</v>
      </c>
      <c r="D564" t="str">
        <f>LEFT(E564,SEARCH(",",E564,1)-1)</f>
        <v>Currie</v>
      </c>
      <c r="E564" s="39" t="s">
        <v>2252</v>
      </c>
      <c r="F564" s="30" t="s">
        <v>18</v>
      </c>
      <c r="G564" s="35">
        <v>0</v>
      </c>
      <c r="H564" s="35" t="s">
        <v>2455</v>
      </c>
      <c r="I564" s="35" t="s">
        <v>2448</v>
      </c>
      <c r="J564" s="35">
        <v>26</v>
      </c>
      <c r="K564" s="35">
        <f>VALUE(COUNTIF(Validation!$A$2:$H$47,E564))</f>
        <v>0</v>
      </c>
      <c r="L564" s="361">
        <f>IF(OR(N564="RFA",N564="UFA",N564="",N564=0),0,N564)</f>
        <v>687500</v>
      </c>
      <c r="M564" s="361">
        <f>IF(OR(O564="RFA",O564="UFA",O564="",O564=0),0,O564)</f>
        <v>0</v>
      </c>
      <c r="N564" s="358">
        <v>687500</v>
      </c>
      <c r="O564" s="358" t="s">
        <v>7</v>
      </c>
      <c r="P564" s="358">
        <v>0</v>
      </c>
      <c r="Q564" s="358">
        <v>0</v>
      </c>
      <c r="R564" s="358">
        <v>0</v>
      </c>
      <c r="S564" s="358">
        <v>0</v>
      </c>
      <c r="T564" s="358">
        <v>0</v>
      </c>
      <c r="U564" s="35">
        <f t="shared" si="32"/>
        <v>1</v>
      </c>
      <c r="W564">
        <f>COUNTIF($E$3:$E$1479,E564)</f>
        <v>1</v>
      </c>
      <c r="X564" s="35">
        <f t="shared" si="33"/>
        <v>0</v>
      </c>
      <c r="Y564">
        <f t="shared" si="34"/>
        <v>0</v>
      </c>
    </row>
    <row r="565" spans="1:25" ht="15.75" x14ac:dyDescent="0.25">
      <c r="A565">
        <f t="shared" si="35"/>
        <v>563</v>
      </c>
      <c r="B565" t="str">
        <f>C565&amp;" "&amp;D565&amp;" - "&amp;F565</f>
        <v>Colby Cave - EDM</v>
      </c>
      <c r="C565" t="str">
        <f>RIGHT(E565,(LEN(E565)-1)-SEARCH(",",E565,1))</f>
        <v>Colby</v>
      </c>
      <c r="D565" t="str">
        <f>LEFT(E565,SEARCH(",",E565,1)-1)</f>
        <v>Cave</v>
      </c>
      <c r="E565" s="39" t="s">
        <v>1380</v>
      </c>
      <c r="F565" s="30" t="s">
        <v>18</v>
      </c>
      <c r="G565" s="35">
        <v>0</v>
      </c>
      <c r="H565" s="35" t="s">
        <v>73</v>
      </c>
      <c r="I565" s="35" t="s">
        <v>2441</v>
      </c>
      <c r="J565" s="35">
        <v>24</v>
      </c>
      <c r="K565" s="35">
        <f>VALUE(COUNTIF(Validation!$A$2:$H$47,E565))</f>
        <v>0</v>
      </c>
      <c r="L565" s="361">
        <f>IF(OR(N565="RFA",N565="UFA",N565="",N565=0),0,N565)</f>
        <v>675000</v>
      </c>
      <c r="M565" s="361">
        <f>IF(OR(O565="RFA",O565="UFA",O565="",O565=0),0,O565)</f>
        <v>0</v>
      </c>
      <c r="N565" s="358">
        <v>675000</v>
      </c>
      <c r="O565" s="358" t="s">
        <v>8</v>
      </c>
      <c r="P565" s="358">
        <v>0</v>
      </c>
      <c r="Q565" s="358">
        <v>0</v>
      </c>
      <c r="R565" s="358">
        <v>0</v>
      </c>
      <c r="S565" s="358">
        <v>0</v>
      </c>
      <c r="T565" s="358">
        <v>0</v>
      </c>
      <c r="U565" s="35">
        <f t="shared" si="32"/>
        <v>1</v>
      </c>
      <c r="W565">
        <f>COUNTIF($E$3:$E$1479,E565)</f>
        <v>1</v>
      </c>
      <c r="X565" s="35">
        <f t="shared" si="33"/>
        <v>0</v>
      </c>
      <c r="Y565">
        <f t="shared" si="34"/>
        <v>0</v>
      </c>
    </row>
    <row r="566" spans="1:25" ht="15.75" x14ac:dyDescent="0.25">
      <c r="A566">
        <f t="shared" si="35"/>
        <v>564</v>
      </c>
      <c r="B566" t="str">
        <f>C566&amp;" "&amp;D566&amp;" - "&amp;F566</f>
        <v>Keegan Lowe - EDM</v>
      </c>
      <c r="C566" t="str">
        <f>RIGHT(E566,(LEN(E566)-1)-SEARCH(",",E566,1))</f>
        <v>Keegan</v>
      </c>
      <c r="D566" t="str">
        <f>LEFT(E566,SEARCH(",",E566,1)-1)</f>
        <v>Lowe</v>
      </c>
      <c r="E566" s="39" t="s">
        <v>2253</v>
      </c>
      <c r="F566" s="30" t="s">
        <v>18</v>
      </c>
      <c r="G566" s="35">
        <v>0</v>
      </c>
      <c r="H566" s="35" t="s">
        <v>2447</v>
      </c>
      <c r="I566" s="35" t="s">
        <v>2448</v>
      </c>
      <c r="J566" s="35">
        <v>26</v>
      </c>
      <c r="K566" s="35">
        <f>VALUE(COUNTIF(Validation!$A$2:$H$47,E566))</f>
        <v>0</v>
      </c>
      <c r="L566" s="361">
        <f>IF(OR(N566="RFA",N566="UFA",N566="",N566=0),0,N566)</f>
        <v>675000</v>
      </c>
      <c r="M566" s="361">
        <f>IF(OR(O566="RFA",O566="UFA",O566="",O566=0),0,O566)</f>
        <v>0</v>
      </c>
      <c r="N566" s="358">
        <v>675000</v>
      </c>
      <c r="O566" s="358" t="s">
        <v>7</v>
      </c>
      <c r="P566" s="358">
        <v>0</v>
      </c>
      <c r="Q566" s="358">
        <v>0</v>
      </c>
      <c r="R566" s="358">
        <v>0</v>
      </c>
      <c r="S566" s="358">
        <v>0</v>
      </c>
      <c r="T566" s="358">
        <v>0</v>
      </c>
      <c r="U566" s="35">
        <f t="shared" si="32"/>
        <v>1</v>
      </c>
      <c r="W566">
        <f>COUNTIF($E$3:$E$1479,E566)</f>
        <v>1</v>
      </c>
      <c r="X566" s="35">
        <f t="shared" si="33"/>
        <v>0</v>
      </c>
      <c r="Y566">
        <f t="shared" si="34"/>
        <v>0</v>
      </c>
    </row>
    <row r="567" spans="1:25" ht="15.75" x14ac:dyDescent="0.25">
      <c r="A567">
        <f t="shared" si="35"/>
        <v>565</v>
      </c>
      <c r="B567" t="str">
        <f>C567&amp;" "&amp;D567&amp;" - "&amp;F567</f>
        <v>Jesse Puljujarvi - EDM</v>
      </c>
      <c r="C567" t="str">
        <f>RIGHT(E567,(LEN(E567)-1)-SEARCH(",",E567,1))</f>
        <v>Jesse</v>
      </c>
      <c r="D567" t="str">
        <f>LEFT(E567,SEARCH(",",E567,1)-1)</f>
        <v>Puljujarvi</v>
      </c>
      <c r="E567" s="39" t="s">
        <v>2884</v>
      </c>
      <c r="F567" s="30" t="s">
        <v>18</v>
      </c>
      <c r="G567" s="35">
        <v>0</v>
      </c>
      <c r="H567" s="9" t="s">
        <v>2440</v>
      </c>
      <c r="I567" s="9" t="s">
        <v>2441</v>
      </c>
      <c r="J567" s="9">
        <v>21</v>
      </c>
      <c r="K567" s="35">
        <f>VALUE(COUNTIF(Validation!$A$2:$H$47,E567))</f>
        <v>0</v>
      </c>
      <c r="L567" s="361">
        <f>IF(OR(N567="RFA",N567="UFA",N567="",N567=0),0,N567)</f>
        <v>0</v>
      </c>
      <c r="M567" s="361">
        <f>IF(OR(O567="RFA",O567="UFA",O567="",O567=0),0,O567)</f>
        <v>0</v>
      </c>
      <c r="N567" s="358" t="s">
        <v>8</v>
      </c>
      <c r="O567" s="358">
        <v>0</v>
      </c>
      <c r="P567" s="358">
        <v>0</v>
      </c>
      <c r="Q567" s="358">
        <v>0</v>
      </c>
      <c r="R567" s="358">
        <v>0</v>
      </c>
      <c r="S567" s="358">
        <v>0</v>
      </c>
      <c r="T567" s="358">
        <v>0</v>
      </c>
      <c r="U567" s="35">
        <f t="shared" si="32"/>
        <v>0</v>
      </c>
      <c r="W567">
        <f>COUNTIF($E$3:$E$1479,E567)</f>
        <v>1</v>
      </c>
      <c r="X567" s="35">
        <f t="shared" si="33"/>
        <v>0</v>
      </c>
      <c r="Y567">
        <f t="shared" si="34"/>
        <v>1</v>
      </c>
    </row>
    <row r="568" spans="1:25" ht="15.75" x14ac:dyDescent="0.25">
      <c r="A568">
        <f t="shared" si="35"/>
        <v>566</v>
      </c>
      <c r="B568" t="str">
        <f>C568&amp;" "&amp;D568&amp;" - "&amp;F568</f>
        <v>Sergei Bobrovsky - FLO</v>
      </c>
      <c r="C568" t="str">
        <f>RIGHT(E568,(LEN(E568)-1)-SEARCH(",",E568,1))</f>
        <v>Sergei</v>
      </c>
      <c r="D568" t="str">
        <f>LEFT(E568,SEARCH(",",E568,1)-1)</f>
        <v>Bobrovsky</v>
      </c>
      <c r="E568" s="39" t="s">
        <v>1671</v>
      </c>
      <c r="F568" s="30" t="s">
        <v>2533</v>
      </c>
      <c r="G568" s="35" t="s">
        <v>422</v>
      </c>
      <c r="H568" s="35" t="s">
        <v>127</v>
      </c>
      <c r="I568" s="35" t="s">
        <v>2679</v>
      </c>
      <c r="J568" s="35">
        <v>30</v>
      </c>
      <c r="K568" s="35">
        <f>VALUE(COUNTIF(Validation!$A$2:$H$47,E568))</f>
        <v>0</v>
      </c>
      <c r="L568" s="361">
        <f>IF(OR(N568="RFA",N568="UFA",N568="",N568=0),0,N568)</f>
        <v>10000000</v>
      </c>
      <c r="M568" s="361">
        <f>IF(OR(O568="RFA",O568="UFA",O568="",O568=0),0,O568)</f>
        <v>10000000</v>
      </c>
      <c r="N568" s="358">
        <v>10000000</v>
      </c>
      <c r="O568" s="358">
        <v>10000000</v>
      </c>
      <c r="P568" s="358">
        <v>10000000</v>
      </c>
      <c r="Q568" s="358">
        <v>10000000</v>
      </c>
      <c r="R568" s="358">
        <v>10000000</v>
      </c>
      <c r="S568" s="358">
        <v>10000000</v>
      </c>
      <c r="T568" s="358">
        <v>10000000</v>
      </c>
      <c r="U568" s="35">
        <f t="shared" si="32"/>
        <v>7</v>
      </c>
      <c r="W568">
        <f>COUNTIF($E$3:$E$1479,E568)</f>
        <v>1</v>
      </c>
      <c r="X568" s="35">
        <f t="shared" si="33"/>
        <v>0</v>
      </c>
      <c r="Y568">
        <f t="shared" si="34"/>
        <v>1</v>
      </c>
    </row>
    <row r="569" spans="1:25" ht="15.75" x14ac:dyDescent="0.25">
      <c r="A569">
        <f t="shared" si="35"/>
        <v>567</v>
      </c>
      <c r="B569" t="str">
        <f>C569&amp;" "&amp;D569&amp;" - "&amp;F569</f>
        <v>Aaron Ekblad - FLO</v>
      </c>
      <c r="C569" t="str">
        <f>RIGHT(E569,(LEN(E569)-1)-SEARCH(",",E569,1))</f>
        <v>Aaron</v>
      </c>
      <c r="D569" t="str">
        <f>LEFT(E569,SEARCH(",",E569,1)-1)</f>
        <v>Ekblad</v>
      </c>
      <c r="E569" s="39" t="s">
        <v>2958</v>
      </c>
      <c r="F569" s="30" t="s">
        <v>2533</v>
      </c>
      <c r="G569" s="35">
        <v>0</v>
      </c>
      <c r="H569" s="35" t="s">
        <v>381</v>
      </c>
      <c r="I569" s="35" t="s">
        <v>2679</v>
      </c>
      <c r="J569" s="35">
        <v>23</v>
      </c>
      <c r="K569" s="35">
        <f>VALUE(COUNTIF(Validation!$A$2:$H$47,E569))</f>
        <v>0</v>
      </c>
      <c r="L569" s="361">
        <f>IF(OR(N569="RFA",N569="UFA",N569="",N569=0),0,N569)</f>
        <v>7500000</v>
      </c>
      <c r="M569" s="361">
        <f>IF(OR(O569="RFA",O569="UFA",O569="",O569=0),0,O569)</f>
        <v>7500000</v>
      </c>
      <c r="N569" s="358">
        <v>7500000</v>
      </c>
      <c r="O569" s="358">
        <v>7500000</v>
      </c>
      <c r="P569" s="358">
        <v>7500000</v>
      </c>
      <c r="Q569" s="358">
        <v>7500000</v>
      </c>
      <c r="R569" s="358">
        <v>7500000</v>
      </c>
      <c r="S569" s="358">
        <v>7500000</v>
      </c>
      <c r="T569" s="358" t="s">
        <v>7</v>
      </c>
      <c r="U569" s="35">
        <f t="shared" si="32"/>
        <v>6</v>
      </c>
      <c r="W569">
        <f>COUNTIF($E$3:$E$1479,E569)</f>
        <v>1</v>
      </c>
      <c r="X569" s="35">
        <f t="shared" si="33"/>
        <v>0</v>
      </c>
      <c r="Y569">
        <f t="shared" si="34"/>
        <v>1</v>
      </c>
    </row>
    <row r="570" spans="1:25" ht="15.75" x14ac:dyDescent="0.25">
      <c r="A570">
        <f t="shared" si="35"/>
        <v>568</v>
      </c>
      <c r="B570" t="str">
        <f>C570&amp;" "&amp;D570&amp;" - "&amp;F570</f>
        <v>Keith Yandle - FLO</v>
      </c>
      <c r="C570" t="str">
        <f>RIGHT(E570,(LEN(E570)-1)-SEARCH(",",E570,1))</f>
        <v>Keith</v>
      </c>
      <c r="D570" t="str">
        <f>LEFT(E570,SEARCH(",",E570,1)-1)</f>
        <v>Yandle</v>
      </c>
      <c r="E570" s="39" t="s">
        <v>2923</v>
      </c>
      <c r="F570" s="30" t="s">
        <v>2533</v>
      </c>
      <c r="G570" s="35" t="s">
        <v>422</v>
      </c>
      <c r="H570" s="35" t="s">
        <v>382</v>
      </c>
      <c r="I570" s="35" t="s">
        <v>2679</v>
      </c>
      <c r="J570" s="35">
        <v>32</v>
      </c>
      <c r="K570" s="35">
        <f>VALUE(COUNTIF(Validation!$A$2:$H$47,E570))</f>
        <v>0</v>
      </c>
      <c r="L570" s="361">
        <f>IF(OR(N570="RFA",N570="UFA",N570="",N570=0),0,N570)</f>
        <v>6350000</v>
      </c>
      <c r="M570" s="361">
        <f>IF(OR(O570="RFA",O570="UFA",O570="",O570=0),0,O570)</f>
        <v>6350000</v>
      </c>
      <c r="N570" s="358">
        <v>6350000</v>
      </c>
      <c r="O570" s="358">
        <v>6350000</v>
      </c>
      <c r="P570" s="358">
        <v>6350000</v>
      </c>
      <c r="Q570" s="358">
        <v>6350000</v>
      </c>
      <c r="R570" s="358" t="s">
        <v>7</v>
      </c>
      <c r="S570" s="358">
        <v>0</v>
      </c>
      <c r="T570" s="358">
        <v>0</v>
      </c>
      <c r="U570" s="35">
        <f t="shared" si="32"/>
        <v>4</v>
      </c>
      <c r="W570">
        <f>COUNTIF($E$3:$E$1479,E570)</f>
        <v>1</v>
      </c>
      <c r="X570" s="35">
        <f t="shared" si="33"/>
        <v>0</v>
      </c>
      <c r="Y570">
        <f t="shared" si="34"/>
        <v>1</v>
      </c>
    </row>
    <row r="571" spans="1:25" ht="15.75" x14ac:dyDescent="0.25">
      <c r="A571">
        <f t="shared" si="35"/>
        <v>569</v>
      </c>
      <c r="B571" t="str">
        <f>C571&amp;" "&amp;D571&amp;" - "&amp;F571</f>
        <v>Aleksander Barkov - FLO</v>
      </c>
      <c r="C571" t="str">
        <f>RIGHT(E571,(LEN(E571)-1)-SEARCH(",",E571,1))</f>
        <v>Aleksander</v>
      </c>
      <c r="D571" t="str">
        <f>LEFT(E571,SEARCH(",",E571,1)-1)</f>
        <v>Barkov</v>
      </c>
      <c r="E571" s="39" t="s">
        <v>2925</v>
      </c>
      <c r="F571" s="30" t="s">
        <v>2533</v>
      </c>
      <c r="G571" s="35">
        <v>0</v>
      </c>
      <c r="H571" s="35" t="s">
        <v>73</v>
      </c>
      <c r="I571" s="35" t="s">
        <v>2679</v>
      </c>
      <c r="J571" s="35">
        <v>23</v>
      </c>
      <c r="K571" s="35">
        <f>VALUE(COUNTIF(Validation!$A$2:$H$47,E571))</f>
        <v>0</v>
      </c>
      <c r="L571" s="361">
        <f>IF(OR(N571="RFA",N571="UFA",N571="",N571=0),0,N571)</f>
        <v>5900000</v>
      </c>
      <c r="M571" s="361">
        <f>IF(OR(O571="RFA",O571="UFA",O571="",O571=0),0,O571)</f>
        <v>5900000</v>
      </c>
      <c r="N571" s="358">
        <v>5900000</v>
      </c>
      <c r="O571" s="358">
        <v>5900000</v>
      </c>
      <c r="P571" s="358">
        <v>5900000</v>
      </c>
      <c r="Q571" s="358" t="s">
        <v>7</v>
      </c>
      <c r="R571" s="358">
        <v>0</v>
      </c>
      <c r="S571" s="358">
        <v>0</v>
      </c>
      <c r="T571" s="358">
        <v>0</v>
      </c>
      <c r="U571" s="35">
        <f t="shared" si="32"/>
        <v>3</v>
      </c>
      <c r="W571">
        <f>COUNTIF($E$3:$E$1479,E571)</f>
        <v>1</v>
      </c>
      <c r="X571" s="35">
        <f t="shared" si="33"/>
        <v>0</v>
      </c>
      <c r="Y571">
        <f t="shared" si="34"/>
        <v>1</v>
      </c>
    </row>
    <row r="572" spans="1:25" ht="15.75" x14ac:dyDescent="0.25">
      <c r="A572">
        <f t="shared" si="35"/>
        <v>570</v>
      </c>
      <c r="B572" t="str">
        <f>C572&amp;" "&amp;D572&amp;" - "&amp;F572</f>
        <v>Jonathan Huberdeau - FLO</v>
      </c>
      <c r="C572" t="str">
        <f>RIGHT(E572,(LEN(E572)-1)-SEARCH(",",E572,1))</f>
        <v>Jonathan</v>
      </c>
      <c r="D572" t="str">
        <f>LEFT(E572,SEARCH(",",E572,1)-1)</f>
        <v>Huberdeau</v>
      </c>
      <c r="E572" s="39" t="s">
        <v>2972</v>
      </c>
      <c r="F572" s="30" t="s">
        <v>2533</v>
      </c>
      <c r="G572" s="35" t="s">
        <v>422</v>
      </c>
      <c r="H572" s="35" t="s">
        <v>2698</v>
      </c>
      <c r="I572" s="35" t="s">
        <v>2679</v>
      </c>
      <c r="J572" s="35">
        <v>26</v>
      </c>
      <c r="K572" s="35">
        <f>VALUE(COUNTIF(Validation!$A$2:$H$47,E572))</f>
        <v>0</v>
      </c>
      <c r="L572" s="361">
        <f>IF(OR(N572="RFA",N572="UFA",N572="",N572=0),0,N572)</f>
        <v>5900000</v>
      </c>
      <c r="M572" s="361">
        <f>IF(OR(O572="RFA",O572="UFA",O572="",O572=0),0,O572)</f>
        <v>5900000</v>
      </c>
      <c r="N572" s="358">
        <v>5900000</v>
      </c>
      <c r="O572" s="358">
        <v>5900000</v>
      </c>
      <c r="P572" s="358">
        <v>5900000</v>
      </c>
      <c r="Q572" s="358">
        <v>5900000</v>
      </c>
      <c r="R572" s="358" t="s">
        <v>7</v>
      </c>
      <c r="S572" s="358">
        <v>0</v>
      </c>
      <c r="T572" s="358">
        <v>0</v>
      </c>
      <c r="U572" s="35">
        <f t="shared" si="32"/>
        <v>4</v>
      </c>
      <c r="W572">
        <f>COUNTIF($E$3:$E$1479,E572)</f>
        <v>1</v>
      </c>
      <c r="X572" s="35">
        <f t="shared" si="33"/>
        <v>0</v>
      </c>
      <c r="Y572">
        <f t="shared" si="34"/>
        <v>1</v>
      </c>
    </row>
    <row r="573" spans="1:25" ht="15.75" x14ac:dyDescent="0.25">
      <c r="A573">
        <f t="shared" si="35"/>
        <v>571</v>
      </c>
      <c r="B573" t="str">
        <f>C573&amp;" "&amp;D573&amp;" - "&amp;F573</f>
        <v>Anton Stralman - FLO</v>
      </c>
      <c r="C573" t="str">
        <f>RIGHT(E573,(LEN(E573)-1)-SEARCH(",",E573,1))</f>
        <v>Anton</v>
      </c>
      <c r="D573" t="str">
        <f>LEFT(E573,SEARCH(",",E573,1)-1)</f>
        <v>Stralman</v>
      </c>
      <c r="E573" s="39" t="s">
        <v>2914</v>
      </c>
      <c r="F573" s="30" t="s">
        <v>2533</v>
      </c>
      <c r="G573" s="35" t="s">
        <v>383</v>
      </c>
      <c r="H573" s="35" t="s">
        <v>381</v>
      </c>
      <c r="I573" s="35" t="s">
        <v>2679</v>
      </c>
      <c r="J573" s="35">
        <v>33</v>
      </c>
      <c r="K573" s="35">
        <f>VALUE(COUNTIF(Validation!$A$2:$H$47,E573))</f>
        <v>0</v>
      </c>
      <c r="L573" s="361">
        <f>IF(OR(N573="RFA",N573="UFA",N573="",N573=0),0,N573)</f>
        <v>5500000</v>
      </c>
      <c r="M573" s="361">
        <f>IF(OR(O573="RFA",O573="UFA",O573="",O573=0),0,O573)</f>
        <v>5500000</v>
      </c>
      <c r="N573" s="358">
        <v>5500000</v>
      </c>
      <c r="O573" s="358">
        <v>5500000</v>
      </c>
      <c r="P573" s="358">
        <v>5500000</v>
      </c>
      <c r="Q573" s="358" t="s">
        <v>7</v>
      </c>
      <c r="R573" s="358">
        <v>0</v>
      </c>
      <c r="S573" s="358">
        <v>0</v>
      </c>
      <c r="T573" s="358">
        <v>0</v>
      </c>
      <c r="U573" s="35">
        <f t="shared" si="32"/>
        <v>3</v>
      </c>
      <c r="W573">
        <f>COUNTIF($E$3:$E$1479,E573)</f>
        <v>1</v>
      </c>
      <c r="X573" s="35">
        <f t="shared" si="33"/>
        <v>0</v>
      </c>
      <c r="Y573">
        <f t="shared" si="34"/>
        <v>1</v>
      </c>
    </row>
    <row r="574" spans="1:25" ht="15.75" x14ac:dyDescent="0.25">
      <c r="A574">
        <f t="shared" si="35"/>
        <v>572</v>
      </c>
      <c r="B574" t="str">
        <f>C574&amp;" "&amp;D574&amp;" - "&amp;F574</f>
        <v>Mike Hoffman - FLO</v>
      </c>
      <c r="C574" t="str">
        <f>RIGHT(E574,(LEN(E574)-1)-SEARCH(",",E574,1))</f>
        <v>Mike</v>
      </c>
      <c r="D574" t="str">
        <f>LEFT(E574,SEARCH(",",E574,1)-1)</f>
        <v>Hoffman</v>
      </c>
      <c r="E574" s="39" t="s">
        <v>1455</v>
      </c>
      <c r="F574" s="30" t="s">
        <v>2533</v>
      </c>
      <c r="G574" s="35" t="s">
        <v>383</v>
      </c>
      <c r="H574" s="35" t="s">
        <v>2682</v>
      </c>
      <c r="I574" s="35" t="s">
        <v>2679</v>
      </c>
      <c r="J574" s="35">
        <v>29</v>
      </c>
      <c r="K574" s="35">
        <f>VALUE(COUNTIF(Validation!$A$2:$H$47,E574))</f>
        <v>0</v>
      </c>
      <c r="L574" s="361">
        <f>IF(OR(N574="RFA",N574="UFA",N574="",N574=0),0,N574)</f>
        <v>5187500</v>
      </c>
      <c r="M574" s="361">
        <f>IF(OR(O574="RFA",O574="UFA",O574="",O574=0),0,O574)</f>
        <v>0</v>
      </c>
      <c r="N574" s="358">
        <v>5187500</v>
      </c>
      <c r="O574" s="358" t="s">
        <v>7</v>
      </c>
      <c r="P574" s="358">
        <v>0</v>
      </c>
      <c r="Q574" s="358">
        <v>0</v>
      </c>
      <c r="R574" s="358">
        <v>0</v>
      </c>
      <c r="S574" s="358">
        <v>0</v>
      </c>
      <c r="T574" s="358">
        <v>0</v>
      </c>
      <c r="U574" s="35">
        <f t="shared" si="32"/>
        <v>1</v>
      </c>
      <c r="W574">
        <f>COUNTIF($E$3:$E$1479,E574)</f>
        <v>1</v>
      </c>
      <c r="X574" s="35">
        <f t="shared" si="33"/>
        <v>0</v>
      </c>
      <c r="Y574">
        <f t="shared" si="34"/>
        <v>0</v>
      </c>
    </row>
    <row r="575" spans="1:25" ht="15.75" x14ac:dyDescent="0.25">
      <c r="A575">
        <f t="shared" si="35"/>
        <v>573</v>
      </c>
      <c r="B575" t="str">
        <f>C575&amp;" "&amp;D575&amp;" - "&amp;F575</f>
        <v>Michael Matheson - FLO</v>
      </c>
      <c r="C575" t="str">
        <f>RIGHT(E575,(LEN(E575)-1)-SEARCH(",",E575,1))</f>
        <v>Michael</v>
      </c>
      <c r="D575" t="str">
        <f>LEFT(E575,SEARCH(",",E575,1)-1)</f>
        <v>Matheson</v>
      </c>
      <c r="E575" s="39" t="s">
        <v>1462</v>
      </c>
      <c r="F575" s="30" t="s">
        <v>2533</v>
      </c>
      <c r="G575" s="35">
        <v>0</v>
      </c>
      <c r="H575" s="35" t="s">
        <v>382</v>
      </c>
      <c r="I575" s="35" t="s">
        <v>2679</v>
      </c>
      <c r="J575" s="35">
        <v>25</v>
      </c>
      <c r="K575" s="35">
        <f>VALUE(COUNTIF(Validation!$A$2:$H$47,E575))</f>
        <v>0</v>
      </c>
      <c r="L575" s="361">
        <f>IF(OR(N575="RFA",N575="UFA",N575="",N575=0),0,N575)</f>
        <v>4875000</v>
      </c>
      <c r="M575" s="361">
        <f>IF(OR(O575="RFA",O575="UFA",O575="",O575=0),0,O575)</f>
        <v>4875000</v>
      </c>
      <c r="N575" s="358">
        <v>4875000</v>
      </c>
      <c r="O575" s="358">
        <v>4875000</v>
      </c>
      <c r="P575" s="358">
        <v>4875000</v>
      </c>
      <c r="Q575" s="358">
        <v>4875000</v>
      </c>
      <c r="R575" s="358">
        <v>4875000</v>
      </c>
      <c r="S575" s="358">
        <v>4875000</v>
      </c>
      <c r="T575" s="358">
        <v>4875000</v>
      </c>
      <c r="U575" s="35">
        <f t="shared" si="32"/>
        <v>7</v>
      </c>
      <c r="W575">
        <f>COUNTIF($E$3:$E$1479,E575)</f>
        <v>1</v>
      </c>
      <c r="X575" s="35">
        <f t="shared" si="33"/>
        <v>0</v>
      </c>
      <c r="Y575">
        <f t="shared" si="34"/>
        <v>1</v>
      </c>
    </row>
    <row r="576" spans="1:25" ht="15.75" x14ac:dyDescent="0.25">
      <c r="A576">
        <f t="shared" si="35"/>
        <v>574</v>
      </c>
      <c r="B576" t="str">
        <f>C576&amp;" "&amp;D576&amp;" - "&amp;F576</f>
        <v>Vincent Trocheck - FLO</v>
      </c>
      <c r="C576" t="str">
        <f>RIGHT(E576,(LEN(E576)-1)-SEARCH(",",E576,1))</f>
        <v>Vincent</v>
      </c>
      <c r="D576" t="str">
        <f>LEFT(E576,SEARCH(",",E576,1)-1)</f>
        <v>Trocheck</v>
      </c>
      <c r="E576" s="39" t="s">
        <v>3014</v>
      </c>
      <c r="F576" s="30" t="s">
        <v>2533</v>
      </c>
      <c r="G576" s="35">
        <v>0</v>
      </c>
      <c r="H576" s="35" t="s">
        <v>2686</v>
      </c>
      <c r="I576" s="35" t="s">
        <v>2679</v>
      </c>
      <c r="J576" s="35">
        <v>26</v>
      </c>
      <c r="K576" s="35">
        <f>VALUE(COUNTIF(Validation!$A$2:$H$47,E576))</f>
        <v>0</v>
      </c>
      <c r="L576" s="361">
        <f>IF(OR(N576="RFA",N576="UFA",N576="",N576=0),0,N576)</f>
        <v>4750000</v>
      </c>
      <c r="M576" s="361">
        <f>IF(OR(O576="RFA",O576="UFA",O576="",O576=0),0,O576)</f>
        <v>4750000</v>
      </c>
      <c r="N576" s="358">
        <v>4750000</v>
      </c>
      <c r="O576" s="358">
        <v>4750000</v>
      </c>
      <c r="P576" s="358">
        <v>4750000</v>
      </c>
      <c r="Q576" s="358" t="s">
        <v>7</v>
      </c>
      <c r="R576" s="358">
        <v>0</v>
      </c>
      <c r="S576" s="358">
        <v>0</v>
      </c>
      <c r="T576" s="358">
        <v>0</v>
      </c>
      <c r="U576" s="35">
        <f t="shared" si="32"/>
        <v>3</v>
      </c>
      <c r="W576">
        <f>COUNTIF($E$3:$E$1479,E576)</f>
        <v>1</v>
      </c>
      <c r="X576" s="35">
        <f t="shared" si="33"/>
        <v>0</v>
      </c>
      <c r="Y576">
        <f t="shared" si="34"/>
        <v>1</v>
      </c>
    </row>
    <row r="577" spans="1:25" ht="15.75" x14ac:dyDescent="0.25">
      <c r="A577">
        <f t="shared" si="35"/>
        <v>575</v>
      </c>
      <c r="B577" t="str">
        <f>C577&amp;" "&amp;D577&amp;" - "&amp;F577</f>
        <v>Evgeni Dadonov - FLO</v>
      </c>
      <c r="C577" t="str">
        <f>RIGHT(E577,(LEN(E577)-1)-SEARCH(",",E577,1))</f>
        <v>Evgeni</v>
      </c>
      <c r="D577" t="str">
        <f>LEFT(E577,SEARCH(",",E577,1)-1)</f>
        <v>Dadonov</v>
      </c>
      <c r="E577" s="39" t="s">
        <v>1457</v>
      </c>
      <c r="F577" s="30" t="s">
        <v>2533</v>
      </c>
      <c r="G577" s="35" t="s">
        <v>372</v>
      </c>
      <c r="H577" s="35" t="s">
        <v>2682</v>
      </c>
      <c r="I577" s="35" t="s">
        <v>2679</v>
      </c>
      <c r="J577" s="35">
        <v>30</v>
      </c>
      <c r="K577" s="35">
        <f>VALUE(COUNTIF(Validation!$A$2:$H$47,E577))</f>
        <v>0</v>
      </c>
      <c r="L577" s="361">
        <f>IF(OR(N577="RFA",N577="UFA",N577="",N577=0),0,N577)</f>
        <v>4000000</v>
      </c>
      <c r="M577" s="361">
        <f>IF(OR(O577="RFA",O577="UFA",O577="",O577=0),0,O577)</f>
        <v>0</v>
      </c>
      <c r="N577" s="358">
        <v>4000000</v>
      </c>
      <c r="O577" s="358" t="s">
        <v>7</v>
      </c>
      <c r="P577" s="358">
        <v>0</v>
      </c>
      <c r="Q577" s="358">
        <v>0</v>
      </c>
      <c r="R577" s="358">
        <v>0</v>
      </c>
      <c r="S577" s="358">
        <v>0</v>
      </c>
      <c r="T577" s="358">
        <v>0</v>
      </c>
      <c r="U577" s="35">
        <f t="shared" si="32"/>
        <v>1</v>
      </c>
      <c r="W577">
        <f>COUNTIF($E$3:$E$1479,E577)</f>
        <v>1</v>
      </c>
      <c r="X577" s="35">
        <f t="shared" si="33"/>
        <v>0</v>
      </c>
      <c r="Y577">
        <f t="shared" si="34"/>
        <v>0</v>
      </c>
    </row>
    <row r="578" spans="1:25" ht="15.75" x14ac:dyDescent="0.25">
      <c r="A578">
        <f t="shared" si="35"/>
        <v>576</v>
      </c>
      <c r="B578" t="str">
        <f>C578&amp;" "&amp;D578&amp;" - "&amp;F578</f>
        <v>Brett Connolly - FLO</v>
      </c>
      <c r="C578" t="str">
        <f>RIGHT(E578,(LEN(E578)-1)-SEARCH(",",E578,1))</f>
        <v>Brett</v>
      </c>
      <c r="D578" t="str">
        <f>LEFT(E578,SEARCH(",",E578,1)-1)</f>
        <v>Connolly</v>
      </c>
      <c r="E578" s="39" t="s">
        <v>1857</v>
      </c>
      <c r="F578" s="30" t="s">
        <v>2533</v>
      </c>
      <c r="G578" s="35">
        <v>0</v>
      </c>
      <c r="H578" s="35" t="s">
        <v>2682</v>
      </c>
      <c r="I578" s="35" t="s">
        <v>2679</v>
      </c>
      <c r="J578" s="35">
        <v>27</v>
      </c>
      <c r="K578" s="35">
        <f>VALUE(COUNTIF(Validation!$A$2:$H$47,E578))</f>
        <v>0</v>
      </c>
      <c r="L578" s="361">
        <f>IF(OR(N578="RFA",N578="UFA",N578="",N578=0),0,N578)</f>
        <v>3500000</v>
      </c>
      <c r="M578" s="361">
        <f>IF(OR(O578="RFA",O578="UFA",O578="",O578=0),0,O578)</f>
        <v>3500000</v>
      </c>
      <c r="N578" s="358">
        <v>3500000</v>
      </c>
      <c r="O578" s="358">
        <v>3500000</v>
      </c>
      <c r="P578" s="358">
        <v>3500000</v>
      </c>
      <c r="Q578" s="358">
        <v>3500000</v>
      </c>
      <c r="R578" s="358" t="s">
        <v>7</v>
      </c>
      <c r="S578" s="358">
        <v>0</v>
      </c>
      <c r="T578" s="358">
        <v>0</v>
      </c>
      <c r="U578" s="35">
        <f t="shared" si="32"/>
        <v>4</v>
      </c>
      <c r="W578">
        <f>COUNTIF($E$3:$E$1479,E578)</f>
        <v>1</v>
      </c>
      <c r="X578" s="35">
        <f t="shared" si="33"/>
        <v>0</v>
      </c>
      <c r="Y578">
        <f t="shared" si="34"/>
        <v>1</v>
      </c>
    </row>
    <row r="579" spans="1:25" ht="15.75" x14ac:dyDescent="0.25">
      <c r="A579">
        <f t="shared" si="35"/>
        <v>577</v>
      </c>
      <c r="B579" t="str">
        <f>C579&amp;" "&amp;D579&amp;" - "&amp;F579</f>
        <v>Mark Pysyk - FLO</v>
      </c>
      <c r="C579" t="str">
        <f>RIGHT(E579,(LEN(E579)-1)-SEARCH(",",E579,1))</f>
        <v>Mark</v>
      </c>
      <c r="D579" t="str">
        <f>LEFT(E579,SEARCH(",",E579,1)-1)</f>
        <v>Pysyk</v>
      </c>
      <c r="E579" s="39" t="s">
        <v>1463</v>
      </c>
      <c r="F579" s="30" t="s">
        <v>2533</v>
      </c>
      <c r="G579" s="35">
        <v>0</v>
      </c>
      <c r="H579" s="35" t="s">
        <v>381</v>
      </c>
      <c r="I579" s="35" t="s">
        <v>2679</v>
      </c>
      <c r="J579" s="35">
        <v>27</v>
      </c>
      <c r="K579" s="35">
        <f>VALUE(COUNTIF(Validation!$A$2:$H$47,E579))</f>
        <v>0</v>
      </c>
      <c r="L579" s="361">
        <f>IF(OR(N579="RFA",N579="UFA",N579="",N579=0),0,N579)</f>
        <v>2733333</v>
      </c>
      <c r="M579" s="361">
        <f>IF(OR(O579="RFA",O579="UFA",O579="",O579=0),0,O579)</f>
        <v>0</v>
      </c>
      <c r="N579" s="358">
        <v>2733333</v>
      </c>
      <c r="O579" s="358" t="s">
        <v>7</v>
      </c>
      <c r="P579" s="358">
        <v>0</v>
      </c>
      <c r="Q579" s="358">
        <v>0</v>
      </c>
      <c r="R579" s="358">
        <v>0</v>
      </c>
      <c r="S579" s="358">
        <v>0</v>
      </c>
      <c r="T579" s="358">
        <v>0</v>
      </c>
      <c r="U579" s="35">
        <f t="shared" ref="U579:U642" si="36">COUNTIF(N579:T579,"&gt;0")</f>
        <v>1</v>
      </c>
      <c r="W579">
        <f>COUNTIF($E$3:$E$1479,E579)</f>
        <v>1</v>
      </c>
      <c r="X579" s="35">
        <f t="shared" ref="X579:X642" si="37">IF(LEFT(G579,3)="ELC",1,0)</f>
        <v>0</v>
      </c>
      <c r="Y579">
        <f t="shared" ref="Y579:Y642" si="38">IF(L579=M579,1,0)</f>
        <v>0</v>
      </c>
    </row>
    <row r="580" spans="1:25" ht="15.75" x14ac:dyDescent="0.25">
      <c r="A580">
        <f t="shared" ref="A580:A643" si="39">A579+1</f>
        <v>578</v>
      </c>
      <c r="B580" t="str">
        <f>C580&amp;" "&amp;D580&amp;" - "&amp;F580</f>
        <v>Frank Vatrano - FLO</v>
      </c>
      <c r="C580" t="str">
        <f>RIGHT(E580,(LEN(E580)-1)-SEARCH(",",E580,1))</f>
        <v>Frank</v>
      </c>
      <c r="D580" t="str">
        <f>LEFT(E580,SEARCH(",",E580,1)-1)</f>
        <v>Vatrano</v>
      </c>
      <c r="E580" s="39" t="s">
        <v>1460</v>
      </c>
      <c r="F580" s="30" t="s">
        <v>2533</v>
      </c>
      <c r="G580" s="35">
        <v>0</v>
      </c>
      <c r="H580" s="35" t="s">
        <v>2682</v>
      </c>
      <c r="I580" s="35" t="s">
        <v>2679</v>
      </c>
      <c r="J580" s="35">
        <v>25</v>
      </c>
      <c r="K580" s="35">
        <f>VALUE(COUNTIF(Validation!$A$2:$H$47,E580))</f>
        <v>0</v>
      </c>
      <c r="L580" s="361">
        <f>IF(OR(N580="RFA",N580="UFA",N580="",N580=0),0,N580)</f>
        <v>2533333</v>
      </c>
      <c r="M580" s="361">
        <f>IF(OR(O580="RFA",O580="UFA",O580="",O580=0),0,O580)</f>
        <v>2533333</v>
      </c>
      <c r="N580" s="358">
        <v>2533333</v>
      </c>
      <c r="O580" s="358">
        <v>2533333</v>
      </c>
      <c r="P580" s="358">
        <v>2533333</v>
      </c>
      <c r="Q580" s="358" t="s">
        <v>7</v>
      </c>
      <c r="R580" s="358">
        <v>0</v>
      </c>
      <c r="S580" s="358">
        <v>0</v>
      </c>
      <c r="T580" s="358">
        <v>0</v>
      </c>
      <c r="U580" s="35">
        <f t="shared" si="36"/>
        <v>3</v>
      </c>
      <c r="W580">
        <f>COUNTIF($E$3:$E$1479,E580)</f>
        <v>1</v>
      </c>
      <c r="X580" s="35">
        <f t="shared" si="37"/>
        <v>0</v>
      </c>
      <c r="Y580">
        <f t="shared" si="38"/>
        <v>1</v>
      </c>
    </row>
    <row r="581" spans="1:25" ht="15.75" x14ac:dyDescent="0.25">
      <c r="A581">
        <f t="shared" si="39"/>
        <v>579</v>
      </c>
      <c r="B581" t="str">
        <f>C581&amp;" "&amp;D581&amp;" - "&amp;F581</f>
        <v>Aleksi Heponiemi - FLO</v>
      </c>
      <c r="C581" t="str">
        <f>RIGHT(E581,(LEN(E581)-1)-SEARCH(",",E581,1))</f>
        <v>Aleksi</v>
      </c>
      <c r="D581" t="str">
        <f>LEFT(E581,SEARCH(",",E581,1)-1)</f>
        <v>Heponiemi</v>
      </c>
      <c r="E581" s="39" t="s">
        <v>2534</v>
      </c>
      <c r="F581" s="30" t="s">
        <v>2533</v>
      </c>
      <c r="G581" s="35" t="s">
        <v>388</v>
      </c>
      <c r="H581" s="35" t="s">
        <v>73</v>
      </c>
      <c r="I581" s="35" t="s">
        <v>2692</v>
      </c>
      <c r="J581" s="35">
        <v>20</v>
      </c>
      <c r="K581" s="35">
        <f>VALUE(COUNTIF(Validation!$A$2:$H$47,E581))</f>
        <v>0</v>
      </c>
      <c r="L581" s="361">
        <f>IF(OR(N581="RFA",N581="UFA",N581="",N581=0),0,N581)</f>
        <v>1775000</v>
      </c>
      <c r="M581" s="361">
        <f>IF(OR(O581="RFA",O581="UFA",O581="",O581=0),0,O581)</f>
        <v>1775000</v>
      </c>
      <c r="N581" s="358">
        <v>1775000</v>
      </c>
      <c r="O581" s="358">
        <v>1775000</v>
      </c>
      <c r="P581" s="358">
        <v>1775000</v>
      </c>
      <c r="Q581" s="358" t="s">
        <v>8</v>
      </c>
      <c r="R581" s="358">
        <v>0</v>
      </c>
      <c r="S581" s="358">
        <v>0</v>
      </c>
      <c r="T581" s="358">
        <v>0</v>
      </c>
      <c r="U581" s="35">
        <f t="shared" si="36"/>
        <v>3</v>
      </c>
      <c r="W581">
        <f>COUNTIF($E$3:$E$1479,E581)</f>
        <v>1</v>
      </c>
      <c r="X581" s="35">
        <f t="shared" si="37"/>
        <v>1</v>
      </c>
      <c r="Y581">
        <f t="shared" si="38"/>
        <v>1</v>
      </c>
    </row>
    <row r="582" spans="1:25" ht="15.75" x14ac:dyDescent="0.25">
      <c r="A582">
        <f t="shared" si="39"/>
        <v>580</v>
      </c>
      <c r="B582" t="str">
        <f>C582&amp;" "&amp;D582&amp;" - "&amp;F582</f>
        <v>Noel Acciari - FLO</v>
      </c>
      <c r="C582" t="str">
        <f>RIGHT(E582,(LEN(E582)-1)-SEARCH(",",E582,1))</f>
        <v>Noel</v>
      </c>
      <c r="D582" t="str">
        <f>LEFT(E582,SEARCH(",",E582,1)-1)</f>
        <v>Acciari</v>
      </c>
      <c r="E582" s="39" t="s">
        <v>1354</v>
      </c>
      <c r="F582" s="30" t="s">
        <v>2533</v>
      </c>
      <c r="G582" s="35" t="s">
        <v>383</v>
      </c>
      <c r="H582" s="35" t="s">
        <v>2680</v>
      </c>
      <c r="I582" s="35" t="s">
        <v>2679</v>
      </c>
      <c r="J582" s="35">
        <v>27</v>
      </c>
      <c r="K582" s="35">
        <f>VALUE(COUNTIF(Validation!$A$2:$H$47,E582))</f>
        <v>0</v>
      </c>
      <c r="L582" s="361">
        <f>IF(OR(N582="RFA",N582="UFA",N582="",N582=0),0,N582)</f>
        <v>1666667</v>
      </c>
      <c r="M582" s="361">
        <f>IF(OR(O582="RFA",O582="UFA",O582="",O582=0),0,O582)</f>
        <v>1666667</v>
      </c>
      <c r="N582" s="358">
        <v>1666667</v>
      </c>
      <c r="O582" s="358">
        <v>1666667</v>
      </c>
      <c r="P582" s="358">
        <v>1666667</v>
      </c>
      <c r="Q582" s="358" t="s">
        <v>7</v>
      </c>
      <c r="R582" s="358">
        <v>0</v>
      </c>
      <c r="S582" s="358">
        <v>0</v>
      </c>
      <c r="T582" s="358">
        <v>0</v>
      </c>
      <c r="U582" s="35">
        <f t="shared" si="36"/>
        <v>3</v>
      </c>
      <c r="W582">
        <f>COUNTIF($E$3:$E$1479,E582)</f>
        <v>1</v>
      </c>
      <c r="X582" s="35">
        <f t="shared" si="37"/>
        <v>0</v>
      </c>
      <c r="Y582">
        <f t="shared" si="38"/>
        <v>1</v>
      </c>
    </row>
    <row r="583" spans="1:25" ht="15.75" x14ac:dyDescent="0.25">
      <c r="A583">
        <f t="shared" si="39"/>
        <v>581</v>
      </c>
      <c r="B583" t="str">
        <f>C583&amp;" "&amp;D583&amp;" - "&amp;F583</f>
        <v>MacKenzie Weegar - FLO</v>
      </c>
      <c r="C583" t="str">
        <f>RIGHT(E583,(LEN(E583)-1)-SEARCH(",",E583,1))</f>
        <v>MacKenzie</v>
      </c>
      <c r="D583" t="str">
        <f>LEFT(E583,SEARCH(",",E583,1)-1)</f>
        <v>Weegar</v>
      </c>
      <c r="E583" s="39" t="s">
        <v>1465</v>
      </c>
      <c r="F583" s="30" t="s">
        <v>2533</v>
      </c>
      <c r="G583" s="35">
        <v>0</v>
      </c>
      <c r="H583" s="35" t="s">
        <v>381</v>
      </c>
      <c r="I583" s="35" t="s">
        <v>2679</v>
      </c>
      <c r="J583" s="9">
        <v>25</v>
      </c>
      <c r="K583" s="35">
        <f>VALUE(COUNTIF(Validation!$A$2:$H$47,E583))</f>
        <v>0</v>
      </c>
      <c r="L583" s="361">
        <f>IF(OR(N583="RFA",N583="UFA",N583="",N583=0),0,N583)</f>
        <v>1600000</v>
      </c>
      <c r="M583" s="361">
        <f>IF(OR(O583="RFA",O583="UFA",O583="",O583=0),0,O583)</f>
        <v>0</v>
      </c>
      <c r="N583" s="358">
        <v>1600000</v>
      </c>
      <c r="O583" s="358" t="s">
        <v>8</v>
      </c>
      <c r="P583" s="358">
        <v>0</v>
      </c>
      <c r="Q583" s="358">
        <v>0</v>
      </c>
      <c r="R583" s="358">
        <v>0</v>
      </c>
      <c r="S583" s="358">
        <v>0</v>
      </c>
      <c r="T583" s="358">
        <v>0</v>
      </c>
      <c r="U583" s="35">
        <f t="shared" si="36"/>
        <v>1</v>
      </c>
      <c r="W583">
        <f>COUNTIF($E$3:$E$1479,E583)</f>
        <v>1</v>
      </c>
      <c r="X583" s="35">
        <f t="shared" si="37"/>
        <v>0</v>
      </c>
      <c r="Y583">
        <f t="shared" si="38"/>
        <v>0</v>
      </c>
    </row>
    <row r="584" spans="1:25" ht="15.75" x14ac:dyDescent="0.25">
      <c r="A584">
        <f t="shared" si="39"/>
        <v>582</v>
      </c>
      <c r="B584" t="str">
        <f>C584&amp;" "&amp;D584&amp;" - "&amp;F584</f>
        <v>Owen Tippett - FLO</v>
      </c>
      <c r="C584" t="str">
        <f>RIGHT(E584,(LEN(E584)-1)-SEARCH(",",E584,1))</f>
        <v>Owen</v>
      </c>
      <c r="D584" t="str">
        <f>LEFT(E584,SEARCH(",",E584,1)-1)</f>
        <v>Tippett</v>
      </c>
      <c r="E584" s="39" t="s">
        <v>1469</v>
      </c>
      <c r="F584" s="30" t="s">
        <v>2533</v>
      </c>
      <c r="G584" s="35" t="s">
        <v>388</v>
      </c>
      <c r="H584" s="35" t="s">
        <v>88</v>
      </c>
      <c r="I584" s="35" t="s">
        <v>2692</v>
      </c>
      <c r="J584" s="35">
        <v>20</v>
      </c>
      <c r="K584" s="35">
        <f>VALUE(COUNTIF(Validation!$A$2:$H$47,E584))</f>
        <v>0</v>
      </c>
      <c r="L584" s="361">
        <f>IF(OR(N584="RFA",N584="UFA",N584="",N584=0),0,N584)</f>
        <v>1596667</v>
      </c>
      <c r="M584" s="361">
        <f>IF(OR(O584="RFA",O584="UFA",O584="",O584=0),0,O584)</f>
        <v>1596667</v>
      </c>
      <c r="N584" s="358">
        <v>1596667</v>
      </c>
      <c r="O584" s="358">
        <v>1596667</v>
      </c>
      <c r="P584" s="358">
        <v>1596667</v>
      </c>
      <c r="Q584" s="358" t="s">
        <v>8</v>
      </c>
      <c r="R584" s="358">
        <v>0</v>
      </c>
      <c r="S584" s="358">
        <v>0</v>
      </c>
      <c r="T584" s="358">
        <v>0</v>
      </c>
      <c r="U584" s="35">
        <f t="shared" si="36"/>
        <v>3</v>
      </c>
      <c r="W584">
        <f>COUNTIF($E$3:$E$1479,E584)</f>
        <v>1</v>
      </c>
      <c r="X584" s="35">
        <f t="shared" si="37"/>
        <v>1</v>
      </c>
      <c r="Y584">
        <f t="shared" si="38"/>
        <v>1</v>
      </c>
    </row>
    <row r="585" spans="1:25" ht="15.75" x14ac:dyDescent="0.25">
      <c r="A585">
        <f t="shared" si="39"/>
        <v>583</v>
      </c>
      <c r="B585" t="str">
        <f>C585&amp;" "&amp;D585&amp;" - "&amp;F585</f>
        <v>Henrik Borgstrom - FLO</v>
      </c>
      <c r="C585" t="str">
        <f>RIGHT(E585,(LEN(E585)-1)-SEARCH(",",E585,1))</f>
        <v>Henrik</v>
      </c>
      <c r="D585" t="str">
        <f>LEFT(E585,SEARCH(",",E585,1)-1)</f>
        <v>Borgstrom</v>
      </c>
      <c r="E585" s="39" t="s">
        <v>2852</v>
      </c>
      <c r="F585" s="30" t="s">
        <v>2533</v>
      </c>
      <c r="G585" s="35" t="s">
        <v>388</v>
      </c>
      <c r="H585" s="35" t="s">
        <v>73</v>
      </c>
      <c r="I585" s="35" t="s">
        <v>2679</v>
      </c>
      <c r="J585" s="35">
        <v>22</v>
      </c>
      <c r="K585" s="35">
        <f>VALUE(COUNTIF(Validation!$A$2:$H$47,E585))</f>
        <v>0</v>
      </c>
      <c r="L585" s="361">
        <f>IF(OR(N585="RFA",N585="UFA",N585="",N585=0),0,N585)</f>
        <v>1491667</v>
      </c>
      <c r="M585" s="361">
        <f>IF(OR(O585="RFA",O585="UFA",O585="",O585=0),0,O585)</f>
        <v>0</v>
      </c>
      <c r="N585" s="358">
        <v>1491667</v>
      </c>
      <c r="O585" s="358" t="s">
        <v>8</v>
      </c>
      <c r="P585" s="358">
        <v>0</v>
      </c>
      <c r="Q585" s="358">
        <v>0</v>
      </c>
      <c r="R585" s="358">
        <v>0</v>
      </c>
      <c r="S585" s="358">
        <v>0</v>
      </c>
      <c r="T585" s="358">
        <v>0</v>
      </c>
      <c r="U585" s="35">
        <f t="shared" si="36"/>
        <v>1</v>
      </c>
      <c r="W585">
        <f>COUNTIF($E$3:$E$1479,E585)</f>
        <v>1</v>
      </c>
      <c r="X585" s="35">
        <f t="shared" si="37"/>
        <v>1</v>
      </c>
      <c r="Y585">
        <f t="shared" si="38"/>
        <v>0</v>
      </c>
    </row>
    <row r="586" spans="1:25" ht="15.75" x14ac:dyDescent="0.25">
      <c r="A586">
        <f t="shared" si="39"/>
        <v>584</v>
      </c>
      <c r="B586" t="str">
        <f>C586&amp;" "&amp;D586&amp;" - "&amp;F586</f>
        <v>Brady Keeper - FLO</v>
      </c>
      <c r="C586" t="str">
        <f>RIGHT(E586,(LEN(E586)-1)-SEARCH(",",E586,1))</f>
        <v>Brady</v>
      </c>
      <c r="D586" t="str">
        <f>LEFT(E586,SEARCH(",",E586,1)-1)</f>
        <v>Keeper</v>
      </c>
      <c r="E586" s="39" t="s">
        <v>2538</v>
      </c>
      <c r="F586" s="30" t="s">
        <v>2533</v>
      </c>
      <c r="G586" s="35" t="s">
        <v>388</v>
      </c>
      <c r="H586" s="35" t="s">
        <v>381</v>
      </c>
      <c r="I586" s="35" t="s">
        <v>2692</v>
      </c>
      <c r="J586" s="35">
        <v>23</v>
      </c>
      <c r="K586" s="35">
        <f>VALUE(COUNTIF(Validation!$A$2:$H$47,E586))</f>
        <v>0</v>
      </c>
      <c r="L586" s="361">
        <f>IF(OR(N586="RFA",N586="UFA",N586="",N586=0),0,N586)</f>
        <v>1350000</v>
      </c>
      <c r="M586" s="361">
        <f>IF(OR(O586="RFA",O586="UFA",O586="",O586=0),0,O586)</f>
        <v>0</v>
      </c>
      <c r="N586" s="358">
        <v>1350000</v>
      </c>
      <c r="O586" s="358" t="s">
        <v>8</v>
      </c>
      <c r="P586" s="358">
        <v>0</v>
      </c>
      <c r="Q586" s="358">
        <v>0</v>
      </c>
      <c r="R586" s="358">
        <v>0</v>
      </c>
      <c r="S586" s="358">
        <v>0</v>
      </c>
      <c r="T586" s="358">
        <v>0</v>
      </c>
      <c r="U586" s="35">
        <f t="shared" si="36"/>
        <v>1</v>
      </c>
      <c r="W586">
        <f>COUNTIF($E$3:$E$1479,E586)</f>
        <v>1</v>
      </c>
      <c r="X586" s="35">
        <f t="shared" si="37"/>
        <v>1</v>
      </c>
      <c r="Y586">
        <f t="shared" si="38"/>
        <v>0</v>
      </c>
    </row>
    <row r="587" spans="1:25" ht="15.75" x14ac:dyDescent="0.25">
      <c r="A587">
        <f t="shared" si="39"/>
        <v>585</v>
      </c>
      <c r="B587" t="str">
        <f>C587&amp;" "&amp;D587&amp;" - "&amp;F587</f>
        <v>Colton Sceviour - FLO</v>
      </c>
      <c r="C587" t="str">
        <f>RIGHT(E587,(LEN(E587)-1)-SEARCH(",",E587,1))</f>
        <v>Colton</v>
      </c>
      <c r="D587" t="str">
        <f>LEFT(E587,SEARCH(",",E587,1)-1)</f>
        <v>Sceviour</v>
      </c>
      <c r="E587" s="39" t="s">
        <v>1459</v>
      </c>
      <c r="F587" s="30" t="s">
        <v>2533</v>
      </c>
      <c r="G587" s="35">
        <v>0</v>
      </c>
      <c r="H587" s="35" t="s">
        <v>88</v>
      </c>
      <c r="I587" s="35" t="s">
        <v>2679</v>
      </c>
      <c r="J587" s="35">
        <v>30</v>
      </c>
      <c r="K587" s="35">
        <f>VALUE(COUNTIF(Validation!$A$2:$H$47,E587))</f>
        <v>0</v>
      </c>
      <c r="L587" s="361">
        <f>IF(OR(N587="RFA",N587="UFA",N587="",N587=0),0,N587)</f>
        <v>1200000</v>
      </c>
      <c r="M587" s="361">
        <f>IF(OR(O587="RFA",O587="UFA",O587="",O587=0),0,O587)</f>
        <v>1200000</v>
      </c>
      <c r="N587" s="358">
        <v>1200000</v>
      </c>
      <c r="O587" s="358">
        <v>1200000</v>
      </c>
      <c r="P587" s="358" t="s">
        <v>7</v>
      </c>
      <c r="Q587" s="358">
        <v>0</v>
      </c>
      <c r="R587" s="358">
        <v>0</v>
      </c>
      <c r="S587" s="358">
        <v>0</v>
      </c>
      <c r="T587" s="358">
        <v>0</v>
      </c>
      <c r="U587" s="35">
        <f t="shared" si="36"/>
        <v>2</v>
      </c>
      <c r="W587">
        <f>COUNTIF($E$3:$E$1479,E587)</f>
        <v>1</v>
      </c>
      <c r="X587" s="35">
        <f t="shared" si="37"/>
        <v>0</v>
      </c>
      <c r="Y587">
        <f t="shared" si="38"/>
        <v>1</v>
      </c>
    </row>
    <row r="588" spans="1:25" ht="15.75" x14ac:dyDescent="0.25">
      <c r="A588">
        <f t="shared" si="39"/>
        <v>586</v>
      </c>
      <c r="B588" t="str">
        <f>C588&amp;" "&amp;D588&amp;" - "&amp;F588</f>
        <v>Rodrigo Abols - FLO</v>
      </c>
      <c r="C588" t="str">
        <f>RIGHT(E588,(LEN(E588)-1)-SEARCH(",",E588,1))</f>
        <v>Rodrigo</v>
      </c>
      <c r="D588" t="str">
        <f>LEFT(E588,SEARCH(",",E588,1)-1)</f>
        <v>Abols</v>
      </c>
      <c r="E588" s="39" t="s">
        <v>2536</v>
      </c>
      <c r="F588" s="30" t="s">
        <v>2533</v>
      </c>
      <c r="G588" s="35" t="s">
        <v>388</v>
      </c>
      <c r="H588" s="35" t="s">
        <v>73</v>
      </c>
      <c r="I588" s="35" t="s">
        <v>2692</v>
      </c>
      <c r="J588" s="35">
        <v>23</v>
      </c>
      <c r="K588" s="35">
        <f>VALUE(COUNTIF(Validation!$A$2:$H$47,E588))</f>
        <v>0</v>
      </c>
      <c r="L588" s="361">
        <f>IF(OR(N588="RFA",N588="UFA",N588="",N588=0),0,N588)</f>
        <v>925000</v>
      </c>
      <c r="M588" s="361">
        <f>IF(OR(O588="RFA",O588="UFA",O588="",O588=0),0,O588)</f>
        <v>925000</v>
      </c>
      <c r="N588" s="358">
        <v>925000</v>
      </c>
      <c r="O588" s="358">
        <v>925000</v>
      </c>
      <c r="P588" s="358" t="s">
        <v>8</v>
      </c>
      <c r="Q588" s="358">
        <v>0</v>
      </c>
      <c r="R588" s="358">
        <v>0</v>
      </c>
      <c r="S588" s="358">
        <v>0</v>
      </c>
      <c r="T588" s="358">
        <v>0</v>
      </c>
      <c r="U588" s="35">
        <f t="shared" si="36"/>
        <v>2</v>
      </c>
      <c r="W588">
        <f>COUNTIF($E$3:$E$1479,E588)</f>
        <v>1</v>
      </c>
      <c r="X588" s="35">
        <f t="shared" si="37"/>
        <v>1</v>
      </c>
      <c r="Y588">
        <f t="shared" si="38"/>
        <v>1</v>
      </c>
    </row>
    <row r="589" spans="1:25" ht="15.75" x14ac:dyDescent="0.25">
      <c r="A589">
        <f t="shared" si="39"/>
        <v>587</v>
      </c>
      <c r="B589" t="str">
        <f>C589&amp;" "&amp;D589&amp;" - "&amp;F589</f>
        <v>Patrick Bajkov - FLO</v>
      </c>
      <c r="C589" t="str">
        <f>RIGHT(E589,(LEN(E589)-1)-SEARCH(",",E589,1))</f>
        <v>Patrick</v>
      </c>
      <c r="D589" t="str">
        <f>LEFT(E589,SEARCH(",",E589,1)-1)</f>
        <v>Bajkov</v>
      </c>
      <c r="E589" s="39" t="s">
        <v>1471</v>
      </c>
      <c r="F589" s="30" t="s">
        <v>2533</v>
      </c>
      <c r="G589" s="35" t="s">
        <v>388</v>
      </c>
      <c r="H589" s="35" t="s">
        <v>2682</v>
      </c>
      <c r="I589" s="35" t="s">
        <v>2692</v>
      </c>
      <c r="J589" s="35">
        <v>21</v>
      </c>
      <c r="K589" s="35">
        <f>VALUE(COUNTIF(Validation!$A$2:$H$47,E589))</f>
        <v>0</v>
      </c>
      <c r="L589" s="361">
        <f>IF(OR(N589="RFA",N589="UFA",N589="",N589=0),0,N589)</f>
        <v>925000</v>
      </c>
      <c r="M589" s="361">
        <f>IF(OR(O589="RFA",O589="UFA",O589="",O589=0),0,O589)</f>
        <v>925000</v>
      </c>
      <c r="N589" s="358">
        <v>925000</v>
      </c>
      <c r="O589" s="358">
        <v>925000</v>
      </c>
      <c r="P589" s="358" t="s">
        <v>8</v>
      </c>
      <c r="Q589" s="358">
        <v>0</v>
      </c>
      <c r="R589" s="358">
        <v>0</v>
      </c>
      <c r="S589" s="358">
        <v>0</v>
      </c>
      <c r="T589" s="358">
        <v>0</v>
      </c>
      <c r="U589" s="35">
        <f t="shared" si="36"/>
        <v>2</v>
      </c>
      <c r="W589">
        <f>COUNTIF($E$3:$E$1479,E589)</f>
        <v>1</v>
      </c>
      <c r="X589" s="35">
        <f t="shared" si="37"/>
        <v>1</v>
      </c>
      <c r="Y589">
        <f t="shared" si="38"/>
        <v>1</v>
      </c>
    </row>
    <row r="590" spans="1:25" ht="15.75" x14ac:dyDescent="0.25">
      <c r="A590">
        <f t="shared" si="39"/>
        <v>588</v>
      </c>
      <c r="B590" t="str">
        <f>C590&amp;" "&amp;D590&amp;" - "&amp;F590</f>
        <v>Ryan Bednard - FLO</v>
      </c>
      <c r="C590" t="str">
        <f>RIGHT(E590,(LEN(E590)-1)-SEARCH(",",E590,1))</f>
        <v>Ryan</v>
      </c>
      <c r="D590" t="str">
        <f>LEFT(E590,SEARCH(",",E590,1)-1)</f>
        <v>Bednard</v>
      </c>
      <c r="E590" s="39" t="s">
        <v>2540</v>
      </c>
      <c r="F590" s="30" t="s">
        <v>2533</v>
      </c>
      <c r="G590" s="35" t="s">
        <v>388</v>
      </c>
      <c r="H590" s="35" t="s">
        <v>127</v>
      </c>
      <c r="I590" s="35" t="s">
        <v>2692</v>
      </c>
      <c r="J590" s="35">
        <v>22</v>
      </c>
      <c r="K590" s="35">
        <f>VALUE(COUNTIF(Validation!$A$2:$H$47,E590))</f>
        <v>0</v>
      </c>
      <c r="L590" s="361">
        <f>IF(OR(N590="RFA",N590="UFA",N590="",N590=0),0,N590)</f>
        <v>925000</v>
      </c>
      <c r="M590" s="361">
        <f>IF(OR(O590="RFA",O590="UFA",O590="",O590=0),0,O590)</f>
        <v>925000</v>
      </c>
      <c r="N590" s="358">
        <v>925000</v>
      </c>
      <c r="O590" s="358">
        <v>925000</v>
      </c>
      <c r="P590" s="358" t="s">
        <v>8</v>
      </c>
      <c r="Q590" s="358">
        <v>0</v>
      </c>
      <c r="R590" s="358">
        <v>0</v>
      </c>
      <c r="S590" s="358">
        <v>0</v>
      </c>
      <c r="T590" s="358">
        <v>0</v>
      </c>
      <c r="U590" s="35">
        <f t="shared" si="36"/>
        <v>2</v>
      </c>
      <c r="W590">
        <f>COUNTIF($E$3:$E$1479,E590)</f>
        <v>1</v>
      </c>
      <c r="X590" s="35">
        <f t="shared" si="37"/>
        <v>1</v>
      </c>
      <c r="Y590">
        <f t="shared" si="38"/>
        <v>1</v>
      </c>
    </row>
    <row r="591" spans="1:25" ht="15.75" x14ac:dyDescent="0.25">
      <c r="A591">
        <f t="shared" si="39"/>
        <v>589</v>
      </c>
      <c r="B591" t="str">
        <f>C591&amp;" "&amp;D591&amp;" - "&amp;F591</f>
        <v>Serron Noel - FLO</v>
      </c>
      <c r="C591" t="str">
        <f>RIGHT(E591,(LEN(E591)-1)-SEARCH(",",E591,1))</f>
        <v>Serron</v>
      </c>
      <c r="D591" t="str">
        <f>LEFT(E591,SEARCH(",",E591,1)-1)</f>
        <v>Noel</v>
      </c>
      <c r="E591" s="39" t="s">
        <v>2535</v>
      </c>
      <c r="F591" s="30" t="s">
        <v>2533</v>
      </c>
      <c r="G591" s="35" t="s">
        <v>390</v>
      </c>
      <c r="H591" s="35" t="s">
        <v>88</v>
      </c>
      <c r="I591" s="35" t="s">
        <v>391</v>
      </c>
      <c r="J591" s="35">
        <v>19</v>
      </c>
      <c r="K591" s="35">
        <f>VALUE(COUNTIF(Validation!$A$2:$H$47,E591))</f>
        <v>0</v>
      </c>
      <c r="L591" s="361">
        <f>IF(OR(N591="RFA",N591="UFA",N591="",N591=0),0,N591)</f>
        <v>925000</v>
      </c>
      <c r="M591" s="361">
        <f>IF(OR(O591="RFA",O591="UFA",O591="",O591=0),0,O591)</f>
        <v>925000</v>
      </c>
      <c r="N591" s="358">
        <v>925000</v>
      </c>
      <c r="O591" s="358">
        <v>925000</v>
      </c>
      <c r="P591" s="358">
        <v>925000</v>
      </c>
      <c r="Q591" s="358" t="s">
        <v>8</v>
      </c>
      <c r="R591" s="358">
        <v>0</v>
      </c>
      <c r="S591" s="358">
        <v>0</v>
      </c>
      <c r="T591" s="358">
        <v>0</v>
      </c>
      <c r="U591" s="35">
        <f t="shared" si="36"/>
        <v>3</v>
      </c>
      <c r="W591">
        <f>COUNTIF($E$3:$E$1479,E591)</f>
        <v>1</v>
      </c>
      <c r="X591" s="35">
        <f t="shared" si="37"/>
        <v>1</v>
      </c>
      <c r="Y591">
        <f t="shared" si="38"/>
        <v>1</v>
      </c>
    </row>
    <row r="592" spans="1:25" ht="15.75" x14ac:dyDescent="0.25">
      <c r="A592">
        <f t="shared" si="39"/>
        <v>590</v>
      </c>
      <c r="B592" t="str">
        <f>C592&amp;" "&amp;D592&amp;" - "&amp;F592</f>
        <v>Jonathan Ang - FLO</v>
      </c>
      <c r="C592" t="str">
        <f>RIGHT(E592,(LEN(E592)-1)-SEARCH(",",E592,1))</f>
        <v>Jonathan</v>
      </c>
      <c r="D592" t="str">
        <f>LEFT(E592,SEARCH(",",E592,1)-1)</f>
        <v>Ang</v>
      </c>
      <c r="E592" s="39" t="s">
        <v>1474</v>
      </c>
      <c r="F592" s="30" t="s">
        <v>2533</v>
      </c>
      <c r="G592" s="35" t="s">
        <v>388</v>
      </c>
      <c r="H592" s="9" t="s">
        <v>73</v>
      </c>
      <c r="I592" s="9" t="s">
        <v>2692</v>
      </c>
      <c r="J592" s="9">
        <v>21</v>
      </c>
      <c r="K592" s="35">
        <f>VALUE(COUNTIF(Validation!$A$2:$H$47,E592))</f>
        <v>0</v>
      </c>
      <c r="L592" s="361">
        <f>IF(OR(N592="RFA",N592="UFA",N592="",N592=0),0,N592)</f>
        <v>910833</v>
      </c>
      <c r="M592" s="361">
        <f>IF(OR(O592="RFA",O592="UFA",O592="",O592=0),0,O592)</f>
        <v>910833</v>
      </c>
      <c r="N592" s="358">
        <v>910833</v>
      </c>
      <c r="O592" s="358">
        <v>910833</v>
      </c>
      <c r="P592" s="358" t="s">
        <v>8</v>
      </c>
      <c r="Q592" s="358">
        <v>0</v>
      </c>
      <c r="R592" s="358">
        <v>0</v>
      </c>
      <c r="S592" s="358">
        <v>0</v>
      </c>
      <c r="T592" s="358">
        <v>0</v>
      </c>
      <c r="U592" s="35">
        <f t="shared" si="36"/>
        <v>2</v>
      </c>
      <c r="W592">
        <f>COUNTIF($E$3:$E$1479,E592)</f>
        <v>1</v>
      </c>
      <c r="X592" s="35">
        <f t="shared" si="37"/>
        <v>1</v>
      </c>
      <c r="Y592">
        <f t="shared" si="38"/>
        <v>1</v>
      </c>
    </row>
    <row r="593" spans="1:25" ht="15.75" x14ac:dyDescent="0.25">
      <c r="A593">
        <f t="shared" si="39"/>
        <v>591</v>
      </c>
      <c r="B593" t="str">
        <f>C593&amp;" "&amp;D593&amp;" - "&amp;F593</f>
        <v>Cliff Pu - FLO</v>
      </c>
      <c r="C593" t="str">
        <f>RIGHT(E593,(LEN(E593)-1)-SEARCH(",",E593,1))</f>
        <v>Cliff</v>
      </c>
      <c r="D593" t="str">
        <f>LEFT(E593,SEARCH(",",E593,1)-1)</f>
        <v>Pu</v>
      </c>
      <c r="E593" s="39" t="s">
        <v>1644</v>
      </c>
      <c r="F593" s="30" t="s">
        <v>2533</v>
      </c>
      <c r="G593" s="35" t="s">
        <v>388</v>
      </c>
      <c r="H593" s="35" t="s">
        <v>88</v>
      </c>
      <c r="I593" s="35" t="s">
        <v>2692</v>
      </c>
      <c r="J593" s="35">
        <v>21</v>
      </c>
      <c r="K593" s="35">
        <f>VALUE(COUNTIF(Validation!$A$2:$H$47,E593))</f>
        <v>0</v>
      </c>
      <c r="L593" s="361">
        <f>IF(OR(N593="RFA",N593="UFA",N593="",N593=0),0,N593)</f>
        <v>910833</v>
      </c>
      <c r="M593" s="361">
        <f>IF(OR(O593="RFA",O593="UFA",O593="",O593=0),0,O593)</f>
        <v>910833</v>
      </c>
      <c r="N593" s="358">
        <v>910833</v>
      </c>
      <c r="O593" s="358">
        <v>910833</v>
      </c>
      <c r="P593" s="358" t="s">
        <v>8</v>
      </c>
      <c r="Q593" s="358">
        <v>0</v>
      </c>
      <c r="R593" s="358">
        <v>0</v>
      </c>
      <c r="S593" s="358">
        <v>0</v>
      </c>
      <c r="T593" s="358">
        <v>0</v>
      </c>
      <c r="U593" s="35">
        <f t="shared" si="36"/>
        <v>2</v>
      </c>
      <c r="W593">
        <f>COUNTIF($E$3:$E$1479,E593)</f>
        <v>1</v>
      </c>
      <c r="X593" s="35">
        <f t="shared" si="37"/>
        <v>1</v>
      </c>
      <c r="Y593">
        <f t="shared" si="38"/>
        <v>1</v>
      </c>
    </row>
    <row r="594" spans="1:25" ht="15.75" x14ac:dyDescent="0.25">
      <c r="A594">
        <f t="shared" si="39"/>
        <v>592</v>
      </c>
      <c r="B594" t="str">
        <f>C594&amp;" "&amp;D594&amp;" - "&amp;F594</f>
        <v>Riley Stillman - FLO</v>
      </c>
      <c r="C594" t="str">
        <f>RIGHT(E594,(LEN(E594)-1)-SEARCH(",",E594,1))</f>
        <v>Riley</v>
      </c>
      <c r="D594" t="str">
        <f>LEFT(E594,SEARCH(",",E594,1)-1)</f>
        <v>Stillman</v>
      </c>
      <c r="E594" s="39" t="s">
        <v>1472</v>
      </c>
      <c r="F594" s="30" t="s">
        <v>2533</v>
      </c>
      <c r="G594" s="35" t="s">
        <v>388</v>
      </c>
      <c r="H594" s="35" t="s">
        <v>382</v>
      </c>
      <c r="I594" s="35" t="s">
        <v>2692</v>
      </c>
      <c r="J594" s="35">
        <v>21</v>
      </c>
      <c r="K594" s="35">
        <f>VALUE(COUNTIF(Validation!$A$2:$H$47,E594))</f>
        <v>0</v>
      </c>
      <c r="L594" s="361">
        <f>IF(OR(N594="RFA",N594="UFA",N594="",N594=0),0,N594)</f>
        <v>900000</v>
      </c>
      <c r="M594" s="361">
        <f>IF(OR(O594="RFA",O594="UFA",O594="",O594=0),0,O594)</f>
        <v>900000</v>
      </c>
      <c r="N594" s="358">
        <v>900000</v>
      </c>
      <c r="O594" s="358">
        <v>900000</v>
      </c>
      <c r="P594" s="358" t="s">
        <v>8</v>
      </c>
      <c r="Q594" s="358">
        <v>0</v>
      </c>
      <c r="R594" s="358">
        <v>0</v>
      </c>
      <c r="S594" s="358">
        <v>0</v>
      </c>
      <c r="T594" s="358">
        <v>0</v>
      </c>
      <c r="U594" s="35">
        <f t="shared" si="36"/>
        <v>2</v>
      </c>
      <c r="W594">
        <f>COUNTIF($E$3:$E$1479,E594)</f>
        <v>1</v>
      </c>
      <c r="X594" s="35">
        <f t="shared" si="37"/>
        <v>1</v>
      </c>
      <c r="Y594">
        <f t="shared" si="38"/>
        <v>1</v>
      </c>
    </row>
    <row r="595" spans="1:25" ht="15.75" x14ac:dyDescent="0.25">
      <c r="A595">
        <f t="shared" si="39"/>
        <v>593</v>
      </c>
      <c r="B595" t="str">
        <f>C595&amp;" "&amp;D595&amp;" - "&amp;F595</f>
        <v>Jayce Hawryluk - FLO</v>
      </c>
      <c r="C595" t="str">
        <f>RIGHT(E595,(LEN(E595)-1)-SEARCH(",",E595,1))</f>
        <v>Jayce</v>
      </c>
      <c r="D595" t="str">
        <f>LEFT(E595,SEARCH(",",E595,1)-1)</f>
        <v>Hawryluk</v>
      </c>
      <c r="E595" s="39" t="s">
        <v>1468</v>
      </c>
      <c r="F595" s="30" t="s">
        <v>2533</v>
      </c>
      <c r="G595" s="35">
        <v>0</v>
      </c>
      <c r="H595" s="35" t="s">
        <v>2698</v>
      </c>
      <c r="I595" s="35" t="s">
        <v>2692</v>
      </c>
      <c r="J595" s="35">
        <v>23</v>
      </c>
      <c r="K595" s="35">
        <f>VALUE(COUNTIF(Validation!$A$2:$H$47,E595))</f>
        <v>0</v>
      </c>
      <c r="L595" s="361">
        <f>IF(OR(N595="RFA",N595="UFA",N595="",N595=0),0,N595)</f>
        <v>874125</v>
      </c>
      <c r="M595" s="361">
        <f>IF(OR(O595="RFA",O595="UFA",O595="",O595=0),0,O595)</f>
        <v>0</v>
      </c>
      <c r="N595" s="358">
        <v>874125</v>
      </c>
      <c r="O595" s="358" t="s">
        <v>8</v>
      </c>
      <c r="P595" s="358">
        <v>0</v>
      </c>
      <c r="Q595" s="358">
        <v>0</v>
      </c>
      <c r="R595" s="358">
        <v>0</v>
      </c>
      <c r="S595" s="358">
        <v>0</v>
      </c>
      <c r="T595" s="358">
        <v>0</v>
      </c>
      <c r="U595" s="35">
        <f t="shared" si="36"/>
        <v>1</v>
      </c>
      <c r="W595">
        <f>COUNTIF($E$3:$E$1479,E595)</f>
        <v>1</v>
      </c>
      <c r="X595" s="35">
        <f t="shared" si="37"/>
        <v>0</v>
      </c>
      <c r="Y595">
        <f t="shared" si="38"/>
        <v>0</v>
      </c>
    </row>
    <row r="596" spans="1:25" ht="15.75" x14ac:dyDescent="0.25">
      <c r="A596">
        <f t="shared" si="39"/>
        <v>594</v>
      </c>
      <c r="B596" t="str">
        <f>C596&amp;" "&amp;D596&amp;" - "&amp;F596</f>
        <v>Chris Driedger - FLO</v>
      </c>
      <c r="C596" t="str">
        <f>RIGHT(E596,(LEN(E596)-1)-SEARCH(",",E596,1))</f>
        <v>Chris</v>
      </c>
      <c r="D596" t="str">
        <f>LEFT(E596,SEARCH(",",E596,1)-1)</f>
        <v>Driedger</v>
      </c>
      <c r="E596" s="39" t="s">
        <v>2539</v>
      </c>
      <c r="F596" s="30" t="s">
        <v>2533</v>
      </c>
      <c r="G596" s="35">
        <v>0</v>
      </c>
      <c r="H596" s="35" t="s">
        <v>127</v>
      </c>
      <c r="I596" s="35" t="s">
        <v>2692</v>
      </c>
      <c r="J596" s="35">
        <v>25</v>
      </c>
      <c r="K596" s="35">
        <f>VALUE(COUNTIF(Validation!$A$2:$H$47,E596))</f>
        <v>0</v>
      </c>
      <c r="L596" s="361">
        <f>IF(OR(N596="RFA",N596="UFA",N596="",N596=0),0,N596)</f>
        <v>850000</v>
      </c>
      <c r="M596" s="361">
        <f>IF(OR(O596="RFA",O596="UFA",O596="",O596=0),0,O596)</f>
        <v>850000</v>
      </c>
      <c r="N596" s="358">
        <v>850000</v>
      </c>
      <c r="O596" s="358">
        <v>850000</v>
      </c>
      <c r="P596" s="358" t="s">
        <v>7</v>
      </c>
      <c r="Q596" s="358">
        <v>0</v>
      </c>
      <c r="R596" s="358">
        <v>0</v>
      </c>
      <c r="S596" s="358">
        <v>0</v>
      </c>
      <c r="T596" s="358">
        <v>0</v>
      </c>
      <c r="U596" s="35">
        <f t="shared" si="36"/>
        <v>2</v>
      </c>
      <c r="W596">
        <f>COUNTIF($E$3:$E$1479,E596)</f>
        <v>1</v>
      </c>
      <c r="X596" s="35">
        <f t="shared" si="37"/>
        <v>0</v>
      </c>
      <c r="Y596">
        <f t="shared" si="38"/>
        <v>1</v>
      </c>
    </row>
    <row r="597" spans="1:25" ht="15.75" x14ac:dyDescent="0.25">
      <c r="A597">
        <f t="shared" si="39"/>
        <v>595</v>
      </c>
      <c r="B597" t="str">
        <f>C597&amp;" "&amp;D597&amp;" - "&amp;F597</f>
        <v>Kevin Roy - FLO</v>
      </c>
      <c r="C597" t="str">
        <f>RIGHT(E597,(LEN(E597)-1)-SEARCH(",",E597,1))</f>
        <v>Kevin</v>
      </c>
      <c r="D597" t="str">
        <f>LEFT(E597,SEARCH(",",E597,1)-1)</f>
        <v>Roy</v>
      </c>
      <c r="E597" s="39" t="s">
        <v>2720</v>
      </c>
      <c r="F597" s="30" t="s">
        <v>2533</v>
      </c>
      <c r="G597" s="35">
        <v>0</v>
      </c>
      <c r="H597" s="9" t="s">
        <v>2681</v>
      </c>
      <c r="I597" s="9" t="s">
        <v>2692</v>
      </c>
      <c r="J597" s="9">
        <v>26</v>
      </c>
      <c r="K597" s="35">
        <f>VALUE(COUNTIF(Validation!$A$2:$H$47,E597))</f>
        <v>0</v>
      </c>
      <c r="L597" s="361">
        <f>IF(OR(N597="RFA",N597="UFA",N597="",N597=0),0,N597)</f>
        <v>850000</v>
      </c>
      <c r="M597" s="361">
        <f>IF(OR(O597="RFA",O597="UFA",O597="",O597=0),0,O597)</f>
        <v>0</v>
      </c>
      <c r="N597" s="358">
        <v>850000</v>
      </c>
      <c r="O597" s="358" t="s">
        <v>7</v>
      </c>
      <c r="P597" s="358">
        <v>0</v>
      </c>
      <c r="Q597" s="358">
        <v>0</v>
      </c>
      <c r="R597" s="358">
        <v>0</v>
      </c>
      <c r="S597" s="358">
        <v>0</v>
      </c>
      <c r="T597" s="358">
        <v>0</v>
      </c>
      <c r="U597" s="35">
        <f t="shared" si="36"/>
        <v>1</v>
      </c>
      <c r="W597">
        <f>COUNTIF($E$3:$E$1479,E597)</f>
        <v>1</v>
      </c>
      <c r="X597" s="35">
        <f t="shared" si="37"/>
        <v>0</v>
      </c>
      <c r="Y597">
        <f t="shared" si="38"/>
        <v>0</v>
      </c>
    </row>
    <row r="598" spans="1:25" ht="15.75" x14ac:dyDescent="0.25">
      <c r="A598">
        <f t="shared" si="39"/>
        <v>596</v>
      </c>
      <c r="B598" t="str">
        <f>C598&amp;" "&amp;D598&amp;" - "&amp;F598</f>
        <v>Dominic Toninato - FLO</v>
      </c>
      <c r="C598" t="str">
        <f>RIGHT(E598,(LEN(E598)-1)-SEARCH(",",E598,1))</f>
        <v>Dominic</v>
      </c>
      <c r="D598" t="str">
        <f>LEFT(E598,SEARCH(",",E598,1)-1)</f>
        <v>Toninato</v>
      </c>
      <c r="E598" s="39" t="s">
        <v>1921</v>
      </c>
      <c r="F598" s="30" t="s">
        <v>2533</v>
      </c>
      <c r="G598" s="35">
        <v>0</v>
      </c>
      <c r="H598" s="35" t="s">
        <v>73</v>
      </c>
      <c r="I598" s="35" t="s">
        <v>2692</v>
      </c>
      <c r="J598" s="35">
        <v>25</v>
      </c>
      <c r="K598" s="35">
        <f>VALUE(COUNTIF(Validation!$A$2:$H$47,E598))</f>
        <v>0</v>
      </c>
      <c r="L598" s="361">
        <f>IF(OR(N598="RFA",N598="UFA",N598="",N598=0),0,N598)</f>
        <v>775000</v>
      </c>
      <c r="M598" s="361">
        <f>IF(OR(O598="RFA",O598="UFA",O598="",O598=0),0,O598)</f>
        <v>0</v>
      </c>
      <c r="N598" s="358">
        <v>775000</v>
      </c>
      <c r="O598" s="358" t="s">
        <v>8</v>
      </c>
      <c r="P598" s="358">
        <v>0</v>
      </c>
      <c r="Q598" s="358">
        <v>0</v>
      </c>
      <c r="R598" s="358">
        <v>0</v>
      </c>
      <c r="S598" s="358">
        <v>0</v>
      </c>
      <c r="T598" s="358">
        <v>0</v>
      </c>
      <c r="U598" s="35">
        <f t="shared" si="36"/>
        <v>1</v>
      </c>
      <c r="W598">
        <f>COUNTIF($E$3:$E$1479,E598)</f>
        <v>1</v>
      </c>
      <c r="X598" s="35">
        <f t="shared" si="37"/>
        <v>0</v>
      </c>
      <c r="Y598">
        <f t="shared" si="38"/>
        <v>0</v>
      </c>
    </row>
    <row r="599" spans="1:25" ht="15.75" x14ac:dyDescent="0.25">
      <c r="A599">
        <f t="shared" si="39"/>
        <v>597</v>
      </c>
      <c r="B599" t="str">
        <f>C599&amp;" "&amp;D599&amp;" - "&amp;F599</f>
        <v>Jake Massie - FLO</v>
      </c>
      <c r="C599" t="str">
        <f>RIGHT(E599,(LEN(E599)-1)-SEARCH(",",E599,1))</f>
        <v>Jake</v>
      </c>
      <c r="D599" t="str">
        <f>LEFT(E599,SEARCH(",",E599,1)-1)</f>
        <v>Massie</v>
      </c>
      <c r="E599" s="39" t="s">
        <v>2721</v>
      </c>
      <c r="F599" s="30" t="s">
        <v>2533</v>
      </c>
      <c r="G599" s="35" t="s">
        <v>388</v>
      </c>
      <c r="H599" s="35" t="s">
        <v>82</v>
      </c>
      <c r="I599" s="35" t="s">
        <v>2692</v>
      </c>
      <c r="J599" s="35">
        <v>22</v>
      </c>
      <c r="K599" s="35">
        <f>VALUE(COUNTIF(Validation!$A$2:$H$47,E599))</f>
        <v>0</v>
      </c>
      <c r="L599" s="361">
        <f>IF(OR(N599="RFA",N599="UFA",N599="",N599=0),0,N599)</f>
        <v>770000</v>
      </c>
      <c r="M599" s="361">
        <f>IF(OR(O599="RFA",O599="UFA",O599="",O599=0),0,O599)</f>
        <v>770000</v>
      </c>
      <c r="N599" s="358">
        <v>770000</v>
      </c>
      <c r="O599" s="358">
        <v>770000</v>
      </c>
      <c r="P599" s="358" t="s">
        <v>8</v>
      </c>
      <c r="Q599" s="358">
        <v>0</v>
      </c>
      <c r="R599" s="358">
        <v>0</v>
      </c>
      <c r="S599" s="358">
        <v>0</v>
      </c>
      <c r="T599" s="358">
        <v>0</v>
      </c>
      <c r="U599" s="35">
        <f t="shared" si="36"/>
        <v>2</v>
      </c>
      <c r="W599">
        <f>COUNTIF($E$3:$E$1479,E599)</f>
        <v>1</v>
      </c>
      <c r="X599" s="35">
        <f t="shared" si="37"/>
        <v>1</v>
      </c>
      <c r="Y599">
        <f t="shared" si="38"/>
        <v>1</v>
      </c>
    </row>
    <row r="600" spans="1:25" ht="15.75" x14ac:dyDescent="0.25">
      <c r="A600">
        <f t="shared" si="39"/>
        <v>598</v>
      </c>
      <c r="B600" t="str">
        <f>C600&amp;" "&amp;D600&amp;" - "&amp;F600</f>
        <v>Sebastian Repo - FLO</v>
      </c>
      <c r="C600" t="str">
        <f>RIGHT(E600,(LEN(E600)-1)-SEARCH(",",E600,1))</f>
        <v>Sebastian</v>
      </c>
      <c r="D600" t="str">
        <f>LEFT(E600,SEARCH(",",E600,1)-1)</f>
        <v>Repo</v>
      </c>
      <c r="E600" s="39" t="s">
        <v>1475</v>
      </c>
      <c r="F600" s="30" t="s">
        <v>2533</v>
      </c>
      <c r="G600" s="35" t="s">
        <v>388</v>
      </c>
      <c r="H600" s="35" t="s">
        <v>2686</v>
      </c>
      <c r="I600" s="35" t="s">
        <v>2692</v>
      </c>
      <c r="J600" s="35">
        <v>23</v>
      </c>
      <c r="K600" s="35">
        <f>VALUE(COUNTIF(Validation!$A$2:$H$47,E600))</f>
        <v>0</v>
      </c>
      <c r="L600" s="361">
        <f>IF(OR(N600="RFA",N600="UFA",N600="",N600=0),0,N600)</f>
        <v>740000</v>
      </c>
      <c r="M600" s="361">
        <f>IF(OR(O600="RFA",O600="UFA",O600="",O600=0),0,O600)</f>
        <v>0</v>
      </c>
      <c r="N600" s="358">
        <v>740000</v>
      </c>
      <c r="O600" s="358" t="s">
        <v>8</v>
      </c>
      <c r="P600" s="358">
        <v>0</v>
      </c>
      <c r="Q600" s="358">
        <v>0</v>
      </c>
      <c r="R600" s="358">
        <v>0</v>
      </c>
      <c r="S600" s="358">
        <v>0</v>
      </c>
      <c r="T600" s="358">
        <v>0</v>
      </c>
      <c r="U600" s="35">
        <f t="shared" si="36"/>
        <v>1</v>
      </c>
      <c r="W600">
        <f>COUNTIF($E$3:$E$1479,E600)</f>
        <v>1</v>
      </c>
      <c r="X600" s="35">
        <f t="shared" si="37"/>
        <v>1</v>
      </c>
      <c r="Y600">
        <f t="shared" si="38"/>
        <v>0</v>
      </c>
    </row>
    <row r="601" spans="1:25" ht="15.75" x14ac:dyDescent="0.25">
      <c r="A601">
        <f t="shared" si="39"/>
        <v>599</v>
      </c>
      <c r="B601" t="str">
        <f>C601&amp;" "&amp;D601&amp;" - "&amp;F601</f>
        <v>Tommy Cross - FLO</v>
      </c>
      <c r="C601" t="str">
        <f>RIGHT(E601,(LEN(E601)-1)-SEARCH(",",E601,1))</f>
        <v>Tommy</v>
      </c>
      <c r="D601" t="str">
        <f>LEFT(E601,SEARCH(",",E601,1)-1)</f>
        <v>Cross</v>
      </c>
      <c r="E601" s="39" t="s">
        <v>1693</v>
      </c>
      <c r="F601" s="30" t="s">
        <v>2533</v>
      </c>
      <c r="G601" s="35">
        <v>0</v>
      </c>
      <c r="H601" s="35" t="s">
        <v>382</v>
      </c>
      <c r="I601" s="35" t="s">
        <v>2692</v>
      </c>
      <c r="J601" s="35">
        <v>29</v>
      </c>
      <c r="K601" s="35">
        <f>VALUE(COUNTIF(Validation!$A$2:$H$47,E601))</f>
        <v>0</v>
      </c>
      <c r="L601" s="361">
        <f>IF(OR(N601="RFA",N601="UFA",N601="",N601=0),0,N601)</f>
        <v>725000</v>
      </c>
      <c r="M601" s="361">
        <f>IF(OR(O601="RFA",O601="UFA",O601="",O601=0),0,O601)</f>
        <v>725000</v>
      </c>
      <c r="N601" s="358">
        <v>725000</v>
      </c>
      <c r="O601" s="358">
        <v>725000</v>
      </c>
      <c r="P601" s="358" t="s">
        <v>7</v>
      </c>
      <c r="Q601" s="358">
        <v>0</v>
      </c>
      <c r="R601" s="358">
        <v>0</v>
      </c>
      <c r="S601" s="358">
        <v>0</v>
      </c>
      <c r="T601" s="358">
        <v>0</v>
      </c>
      <c r="U601" s="35">
        <f t="shared" si="36"/>
        <v>2</v>
      </c>
      <c r="W601">
        <f>COUNTIF($E$3:$E$1479,E601)</f>
        <v>1</v>
      </c>
      <c r="X601" s="35">
        <f t="shared" si="37"/>
        <v>0</v>
      </c>
      <c r="Y601">
        <f t="shared" si="38"/>
        <v>1</v>
      </c>
    </row>
    <row r="602" spans="1:25" ht="15.75" x14ac:dyDescent="0.25">
      <c r="A602">
        <f t="shared" si="39"/>
        <v>600</v>
      </c>
      <c r="B602" t="str">
        <f>C602&amp;" "&amp;D602&amp;" - "&amp;F602</f>
        <v>Ethan Prow - FLO</v>
      </c>
      <c r="C602" t="str">
        <f>RIGHT(E602,(LEN(E602)-1)-SEARCH(",",E602,1))</f>
        <v>Ethan</v>
      </c>
      <c r="D602" t="str">
        <f>LEFT(E602,SEARCH(",",E602,1)-1)</f>
        <v>Prow</v>
      </c>
      <c r="E602" s="39" t="s">
        <v>1850</v>
      </c>
      <c r="F602" s="30" t="s">
        <v>2533</v>
      </c>
      <c r="G602" s="35">
        <v>0</v>
      </c>
      <c r="H602" s="35" t="s">
        <v>381</v>
      </c>
      <c r="I602" s="35" t="s">
        <v>2692</v>
      </c>
      <c r="J602" s="35">
        <v>26</v>
      </c>
      <c r="K602" s="35">
        <f>VALUE(COUNTIF(Validation!$A$2:$H$47,E602))</f>
        <v>0</v>
      </c>
      <c r="L602" s="361">
        <f>IF(OR(N602="RFA",N602="UFA",N602="",N602=0),0,N602)</f>
        <v>725000</v>
      </c>
      <c r="M602" s="361">
        <f>IF(OR(O602="RFA",O602="UFA",O602="",O602=0),0,O602)</f>
        <v>725000</v>
      </c>
      <c r="N602" s="358">
        <v>725000</v>
      </c>
      <c r="O602" s="358">
        <v>725000</v>
      </c>
      <c r="P602" s="358" t="s">
        <v>7</v>
      </c>
      <c r="Q602" s="358">
        <v>0</v>
      </c>
      <c r="R602" s="358">
        <v>0</v>
      </c>
      <c r="S602" s="358">
        <v>0</v>
      </c>
      <c r="T602" s="358">
        <v>0</v>
      </c>
      <c r="U602" s="35">
        <f t="shared" si="36"/>
        <v>2</v>
      </c>
      <c r="W602">
        <f>COUNTIF($E$3:$E$1479,E602)</f>
        <v>1</v>
      </c>
      <c r="X602" s="35">
        <f t="shared" si="37"/>
        <v>0</v>
      </c>
      <c r="Y602">
        <f t="shared" si="38"/>
        <v>1</v>
      </c>
    </row>
    <row r="603" spans="1:25" ht="15.75" x14ac:dyDescent="0.25">
      <c r="A603">
        <f t="shared" si="39"/>
        <v>601</v>
      </c>
      <c r="B603" t="str">
        <f>C603&amp;" "&amp;D603&amp;" - "&amp;F603</f>
        <v>Dryden Hunt - FLO</v>
      </c>
      <c r="C603" t="str">
        <f>RIGHT(E603,(LEN(E603)-1)-SEARCH(",",E603,1))</f>
        <v>Dryden</v>
      </c>
      <c r="D603" t="str">
        <f>LEFT(E603,SEARCH(",",E603,1)-1)</f>
        <v>Hunt</v>
      </c>
      <c r="E603" s="39" t="s">
        <v>1470</v>
      </c>
      <c r="F603" s="30" t="s">
        <v>2533</v>
      </c>
      <c r="G603" s="35">
        <v>0</v>
      </c>
      <c r="H603" s="35" t="s">
        <v>2691</v>
      </c>
      <c r="I603" s="35" t="s">
        <v>2692</v>
      </c>
      <c r="J603" s="35">
        <v>23</v>
      </c>
      <c r="K603" s="35">
        <f>VALUE(COUNTIF(Validation!$A$2:$H$47,E603))</f>
        <v>0</v>
      </c>
      <c r="L603" s="361">
        <f>IF(OR(N603="RFA",N603="UFA",N603="",N603=0),0,N603)</f>
        <v>715000</v>
      </c>
      <c r="M603" s="361">
        <f>IF(OR(O603="RFA",O603="UFA",O603="",O603=0),0,O603)</f>
        <v>0</v>
      </c>
      <c r="N603" s="358">
        <v>715000</v>
      </c>
      <c r="O603" s="358" t="s">
        <v>8</v>
      </c>
      <c r="P603" s="358">
        <v>0</v>
      </c>
      <c r="Q603" s="358">
        <v>0</v>
      </c>
      <c r="R603" s="358">
        <v>0</v>
      </c>
      <c r="S603" s="358">
        <v>0</v>
      </c>
      <c r="T603" s="358">
        <v>0</v>
      </c>
      <c r="U603" s="35">
        <f t="shared" si="36"/>
        <v>1</v>
      </c>
      <c r="W603">
        <f>COUNTIF($E$3:$E$1479,E603)</f>
        <v>1</v>
      </c>
      <c r="X603" s="35">
        <f t="shared" si="37"/>
        <v>0</v>
      </c>
      <c r="Y603">
        <f t="shared" si="38"/>
        <v>0</v>
      </c>
    </row>
    <row r="604" spans="1:25" ht="15.75" x14ac:dyDescent="0.25">
      <c r="A604">
        <f t="shared" si="39"/>
        <v>602</v>
      </c>
      <c r="B604" t="str">
        <f>C604&amp;" "&amp;D604&amp;" - "&amp;F604</f>
        <v>Thomas Schemitsch - FLO</v>
      </c>
      <c r="C604" t="str">
        <f>RIGHT(E604,(LEN(E604)-1)-SEARCH(",",E604,1))</f>
        <v>Thomas</v>
      </c>
      <c r="D604" t="str">
        <f>LEFT(E604,SEARCH(",",E604,1)-1)</f>
        <v>Schemitsch</v>
      </c>
      <c r="E604" s="39" t="s">
        <v>1477</v>
      </c>
      <c r="F604" s="30" t="s">
        <v>2533</v>
      </c>
      <c r="G604" s="35">
        <v>0</v>
      </c>
      <c r="H604" s="35" t="s">
        <v>381</v>
      </c>
      <c r="I604" s="35" t="s">
        <v>2692</v>
      </c>
      <c r="J604" s="35">
        <v>22</v>
      </c>
      <c r="K604" s="35">
        <f>VALUE(COUNTIF(Validation!$A$2:$H$47,E604))</f>
        <v>0</v>
      </c>
      <c r="L604" s="361">
        <f>IF(OR(N604="RFA",N604="UFA",N604="",N604=0),0,N604)</f>
        <v>715000</v>
      </c>
      <c r="M604" s="361">
        <f>IF(OR(O604="RFA",O604="UFA",O604="",O604=0),0,O604)</f>
        <v>0</v>
      </c>
      <c r="N604" s="358">
        <v>715000</v>
      </c>
      <c r="O604" s="358" t="s">
        <v>8</v>
      </c>
      <c r="P604" s="358">
        <v>0</v>
      </c>
      <c r="Q604" s="358">
        <v>0</v>
      </c>
      <c r="R604" s="358">
        <v>0</v>
      </c>
      <c r="S604" s="358">
        <v>0</v>
      </c>
      <c r="T604" s="358">
        <v>0</v>
      </c>
      <c r="U604" s="35">
        <f t="shared" si="36"/>
        <v>1</v>
      </c>
      <c r="W604">
        <f>COUNTIF($E$3:$E$1479,E604)</f>
        <v>1</v>
      </c>
      <c r="X604" s="35">
        <f t="shared" si="37"/>
        <v>0</v>
      </c>
      <c r="Y604">
        <f t="shared" si="38"/>
        <v>0</v>
      </c>
    </row>
    <row r="605" spans="1:25" ht="15.75" x14ac:dyDescent="0.25">
      <c r="A605">
        <f t="shared" si="39"/>
        <v>603</v>
      </c>
      <c r="B605" t="str">
        <f>C605&amp;" "&amp;D605&amp;" - "&amp;F605</f>
        <v>Samuel Montembeault - FLO</v>
      </c>
      <c r="C605" t="str">
        <f>RIGHT(E605,(LEN(E605)-1)-SEARCH(",",E605,1))</f>
        <v>Samuel</v>
      </c>
      <c r="D605" t="str">
        <f>LEFT(E605,SEARCH(",",E605,1)-1)</f>
        <v>Montembeault</v>
      </c>
      <c r="E605" s="39" t="s">
        <v>1476</v>
      </c>
      <c r="F605" s="30" t="s">
        <v>2533</v>
      </c>
      <c r="G605" s="35">
        <v>0</v>
      </c>
      <c r="H605" s="9" t="s">
        <v>127</v>
      </c>
      <c r="I605" s="9" t="s">
        <v>2679</v>
      </c>
      <c r="J605" s="9">
        <v>22</v>
      </c>
      <c r="K605" s="35">
        <f>VALUE(COUNTIF(Validation!$A$2:$H$47,E605))</f>
        <v>0</v>
      </c>
      <c r="L605" s="361">
        <f>IF(OR(N605="RFA",N605="UFA",N605="",N605=0),0,N605)</f>
        <v>708750</v>
      </c>
      <c r="M605" s="361">
        <f>IF(OR(O605="RFA",O605="UFA",O605="",O605=0),0,O605)</f>
        <v>0</v>
      </c>
      <c r="N605" s="358">
        <v>708750</v>
      </c>
      <c r="O605" s="358" t="s">
        <v>8</v>
      </c>
      <c r="P605" s="358">
        <v>0</v>
      </c>
      <c r="Q605" s="358">
        <v>0</v>
      </c>
      <c r="R605" s="358">
        <v>0</v>
      </c>
      <c r="S605" s="358">
        <v>0</v>
      </c>
      <c r="T605" s="358">
        <v>0</v>
      </c>
      <c r="U605" s="35">
        <f t="shared" si="36"/>
        <v>1</v>
      </c>
      <c r="W605">
        <f>COUNTIF($E$3:$E$1479,E605)</f>
        <v>1</v>
      </c>
      <c r="X605" s="35">
        <f t="shared" si="37"/>
        <v>0</v>
      </c>
      <c r="Y605">
        <f t="shared" si="38"/>
        <v>0</v>
      </c>
    </row>
    <row r="606" spans="1:25" ht="15.75" x14ac:dyDescent="0.25">
      <c r="A606">
        <f t="shared" si="39"/>
        <v>604</v>
      </c>
      <c r="B606" t="str">
        <f>C606&amp;" "&amp;D606&amp;" - "&amp;F606</f>
        <v>Philippe Desrosiers - FLO</v>
      </c>
      <c r="C606" t="str">
        <f>RIGHT(E606,(LEN(E606)-1)-SEARCH(",",E606,1))</f>
        <v>Philippe</v>
      </c>
      <c r="D606" t="str">
        <f>LEFT(E606,SEARCH(",",E606,1)-1)</f>
        <v>Desrosiers</v>
      </c>
      <c r="E606" s="39" t="s">
        <v>1980</v>
      </c>
      <c r="F606" s="30" t="s">
        <v>2533</v>
      </c>
      <c r="G606" s="35">
        <v>0</v>
      </c>
      <c r="H606" s="35" t="s">
        <v>127</v>
      </c>
      <c r="I606" s="35" t="s">
        <v>2692</v>
      </c>
      <c r="J606" s="35">
        <v>23</v>
      </c>
      <c r="K606" s="35">
        <f>VALUE(COUNTIF(Validation!$A$2:$H$47,E606))</f>
        <v>0</v>
      </c>
      <c r="L606" s="361">
        <f>IF(OR(N606="RFA",N606="UFA",N606="",N606=0),0,N606)</f>
        <v>700000</v>
      </c>
      <c r="M606" s="361">
        <f>IF(OR(O606="RFA",O606="UFA",O606="",O606=0),0,O606)</f>
        <v>0</v>
      </c>
      <c r="N606" s="358">
        <v>700000</v>
      </c>
      <c r="O606" s="358" t="s">
        <v>8</v>
      </c>
      <c r="P606" s="358">
        <v>0</v>
      </c>
      <c r="Q606" s="358">
        <v>0</v>
      </c>
      <c r="R606" s="358">
        <v>0</v>
      </c>
      <c r="S606" s="358">
        <v>0</v>
      </c>
      <c r="T606" s="358">
        <v>0</v>
      </c>
      <c r="U606" s="35">
        <f t="shared" si="36"/>
        <v>1</v>
      </c>
      <c r="W606">
        <f>COUNTIF($E$3:$E$1479,E606)</f>
        <v>1</v>
      </c>
      <c r="X606" s="35">
        <f t="shared" si="37"/>
        <v>0</v>
      </c>
      <c r="Y606">
        <f t="shared" si="38"/>
        <v>0</v>
      </c>
    </row>
    <row r="607" spans="1:25" ht="15.75" x14ac:dyDescent="0.25">
      <c r="A607">
        <f t="shared" si="39"/>
        <v>605</v>
      </c>
      <c r="B607" t="str">
        <f>C607&amp;" "&amp;D607&amp;" - "&amp;F607</f>
        <v>Anthony Greco - FLO</v>
      </c>
      <c r="C607" t="str">
        <f>RIGHT(E607,(LEN(E607)-1)-SEARCH(",",E607,1))</f>
        <v>Anthony</v>
      </c>
      <c r="D607" t="str">
        <f>LEFT(E607,SEARCH(",",E607,1)-1)</f>
        <v>Greco</v>
      </c>
      <c r="E607" s="39" t="s">
        <v>1480</v>
      </c>
      <c r="F607" s="30" t="s">
        <v>2533</v>
      </c>
      <c r="G607" s="35">
        <v>0</v>
      </c>
      <c r="H607" s="35" t="s">
        <v>88</v>
      </c>
      <c r="I607" s="35" t="s">
        <v>2692</v>
      </c>
      <c r="J607" s="35">
        <v>25</v>
      </c>
      <c r="K607" s="35">
        <f>VALUE(COUNTIF(Validation!$A$2:$H$47,E607))</f>
        <v>0</v>
      </c>
      <c r="L607" s="361">
        <f>IF(OR(N607="RFA",N607="UFA",N607="",N607=0),0,N607)</f>
        <v>700000</v>
      </c>
      <c r="M607" s="361">
        <f>IF(OR(O607="RFA",O607="UFA",O607="",O607=0),0,O607)</f>
        <v>0</v>
      </c>
      <c r="N607" s="358">
        <v>700000</v>
      </c>
      <c r="O607" s="358" t="s">
        <v>8</v>
      </c>
      <c r="P607" s="358">
        <v>0</v>
      </c>
      <c r="Q607" s="358">
        <v>0</v>
      </c>
      <c r="R607" s="358">
        <v>0</v>
      </c>
      <c r="S607" s="358">
        <v>0</v>
      </c>
      <c r="T607" s="358">
        <v>0</v>
      </c>
      <c r="U607" s="35">
        <f t="shared" si="36"/>
        <v>1</v>
      </c>
      <c r="W607">
        <f>COUNTIF($E$3:$E$1479,E607)</f>
        <v>1</v>
      </c>
      <c r="X607" s="35">
        <f t="shared" si="37"/>
        <v>0</v>
      </c>
      <c r="Y607">
        <f t="shared" si="38"/>
        <v>0</v>
      </c>
    </row>
    <row r="608" spans="1:25" ht="15.75" x14ac:dyDescent="0.25">
      <c r="A608">
        <f t="shared" si="39"/>
        <v>606</v>
      </c>
      <c r="B608" t="str">
        <f>C608&amp;" "&amp;D608&amp;" - "&amp;F608</f>
        <v>Joel Lowry - FLO</v>
      </c>
      <c r="C608" t="str">
        <f>RIGHT(E608,(LEN(E608)-1)-SEARCH(",",E608,1))</f>
        <v>Joel</v>
      </c>
      <c r="D608" t="str">
        <f>LEFT(E608,SEARCH(",",E608,1)-1)</f>
        <v>Lowry</v>
      </c>
      <c r="E608" s="39" t="s">
        <v>2537</v>
      </c>
      <c r="F608" s="30" t="s">
        <v>2533</v>
      </c>
      <c r="G608" s="35">
        <v>0</v>
      </c>
      <c r="H608" s="35" t="s">
        <v>93</v>
      </c>
      <c r="I608" s="35" t="s">
        <v>2692</v>
      </c>
      <c r="J608" s="35">
        <v>27</v>
      </c>
      <c r="K608" s="35">
        <f>VALUE(COUNTIF(Validation!$A$2:$H$47,E608))</f>
        <v>0</v>
      </c>
      <c r="L608" s="361">
        <f>IF(OR(N608="RFA",N608="UFA",N608="",N608=0),0,N608)</f>
        <v>700000</v>
      </c>
      <c r="M608" s="361">
        <f>IF(OR(O608="RFA",O608="UFA",O608="",O608=0),0,O608)</f>
        <v>0</v>
      </c>
      <c r="N608" s="358">
        <v>700000</v>
      </c>
      <c r="O608" s="358" t="s">
        <v>7</v>
      </c>
      <c r="P608" s="358">
        <v>0</v>
      </c>
      <c r="Q608" s="358">
        <v>0</v>
      </c>
      <c r="R608" s="358">
        <v>0</v>
      </c>
      <c r="S608" s="358">
        <v>0</v>
      </c>
      <c r="T608" s="358">
        <v>0</v>
      </c>
      <c r="U608" s="35">
        <f t="shared" si="36"/>
        <v>1</v>
      </c>
      <c r="W608">
        <f>COUNTIF($E$3:$E$1479,E608)</f>
        <v>1</v>
      </c>
      <c r="X608" s="35">
        <f t="shared" si="37"/>
        <v>0</v>
      </c>
      <c r="Y608">
        <f t="shared" si="38"/>
        <v>0</v>
      </c>
    </row>
    <row r="609" spans="1:25" ht="15.75" x14ac:dyDescent="0.25">
      <c r="A609">
        <f t="shared" si="39"/>
        <v>607</v>
      </c>
      <c r="B609" t="str">
        <f>C609&amp;" "&amp;D609&amp;" - "&amp;F609</f>
        <v>Ian McCoshen - FLO</v>
      </c>
      <c r="C609" t="str">
        <f>RIGHT(E609,(LEN(E609)-1)-SEARCH(",",E609,1))</f>
        <v>Ian</v>
      </c>
      <c r="D609" t="str">
        <f>LEFT(E609,SEARCH(",",E609,1)-1)</f>
        <v>McCoshen</v>
      </c>
      <c r="E609" s="39" t="s">
        <v>1464</v>
      </c>
      <c r="F609" s="30" t="s">
        <v>2533</v>
      </c>
      <c r="G609" s="35">
        <v>0</v>
      </c>
      <c r="H609" s="35" t="s">
        <v>382</v>
      </c>
      <c r="I609" s="35" t="s">
        <v>2679</v>
      </c>
      <c r="J609" s="35">
        <v>24</v>
      </c>
      <c r="K609" s="35">
        <f>VALUE(COUNTIF(Validation!$A$2:$H$47,E609))</f>
        <v>0</v>
      </c>
      <c r="L609" s="361">
        <f>IF(OR(N609="RFA",N609="UFA",N609="",N609=0),0,N609)</f>
        <v>700000</v>
      </c>
      <c r="M609" s="361">
        <f>IF(OR(O609="RFA",O609="UFA",O609="",O609=0),0,O609)</f>
        <v>0</v>
      </c>
      <c r="N609" s="358">
        <v>700000</v>
      </c>
      <c r="O609" s="358" t="s">
        <v>8</v>
      </c>
      <c r="P609" s="358">
        <v>0</v>
      </c>
      <c r="Q609" s="358">
        <v>0</v>
      </c>
      <c r="R609" s="358">
        <v>0</v>
      </c>
      <c r="S609" s="358">
        <v>0</v>
      </c>
      <c r="T609" s="358">
        <v>0</v>
      </c>
      <c r="U609" s="35">
        <f t="shared" si="36"/>
        <v>1</v>
      </c>
      <c r="W609">
        <f>COUNTIF($E$3:$E$1479,E609)</f>
        <v>1</v>
      </c>
      <c r="X609" s="35">
        <f t="shared" si="37"/>
        <v>0</v>
      </c>
      <c r="Y609">
        <f t="shared" si="38"/>
        <v>0</v>
      </c>
    </row>
    <row r="610" spans="1:25" ht="15.75" x14ac:dyDescent="0.25">
      <c r="A610">
        <f t="shared" si="39"/>
        <v>608</v>
      </c>
      <c r="B610" t="str">
        <f>C610&amp;" "&amp;D610&amp;" - "&amp;F610</f>
        <v>Joshua Brown - FLO</v>
      </c>
      <c r="C610" t="str">
        <f>RIGHT(E610,(LEN(E610)-1)-SEARCH(",",E610,1))</f>
        <v>Joshua</v>
      </c>
      <c r="D610" t="str">
        <f>LEFT(E610,SEARCH(",",E610,1)-1)</f>
        <v>Brown</v>
      </c>
      <c r="E610" s="39" t="s">
        <v>1479</v>
      </c>
      <c r="F610" s="30" t="s">
        <v>2533</v>
      </c>
      <c r="G610" s="35">
        <v>0</v>
      </c>
      <c r="H610" s="35" t="s">
        <v>381</v>
      </c>
      <c r="I610" s="35" t="s">
        <v>2679</v>
      </c>
      <c r="J610" s="35">
        <v>25</v>
      </c>
      <c r="K610" s="35">
        <f>VALUE(COUNTIF(Validation!$A$2:$H$47,E610))</f>
        <v>0</v>
      </c>
      <c r="L610" s="361">
        <f>IF(OR(N610="RFA",N610="UFA",N610="",N610=0),0,N610)</f>
        <v>675000</v>
      </c>
      <c r="M610" s="361">
        <f>IF(OR(O610="RFA",O610="UFA",O610="",O610=0),0,O610)</f>
        <v>0</v>
      </c>
      <c r="N610" s="358">
        <v>675000</v>
      </c>
      <c r="O610" s="358" t="s">
        <v>8</v>
      </c>
      <c r="P610" s="358">
        <v>0</v>
      </c>
      <c r="Q610" s="358">
        <v>0</v>
      </c>
      <c r="R610" s="358">
        <v>0</v>
      </c>
      <c r="S610" s="358">
        <v>0</v>
      </c>
      <c r="T610" s="358">
        <v>0</v>
      </c>
      <c r="U610" s="35">
        <f t="shared" si="36"/>
        <v>1</v>
      </c>
      <c r="W610">
        <f>COUNTIF($E$3:$E$1479,E610)</f>
        <v>1</v>
      </c>
      <c r="X610" s="35">
        <f t="shared" si="37"/>
        <v>0</v>
      </c>
      <c r="Y610">
        <f t="shared" si="38"/>
        <v>0</v>
      </c>
    </row>
    <row r="611" spans="1:25" ht="15.75" x14ac:dyDescent="0.25">
      <c r="A611">
        <f t="shared" si="39"/>
        <v>609</v>
      </c>
      <c r="B611" t="str">
        <f>C611&amp;" "&amp;D611&amp;" - "&amp;F611</f>
        <v>Paul Thompson - FLO</v>
      </c>
      <c r="C611" t="str">
        <f>RIGHT(E611,(LEN(E611)-1)-SEARCH(",",E611,1))</f>
        <v>Paul</v>
      </c>
      <c r="D611" t="str">
        <f>LEFT(E611,SEARCH(",",E611,1)-1)</f>
        <v>Thompson</v>
      </c>
      <c r="E611" s="39" t="s">
        <v>1478</v>
      </c>
      <c r="F611" s="30" t="s">
        <v>2533</v>
      </c>
      <c r="G611" s="35">
        <v>0</v>
      </c>
      <c r="H611" s="35" t="s">
        <v>88</v>
      </c>
      <c r="I611" s="35" t="s">
        <v>2692</v>
      </c>
      <c r="J611" s="35">
        <v>30</v>
      </c>
      <c r="K611" s="35">
        <f>VALUE(COUNTIF(Validation!$A$2:$H$47,E611))</f>
        <v>0</v>
      </c>
      <c r="L611" s="361">
        <f>IF(OR(N611="RFA",N611="UFA",N611="",N611=0),0,N611)</f>
        <v>675000</v>
      </c>
      <c r="M611" s="361">
        <f>IF(OR(O611="RFA",O611="UFA",O611="",O611=0),0,O611)</f>
        <v>0</v>
      </c>
      <c r="N611" s="358">
        <v>675000</v>
      </c>
      <c r="O611" s="358" t="s">
        <v>7</v>
      </c>
      <c r="P611" s="358">
        <v>0</v>
      </c>
      <c r="Q611" s="362">
        <v>0</v>
      </c>
      <c r="R611" s="358">
        <v>0</v>
      </c>
      <c r="S611" s="358">
        <v>0</v>
      </c>
      <c r="T611" s="358">
        <v>0</v>
      </c>
      <c r="U611" s="35">
        <f t="shared" si="36"/>
        <v>1</v>
      </c>
      <c r="W611">
        <f>COUNTIF($E$3:$E$1479,E611)</f>
        <v>1</v>
      </c>
      <c r="X611" s="35">
        <f t="shared" si="37"/>
        <v>0</v>
      </c>
      <c r="Y611">
        <f t="shared" si="38"/>
        <v>0</v>
      </c>
    </row>
    <row r="612" spans="1:25" ht="15.75" x14ac:dyDescent="0.25">
      <c r="A612">
        <f t="shared" si="39"/>
        <v>610</v>
      </c>
      <c r="B612" t="str">
        <f>C612&amp;" "&amp;D612&amp;" - "&amp;F612</f>
        <v>Denis Malgin - FLO</v>
      </c>
      <c r="C612" t="str">
        <f>RIGHT(E612,(LEN(E612)-1)-SEARCH(",",E612,1))</f>
        <v>Denis</v>
      </c>
      <c r="D612" t="str">
        <f>LEFT(E612,SEARCH(",",E612,1)-1)</f>
        <v>Malgin</v>
      </c>
      <c r="E612" s="39" t="s">
        <v>1461</v>
      </c>
      <c r="F612" s="30" t="s">
        <v>2533</v>
      </c>
      <c r="G612" s="35">
        <v>0</v>
      </c>
      <c r="H612" s="35" t="s">
        <v>2680</v>
      </c>
      <c r="I612" s="35" t="s">
        <v>2679</v>
      </c>
      <c r="J612" s="35">
        <v>22</v>
      </c>
      <c r="K612" s="35">
        <f>VALUE(COUNTIF(Validation!$A$2:$H$47,E612))</f>
        <v>0</v>
      </c>
      <c r="L612" s="361">
        <f>IF(OR(N612="RFA",N612="UFA",N612="",N612=0),0,N612)</f>
        <v>0</v>
      </c>
      <c r="M612" s="361">
        <f>IF(OR(O612="RFA",O612="UFA",O612="",O612=0),0,O612)</f>
        <v>0</v>
      </c>
      <c r="N612" s="358" t="s">
        <v>8</v>
      </c>
      <c r="O612" s="358">
        <v>0</v>
      </c>
      <c r="P612" s="358">
        <v>0</v>
      </c>
      <c r="Q612" s="358">
        <v>0</v>
      </c>
      <c r="R612" s="358">
        <v>0</v>
      </c>
      <c r="S612" s="358">
        <v>0</v>
      </c>
      <c r="T612" s="358">
        <v>0</v>
      </c>
      <c r="U612" s="35">
        <f t="shared" si="36"/>
        <v>0</v>
      </c>
      <c r="W612">
        <f>COUNTIF($E$3:$E$1479,E612)</f>
        <v>1</v>
      </c>
      <c r="X612" s="35">
        <f t="shared" si="37"/>
        <v>0</v>
      </c>
      <c r="Y612">
        <f t="shared" si="38"/>
        <v>1</v>
      </c>
    </row>
    <row r="613" spans="1:25" ht="15.75" x14ac:dyDescent="0.25">
      <c r="A613">
        <f t="shared" si="39"/>
        <v>611</v>
      </c>
      <c r="B613" t="str">
        <f>C613&amp;" "&amp;D613&amp;" - "&amp;F613</f>
        <v>Drew Doughty - LAK</v>
      </c>
      <c r="C613" t="str">
        <f>RIGHT(E613,(LEN(E613)-1)-SEARCH(",",E613,1))</f>
        <v>Drew</v>
      </c>
      <c r="D613" t="str">
        <f>LEFT(E613,SEARCH(",",E613,1)-1)</f>
        <v>Doughty</v>
      </c>
      <c r="E613" s="39" t="s">
        <v>2956</v>
      </c>
      <c r="F613" s="30" t="s">
        <v>20</v>
      </c>
      <c r="G613" s="35" t="s">
        <v>422</v>
      </c>
      <c r="H613" s="35" t="s">
        <v>2446</v>
      </c>
      <c r="I613" s="35" t="s">
        <v>2441</v>
      </c>
      <c r="J613" s="35">
        <v>29</v>
      </c>
      <c r="K613" s="35">
        <f>VALUE(COUNTIF(Validation!$A$2:$H$47,E613))</f>
        <v>0</v>
      </c>
      <c r="L613" s="361">
        <f>IF(OR(N613="RFA",N613="UFA",N613="",N613=0),0,N613)</f>
        <v>11000000</v>
      </c>
      <c r="M613" s="361">
        <f>IF(OR(O613="RFA",O613="UFA",O613="",O613=0),0,O613)</f>
        <v>11000000</v>
      </c>
      <c r="N613" s="358">
        <v>11000000</v>
      </c>
      <c r="O613" s="358">
        <v>11000000</v>
      </c>
      <c r="P613" s="358">
        <v>11000000</v>
      </c>
      <c r="Q613" s="358">
        <v>11000000</v>
      </c>
      <c r="R613" s="358">
        <v>11000000</v>
      </c>
      <c r="S613" s="358">
        <v>11000000</v>
      </c>
      <c r="T613" s="358">
        <v>11000000</v>
      </c>
      <c r="U613" s="35">
        <f t="shared" si="36"/>
        <v>7</v>
      </c>
      <c r="W613">
        <f>COUNTIF($E$3:$E$1479,E613)</f>
        <v>1</v>
      </c>
      <c r="X613" s="35">
        <f t="shared" si="37"/>
        <v>0</v>
      </c>
      <c r="Y613">
        <f t="shared" si="38"/>
        <v>1</v>
      </c>
    </row>
    <row r="614" spans="1:25" ht="15.75" x14ac:dyDescent="0.25">
      <c r="A614">
        <f t="shared" si="39"/>
        <v>612</v>
      </c>
      <c r="B614" t="str">
        <f>C614&amp;" "&amp;D614&amp;" - "&amp;F614</f>
        <v>Anze Kopitar - LAK</v>
      </c>
      <c r="C614" t="str">
        <f>RIGHT(E614,(LEN(E614)-1)-SEARCH(",",E614,1))</f>
        <v>Anze</v>
      </c>
      <c r="D614" t="str">
        <f>LEFT(E614,SEARCH(",",E614,1)-1)</f>
        <v>Kopitar</v>
      </c>
      <c r="E614" s="39" t="s">
        <v>2981</v>
      </c>
      <c r="F614" s="30" t="s">
        <v>20</v>
      </c>
      <c r="G614" s="35" t="s">
        <v>422</v>
      </c>
      <c r="H614" s="35" t="s">
        <v>73</v>
      </c>
      <c r="I614" s="35" t="s">
        <v>2441</v>
      </c>
      <c r="J614" s="35">
        <v>31</v>
      </c>
      <c r="K614" s="35">
        <f>VALUE(COUNTIF(Validation!$A$2:$H$47,E614))</f>
        <v>0</v>
      </c>
      <c r="L614" s="361">
        <f>IF(OR(N614="RFA",N614="UFA",N614="",N614=0),0,N614)</f>
        <v>10000000</v>
      </c>
      <c r="M614" s="361">
        <f>IF(OR(O614="RFA",O614="UFA",O614="",O614=0),0,O614)</f>
        <v>10000000</v>
      </c>
      <c r="N614" s="358">
        <v>10000000</v>
      </c>
      <c r="O614" s="358">
        <v>10000000</v>
      </c>
      <c r="P614" s="358">
        <v>10000000</v>
      </c>
      <c r="Q614" s="358">
        <v>10000000</v>
      </c>
      <c r="R614" s="358">
        <v>10000000</v>
      </c>
      <c r="S614" s="358" t="s">
        <v>7</v>
      </c>
      <c r="T614" s="358">
        <v>0</v>
      </c>
      <c r="U614" s="35">
        <f t="shared" si="36"/>
        <v>5</v>
      </c>
      <c r="W614">
        <f>COUNTIF($E$3:$E$1479,E614)</f>
        <v>1</v>
      </c>
      <c r="X614" s="35">
        <f t="shared" si="37"/>
        <v>0</v>
      </c>
      <c r="Y614">
        <f t="shared" si="38"/>
        <v>1</v>
      </c>
    </row>
    <row r="615" spans="1:25" ht="15.75" x14ac:dyDescent="0.25">
      <c r="A615">
        <f t="shared" si="39"/>
        <v>613</v>
      </c>
      <c r="B615" t="str">
        <f>C615&amp;" "&amp;D615&amp;" - "&amp;F615</f>
        <v>Ilya Kovalchuk - LAK</v>
      </c>
      <c r="C615" t="str">
        <f>RIGHT(E615,(LEN(E615)-1)-SEARCH(",",E615,1))</f>
        <v>Ilya</v>
      </c>
      <c r="D615" t="str">
        <f>LEFT(E615,SEARCH(",",E615,1)-1)</f>
        <v>Kovalchuk</v>
      </c>
      <c r="E615" s="39" t="s">
        <v>2255</v>
      </c>
      <c r="F615" s="30" t="s">
        <v>20</v>
      </c>
      <c r="G615" s="35" t="s">
        <v>2501</v>
      </c>
      <c r="H615" s="35" t="s">
        <v>2444</v>
      </c>
      <c r="I615" s="35" t="s">
        <v>2441</v>
      </c>
      <c r="J615" s="35">
        <v>36</v>
      </c>
      <c r="K615" s="35">
        <f>VALUE(COUNTIF(Validation!$A$2:$H$47,E615))</f>
        <v>0</v>
      </c>
      <c r="L615" s="361">
        <f>IF(OR(N615="RFA",N615="UFA",N615="",N615=0),0,N615)</f>
        <v>6250000</v>
      </c>
      <c r="M615" s="361">
        <f>IF(OR(O615="RFA",O615="UFA",O615="",O615=0),0,O615)</f>
        <v>6250000</v>
      </c>
      <c r="N615" s="358">
        <v>6250000</v>
      </c>
      <c r="O615" s="358">
        <v>6250000</v>
      </c>
      <c r="P615" s="358" t="s">
        <v>7</v>
      </c>
      <c r="Q615" s="358">
        <v>0</v>
      </c>
      <c r="R615" s="358">
        <v>0</v>
      </c>
      <c r="S615" s="358">
        <v>0</v>
      </c>
      <c r="T615" s="358">
        <v>0</v>
      </c>
      <c r="U615" s="35">
        <f t="shared" si="36"/>
        <v>2</v>
      </c>
      <c r="W615">
        <f>COUNTIF($E$3:$E$1479,E615)</f>
        <v>1</v>
      </c>
      <c r="X615" s="35">
        <f t="shared" si="37"/>
        <v>0</v>
      </c>
      <c r="Y615">
        <f t="shared" si="38"/>
        <v>1</v>
      </c>
    </row>
    <row r="616" spans="1:25" ht="15.75" x14ac:dyDescent="0.25">
      <c r="A616">
        <f t="shared" si="39"/>
        <v>614</v>
      </c>
      <c r="B616" t="str">
        <f>C616&amp;" "&amp;D616&amp;" - "&amp;F616</f>
        <v>Dustin Brown - LAK</v>
      </c>
      <c r="C616" t="str">
        <f>RIGHT(E616,(LEN(E616)-1)-SEARCH(",",E616,1))</f>
        <v>Dustin</v>
      </c>
      <c r="D616" t="str">
        <f>LEFT(E616,SEARCH(",",E616,1)-1)</f>
        <v>Brown</v>
      </c>
      <c r="E616" s="39" t="s">
        <v>2256</v>
      </c>
      <c r="F616" s="30" t="s">
        <v>20</v>
      </c>
      <c r="G616" s="35" t="s">
        <v>383</v>
      </c>
      <c r="H616" s="35" t="s">
        <v>2443</v>
      </c>
      <c r="I616" s="35" t="s">
        <v>2441</v>
      </c>
      <c r="J616" s="35">
        <v>34</v>
      </c>
      <c r="K616" s="35">
        <f>VALUE(COUNTIF(Validation!$A$2:$H$47,E616))</f>
        <v>0</v>
      </c>
      <c r="L616" s="361">
        <f>IF(OR(N616="RFA",N616="UFA",N616="",N616=0),0,N616)</f>
        <v>5875000</v>
      </c>
      <c r="M616" s="361">
        <f>IF(OR(O616="RFA",O616="UFA",O616="",O616=0),0,O616)</f>
        <v>5875000</v>
      </c>
      <c r="N616" s="358">
        <v>5875000</v>
      </c>
      <c r="O616" s="358">
        <v>5875000</v>
      </c>
      <c r="P616" s="358">
        <v>5875000</v>
      </c>
      <c r="Q616" s="358" t="s">
        <v>7</v>
      </c>
      <c r="R616" s="358">
        <v>0</v>
      </c>
      <c r="S616" s="358">
        <v>0</v>
      </c>
      <c r="T616" s="358">
        <v>0</v>
      </c>
      <c r="U616" s="35">
        <f t="shared" si="36"/>
        <v>3</v>
      </c>
      <c r="W616">
        <f>COUNTIF($E$3:$E$1479,E616)</f>
        <v>1</v>
      </c>
      <c r="X616" s="35">
        <f t="shared" si="37"/>
        <v>0</v>
      </c>
      <c r="Y616">
        <f t="shared" si="38"/>
        <v>1</v>
      </c>
    </row>
    <row r="617" spans="1:25" ht="15.75" x14ac:dyDescent="0.25">
      <c r="A617">
        <f t="shared" si="39"/>
        <v>615</v>
      </c>
      <c r="B617" t="str">
        <f>C617&amp;" "&amp;D617&amp;" - "&amp;F617</f>
        <v>Jonathan Quick - LAK</v>
      </c>
      <c r="C617" t="str">
        <f>RIGHT(E617,(LEN(E617)-1)-SEARCH(",",E617,1))</f>
        <v>Jonathan</v>
      </c>
      <c r="D617" t="str">
        <f>LEFT(E617,SEARCH(",",E617,1)-1)</f>
        <v>Quick</v>
      </c>
      <c r="E617" s="39" t="s">
        <v>2269</v>
      </c>
      <c r="F617" s="30" t="s">
        <v>20</v>
      </c>
      <c r="G617" s="35">
        <v>0</v>
      </c>
      <c r="H617" s="9" t="s">
        <v>127</v>
      </c>
      <c r="I617" s="9" t="s">
        <v>2441</v>
      </c>
      <c r="J617" s="9">
        <v>33</v>
      </c>
      <c r="K617" s="35">
        <f>VALUE(COUNTIF(Validation!$A$2:$H$47,E617))</f>
        <v>0</v>
      </c>
      <c r="L617" s="361">
        <f>IF(OR(N617="RFA",N617="UFA",N617="",N617=0),0,N617)</f>
        <v>5800000</v>
      </c>
      <c r="M617" s="361">
        <f>IF(OR(O617="RFA",O617="UFA",O617="",O617=0),0,O617)</f>
        <v>5800000</v>
      </c>
      <c r="N617" s="358">
        <v>5800000</v>
      </c>
      <c r="O617" s="358">
        <v>5800000</v>
      </c>
      <c r="P617" s="358">
        <v>5800000</v>
      </c>
      <c r="Q617" s="358">
        <v>5800000</v>
      </c>
      <c r="R617" s="358" t="s">
        <v>7</v>
      </c>
      <c r="S617" s="358">
        <v>0</v>
      </c>
      <c r="T617" s="358">
        <v>0</v>
      </c>
      <c r="U617" s="35">
        <f t="shared" si="36"/>
        <v>4</v>
      </c>
      <c r="W617">
        <f>COUNTIF($E$3:$E$1479,E617)</f>
        <v>1</v>
      </c>
      <c r="X617" s="35">
        <f t="shared" si="37"/>
        <v>0</v>
      </c>
      <c r="Y617">
        <f t="shared" si="38"/>
        <v>1</v>
      </c>
    </row>
    <row r="618" spans="1:25" ht="15.75" x14ac:dyDescent="0.25">
      <c r="A618">
        <f t="shared" si="39"/>
        <v>616</v>
      </c>
      <c r="B618" t="str">
        <f>C618&amp;" "&amp;D618&amp;" - "&amp;F618</f>
        <v>Jeff Carter - LAK</v>
      </c>
      <c r="C618" t="str">
        <f>RIGHT(E618,(LEN(E618)-1)-SEARCH(",",E618,1))</f>
        <v>Jeff</v>
      </c>
      <c r="D618" t="str">
        <f>LEFT(E618,SEARCH(",",E618,1)-1)</f>
        <v>Carter</v>
      </c>
      <c r="E618" s="39" t="s">
        <v>2950</v>
      </c>
      <c r="F618" s="30" t="s">
        <v>20</v>
      </c>
      <c r="G618" s="35">
        <v>0</v>
      </c>
      <c r="H618" s="35" t="s">
        <v>2450</v>
      </c>
      <c r="I618" s="35" t="s">
        <v>2441</v>
      </c>
      <c r="J618" s="35">
        <v>34</v>
      </c>
      <c r="K618" s="35">
        <f>VALUE(COUNTIF(Validation!$A$2:$H$47,E618))</f>
        <v>0</v>
      </c>
      <c r="L618" s="361">
        <f>IF(OR(N618="RFA",N618="UFA",N618="",N618=0),0,N618)</f>
        <v>5272727</v>
      </c>
      <c r="M618" s="361">
        <f>IF(OR(O618="RFA",O618="UFA",O618="",O618=0),0,O618)</f>
        <v>5272727</v>
      </c>
      <c r="N618" s="358">
        <v>5272727</v>
      </c>
      <c r="O618" s="358">
        <v>5272727</v>
      </c>
      <c r="P618" s="358">
        <v>5272727</v>
      </c>
      <c r="Q618" s="358" t="s">
        <v>7</v>
      </c>
      <c r="R618" s="358">
        <v>0</v>
      </c>
      <c r="S618" s="358">
        <v>0</v>
      </c>
      <c r="T618" s="358">
        <v>0</v>
      </c>
      <c r="U618" s="35">
        <f t="shared" si="36"/>
        <v>3</v>
      </c>
      <c r="W618">
        <f>COUNTIF($E$3:$E$1479,E618)</f>
        <v>1</v>
      </c>
      <c r="X618" s="35">
        <f t="shared" si="37"/>
        <v>0</v>
      </c>
      <c r="Y618">
        <f t="shared" si="38"/>
        <v>1</v>
      </c>
    </row>
    <row r="619" spans="1:25" ht="15.75" x14ac:dyDescent="0.25">
      <c r="A619">
        <f t="shared" si="39"/>
        <v>617</v>
      </c>
      <c r="B619" t="str">
        <f>C619&amp;" "&amp;D619&amp;" - "&amp;F619</f>
        <v>Tyler Toffoli - LAK</v>
      </c>
      <c r="C619" t="str">
        <f>RIGHT(E619,(LEN(E619)-1)-SEARCH(",",E619,1))</f>
        <v>Tyler</v>
      </c>
      <c r="D619" t="str">
        <f>LEFT(E619,SEARCH(",",E619,1)-1)</f>
        <v>Toffoli</v>
      </c>
      <c r="E619" s="39" t="s">
        <v>2257</v>
      </c>
      <c r="F619" s="30" t="s">
        <v>20</v>
      </c>
      <c r="G619" s="35">
        <v>0</v>
      </c>
      <c r="H619" s="35" t="s">
        <v>2443</v>
      </c>
      <c r="I619" s="35" t="s">
        <v>2441</v>
      </c>
      <c r="J619" s="35">
        <v>27</v>
      </c>
      <c r="K619" s="35">
        <f>VALUE(COUNTIF(Validation!$A$2:$H$47,E619))</f>
        <v>0</v>
      </c>
      <c r="L619" s="361">
        <f>IF(OR(N619="RFA",N619="UFA",N619="",N619=0),0,N619)</f>
        <v>4600000</v>
      </c>
      <c r="M619" s="361">
        <f>IF(OR(O619="RFA",O619="UFA",O619="",O619=0),0,O619)</f>
        <v>0</v>
      </c>
      <c r="N619" s="358">
        <v>4600000</v>
      </c>
      <c r="O619" s="358" t="s">
        <v>7</v>
      </c>
      <c r="P619" s="358">
        <v>0</v>
      </c>
      <c r="Q619" s="358">
        <v>0</v>
      </c>
      <c r="R619" s="358">
        <v>0</v>
      </c>
      <c r="S619" s="358">
        <v>0</v>
      </c>
      <c r="T619" s="358">
        <v>0</v>
      </c>
      <c r="U619" s="35">
        <f t="shared" si="36"/>
        <v>1</v>
      </c>
      <c r="W619">
        <f>COUNTIF($E$3:$E$1479,E619)</f>
        <v>1</v>
      </c>
      <c r="X619" s="35">
        <f t="shared" si="37"/>
        <v>0</v>
      </c>
      <c r="Y619">
        <f t="shared" si="38"/>
        <v>0</v>
      </c>
    </row>
    <row r="620" spans="1:25" ht="15.75" x14ac:dyDescent="0.25">
      <c r="A620">
        <f t="shared" si="39"/>
        <v>618</v>
      </c>
      <c r="B620" t="str">
        <f>C620&amp;" "&amp;D620&amp;" - "&amp;F620</f>
        <v>Alec Martinez - LAK</v>
      </c>
      <c r="C620" t="str">
        <f>RIGHT(E620,(LEN(E620)-1)-SEARCH(",",E620,1))</f>
        <v>Alec</v>
      </c>
      <c r="D620" t="str">
        <f>LEFT(E620,SEARCH(",",E620,1)-1)</f>
        <v>Martinez</v>
      </c>
      <c r="E620" s="39" t="s">
        <v>2265</v>
      </c>
      <c r="F620" s="30" t="s">
        <v>20</v>
      </c>
      <c r="G620" s="35">
        <v>0</v>
      </c>
      <c r="H620" s="35" t="s">
        <v>2446</v>
      </c>
      <c r="I620" s="35" t="s">
        <v>2441</v>
      </c>
      <c r="J620" s="35">
        <v>32</v>
      </c>
      <c r="K620" s="35">
        <f>VALUE(COUNTIF(Validation!$A$2:$H$47,E620))</f>
        <v>0</v>
      </c>
      <c r="L620" s="361">
        <f>IF(OR(N620="RFA",N620="UFA",N620="",N620=0),0,N620)</f>
        <v>4000000</v>
      </c>
      <c r="M620" s="361">
        <f>IF(OR(O620="RFA",O620="UFA",O620="",O620=0),0,O620)</f>
        <v>4000000</v>
      </c>
      <c r="N620" s="358">
        <v>4000000</v>
      </c>
      <c r="O620" s="358">
        <v>4000000</v>
      </c>
      <c r="P620" s="358" t="s">
        <v>7</v>
      </c>
      <c r="Q620" s="358">
        <v>0</v>
      </c>
      <c r="R620" s="358">
        <v>0</v>
      </c>
      <c r="S620" s="358">
        <v>0</v>
      </c>
      <c r="T620" s="358">
        <v>0</v>
      </c>
      <c r="U620" s="35">
        <f t="shared" si="36"/>
        <v>2</v>
      </c>
      <c r="W620">
        <f>COUNTIF($E$3:$E$1479,E620)</f>
        <v>1</v>
      </c>
      <c r="X620" s="35">
        <f t="shared" si="37"/>
        <v>0</v>
      </c>
      <c r="Y620">
        <f t="shared" si="38"/>
        <v>1</v>
      </c>
    </row>
    <row r="621" spans="1:25" ht="15.75" x14ac:dyDescent="0.25">
      <c r="A621">
        <f t="shared" si="39"/>
        <v>619</v>
      </c>
      <c r="B621" t="str">
        <f>C621&amp;" "&amp;D621&amp;" - "&amp;F621</f>
        <v>Derek Forbort - LAK</v>
      </c>
      <c r="C621" t="str">
        <f>RIGHT(E621,(LEN(E621)-1)-SEARCH(",",E621,1))</f>
        <v>Derek</v>
      </c>
      <c r="D621" t="str">
        <f>LEFT(E621,SEARCH(",",E621,1)-1)</f>
        <v>Forbort</v>
      </c>
      <c r="E621" s="39" t="s">
        <v>2267</v>
      </c>
      <c r="F621" s="30" t="s">
        <v>20</v>
      </c>
      <c r="G621" s="35">
        <v>0</v>
      </c>
      <c r="H621" s="35" t="s">
        <v>2447</v>
      </c>
      <c r="I621" s="35" t="s">
        <v>2441</v>
      </c>
      <c r="J621" s="35">
        <v>27</v>
      </c>
      <c r="K621" s="35">
        <f>VALUE(COUNTIF(Validation!$A$2:$H$47,E621))</f>
        <v>0</v>
      </c>
      <c r="L621" s="361">
        <f>IF(OR(N621="RFA",N621="UFA",N621="",N621=0),0,N621)</f>
        <v>2525000</v>
      </c>
      <c r="M621" s="361">
        <f>IF(OR(O621="RFA",O621="UFA",O621="",O621=0),0,O621)</f>
        <v>0</v>
      </c>
      <c r="N621" s="358">
        <v>2525000</v>
      </c>
      <c r="O621" s="358" t="s">
        <v>7</v>
      </c>
      <c r="P621" s="358">
        <v>0</v>
      </c>
      <c r="Q621" s="358">
        <v>0</v>
      </c>
      <c r="R621" s="358">
        <v>0</v>
      </c>
      <c r="S621" s="358">
        <v>0</v>
      </c>
      <c r="T621" s="358">
        <v>0</v>
      </c>
      <c r="U621" s="35">
        <f t="shared" si="36"/>
        <v>1</v>
      </c>
      <c r="W621">
        <f>COUNTIF($E$3:$E$1479,E621)</f>
        <v>1</v>
      </c>
      <c r="X621" s="35">
        <f t="shared" si="37"/>
        <v>0</v>
      </c>
      <c r="Y621">
        <f t="shared" si="38"/>
        <v>0</v>
      </c>
    </row>
    <row r="622" spans="1:25" ht="15.75" x14ac:dyDescent="0.25">
      <c r="A622">
        <f t="shared" si="39"/>
        <v>620</v>
      </c>
      <c r="B622" t="str">
        <f>C622&amp;" "&amp;D622&amp;" - "&amp;F622</f>
        <v>Alex Iafallo - LAK</v>
      </c>
      <c r="C622" t="str">
        <f>RIGHT(E622,(LEN(E622)-1)-SEARCH(",",E622,1))</f>
        <v>Alex</v>
      </c>
      <c r="D622" t="str">
        <f>LEFT(E622,SEARCH(",",E622,1)-1)</f>
        <v>Iafallo</v>
      </c>
      <c r="E622" s="39" t="s">
        <v>2263</v>
      </c>
      <c r="F622" s="30" t="s">
        <v>20</v>
      </c>
      <c r="G622" s="35">
        <v>0</v>
      </c>
      <c r="H622" s="35" t="s">
        <v>2452</v>
      </c>
      <c r="I622" s="35" t="s">
        <v>2441</v>
      </c>
      <c r="J622" s="35">
        <v>25</v>
      </c>
      <c r="K622" s="35">
        <f>VALUE(COUNTIF(Validation!$A$2:$H$47,E622))</f>
        <v>0</v>
      </c>
      <c r="L622" s="361">
        <f>IF(OR(N622="RFA",N622="UFA",N622="",N622=0),0,N622)</f>
        <v>2425000</v>
      </c>
      <c r="M622" s="361">
        <f>IF(OR(O622="RFA",O622="UFA",O622="",O622=0),0,O622)</f>
        <v>2425000</v>
      </c>
      <c r="N622" s="358">
        <v>2425000</v>
      </c>
      <c r="O622" s="358">
        <v>2425000</v>
      </c>
      <c r="P622" s="358" t="s">
        <v>7</v>
      </c>
      <c r="Q622" s="358">
        <v>0</v>
      </c>
      <c r="R622" s="358">
        <v>0</v>
      </c>
      <c r="S622" s="358">
        <v>0</v>
      </c>
      <c r="T622" s="358">
        <v>0</v>
      </c>
      <c r="U622" s="35">
        <f t="shared" si="36"/>
        <v>2</v>
      </c>
      <c r="W622">
        <f>COUNTIF($E$3:$E$1479,E622)</f>
        <v>1</v>
      </c>
      <c r="X622" s="35">
        <f t="shared" si="37"/>
        <v>0</v>
      </c>
      <c r="Y622">
        <f t="shared" si="38"/>
        <v>1</v>
      </c>
    </row>
    <row r="623" spans="1:25" ht="15.75" x14ac:dyDescent="0.25">
      <c r="A623">
        <f t="shared" si="39"/>
        <v>621</v>
      </c>
      <c r="B623" t="str">
        <f>C623&amp;" "&amp;D623&amp;" - "&amp;F623</f>
        <v>Trevor Lewis - LAK</v>
      </c>
      <c r="C623" t="str">
        <f>RIGHT(E623,(LEN(E623)-1)-SEARCH(",",E623,1))</f>
        <v>Trevor</v>
      </c>
      <c r="D623" t="str">
        <f>LEFT(E623,SEARCH(",",E623,1)-1)</f>
        <v>Lewis</v>
      </c>
      <c r="E623" s="39" t="s">
        <v>2259</v>
      </c>
      <c r="F623" s="30" t="s">
        <v>20</v>
      </c>
      <c r="G623" s="35">
        <v>0</v>
      </c>
      <c r="H623" s="35" t="s">
        <v>2523</v>
      </c>
      <c r="I623" s="35" t="s">
        <v>2441</v>
      </c>
      <c r="J623" s="35">
        <v>32</v>
      </c>
      <c r="K623" s="35">
        <f>VALUE(COUNTIF(Validation!$A$2:$H$47,E623))</f>
        <v>0</v>
      </c>
      <c r="L623" s="361">
        <f>IF(OR(N623="RFA",N623="UFA",N623="",N623=0),0,N623)</f>
        <v>2000000</v>
      </c>
      <c r="M623" s="361">
        <f>IF(OR(O623="RFA",O623="UFA",O623="",O623=0),0,O623)</f>
        <v>0</v>
      </c>
      <c r="N623" s="358">
        <v>2000000</v>
      </c>
      <c r="O623" s="358" t="s">
        <v>7</v>
      </c>
      <c r="P623" s="358">
        <v>0</v>
      </c>
      <c r="Q623" s="358">
        <v>0</v>
      </c>
      <c r="R623" s="358">
        <v>0</v>
      </c>
      <c r="S623" s="358">
        <v>0</v>
      </c>
      <c r="T623" s="358">
        <v>0</v>
      </c>
      <c r="U623" s="35">
        <f t="shared" si="36"/>
        <v>1</v>
      </c>
      <c r="W623">
        <f>COUNTIF($E$3:$E$1479,E623)</f>
        <v>1</v>
      </c>
      <c r="X623" s="35">
        <f t="shared" si="37"/>
        <v>0</v>
      </c>
      <c r="Y623">
        <f t="shared" si="38"/>
        <v>0</v>
      </c>
    </row>
    <row r="624" spans="1:25" ht="15.75" x14ac:dyDescent="0.25">
      <c r="A624">
        <f t="shared" si="39"/>
        <v>622</v>
      </c>
      <c r="B624" t="str">
        <f>C624&amp;" "&amp;D624&amp;" - "&amp;F624</f>
        <v>Michael Anderson - LAK</v>
      </c>
      <c r="C624" t="str">
        <f>RIGHT(E624,(LEN(E624)-1)-SEARCH(",",E624,1))</f>
        <v>Michael</v>
      </c>
      <c r="D624" t="str">
        <f>LEFT(E624,SEARCH(",",E624,1)-1)</f>
        <v>Anderson</v>
      </c>
      <c r="E624" s="39" t="s">
        <v>2627</v>
      </c>
      <c r="F624" s="30" t="s">
        <v>20</v>
      </c>
      <c r="G624" s="35" t="s">
        <v>388</v>
      </c>
      <c r="H624" s="35" t="s">
        <v>2447</v>
      </c>
      <c r="I624" s="35" t="s">
        <v>2448</v>
      </c>
      <c r="J624" s="35">
        <v>20</v>
      </c>
      <c r="K624" s="35">
        <f>VALUE(COUNTIF(Validation!$A$2:$H$47,E624))</f>
        <v>0</v>
      </c>
      <c r="L624" s="361">
        <f>IF(OR(N624="RFA",N624="UFA",N624="",N624=0),0,N624)</f>
        <v>1775000</v>
      </c>
      <c r="M624" s="361">
        <f>IF(OR(O624="RFA",O624="UFA",O624="",O624=0),0,O624)</f>
        <v>1775000</v>
      </c>
      <c r="N624" s="358">
        <v>1775000</v>
      </c>
      <c r="O624" s="358">
        <v>1775000</v>
      </c>
      <c r="P624" s="358">
        <v>1775000</v>
      </c>
      <c r="Q624" s="358" t="s">
        <v>8</v>
      </c>
      <c r="R624" s="358">
        <v>0</v>
      </c>
      <c r="S624" s="358">
        <v>0</v>
      </c>
      <c r="T624" s="358">
        <v>0</v>
      </c>
      <c r="U624" s="35">
        <f t="shared" si="36"/>
        <v>3</v>
      </c>
      <c r="W624">
        <f>COUNTIF($E$3:$E$1479,E624)</f>
        <v>1</v>
      </c>
      <c r="X624" s="35">
        <f t="shared" si="37"/>
        <v>1</v>
      </c>
      <c r="Y624">
        <f t="shared" si="38"/>
        <v>1</v>
      </c>
    </row>
    <row r="625" spans="1:25" ht="15.75" x14ac:dyDescent="0.25">
      <c r="A625">
        <f t="shared" si="39"/>
        <v>623</v>
      </c>
      <c r="B625" t="str">
        <f>C625&amp;" "&amp;D625&amp;" - "&amp;F625</f>
        <v>Nikolai Prokhorkin - LAK</v>
      </c>
      <c r="C625" t="str">
        <f>RIGHT(E625,(LEN(E625)-1)-SEARCH(",",E625,1))</f>
        <v>Nikolai</v>
      </c>
      <c r="D625" t="str">
        <f>LEFT(E625,SEARCH(",",E625,1)-1)</f>
        <v>Prokhorkin</v>
      </c>
      <c r="E625" s="39" t="s">
        <v>2625</v>
      </c>
      <c r="F625" s="30" t="s">
        <v>20</v>
      </c>
      <c r="G625" s="35" t="s">
        <v>388</v>
      </c>
      <c r="H625" s="35" t="s">
        <v>2442</v>
      </c>
      <c r="I625" s="35" t="s">
        <v>2448</v>
      </c>
      <c r="J625" s="35">
        <v>25</v>
      </c>
      <c r="K625" s="35">
        <f>VALUE(COUNTIF(Validation!$A$2:$H$47,E625))</f>
        <v>0</v>
      </c>
      <c r="L625" s="361">
        <f>IF(OR(N625="RFA",N625="UFA",N625="",N625=0),0,N625)</f>
        <v>1775000</v>
      </c>
      <c r="M625" s="361">
        <f>IF(OR(O625="RFA",O625="UFA",O625="",O625=0),0,O625)</f>
        <v>0</v>
      </c>
      <c r="N625" s="358">
        <v>1775000</v>
      </c>
      <c r="O625" s="358" t="s">
        <v>8</v>
      </c>
      <c r="P625" s="358">
        <v>0</v>
      </c>
      <c r="Q625" s="358">
        <v>0</v>
      </c>
      <c r="R625" s="358">
        <v>0</v>
      </c>
      <c r="S625" s="358">
        <v>0</v>
      </c>
      <c r="T625" s="358">
        <v>0</v>
      </c>
      <c r="U625" s="35">
        <f t="shared" si="36"/>
        <v>1</v>
      </c>
      <c r="W625">
        <f>COUNTIF($E$3:$E$1479,E625)</f>
        <v>1</v>
      </c>
      <c r="X625" s="35">
        <f t="shared" si="37"/>
        <v>1</v>
      </c>
      <c r="Y625">
        <f t="shared" si="38"/>
        <v>0</v>
      </c>
    </row>
    <row r="626" spans="1:25" ht="15.75" x14ac:dyDescent="0.25">
      <c r="A626">
        <f t="shared" si="39"/>
        <v>624</v>
      </c>
      <c r="B626" t="str">
        <f>C626&amp;" "&amp;D626&amp;" - "&amp;F626</f>
        <v>Gabriel Vilardi - LAK</v>
      </c>
      <c r="C626" t="str">
        <f>RIGHT(E626,(LEN(E626)-1)-SEARCH(",",E626,1))</f>
        <v>Gabriel</v>
      </c>
      <c r="D626" t="str">
        <f>LEFT(E626,SEARCH(",",E626,1)-1)</f>
        <v>Vilardi</v>
      </c>
      <c r="E626" s="39" t="s">
        <v>2273</v>
      </c>
      <c r="F626" s="30" t="s">
        <v>20</v>
      </c>
      <c r="G626" s="35" t="s">
        <v>388</v>
      </c>
      <c r="H626" s="35" t="s">
        <v>73</v>
      </c>
      <c r="I626" s="35" t="s">
        <v>2448</v>
      </c>
      <c r="J626" s="35">
        <v>19</v>
      </c>
      <c r="K626" s="35">
        <f>VALUE(COUNTIF(Validation!$A$2:$H$47,E626))</f>
        <v>0</v>
      </c>
      <c r="L626" s="361">
        <f>IF(OR(N626="RFA",N626="UFA",N626="",N626=0),0,N626)</f>
        <v>1627500</v>
      </c>
      <c r="M626" s="361">
        <f>IF(OR(O626="RFA",O626="UFA",O626="",O626=0),0,O626)</f>
        <v>1627500</v>
      </c>
      <c r="N626" s="358">
        <v>1627500</v>
      </c>
      <c r="O626" s="358">
        <v>1627500</v>
      </c>
      <c r="P626" s="358">
        <v>1627500</v>
      </c>
      <c r="Q626" s="358" t="s">
        <v>8</v>
      </c>
      <c r="R626" s="358">
        <v>0</v>
      </c>
      <c r="S626" s="358">
        <v>0</v>
      </c>
      <c r="T626" s="358">
        <v>0</v>
      </c>
      <c r="U626" s="35">
        <f t="shared" si="36"/>
        <v>3</v>
      </c>
      <c r="W626">
        <f>COUNTIF($E$3:$E$1479,E626)</f>
        <v>1</v>
      </c>
      <c r="X626" s="35">
        <f t="shared" si="37"/>
        <v>1</v>
      </c>
      <c r="Y626">
        <f t="shared" si="38"/>
        <v>1</v>
      </c>
    </row>
    <row r="627" spans="1:25" ht="15.75" x14ac:dyDescent="0.25">
      <c r="A627">
        <f t="shared" si="39"/>
        <v>625</v>
      </c>
      <c r="B627" t="str">
        <f>C627&amp;" "&amp;D627&amp;" - "&amp;F627</f>
        <v>Kyle Clifford - LAK</v>
      </c>
      <c r="C627" t="str">
        <f>RIGHT(E627,(LEN(E627)-1)-SEARCH(",",E627,1))</f>
        <v>Kyle</v>
      </c>
      <c r="D627" t="str">
        <f>LEFT(E627,SEARCH(",",E627,1)-1)</f>
        <v>Clifford</v>
      </c>
      <c r="E627" s="39" t="s">
        <v>2261</v>
      </c>
      <c r="F627" s="30" t="s">
        <v>20</v>
      </c>
      <c r="G627" s="35">
        <v>0</v>
      </c>
      <c r="H627" s="35" t="s">
        <v>2442</v>
      </c>
      <c r="I627" s="35" t="s">
        <v>2441</v>
      </c>
      <c r="J627" s="35">
        <v>28</v>
      </c>
      <c r="K627" s="35">
        <f>VALUE(COUNTIF(Validation!$A$2:$H$47,E627))</f>
        <v>0</v>
      </c>
      <c r="L627" s="361">
        <f>IF(OR(N627="RFA",N627="UFA",N627="",N627=0),0,N627)</f>
        <v>1600000</v>
      </c>
      <c r="M627" s="361">
        <f>IF(OR(O627="RFA",O627="UFA",O627="",O627=0),0,O627)</f>
        <v>0</v>
      </c>
      <c r="N627" s="358">
        <v>1600000</v>
      </c>
      <c r="O627" s="358" t="s">
        <v>7</v>
      </c>
      <c r="P627" s="358">
        <v>0</v>
      </c>
      <c r="Q627" s="358">
        <v>0</v>
      </c>
      <c r="R627" s="358">
        <v>0</v>
      </c>
      <c r="S627" s="358">
        <v>0</v>
      </c>
      <c r="T627" s="358">
        <v>0</v>
      </c>
      <c r="U627" s="35">
        <f t="shared" si="36"/>
        <v>1</v>
      </c>
      <c r="W627">
        <f>COUNTIF($E$3:$E$1479,E627)</f>
        <v>1</v>
      </c>
      <c r="X627" s="35">
        <f t="shared" si="37"/>
        <v>0</v>
      </c>
      <c r="Y627">
        <f t="shared" si="38"/>
        <v>0</v>
      </c>
    </row>
    <row r="628" spans="1:25" ht="15.75" x14ac:dyDescent="0.25">
      <c r="A628">
        <f t="shared" si="39"/>
        <v>626</v>
      </c>
      <c r="B628" t="str">
        <f>C628&amp;" "&amp;D628&amp;" - "&amp;F628</f>
        <v>Blake Lizotte - LAK</v>
      </c>
      <c r="C628" t="str">
        <f>RIGHT(E628,(LEN(E628)-1)-SEARCH(",",E628,1))</f>
        <v>Blake</v>
      </c>
      <c r="D628" t="str">
        <f>LEFT(E628,SEARCH(",",E628,1)-1)</f>
        <v>Lizotte</v>
      </c>
      <c r="E628" s="39" t="s">
        <v>2624</v>
      </c>
      <c r="F628" s="30" t="s">
        <v>20</v>
      </c>
      <c r="G628" s="35" t="s">
        <v>388</v>
      </c>
      <c r="H628" s="35" t="s">
        <v>73</v>
      </c>
      <c r="I628" s="35" t="s">
        <v>2441</v>
      </c>
      <c r="J628" s="35">
        <v>21</v>
      </c>
      <c r="K628" s="35">
        <f>VALUE(COUNTIF(Validation!$A$2:$H$47,E628))</f>
        <v>0</v>
      </c>
      <c r="L628" s="361">
        <f>IF(OR(N628="RFA",N628="UFA",N628="",N628=0),0,N628)</f>
        <v>1491667</v>
      </c>
      <c r="M628" s="361">
        <f>IF(OR(O628="RFA",O628="UFA",O628="",O628=0),0,O628)</f>
        <v>1491667</v>
      </c>
      <c r="N628" s="358">
        <v>1491667</v>
      </c>
      <c r="O628" s="358">
        <v>1491667</v>
      </c>
      <c r="P628" s="358" t="s">
        <v>8</v>
      </c>
      <c r="Q628" s="358">
        <v>0</v>
      </c>
      <c r="R628" s="358">
        <v>0</v>
      </c>
      <c r="S628" s="358">
        <v>0</v>
      </c>
      <c r="T628" s="358">
        <v>0</v>
      </c>
      <c r="U628" s="35">
        <f t="shared" si="36"/>
        <v>2</v>
      </c>
      <c r="W628">
        <f>COUNTIF($E$3:$E$1479,E628)</f>
        <v>1</v>
      </c>
      <c r="X628" s="35">
        <f t="shared" si="37"/>
        <v>1</v>
      </c>
      <c r="Y628">
        <f t="shared" si="38"/>
        <v>1</v>
      </c>
    </row>
    <row r="629" spans="1:25" ht="15.75" x14ac:dyDescent="0.25">
      <c r="A629">
        <f t="shared" si="39"/>
        <v>627</v>
      </c>
      <c r="B629" t="str">
        <f>C629&amp;" "&amp;D629&amp;" - "&amp;F629</f>
        <v>Tobias Bjornfot - LAK</v>
      </c>
      <c r="C629" t="str">
        <f>RIGHT(E629,(LEN(E629)-1)-SEARCH(",",E629,1))</f>
        <v>Tobias</v>
      </c>
      <c r="D629" t="str">
        <f>LEFT(E629,SEARCH(",",E629,1)-1)</f>
        <v>Bjornfot</v>
      </c>
      <c r="E629" s="39" t="s">
        <v>2851</v>
      </c>
      <c r="F629" s="30" t="s">
        <v>20</v>
      </c>
      <c r="G629" s="35" t="s">
        <v>388</v>
      </c>
      <c r="H629" s="35" t="s">
        <v>2447</v>
      </c>
      <c r="I629" s="35" t="s">
        <v>2448</v>
      </c>
      <c r="J629" s="35">
        <v>18</v>
      </c>
      <c r="K629" s="35">
        <f>VALUE(COUNTIF(Validation!$A$2:$H$47,E629))</f>
        <v>0</v>
      </c>
      <c r="L629" s="361">
        <f>IF(OR(N629="RFA",N629="UFA",N629="",N629=0),0,N629)</f>
        <v>1083333</v>
      </c>
      <c r="M629" s="361">
        <f>IF(OR(O629="RFA",O629="UFA",O629="",O629=0),0,O629)</f>
        <v>1083333</v>
      </c>
      <c r="N629" s="358">
        <v>1083333</v>
      </c>
      <c r="O629" s="358">
        <v>1083333</v>
      </c>
      <c r="P629" s="358">
        <v>1083333</v>
      </c>
      <c r="Q629" s="358" t="s">
        <v>8</v>
      </c>
      <c r="R629" s="358">
        <v>0</v>
      </c>
      <c r="S629" s="358">
        <v>0</v>
      </c>
      <c r="T629" s="358">
        <v>0</v>
      </c>
      <c r="U629" s="35">
        <f t="shared" si="36"/>
        <v>3</v>
      </c>
      <c r="W629">
        <f>COUNTIF($E$3:$E$1479,E629)</f>
        <v>1</v>
      </c>
      <c r="X629" s="35">
        <f t="shared" si="37"/>
        <v>1</v>
      </c>
      <c r="Y629">
        <f t="shared" si="38"/>
        <v>1</v>
      </c>
    </row>
    <row r="630" spans="1:25" ht="15.75" x14ac:dyDescent="0.25">
      <c r="A630">
        <f t="shared" si="39"/>
        <v>628</v>
      </c>
      <c r="B630" t="str">
        <f>C630&amp;" "&amp;D630&amp;" - "&amp;F630</f>
        <v>Rasmus Kupari - LAK</v>
      </c>
      <c r="C630" t="str">
        <f>RIGHT(E630,(LEN(E630)-1)-SEARCH(",",E630,1))</f>
        <v>Rasmus</v>
      </c>
      <c r="D630" t="str">
        <f>LEFT(E630,SEARCH(",",E630,1)-1)</f>
        <v>Kupari</v>
      </c>
      <c r="E630" s="39" t="s">
        <v>2272</v>
      </c>
      <c r="F630" s="30" t="s">
        <v>20</v>
      </c>
      <c r="G630" s="35" t="s">
        <v>388</v>
      </c>
      <c r="H630" s="35" t="s">
        <v>2496</v>
      </c>
      <c r="I630" s="35" t="s">
        <v>2448</v>
      </c>
      <c r="J630" s="35">
        <v>19</v>
      </c>
      <c r="K630" s="35">
        <f>VALUE(COUNTIF(Validation!$A$2:$H$47,E630))</f>
        <v>0</v>
      </c>
      <c r="L630" s="361">
        <f>IF(OR(N630="RFA",N630="UFA",N630="",N630=0),0,N630)</f>
        <v>1081667</v>
      </c>
      <c r="M630" s="361">
        <f>IF(OR(O630="RFA",O630="UFA",O630="",O630=0),0,O630)</f>
        <v>1081667</v>
      </c>
      <c r="N630" s="358">
        <v>1081667</v>
      </c>
      <c r="O630" s="358">
        <v>1081667</v>
      </c>
      <c r="P630" s="358">
        <v>1081667</v>
      </c>
      <c r="Q630" s="358" t="s">
        <v>8</v>
      </c>
      <c r="R630" s="358">
        <v>0</v>
      </c>
      <c r="S630" s="358">
        <v>0</v>
      </c>
      <c r="T630" s="358">
        <v>0</v>
      </c>
      <c r="U630" s="35">
        <f t="shared" si="36"/>
        <v>3</v>
      </c>
      <c r="W630">
        <f>COUNTIF($E$3:$E$1479,E630)</f>
        <v>1</v>
      </c>
      <c r="X630" s="35">
        <f t="shared" si="37"/>
        <v>1</v>
      </c>
      <c r="Y630">
        <f t="shared" si="38"/>
        <v>1</v>
      </c>
    </row>
    <row r="631" spans="1:25" ht="15.75" x14ac:dyDescent="0.25">
      <c r="A631">
        <f t="shared" si="39"/>
        <v>629</v>
      </c>
      <c r="B631" t="str">
        <f>C631&amp;" "&amp;D631&amp;" - "&amp;F631</f>
        <v>Matt Villalta - LAK</v>
      </c>
      <c r="C631" t="str">
        <f>RIGHT(E631,(LEN(E631)-1)-SEARCH(",",E631,1))</f>
        <v>Matt</v>
      </c>
      <c r="D631" t="str">
        <f>LEFT(E631,SEARCH(",",E631,1)-1)</f>
        <v>Villalta</v>
      </c>
      <c r="E631" s="39" t="s">
        <v>2277</v>
      </c>
      <c r="F631" s="30" t="s">
        <v>20</v>
      </c>
      <c r="G631" s="35" t="s">
        <v>388</v>
      </c>
      <c r="H631" s="35" t="s">
        <v>127</v>
      </c>
      <c r="I631" s="35" t="s">
        <v>2448</v>
      </c>
      <c r="J631" s="35">
        <v>20</v>
      </c>
      <c r="K631" s="35">
        <f>VALUE(COUNTIF(Validation!$A$2:$H$47,E631))</f>
        <v>0</v>
      </c>
      <c r="L631" s="361">
        <f>IF(OR(N631="RFA",N631="UFA",N631="",N631=0),0,N631)</f>
        <v>927500</v>
      </c>
      <c r="M631" s="361">
        <f>IF(OR(O631="RFA",O631="UFA",O631="",O631=0),0,O631)</f>
        <v>927500</v>
      </c>
      <c r="N631" s="358">
        <v>927500</v>
      </c>
      <c r="O631" s="358">
        <v>927500</v>
      </c>
      <c r="P631" s="358">
        <v>927500</v>
      </c>
      <c r="Q631" s="358" t="s">
        <v>8</v>
      </c>
      <c r="R631" s="358">
        <v>0</v>
      </c>
      <c r="S631" s="358">
        <v>0</v>
      </c>
      <c r="T631" s="358">
        <v>0</v>
      </c>
      <c r="U631" s="35">
        <f t="shared" si="36"/>
        <v>3</v>
      </c>
      <c r="W631">
        <f>COUNTIF($E$3:$E$1479,E631)</f>
        <v>1</v>
      </c>
      <c r="X631" s="35">
        <f t="shared" si="37"/>
        <v>1</v>
      </c>
      <c r="Y631">
        <f t="shared" si="38"/>
        <v>1</v>
      </c>
    </row>
    <row r="632" spans="1:25" ht="15.75" x14ac:dyDescent="0.25">
      <c r="A632">
        <f t="shared" si="39"/>
        <v>630</v>
      </c>
      <c r="B632" t="str">
        <f>C632&amp;" "&amp;D632&amp;" - "&amp;F632</f>
        <v>Sean Durzi - LAK</v>
      </c>
      <c r="C632" t="str">
        <f>RIGHT(E632,(LEN(E632)-1)-SEARCH(",",E632,1))</f>
        <v>Sean</v>
      </c>
      <c r="D632" t="str">
        <f>LEFT(E632,SEARCH(",",E632,1)-1)</f>
        <v>Durzi</v>
      </c>
      <c r="E632" s="39" t="s">
        <v>2628</v>
      </c>
      <c r="F632" s="30" t="s">
        <v>20</v>
      </c>
      <c r="G632" s="35" t="s">
        <v>388</v>
      </c>
      <c r="H632" s="35" t="s">
        <v>2446</v>
      </c>
      <c r="I632" s="35" t="s">
        <v>2448</v>
      </c>
      <c r="J632" s="35">
        <v>20</v>
      </c>
      <c r="K632" s="35">
        <f>VALUE(COUNTIF(Validation!$A$2:$H$47,E632))</f>
        <v>0</v>
      </c>
      <c r="L632" s="361">
        <f>IF(OR(N632="RFA",N632="UFA",N632="",N632=0),0,N632)</f>
        <v>925000</v>
      </c>
      <c r="M632" s="361">
        <f>IF(OR(O632="RFA",O632="UFA",O632="",O632=0),0,O632)</f>
        <v>925000</v>
      </c>
      <c r="N632" s="358">
        <v>925000</v>
      </c>
      <c r="O632" s="358">
        <v>925000</v>
      </c>
      <c r="P632" s="358">
        <v>925000</v>
      </c>
      <c r="Q632" s="358" t="s">
        <v>8</v>
      </c>
      <c r="R632" s="358">
        <v>0</v>
      </c>
      <c r="S632" s="358">
        <v>0</v>
      </c>
      <c r="T632" s="358">
        <v>0</v>
      </c>
      <c r="U632" s="35">
        <f t="shared" si="36"/>
        <v>3</v>
      </c>
      <c r="W632">
        <f>COUNTIF($E$3:$E$1479,E632)</f>
        <v>1</v>
      </c>
      <c r="X632" s="35">
        <f t="shared" si="37"/>
        <v>1</v>
      </c>
      <c r="Y632">
        <f t="shared" si="38"/>
        <v>1</v>
      </c>
    </row>
    <row r="633" spans="1:25" ht="15.75" x14ac:dyDescent="0.25">
      <c r="A633">
        <f t="shared" si="39"/>
        <v>631</v>
      </c>
      <c r="B633" t="str">
        <f>C633&amp;" "&amp;D633&amp;" - "&amp;F633</f>
        <v>Michael Eyssimont - LAK</v>
      </c>
      <c r="C633" t="str">
        <f>RIGHT(E633,(LEN(E633)-1)-SEARCH(",",E633,1))</f>
        <v>Michael</v>
      </c>
      <c r="D633" t="str">
        <f>LEFT(E633,SEARCH(",",E633,1)-1)</f>
        <v>Eyssimont</v>
      </c>
      <c r="E633" s="39" t="s">
        <v>2275</v>
      </c>
      <c r="F633" s="30" t="s">
        <v>20</v>
      </c>
      <c r="G633" s="35" t="s">
        <v>388</v>
      </c>
      <c r="H633" s="35" t="s">
        <v>73</v>
      </c>
      <c r="I633" s="9" t="s">
        <v>2448</v>
      </c>
      <c r="J633" s="35">
        <v>22</v>
      </c>
      <c r="K633" s="35">
        <f>VALUE(COUNTIF(Validation!$A$2:$H$47,E633))</f>
        <v>0</v>
      </c>
      <c r="L633" s="361">
        <f>IF(OR(N633="RFA",N633="UFA",N633="",N633=0),0,N633)</f>
        <v>925000</v>
      </c>
      <c r="M633" s="361">
        <f>IF(OR(O633="RFA",O633="UFA",O633="",O633=0),0,O633)</f>
        <v>0</v>
      </c>
      <c r="N633" s="358">
        <v>925000</v>
      </c>
      <c r="O633" s="358" t="s">
        <v>8</v>
      </c>
      <c r="P633" s="358">
        <v>0</v>
      </c>
      <c r="Q633" s="358">
        <v>0</v>
      </c>
      <c r="R633" s="358">
        <v>0</v>
      </c>
      <c r="S633" s="358">
        <v>0</v>
      </c>
      <c r="T633" s="358">
        <v>0</v>
      </c>
      <c r="U633" s="35">
        <f t="shared" si="36"/>
        <v>1</v>
      </c>
      <c r="W633">
        <f>COUNTIF($E$3:$E$1479,E633)</f>
        <v>1</v>
      </c>
      <c r="X633" s="35">
        <f t="shared" si="37"/>
        <v>1</v>
      </c>
      <c r="Y633">
        <f t="shared" si="38"/>
        <v>0</v>
      </c>
    </row>
    <row r="634" spans="1:25" ht="15.75" x14ac:dyDescent="0.25">
      <c r="A634">
        <f t="shared" si="39"/>
        <v>632</v>
      </c>
      <c r="B634" t="str">
        <f>C634&amp;" "&amp;D634&amp;" - "&amp;F634</f>
        <v>Samuel Fagemo - LAK</v>
      </c>
      <c r="C634" t="str">
        <f>RIGHT(E634,(LEN(E634)-1)-SEARCH(",",E634,1))</f>
        <v>Samuel</v>
      </c>
      <c r="D634" t="str">
        <f>LEFT(E634,SEARCH(",",E634,1)-1)</f>
        <v>Fagemo</v>
      </c>
      <c r="E634" s="39" t="s">
        <v>2753</v>
      </c>
      <c r="F634" s="30" t="s">
        <v>20</v>
      </c>
      <c r="G634" s="35" t="s">
        <v>388</v>
      </c>
      <c r="H634" s="9" t="s">
        <v>2444</v>
      </c>
      <c r="I634" s="9" t="s">
        <v>2448</v>
      </c>
      <c r="J634" s="9">
        <v>19</v>
      </c>
      <c r="K634" s="35">
        <f>VALUE(COUNTIF(Validation!$A$2:$H$47,E634))</f>
        <v>0</v>
      </c>
      <c r="L634" s="361">
        <f>IF(OR(N634="RFA",N634="UFA",N634="",N634=0),0,N634)</f>
        <v>925000</v>
      </c>
      <c r="M634" s="361">
        <f>IF(OR(O634="RFA",O634="UFA",O634="",O634=0),0,O634)</f>
        <v>925000</v>
      </c>
      <c r="N634" s="358">
        <v>925000</v>
      </c>
      <c r="O634" s="358">
        <v>925000</v>
      </c>
      <c r="P634" s="358">
        <v>925000</v>
      </c>
      <c r="Q634" s="358" t="s">
        <v>8</v>
      </c>
      <c r="R634" s="358">
        <v>0</v>
      </c>
      <c r="S634" s="358">
        <v>0</v>
      </c>
      <c r="T634" s="358">
        <v>0</v>
      </c>
      <c r="U634" s="35">
        <f t="shared" si="36"/>
        <v>3</v>
      </c>
      <c r="W634">
        <f>COUNTIF($E$3:$E$1479,E634)</f>
        <v>1</v>
      </c>
      <c r="X634" s="35">
        <f t="shared" si="37"/>
        <v>1</v>
      </c>
      <c r="Y634">
        <f t="shared" si="38"/>
        <v>1</v>
      </c>
    </row>
    <row r="635" spans="1:25" ht="15.75" x14ac:dyDescent="0.25">
      <c r="A635">
        <f t="shared" si="39"/>
        <v>633</v>
      </c>
      <c r="B635" t="str">
        <f>C635&amp;" "&amp;D635&amp;" - "&amp;F635</f>
        <v>Carl Grundstrom - LAK</v>
      </c>
      <c r="C635" t="str">
        <f>RIGHT(E635,(LEN(E635)-1)-SEARCH(",",E635,1))</f>
        <v>Carl</v>
      </c>
      <c r="D635" t="str">
        <f>LEFT(E635,SEARCH(",",E635,1)-1)</f>
        <v>Grundstrom</v>
      </c>
      <c r="E635" s="39" t="s">
        <v>2854</v>
      </c>
      <c r="F635" s="30" t="s">
        <v>20</v>
      </c>
      <c r="G635" s="35" t="s">
        <v>388</v>
      </c>
      <c r="H635" s="35" t="s">
        <v>2442</v>
      </c>
      <c r="I635" s="35" t="s">
        <v>2441</v>
      </c>
      <c r="J635" s="35">
        <v>21</v>
      </c>
      <c r="K635" s="35">
        <f>VALUE(COUNTIF(Validation!$A$2:$H$47,E635))</f>
        <v>0</v>
      </c>
      <c r="L635" s="361">
        <f>IF(OR(N635="RFA",N635="UFA",N635="",N635=0),0,N635)</f>
        <v>925000</v>
      </c>
      <c r="M635" s="361">
        <f>IF(OR(O635="RFA",O635="UFA",O635="",O635=0),0,O635)</f>
        <v>0</v>
      </c>
      <c r="N635" s="358">
        <v>925000</v>
      </c>
      <c r="O635" s="358" t="s">
        <v>8</v>
      </c>
      <c r="P635" s="358">
        <v>0</v>
      </c>
      <c r="Q635" s="358">
        <v>0</v>
      </c>
      <c r="R635" s="358">
        <v>0</v>
      </c>
      <c r="S635" s="358">
        <v>0</v>
      </c>
      <c r="T635" s="358">
        <v>0</v>
      </c>
      <c r="U635" s="35">
        <f t="shared" si="36"/>
        <v>1</v>
      </c>
      <c r="W635">
        <f>COUNTIF($E$3:$E$1479,E635)</f>
        <v>1</v>
      </c>
      <c r="X635" s="35">
        <f t="shared" si="37"/>
        <v>1</v>
      </c>
      <c r="Y635">
        <f t="shared" si="38"/>
        <v>0</v>
      </c>
    </row>
    <row r="636" spans="1:25" ht="15.75" x14ac:dyDescent="0.25">
      <c r="A636">
        <f t="shared" si="39"/>
        <v>634</v>
      </c>
      <c r="B636" t="str">
        <f>C636&amp;" "&amp;D636&amp;" - "&amp;F636</f>
        <v>Austin Strand - LAK</v>
      </c>
      <c r="C636" t="str">
        <f>RIGHT(E636,(LEN(E636)-1)-SEARCH(",",E636,1))</f>
        <v>Austin</v>
      </c>
      <c r="D636" t="str">
        <f>LEFT(E636,SEARCH(",",E636,1)-1)</f>
        <v>Strand</v>
      </c>
      <c r="E636" s="39" t="s">
        <v>2280</v>
      </c>
      <c r="F636" s="30" t="s">
        <v>20</v>
      </c>
      <c r="G636" s="35" t="s">
        <v>388</v>
      </c>
      <c r="H636" s="35" t="s">
        <v>2446</v>
      </c>
      <c r="I636" s="35" t="s">
        <v>2448</v>
      </c>
      <c r="J636" s="35">
        <v>22</v>
      </c>
      <c r="K636" s="35">
        <f>VALUE(COUNTIF(Validation!$A$2:$H$47,E636))</f>
        <v>0</v>
      </c>
      <c r="L636" s="361">
        <f>IF(OR(N636="RFA",N636="UFA",N636="",N636=0),0,N636)</f>
        <v>925000</v>
      </c>
      <c r="M636" s="361">
        <f>IF(OR(O636="RFA",O636="UFA",O636="",O636=0),0,O636)</f>
        <v>0</v>
      </c>
      <c r="N636" s="358">
        <v>925000</v>
      </c>
      <c r="O636" s="358" t="s">
        <v>8</v>
      </c>
      <c r="P636" s="358">
        <v>0</v>
      </c>
      <c r="Q636" s="358">
        <v>0</v>
      </c>
      <c r="R636" s="358">
        <v>0</v>
      </c>
      <c r="S636" s="358">
        <v>0</v>
      </c>
      <c r="T636" s="358">
        <v>0</v>
      </c>
      <c r="U636" s="35">
        <f t="shared" si="36"/>
        <v>1</v>
      </c>
      <c r="W636">
        <f>COUNTIF($E$3:$E$1479,E636)</f>
        <v>1</v>
      </c>
      <c r="X636" s="35">
        <f t="shared" si="37"/>
        <v>1</v>
      </c>
      <c r="Y636">
        <f t="shared" si="38"/>
        <v>0</v>
      </c>
    </row>
    <row r="637" spans="1:25" ht="15.75" x14ac:dyDescent="0.25">
      <c r="A637">
        <f t="shared" si="39"/>
        <v>635</v>
      </c>
      <c r="B637" t="str">
        <f>C637&amp;" "&amp;D637&amp;" - "&amp;F637</f>
        <v>Akil Thomas - LAK</v>
      </c>
      <c r="C637" t="str">
        <f>RIGHT(E637,(LEN(E637)-1)-SEARCH(",",E637,1))</f>
        <v>Akil</v>
      </c>
      <c r="D637" t="str">
        <f>LEFT(E637,SEARCH(",",E637,1)-1)</f>
        <v>Thomas</v>
      </c>
      <c r="E637" s="39" t="s">
        <v>2626</v>
      </c>
      <c r="F637" s="30" t="s">
        <v>20</v>
      </c>
      <c r="G637" s="35" t="s">
        <v>390</v>
      </c>
      <c r="H637" s="35" t="s">
        <v>73</v>
      </c>
      <c r="I637" s="35" t="s">
        <v>391</v>
      </c>
      <c r="J637" s="35">
        <v>19</v>
      </c>
      <c r="K637" s="35">
        <f>VALUE(COUNTIF(Validation!$A$2:$H$47,E637))</f>
        <v>0</v>
      </c>
      <c r="L637" s="361">
        <f>IF(OR(N637="RFA",N637="UFA",N637="",N637=0),0,N637)</f>
        <v>925000</v>
      </c>
      <c r="M637" s="361">
        <f>IF(OR(O637="RFA",O637="UFA",O637="",O637=0),0,O637)</f>
        <v>925000</v>
      </c>
      <c r="N637" s="358">
        <v>925000</v>
      </c>
      <c r="O637" s="358">
        <v>925000</v>
      </c>
      <c r="P637" s="358">
        <v>925000</v>
      </c>
      <c r="Q637" s="358" t="s">
        <v>8</v>
      </c>
      <c r="R637" s="358">
        <v>0</v>
      </c>
      <c r="S637" s="358">
        <v>0</v>
      </c>
      <c r="T637" s="358">
        <v>0</v>
      </c>
      <c r="U637" s="35">
        <f t="shared" si="36"/>
        <v>3</v>
      </c>
      <c r="W637">
        <f>COUNTIF($E$3:$E$1479,E637)</f>
        <v>1</v>
      </c>
      <c r="X637" s="35">
        <f t="shared" si="37"/>
        <v>1</v>
      </c>
      <c r="Y637">
        <f t="shared" si="38"/>
        <v>1</v>
      </c>
    </row>
    <row r="638" spans="1:25" ht="15.75" x14ac:dyDescent="0.25">
      <c r="A638">
        <f t="shared" si="39"/>
        <v>636</v>
      </c>
      <c r="B638" t="str">
        <f>C638&amp;" "&amp;D638&amp;" - "&amp;F638</f>
        <v>Austin Wagner - LAK</v>
      </c>
      <c r="C638" t="str">
        <f>RIGHT(E638,(LEN(E638)-1)-SEARCH(",",E638,1))</f>
        <v>Austin</v>
      </c>
      <c r="D638" t="str">
        <f>LEFT(E638,SEARCH(",",E638,1)-1)</f>
        <v>Wagner</v>
      </c>
      <c r="E638" s="39" t="s">
        <v>2279</v>
      </c>
      <c r="F638" s="30" t="s">
        <v>20</v>
      </c>
      <c r="G638" s="35" t="s">
        <v>388</v>
      </c>
      <c r="H638" s="35" t="s">
        <v>2443</v>
      </c>
      <c r="I638" s="35" t="s">
        <v>2441</v>
      </c>
      <c r="J638" s="9">
        <v>22</v>
      </c>
      <c r="K638" s="35">
        <f>VALUE(COUNTIF(Validation!$A$2:$H$47,E638))</f>
        <v>0</v>
      </c>
      <c r="L638" s="361">
        <f>IF(OR(N638="RFA",N638="UFA",N638="",N638=0),0,N638)</f>
        <v>925000</v>
      </c>
      <c r="M638" s="361">
        <f>IF(OR(O638="RFA",O638="UFA",O638="",O638=0),0,O638)</f>
        <v>0</v>
      </c>
      <c r="N638" s="358">
        <v>925000</v>
      </c>
      <c r="O638" s="358" t="s">
        <v>8</v>
      </c>
      <c r="P638" s="358">
        <v>0</v>
      </c>
      <c r="Q638" s="358">
        <v>0</v>
      </c>
      <c r="R638" s="358">
        <v>0</v>
      </c>
      <c r="S638" s="358">
        <v>0</v>
      </c>
      <c r="T638" s="358">
        <v>0</v>
      </c>
      <c r="U638" s="35">
        <f t="shared" si="36"/>
        <v>1</v>
      </c>
      <c r="W638">
        <f>COUNTIF($E$3:$E$1479,E638)</f>
        <v>1</v>
      </c>
      <c r="X638" s="35">
        <f t="shared" si="37"/>
        <v>1</v>
      </c>
      <c r="Y638">
        <f t="shared" si="38"/>
        <v>0</v>
      </c>
    </row>
    <row r="639" spans="1:25" ht="15.75" x14ac:dyDescent="0.25">
      <c r="A639">
        <f t="shared" si="39"/>
        <v>637</v>
      </c>
      <c r="B639" t="str">
        <f>C639&amp;" "&amp;D639&amp;" - "&amp;F639</f>
        <v>Jaret Anderson-Dolan - LAK</v>
      </c>
      <c r="C639" t="str">
        <f>RIGHT(E639,(LEN(E639)-1)-SEARCH(",",E639,1))</f>
        <v>Jaret</v>
      </c>
      <c r="D639" t="str">
        <f>LEFT(E639,SEARCH(",",E639,1)-1)</f>
        <v>Anderson-Dolan</v>
      </c>
      <c r="E639" s="39" t="s">
        <v>2283</v>
      </c>
      <c r="F639" s="30" t="s">
        <v>20</v>
      </c>
      <c r="G639" s="35" t="s">
        <v>388</v>
      </c>
      <c r="H639" s="35" t="s">
        <v>73</v>
      </c>
      <c r="I639" s="35" t="s">
        <v>2448</v>
      </c>
      <c r="J639" s="35">
        <v>19</v>
      </c>
      <c r="K639" s="35">
        <f>VALUE(COUNTIF(Validation!$A$2:$H$47,E639))</f>
        <v>0</v>
      </c>
      <c r="L639" s="361">
        <f>IF(OR(N639="RFA",N639="UFA",N639="",N639=0),0,N639)</f>
        <v>913333</v>
      </c>
      <c r="M639" s="361">
        <f>IF(OR(O639="RFA",O639="UFA",O639="",O639=0),0,O639)</f>
        <v>913333</v>
      </c>
      <c r="N639" s="358">
        <v>913333</v>
      </c>
      <c r="O639" s="358">
        <v>913333</v>
      </c>
      <c r="P639" s="358">
        <v>913333</v>
      </c>
      <c r="Q639" s="358" t="s">
        <v>8</v>
      </c>
      <c r="R639" s="358">
        <v>0</v>
      </c>
      <c r="S639" s="358">
        <v>0</v>
      </c>
      <c r="T639" s="358">
        <v>0</v>
      </c>
      <c r="U639" s="35">
        <f t="shared" si="36"/>
        <v>3</v>
      </c>
      <c r="W639">
        <f>COUNTIF($E$3:$E$1479,E639)</f>
        <v>1</v>
      </c>
      <c r="X639" s="35">
        <f t="shared" si="37"/>
        <v>1</v>
      </c>
      <c r="Y639">
        <f t="shared" si="38"/>
        <v>1</v>
      </c>
    </row>
    <row r="640" spans="1:25" ht="15.75" x14ac:dyDescent="0.25">
      <c r="A640">
        <f t="shared" si="39"/>
        <v>638</v>
      </c>
      <c r="B640" t="str">
        <f>C640&amp;" "&amp;D640&amp;" - "&amp;F640</f>
        <v>Kale Clague - LAK</v>
      </c>
      <c r="C640" t="str">
        <f>RIGHT(E640,(LEN(E640)-1)-SEARCH(",",E640,1))</f>
        <v>Kale</v>
      </c>
      <c r="D640" t="str">
        <f>LEFT(E640,SEARCH(",",E640,1)-1)</f>
        <v>Clague</v>
      </c>
      <c r="E640" s="39" t="s">
        <v>2278</v>
      </c>
      <c r="F640" s="30" t="s">
        <v>20</v>
      </c>
      <c r="G640" s="35" t="s">
        <v>388</v>
      </c>
      <c r="H640" s="35" t="s">
        <v>2447</v>
      </c>
      <c r="I640" s="35" t="s">
        <v>2448</v>
      </c>
      <c r="J640" s="35">
        <v>21</v>
      </c>
      <c r="K640" s="35">
        <f>VALUE(COUNTIF(Validation!$A$2:$H$47,E640))</f>
        <v>0</v>
      </c>
      <c r="L640" s="361">
        <f>IF(OR(N640="RFA",N640="UFA",N640="",N640=0),0,N640)</f>
        <v>894166</v>
      </c>
      <c r="M640" s="361">
        <f>IF(OR(O640="RFA",O640="UFA",O640="",O640=0),0,O640)</f>
        <v>894166</v>
      </c>
      <c r="N640" s="358">
        <v>894166</v>
      </c>
      <c r="O640" s="358">
        <v>894166</v>
      </c>
      <c r="P640" s="358" t="s">
        <v>8</v>
      </c>
      <c r="Q640" s="358">
        <v>0</v>
      </c>
      <c r="R640" s="358">
        <v>0</v>
      </c>
      <c r="S640" s="358">
        <v>0</v>
      </c>
      <c r="T640" s="358">
        <v>0</v>
      </c>
      <c r="U640" s="35">
        <f t="shared" si="36"/>
        <v>2</v>
      </c>
      <c r="W640">
        <f>COUNTIF($E$3:$E$1479,E640)</f>
        <v>1</v>
      </c>
      <c r="X640" s="35">
        <f t="shared" si="37"/>
        <v>1</v>
      </c>
      <c r="Y640">
        <f t="shared" si="38"/>
        <v>1</v>
      </c>
    </row>
    <row r="641" spans="1:25" ht="15.75" x14ac:dyDescent="0.25">
      <c r="A641">
        <f t="shared" si="39"/>
        <v>639</v>
      </c>
      <c r="B641" t="str">
        <f>C641&amp;" "&amp;D641&amp;" - "&amp;F641</f>
        <v>Sheldon Rempal - LAK</v>
      </c>
      <c r="C641" t="str">
        <f>RIGHT(E641,(LEN(E641)-1)-SEARCH(",",E641,1))</f>
        <v>Sheldon</v>
      </c>
      <c r="D641" t="str">
        <f>LEFT(E641,SEARCH(",",E641,1)-1)</f>
        <v>Rempal</v>
      </c>
      <c r="E641" s="39" t="s">
        <v>2262</v>
      </c>
      <c r="F641" s="30" t="s">
        <v>20</v>
      </c>
      <c r="G641" s="35">
        <v>0</v>
      </c>
      <c r="H641" s="9" t="s">
        <v>2444</v>
      </c>
      <c r="I641" s="9" t="s">
        <v>2448</v>
      </c>
      <c r="J641" s="9">
        <v>24</v>
      </c>
      <c r="K641" s="35">
        <f>VALUE(COUNTIF(Validation!$A$2:$H$47,E641))</f>
        <v>0</v>
      </c>
      <c r="L641" s="361">
        <f>IF(OR(N641="RFA",N641="UFA",N641="",N641=0),0,N641)</f>
        <v>874125</v>
      </c>
      <c r="M641" s="361">
        <f>IF(OR(O641="RFA",O641="UFA",O641="",O641=0),0,O641)</f>
        <v>0</v>
      </c>
      <c r="N641" s="358">
        <v>874125</v>
      </c>
      <c r="O641" s="358" t="s">
        <v>8</v>
      </c>
      <c r="P641" s="358">
        <v>0</v>
      </c>
      <c r="Q641" s="358">
        <v>0</v>
      </c>
      <c r="R641" s="358">
        <v>0</v>
      </c>
      <c r="S641" s="358">
        <v>0</v>
      </c>
      <c r="T641" s="358">
        <v>0</v>
      </c>
      <c r="U641" s="35">
        <f t="shared" si="36"/>
        <v>1</v>
      </c>
      <c r="W641">
        <f>COUNTIF($E$3:$E$1479,E641)</f>
        <v>1</v>
      </c>
      <c r="X641" s="35">
        <f t="shared" si="37"/>
        <v>0</v>
      </c>
      <c r="Y641">
        <f t="shared" si="38"/>
        <v>0</v>
      </c>
    </row>
    <row r="642" spans="1:25" ht="15.75" x14ac:dyDescent="0.25">
      <c r="A642">
        <f t="shared" si="39"/>
        <v>640</v>
      </c>
      <c r="B642" t="str">
        <f>C642&amp;" "&amp;D642&amp;" - "&amp;F642</f>
        <v>Cal Petersen - LAK</v>
      </c>
      <c r="C642" t="str">
        <f>RIGHT(E642,(LEN(E642)-1)-SEARCH(",",E642,1))</f>
        <v>Cal</v>
      </c>
      <c r="D642" t="str">
        <f>LEFT(E642,SEARCH(",",E642,1)-1)</f>
        <v>Petersen</v>
      </c>
      <c r="E642" s="39" t="s">
        <v>2271</v>
      </c>
      <c r="F642" s="30" t="s">
        <v>20</v>
      </c>
      <c r="G642" s="35">
        <v>0</v>
      </c>
      <c r="H642" s="9" t="s">
        <v>127</v>
      </c>
      <c r="I642" s="9" t="s">
        <v>2448</v>
      </c>
      <c r="J642" s="9">
        <v>24</v>
      </c>
      <c r="K642" s="35">
        <f>VALUE(COUNTIF(Validation!$A$2:$H$47,E642))</f>
        <v>0</v>
      </c>
      <c r="L642" s="361">
        <f>IF(OR(N642="RFA",N642="UFA",N642="",N642=0),0,N642)</f>
        <v>858333</v>
      </c>
      <c r="M642" s="361">
        <f>IF(OR(O642="RFA",O642="UFA",O642="",O642=0),0,O642)</f>
        <v>858333</v>
      </c>
      <c r="N642" s="358">
        <v>858333</v>
      </c>
      <c r="O642" s="358">
        <v>858333</v>
      </c>
      <c r="P642" s="358">
        <v>858333</v>
      </c>
      <c r="Q642" s="358" t="s">
        <v>7</v>
      </c>
      <c r="R642" s="358">
        <v>0</v>
      </c>
      <c r="S642" s="358">
        <v>0</v>
      </c>
      <c r="T642" s="358">
        <v>0</v>
      </c>
      <c r="U642" s="35">
        <f t="shared" si="36"/>
        <v>3</v>
      </c>
      <c r="W642">
        <f>COUNTIF($E$3:$E$1479,E642)</f>
        <v>1</v>
      </c>
      <c r="X642" s="35">
        <f t="shared" si="37"/>
        <v>0</v>
      </c>
      <c r="Y642">
        <f t="shared" si="38"/>
        <v>1</v>
      </c>
    </row>
    <row r="643" spans="1:25" ht="15.75" x14ac:dyDescent="0.25">
      <c r="A643">
        <f t="shared" si="39"/>
        <v>641</v>
      </c>
      <c r="B643" t="str">
        <f>C643&amp;" "&amp;D643&amp;" - "&amp;F643</f>
        <v>Paul LaDue - LAK</v>
      </c>
      <c r="C643" t="str">
        <f>RIGHT(E643,(LEN(E643)-1)-SEARCH(",",E643,1))</f>
        <v>Paul</v>
      </c>
      <c r="D643" t="str">
        <f>LEFT(E643,SEARCH(",",E643,1)-1)</f>
        <v>LaDue</v>
      </c>
      <c r="E643" s="39" t="s">
        <v>2276</v>
      </c>
      <c r="F643" s="30" t="s">
        <v>20</v>
      </c>
      <c r="G643" s="35">
        <v>0</v>
      </c>
      <c r="H643" s="9" t="s">
        <v>2446</v>
      </c>
      <c r="I643" s="9" t="s">
        <v>2441</v>
      </c>
      <c r="J643" s="9">
        <v>26</v>
      </c>
      <c r="K643" s="35">
        <f>VALUE(COUNTIF(Validation!$A$2:$H$47,E643))</f>
        <v>0</v>
      </c>
      <c r="L643" s="361">
        <f>IF(OR(N643="RFA",N643="UFA",N643="",N643=0),0,N643)</f>
        <v>825000</v>
      </c>
      <c r="M643" s="361">
        <f>IF(OR(O643="RFA",O643="UFA",O643="",O643=0),0,O643)</f>
        <v>0</v>
      </c>
      <c r="N643" s="358">
        <v>825000</v>
      </c>
      <c r="O643" s="358" t="s">
        <v>7</v>
      </c>
      <c r="P643" s="358">
        <v>0</v>
      </c>
      <c r="Q643" s="358">
        <v>0</v>
      </c>
      <c r="R643" s="358">
        <v>0</v>
      </c>
      <c r="S643" s="358">
        <v>0</v>
      </c>
      <c r="T643" s="358">
        <v>0</v>
      </c>
      <c r="U643" s="35">
        <f t="shared" ref="U643:U706" si="40">COUNTIF(N643:T643,"&gt;0")</f>
        <v>1</v>
      </c>
      <c r="W643">
        <f>COUNTIF($E$3:$E$1479,E643)</f>
        <v>1</v>
      </c>
      <c r="X643" s="35">
        <f t="shared" ref="X643:X706" si="41">IF(LEFT(G643,3)="ELC",1,0)</f>
        <v>0</v>
      </c>
      <c r="Y643">
        <f t="shared" ref="Y643:Y706" si="42">IF(L643=M643,1,0)</f>
        <v>0</v>
      </c>
    </row>
    <row r="644" spans="1:25" ht="15.75" x14ac:dyDescent="0.25">
      <c r="A644">
        <f t="shared" ref="A644:A707" si="43">A643+1</f>
        <v>642</v>
      </c>
      <c r="B644" t="str">
        <f>C644&amp;" "&amp;D644&amp;" - "&amp;F644</f>
        <v>Markus Phillips - LAK</v>
      </c>
      <c r="C644" t="str">
        <f>RIGHT(E644,(LEN(E644)-1)-SEARCH(",",E644,1))</f>
        <v>Markus</v>
      </c>
      <c r="D644" t="str">
        <f>LEFT(E644,SEARCH(",",E644,1)-1)</f>
        <v>Phillips</v>
      </c>
      <c r="E644" s="39" t="s">
        <v>2629</v>
      </c>
      <c r="F644" s="30" t="s">
        <v>20</v>
      </c>
      <c r="G644" s="35" t="s">
        <v>388</v>
      </c>
      <c r="H644" s="9" t="s">
        <v>2447</v>
      </c>
      <c r="I644" s="9" t="s">
        <v>2448</v>
      </c>
      <c r="J644" s="9">
        <v>20</v>
      </c>
      <c r="K644" s="35">
        <f>VALUE(COUNTIF(Validation!$A$2:$H$47,E644))</f>
        <v>0</v>
      </c>
      <c r="L644" s="361">
        <f>IF(OR(N644="RFA",N644="UFA",N644="",N644=0),0,N644)</f>
        <v>801667</v>
      </c>
      <c r="M644" s="361">
        <f>IF(OR(O644="RFA",O644="UFA",O644="",O644=0),0,O644)</f>
        <v>801667</v>
      </c>
      <c r="N644" s="358">
        <v>801667</v>
      </c>
      <c r="O644" s="358">
        <v>801667</v>
      </c>
      <c r="P644" s="358">
        <v>801667</v>
      </c>
      <c r="Q644" s="358" t="s">
        <v>8</v>
      </c>
      <c r="R644" s="358">
        <v>0</v>
      </c>
      <c r="S644" s="358">
        <v>0</v>
      </c>
      <c r="T644" s="358">
        <v>0</v>
      </c>
      <c r="U644" s="35">
        <f t="shared" si="40"/>
        <v>3</v>
      </c>
      <c r="W644">
        <f>COUNTIF($E$3:$E$1479,E644)</f>
        <v>1</v>
      </c>
      <c r="X644" s="35">
        <f t="shared" si="41"/>
        <v>1</v>
      </c>
      <c r="Y644">
        <f t="shared" si="42"/>
        <v>1</v>
      </c>
    </row>
    <row r="645" spans="1:25" ht="15.75" x14ac:dyDescent="0.25">
      <c r="A645">
        <f t="shared" si="43"/>
        <v>643</v>
      </c>
      <c r="B645" t="str">
        <f>C645&amp;" "&amp;D645&amp;" - "&amp;F645</f>
        <v>Johan Sodergran - LAK</v>
      </c>
      <c r="C645" t="str">
        <f>RIGHT(E645,(LEN(E645)-1)-SEARCH(",",E645,1))</f>
        <v>Johan</v>
      </c>
      <c r="D645" t="str">
        <f>LEFT(E645,SEARCH(",",E645,1)-1)</f>
        <v>Sodergran</v>
      </c>
      <c r="E645" s="39" t="s">
        <v>2865</v>
      </c>
      <c r="F645" s="30" t="s">
        <v>20</v>
      </c>
      <c r="G645" s="35" t="s">
        <v>388</v>
      </c>
      <c r="H645" s="35" t="s">
        <v>73</v>
      </c>
      <c r="I645" s="35" t="s">
        <v>2448</v>
      </c>
      <c r="J645" s="35">
        <v>19</v>
      </c>
      <c r="K645" s="35">
        <f>VALUE(COUNTIF(Validation!$A$2:$H$47,E645))</f>
        <v>0</v>
      </c>
      <c r="L645" s="361">
        <f>IF(OR(N645="RFA",N645="UFA",N645="",N645=0),0,N645)</f>
        <v>791667</v>
      </c>
      <c r="M645" s="361">
        <f>IF(OR(O645="RFA",O645="UFA",O645="",O645=0),0,O645)</f>
        <v>791667</v>
      </c>
      <c r="N645" s="358">
        <v>791667</v>
      </c>
      <c r="O645" s="358">
        <v>791667</v>
      </c>
      <c r="P645" s="358">
        <v>791667</v>
      </c>
      <c r="Q645" s="358" t="s">
        <v>8</v>
      </c>
      <c r="R645" s="358">
        <v>0</v>
      </c>
      <c r="S645" s="358">
        <v>0</v>
      </c>
      <c r="T645" s="358">
        <v>0</v>
      </c>
      <c r="U645" s="35">
        <f t="shared" si="40"/>
        <v>3</v>
      </c>
      <c r="W645">
        <f>COUNTIF($E$3:$E$1479,E645)</f>
        <v>1</v>
      </c>
      <c r="X645" s="35">
        <f t="shared" si="41"/>
        <v>1</v>
      </c>
      <c r="Y645">
        <f t="shared" si="42"/>
        <v>1</v>
      </c>
    </row>
    <row r="646" spans="1:25" ht="15.75" x14ac:dyDescent="0.25">
      <c r="A646">
        <f t="shared" si="43"/>
        <v>644</v>
      </c>
      <c r="B646" t="str">
        <f>C646&amp;" "&amp;D646&amp;" - "&amp;F646</f>
        <v>Cole Kehler - LAK</v>
      </c>
      <c r="C646" t="str">
        <f>RIGHT(E646,(LEN(E646)-1)-SEARCH(",",E646,1))</f>
        <v>Cole</v>
      </c>
      <c r="D646" t="str">
        <f>LEFT(E646,SEARCH(",",E646,1)-1)</f>
        <v>Kehler</v>
      </c>
      <c r="E646" s="39" t="s">
        <v>2281</v>
      </c>
      <c r="F646" s="30" t="s">
        <v>20</v>
      </c>
      <c r="G646" s="35" t="s">
        <v>388</v>
      </c>
      <c r="H646" s="35" t="s">
        <v>127</v>
      </c>
      <c r="I646" s="35" t="s">
        <v>2448</v>
      </c>
      <c r="J646" s="35">
        <v>21</v>
      </c>
      <c r="K646" s="35">
        <f>VALUE(COUNTIF(Validation!$A$2:$H$47,E646))</f>
        <v>0</v>
      </c>
      <c r="L646" s="361">
        <f>IF(OR(N646="RFA",N646="UFA",N646="",N646=0),0,N646)</f>
        <v>783333</v>
      </c>
      <c r="M646" s="361">
        <f>IF(OR(O646="RFA",O646="UFA",O646="",O646=0),0,O646)</f>
        <v>0</v>
      </c>
      <c r="N646" s="358">
        <v>783333</v>
      </c>
      <c r="O646" s="358" t="s">
        <v>8</v>
      </c>
      <c r="P646" s="358">
        <v>0</v>
      </c>
      <c r="Q646" s="358">
        <v>0</v>
      </c>
      <c r="R646" s="358">
        <v>0</v>
      </c>
      <c r="S646" s="358">
        <v>0</v>
      </c>
      <c r="T646" s="358">
        <v>0</v>
      </c>
      <c r="U646" s="35">
        <f t="shared" si="40"/>
        <v>1</v>
      </c>
      <c r="W646">
        <f>COUNTIF($E$3:$E$1479,E646)</f>
        <v>1</v>
      </c>
      <c r="X646" s="35">
        <f t="shared" si="41"/>
        <v>1</v>
      </c>
      <c r="Y646">
        <f t="shared" si="42"/>
        <v>0</v>
      </c>
    </row>
    <row r="647" spans="1:25" ht="15.75" x14ac:dyDescent="0.25">
      <c r="A647">
        <f t="shared" si="43"/>
        <v>645</v>
      </c>
      <c r="B647" t="str">
        <f>C647&amp;" "&amp;D647&amp;" - "&amp;F647</f>
        <v>Sean Walker - LAK</v>
      </c>
      <c r="C647" t="str">
        <f>RIGHT(E647,(LEN(E647)-1)-SEARCH(",",E647,1))</f>
        <v>Sean</v>
      </c>
      <c r="D647" t="str">
        <f>LEFT(E647,SEARCH(",",E647,1)-1)</f>
        <v>Walker</v>
      </c>
      <c r="E647" s="39" t="s">
        <v>2282</v>
      </c>
      <c r="F647" s="30" t="s">
        <v>20</v>
      </c>
      <c r="G647" s="35" t="s">
        <v>388</v>
      </c>
      <c r="H647" s="9" t="s">
        <v>2446</v>
      </c>
      <c r="I647" s="9" t="s">
        <v>2441</v>
      </c>
      <c r="J647" s="9">
        <v>24</v>
      </c>
      <c r="K647" s="35">
        <f>VALUE(COUNTIF(Validation!$A$2:$H$47,E647))</f>
        <v>0</v>
      </c>
      <c r="L647" s="361">
        <f>IF(OR(N647="RFA",N647="UFA",N647="",N647=0),0,N647)</f>
        <v>745000</v>
      </c>
      <c r="M647" s="361">
        <f>IF(OR(O647="RFA",O647="UFA",O647="",O647=0),0,O647)</f>
        <v>0</v>
      </c>
      <c r="N647" s="358">
        <v>745000</v>
      </c>
      <c r="O647" s="358" t="s">
        <v>8</v>
      </c>
      <c r="P647" s="358">
        <v>0</v>
      </c>
      <c r="Q647" s="358">
        <v>0</v>
      </c>
      <c r="R647" s="358">
        <v>0</v>
      </c>
      <c r="S647" s="358">
        <v>0</v>
      </c>
      <c r="T647" s="358">
        <v>0</v>
      </c>
      <c r="U647" s="35">
        <f t="shared" si="40"/>
        <v>1</v>
      </c>
      <c r="W647">
        <f>COUNTIF($E$3:$E$1479,E647)</f>
        <v>1</v>
      </c>
      <c r="X647" s="35">
        <f t="shared" si="41"/>
        <v>1</v>
      </c>
      <c r="Y647">
        <f t="shared" si="42"/>
        <v>0</v>
      </c>
    </row>
    <row r="648" spans="1:25" ht="15.75" x14ac:dyDescent="0.25">
      <c r="A648">
        <f t="shared" si="43"/>
        <v>646</v>
      </c>
      <c r="B648" t="str">
        <f>C648&amp;" "&amp;D648&amp;" - "&amp;F648</f>
        <v>Brad Morrison - LAK</v>
      </c>
      <c r="C648" t="str">
        <f>RIGHT(E648,(LEN(E648)-1)-SEARCH(",",E648,1))</f>
        <v>Brad</v>
      </c>
      <c r="D648" t="str">
        <f>LEFT(E648,SEARCH(",",E648,1)-1)</f>
        <v>Morrison</v>
      </c>
      <c r="E648" s="39" t="s">
        <v>2284</v>
      </c>
      <c r="F648" s="30" t="s">
        <v>20</v>
      </c>
      <c r="G648" s="35" t="s">
        <v>388</v>
      </c>
      <c r="H648" s="9" t="s">
        <v>73</v>
      </c>
      <c r="I648" s="9" t="s">
        <v>2448</v>
      </c>
      <c r="J648" s="9">
        <v>22</v>
      </c>
      <c r="K648" s="35">
        <f>VALUE(COUNTIF(Validation!$A$2:$H$47,E648))</f>
        <v>0</v>
      </c>
      <c r="L648" s="361">
        <f>IF(OR(N648="RFA",N648="UFA",N648="",N648=0),0,N648)</f>
        <v>743333</v>
      </c>
      <c r="M648" s="361">
        <f>IF(OR(O648="RFA",O648="UFA",O648="",O648=0),0,O648)</f>
        <v>743333</v>
      </c>
      <c r="N648" s="358">
        <v>743333</v>
      </c>
      <c r="O648" s="358">
        <v>743333</v>
      </c>
      <c r="P648" s="358" t="s">
        <v>8</v>
      </c>
      <c r="Q648" s="358">
        <v>0</v>
      </c>
      <c r="R648" s="358">
        <v>0</v>
      </c>
      <c r="S648" s="358">
        <v>0</v>
      </c>
      <c r="T648" s="358">
        <v>0</v>
      </c>
      <c r="U648" s="35">
        <f t="shared" si="40"/>
        <v>2</v>
      </c>
      <c r="W648">
        <f>COUNTIF($E$3:$E$1479,E648)</f>
        <v>1</v>
      </c>
      <c r="X648" s="35">
        <f t="shared" si="41"/>
        <v>1</v>
      </c>
      <c r="Y648">
        <f t="shared" si="42"/>
        <v>1</v>
      </c>
    </row>
    <row r="649" spans="1:25" ht="15.75" x14ac:dyDescent="0.25">
      <c r="A649">
        <f t="shared" si="43"/>
        <v>647</v>
      </c>
      <c r="B649" t="str">
        <f>C649&amp;" "&amp;D649&amp;" - "&amp;F649</f>
        <v>Chaz Reddekopp - LAK</v>
      </c>
      <c r="C649" t="str">
        <f>RIGHT(E649,(LEN(E649)-1)-SEARCH(",",E649,1))</f>
        <v>Chaz</v>
      </c>
      <c r="D649" t="str">
        <f>LEFT(E649,SEARCH(",",E649,1)-1)</f>
        <v>Reddekopp</v>
      </c>
      <c r="E649" s="39" t="s">
        <v>2285</v>
      </c>
      <c r="F649" s="30" t="s">
        <v>20</v>
      </c>
      <c r="G649" s="35" t="s">
        <v>388</v>
      </c>
      <c r="H649" s="35" t="s">
        <v>2447</v>
      </c>
      <c r="I649" s="35" t="s">
        <v>2448</v>
      </c>
      <c r="J649" s="35">
        <v>22</v>
      </c>
      <c r="K649" s="35">
        <f>VALUE(COUNTIF(Validation!$A$2:$H$47,E649))</f>
        <v>0</v>
      </c>
      <c r="L649" s="361">
        <f>IF(OR(N649="RFA",N649="UFA",N649="",N649=0),0,N649)</f>
        <v>733333</v>
      </c>
      <c r="M649" s="361">
        <f>IF(OR(O649="RFA",O649="UFA",O649="",O649=0),0,O649)</f>
        <v>0</v>
      </c>
      <c r="N649" s="358">
        <v>733333</v>
      </c>
      <c r="O649" s="358" t="s">
        <v>8</v>
      </c>
      <c r="P649" s="358">
        <v>0</v>
      </c>
      <c r="Q649" s="358">
        <v>0</v>
      </c>
      <c r="R649" s="358">
        <v>0</v>
      </c>
      <c r="S649" s="358">
        <v>0</v>
      </c>
      <c r="T649" s="358">
        <v>0</v>
      </c>
      <c r="U649" s="35">
        <f t="shared" si="40"/>
        <v>1</v>
      </c>
      <c r="W649">
        <f>COUNTIF($E$3:$E$1479,E649)</f>
        <v>1</v>
      </c>
      <c r="X649" s="35">
        <f t="shared" si="41"/>
        <v>1</v>
      </c>
      <c r="Y649">
        <f t="shared" si="42"/>
        <v>0</v>
      </c>
    </row>
    <row r="650" spans="1:25" ht="15.75" x14ac:dyDescent="0.25">
      <c r="A650">
        <f t="shared" si="43"/>
        <v>648</v>
      </c>
      <c r="B650" t="str">
        <f>C650&amp;" "&amp;D650&amp;" - "&amp;F650</f>
        <v>Drake Rymsha - LAK</v>
      </c>
      <c r="C650" t="str">
        <f>RIGHT(E650,(LEN(E650)-1)-SEARCH(",",E650,1))</f>
        <v>Drake</v>
      </c>
      <c r="D650" t="str">
        <f>LEFT(E650,SEARCH(",",E650,1)-1)</f>
        <v>Rymsha</v>
      </c>
      <c r="E650" s="39" t="s">
        <v>2286</v>
      </c>
      <c r="F650" s="30" t="s">
        <v>20</v>
      </c>
      <c r="G650" s="35" t="s">
        <v>388</v>
      </c>
      <c r="H650" s="9" t="s">
        <v>73</v>
      </c>
      <c r="I650" s="9" t="s">
        <v>2448</v>
      </c>
      <c r="J650" s="9">
        <v>21</v>
      </c>
      <c r="K650" s="35">
        <f>VALUE(COUNTIF(Validation!$A$2:$H$47,E650))</f>
        <v>0</v>
      </c>
      <c r="L650" s="361">
        <f>IF(OR(N650="RFA",N650="UFA",N650="",N650=0),0,N650)</f>
        <v>733333</v>
      </c>
      <c r="M650" s="361">
        <f>IF(OR(O650="RFA",O650="UFA",O650="",O650=0),0,O650)</f>
        <v>733333</v>
      </c>
      <c r="N650" s="358">
        <v>733333</v>
      </c>
      <c r="O650" s="358">
        <v>733333</v>
      </c>
      <c r="P650" s="358" t="s">
        <v>8</v>
      </c>
      <c r="Q650" s="358">
        <v>0</v>
      </c>
      <c r="R650" s="358">
        <v>0</v>
      </c>
      <c r="S650" s="358">
        <v>0</v>
      </c>
      <c r="T650" s="358">
        <v>0</v>
      </c>
      <c r="U650" s="35">
        <f t="shared" si="40"/>
        <v>2</v>
      </c>
      <c r="W650">
        <f>COUNTIF($E$3:$E$1479,E650)</f>
        <v>1</v>
      </c>
      <c r="X650" s="35">
        <f t="shared" si="41"/>
        <v>1</v>
      </c>
      <c r="Y650">
        <f t="shared" si="42"/>
        <v>1</v>
      </c>
    </row>
    <row r="651" spans="1:25" ht="15.75" x14ac:dyDescent="0.25">
      <c r="A651">
        <f t="shared" si="43"/>
        <v>649</v>
      </c>
      <c r="B651" t="str">
        <f>C651&amp;" "&amp;D651&amp;" - "&amp;F651</f>
        <v>Joakim Ryan - LAK</v>
      </c>
      <c r="C651" t="str">
        <f>RIGHT(E651,(LEN(E651)-1)-SEARCH(",",E651,1))</f>
        <v>Joakim</v>
      </c>
      <c r="D651" t="str">
        <f>LEFT(E651,SEARCH(",",E651,1)-1)</f>
        <v>Ryan</v>
      </c>
      <c r="E651" s="39" t="s">
        <v>2309</v>
      </c>
      <c r="F651" s="35" t="s">
        <v>20</v>
      </c>
      <c r="G651" s="35">
        <v>0</v>
      </c>
      <c r="H651" s="35" t="s">
        <v>2447</v>
      </c>
      <c r="I651" s="35" t="s">
        <v>2441</v>
      </c>
      <c r="J651" s="35">
        <v>26</v>
      </c>
      <c r="K651" s="35">
        <f>VALUE(COUNTIF(Validation!$A$2:$H$47,E651))</f>
        <v>0</v>
      </c>
      <c r="L651" s="361">
        <f>IF(OR(N651="RFA",N651="UFA",N651="",N651=0),0,N651)</f>
        <v>725000</v>
      </c>
      <c r="M651" s="361">
        <f>IF(OR(O651="RFA",O651="UFA",O651="",O651=0),0,O651)</f>
        <v>0</v>
      </c>
      <c r="N651" s="358">
        <v>725000</v>
      </c>
      <c r="O651" s="358" t="s">
        <v>7</v>
      </c>
      <c r="P651" s="358">
        <v>0</v>
      </c>
      <c r="Q651" s="358">
        <v>0</v>
      </c>
      <c r="R651" s="358">
        <v>0</v>
      </c>
      <c r="S651" s="358">
        <v>0</v>
      </c>
      <c r="T651" s="358">
        <v>0</v>
      </c>
      <c r="U651" s="35">
        <f t="shared" si="40"/>
        <v>1</v>
      </c>
      <c r="W651">
        <f>COUNTIF($E$3:$E$1479,E651)</f>
        <v>1</v>
      </c>
      <c r="X651" s="35">
        <f t="shared" si="41"/>
        <v>0</v>
      </c>
      <c r="Y651">
        <f t="shared" si="42"/>
        <v>0</v>
      </c>
    </row>
    <row r="652" spans="1:25" ht="15.75" x14ac:dyDescent="0.25">
      <c r="A652">
        <f t="shared" si="43"/>
        <v>650</v>
      </c>
      <c r="B652" t="str">
        <f>C652&amp;" "&amp;D652&amp;" - "&amp;F652</f>
        <v>Bokondji Imama - LAK</v>
      </c>
      <c r="C652" t="str">
        <f>RIGHT(E652,(LEN(E652)-1)-SEARCH(",",E652,1))</f>
        <v>Bokondji</v>
      </c>
      <c r="D652" t="str">
        <f>LEFT(E652,SEARCH(",",E652,1)-1)</f>
        <v>Imama</v>
      </c>
      <c r="E652" s="39" t="s">
        <v>2288</v>
      </c>
      <c r="F652" s="30" t="s">
        <v>20</v>
      </c>
      <c r="G652" s="35" t="s">
        <v>388</v>
      </c>
      <c r="H652" s="35" t="s">
        <v>2442</v>
      </c>
      <c r="I652" s="35" t="s">
        <v>2448</v>
      </c>
      <c r="J652" s="35">
        <v>23</v>
      </c>
      <c r="K652" s="35">
        <f>VALUE(COUNTIF(Validation!$A$2:$H$47,E652))</f>
        <v>0</v>
      </c>
      <c r="L652" s="361">
        <f>IF(OR(N652="RFA",N652="UFA",N652="",N652=0),0,N652)</f>
        <v>706667</v>
      </c>
      <c r="M652" s="361">
        <f>IF(OR(O652="RFA",O652="UFA",O652="",O652=0),0,O652)</f>
        <v>0</v>
      </c>
      <c r="N652" s="358">
        <v>706667</v>
      </c>
      <c r="O652" s="358" t="s">
        <v>8</v>
      </c>
      <c r="P652" s="358">
        <v>0</v>
      </c>
      <c r="Q652" s="358">
        <v>0</v>
      </c>
      <c r="R652" s="358">
        <v>0</v>
      </c>
      <c r="S652" s="358">
        <v>0</v>
      </c>
      <c r="T652" s="358">
        <v>0</v>
      </c>
      <c r="U652" s="35">
        <f t="shared" si="40"/>
        <v>1</v>
      </c>
      <c r="W652">
        <f>COUNTIF($E$3:$E$1479,E652)</f>
        <v>1</v>
      </c>
      <c r="X652" s="35">
        <f t="shared" si="41"/>
        <v>1</v>
      </c>
      <c r="Y652">
        <f t="shared" si="42"/>
        <v>0</v>
      </c>
    </row>
    <row r="653" spans="1:25" ht="15.75" x14ac:dyDescent="0.25">
      <c r="A653">
        <f t="shared" si="43"/>
        <v>651</v>
      </c>
      <c r="B653" t="str">
        <f>C653&amp;" "&amp;D653&amp;" - "&amp;F653</f>
        <v>Jacob Moverare - LAK</v>
      </c>
      <c r="C653" t="str">
        <f>RIGHT(E653,(LEN(E653)-1)-SEARCH(",",E653,1))</f>
        <v>Jacob</v>
      </c>
      <c r="D653" t="str">
        <f>LEFT(E653,SEARCH(",",E653,1)-1)</f>
        <v>Moverare</v>
      </c>
      <c r="E653" s="39" t="s">
        <v>2289</v>
      </c>
      <c r="F653" s="30" t="s">
        <v>20</v>
      </c>
      <c r="G653" s="35" t="s">
        <v>388</v>
      </c>
      <c r="H653" s="9" t="s">
        <v>2447</v>
      </c>
      <c r="I653" s="9" t="s">
        <v>2594</v>
      </c>
      <c r="J653" s="9">
        <v>20</v>
      </c>
      <c r="K653" s="35">
        <f>VALUE(COUNTIF(Validation!$A$2:$H$47,E653))</f>
        <v>0</v>
      </c>
      <c r="L653" s="361">
        <f>IF(OR(N653="RFA",N653="UFA",N653="",N653=0),0,N653)</f>
        <v>705556</v>
      </c>
      <c r="M653" s="361">
        <f>IF(OR(O653="RFA",O653="UFA",O653="",O653=0),0,O653)</f>
        <v>705556</v>
      </c>
      <c r="N653" s="358">
        <v>705556</v>
      </c>
      <c r="O653" s="358">
        <v>705556</v>
      </c>
      <c r="P653" s="358" t="s">
        <v>8</v>
      </c>
      <c r="Q653" s="358">
        <v>0</v>
      </c>
      <c r="R653" s="358">
        <v>0</v>
      </c>
      <c r="S653" s="358">
        <v>0</v>
      </c>
      <c r="T653" s="358">
        <v>0</v>
      </c>
      <c r="U653" s="35">
        <f t="shared" si="40"/>
        <v>2</v>
      </c>
      <c r="W653">
        <f>COUNTIF($E$3:$E$1479,E653)</f>
        <v>1</v>
      </c>
      <c r="X653" s="35">
        <f t="shared" si="41"/>
        <v>1</v>
      </c>
      <c r="Y653">
        <f t="shared" si="42"/>
        <v>1</v>
      </c>
    </row>
    <row r="654" spans="1:25" ht="15.75" x14ac:dyDescent="0.25">
      <c r="A654">
        <f t="shared" si="43"/>
        <v>652</v>
      </c>
      <c r="B654" t="str">
        <f>C654&amp;" "&amp;D654&amp;" - "&amp;F654</f>
        <v>Michael Amadio - LAK</v>
      </c>
      <c r="C654" t="str">
        <f>RIGHT(E654,(LEN(E654)-1)-SEARCH(",",E654,1))</f>
        <v>Michael</v>
      </c>
      <c r="D654" t="str">
        <f>LEFT(E654,SEARCH(",",E654,1)-1)</f>
        <v>Amadio</v>
      </c>
      <c r="E654" s="39" t="s">
        <v>2287</v>
      </c>
      <c r="F654" s="30" t="s">
        <v>20</v>
      </c>
      <c r="G654" s="35">
        <v>0</v>
      </c>
      <c r="H654" s="35" t="s">
        <v>2450</v>
      </c>
      <c r="I654" s="35" t="s">
        <v>2448</v>
      </c>
      <c r="J654" s="35">
        <v>23</v>
      </c>
      <c r="K654" s="35">
        <f>VALUE(COUNTIF(Validation!$A$2:$H$47,E654))</f>
        <v>0</v>
      </c>
      <c r="L654" s="361">
        <f>IF(OR(N654="RFA",N654="UFA",N654="",N654=0),0,N654)</f>
        <v>700000</v>
      </c>
      <c r="M654" s="361">
        <f>IF(OR(O654="RFA",O654="UFA",O654="",O654=0),0,O654)</f>
        <v>700000</v>
      </c>
      <c r="N654" s="358">
        <v>700000</v>
      </c>
      <c r="O654" s="358">
        <v>700000</v>
      </c>
      <c r="P654" s="358" t="s">
        <v>8</v>
      </c>
      <c r="Q654" s="358">
        <v>0</v>
      </c>
      <c r="R654" s="358">
        <v>0</v>
      </c>
      <c r="S654" s="358">
        <v>0</v>
      </c>
      <c r="T654" s="358">
        <v>0</v>
      </c>
      <c r="U654" s="35">
        <f t="shared" si="40"/>
        <v>2</v>
      </c>
      <c r="W654">
        <f>COUNTIF($E$3:$E$1479,E654)</f>
        <v>1</v>
      </c>
      <c r="X654" s="35">
        <f t="shared" si="41"/>
        <v>0</v>
      </c>
      <c r="Y654">
        <f t="shared" si="42"/>
        <v>1</v>
      </c>
    </row>
    <row r="655" spans="1:25" ht="15.75" x14ac:dyDescent="0.25">
      <c r="A655">
        <f t="shared" si="43"/>
        <v>653</v>
      </c>
      <c r="B655" t="str">
        <f>C655&amp;" "&amp;D655&amp;" - "&amp;F655</f>
        <v>Daniel Brickley - LAK</v>
      </c>
      <c r="C655" t="str">
        <f>RIGHT(E655,(LEN(E655)-1)-SEARCH(",",E655,1))</f>
        <v>Daniel</v>
      </c>
      <c r="D655" t="str">
        <f>LEFT(E655,SEARCH(",",E655,1)-1)</f>
        <v>Brickley</v>
      </c>
      <c r="E655" s="39" t="s">
        <v>2268</v>
      </c>
      <c r="F655" s="30" t="s">
        <v>20</v>
      </c>
      <c r="G655" s="35">
        <v>0</v>
      </c>
      <c r="H655" s="35" t="s">
        <v>2447</v>
      </c>
      <c r="I655" s="35" t="s">
        <v>2448</v>
      </c>
      <c r="J655" s="35">
        <v>24</v>
      </c>
      <c r="K655" s="35">
        <f>VALUE(COUNTIF(Validation!$A$2:$H$47,E655))</f>
        <v>0</v>
      </c>
      <c r="L655" s="361">
        <f>IF(OR(N655="RFA",N655="UFA",N655="",N655=0),0,N655)</f>
        <v>700000</v>
      </c>
      <c r="M655" s="361">
        <f>IF(OR(O655="RFA",O655="UFA",O655="",O655=0),0,O655)</f>
        <v>700000</v>
      </c>
      <c r="N655" s="358">
        <v>700000</v>
      </c>
      <c r="O655" s="358">
        <v>700000</v>
      </c>
      <c r="P655" s="358" t="s">
        <v>8</v>
      </c>
      <c r="Q655" s="358">
        <v>0</v>
      </c>
      <c r="R655" s="358">
        <v>0</v>
      </c>
      <c r="S655" s="358">
        <v>0</v>
      </c>
      <c r="T655" s="358">
        <v>0</v>
      </c>
      <c r="U655" s="35">
        <f t="shared" si="40"/>
        <v>2</v>
      </c>
      <c r="W655">
        <f>COUNTIF($E$3:$E$1479,E655)</f>
        <v>1</v>
      </c>
      <c r="X655" s="35">
        <f t="shared" si="41"/>
        <v>0</v>
      </c>
      <c r="Y655">
        <f t="shared" si="42"/>
        <v>1</v>
      </c>
    </row>
    <row r="656" spans="1:25" ht="15.75" x14ac:dyDescent="0.25">
      <c r="A656">
        <f t="shared" si="43"/>
        <v>654</v>
      </c>
      <c r="B656" t="str">
        <f>C656&amp;" "&amp;D656&amp;" - "&amp;F656</f>
        <v>Martin Frk - LAK</v>
      </c>
      <c r="C656" t="str">
        <f>RIGHT(E656,(LEN(E656)-1)-SEARCH(",",E656,1))</f>
        <v>Martin</v>
      </c>
      <c r="D656" t="str">
        <f>LEFT(E656,SEARCH(",",E656,1)-1)</f>
        <v>Frk</v>
      </c>
      <c r="E656" s="39" t="s">
        <v>1430</v>
      </c>
      <c r="F656" s="30" t="s">
        <v>20</v>
      </c>
      <c r="G656" s="35">
        <v>0</v>
      </c>
      <c r="H656" s="35" t="s">
        <v>2440</v>
      </c>
      <c r="I656" s="35" t="s">
        <v>2448</v>
      </c>
      <c r="J656" s="35">
        <v>25</v>
      </c>
      <c r="K656" s="35">
        <f>VALUE(COUNTIF(Validation!$A$2:$H$47,E656))</f>
        <v>0</v>
      </c>
      <c r="L656" s="361">
        <f>IF(OR(N656="RFA",N656="UFA",N656="",N656=0),0,N656)</f>
        <v>700000</v>
      </c>
      <c r="M656" s="361">
        <f>IF(OR(O656="RFA",O656="UFA",O656="",O656=0),0,O656)</f>
        <v>0</v>
      </c>
      <c r="N656" s="358">
        <v>700000</v>
      </c>
      <c r="O656" s="358" t="s">
        <v>8</v>
      </c>
      <c r="P656" s="358">
        <v>0</v>
      </c>
      <c r="Q656" s="358">
        <v>0</v>
      </c>
      <c r="R656" s="358">
        <v>0</v>
      </c>
      <c r="S656" s="358">
        <v>0</v>
      </c>
      <c r="T656" s="358">
        <v>0</v>
      </c>
      <c r="U656" s="35">
        <f t="shared" si="40"/>
        <v>1</v>
      </c>
      <c r="W656">
        <f>COUNTIF($E$3:$E$1479,E656)</f>
        <v>1</v>
      </c>
      <c r="X656" s="35">
        <f t="shared" si="41"/>
        <v>0</v>
      </c>
      <c r="Y656">
        <f t="shared" si="42"/>
        <v>0</v>
      </c>
    </row>
    <row r="657" spans="1:25" ht="15.75" x14ac:dyDescent="0.25">
      <c r="A657">
        <f t="shared" si="43"/>
        <v>655</v>
      </c>
      <c r="B657" t="str">
        <f>C657&amp;" "&amp;D657&amp;" - "&amp;F657</f>
        <v>Mario Kempe - LAK</v>
      </c>
      <c r="C657" t="str">
        <f>RIGHT(E657,(LEN(E657)-1)-SEARCH(",",E657,1))</f>
        <v>Mario</v>
      </c>
      <c r="D657" t="str">
        <f>LEFT(E657,SEARCH(",",E657,1)-1)</f>
        <v>Kempe</v>
      </c>
      <c r="E657" s="39" t="s">
        <v>2752</v>
      </c>
      <c r="F657" s="30" t="s">
        <v>20</v>
      </c>
      <c r="G657" s="35">
        <v>0</v>
      </c>
      <c r="H657" s="35" t="s">
        <v>2454</v>
      </c>
      <c r="I657" s="35" t="s">
        <v>2441</v>
      </c>
      <c r="J657" s="35">
        <v>30</v>
      </c>
      <c r="K657" s="35">
        <f>VALUE(COUNTIF(Validation!$A$2:$H$47,E657))</f>
        <v>0</v>
      </c>
      <c r="L657" s="361">
        <f>IF(OR(N657="RFA",N657="UFA",N657="",N657=0),0,N657)</f>
        <v>700000</v>
      </c>
      <c r="M657" s="361">
        <f>IF(OR(O657="RFA",O657="UFA",O657="",O657=0),0,O657)</f>
        <v>0</v>
      </c>
      <c r="N657" s="358">
        <v>700000</v>
      </c>
      <c r="O657" s="358" t="s">
        <v>7</v>
      </c>
      <c r="P657" s="358">
        <v>0</v>
      </c>
      <c r="Q657" s="358">
        <v>0</v>
      </c>
      <c r="R657" s="358">
        <v>0</v>
      </c>
      <c r="S657" s="358">
        <v>0</v>
      </c>
      <c r="T657" s="358">
        <v>0</v>
      </c>
      <c r="U657" s="35">
        <f t="shared" si="40"/>
        <v>1</v>
      </c>
      <c r="W657">
        <f>COUNTIF($E$3:$E$1479,E657)</f>
        <v>1</v>
      </c>
      <c r="X657" s="35">
        <f t="shared" si="41"/>
        <v>0</v>
      </c>
      <c r="Y657">
        <f t="shared" si="42"/>
        <v>0</v>
      </c>
    </row>
    <row r="658" spans="1:25" ht="15.75" x14ac:dyDescent="0.25">
      <c r="A658">
        <f t="shared" si="43"/>
        <v>656</v>
      </c>
      <c r="B658" t="str">
        <f>C658&amp;" "&amp;D658&amp;" - "&amp;F658</f>
        <v>Matt Roy - LAK</v>
      </c>
      <c r="C658" t="str">
        <f>RIGHT(E658,(LEN(E658)-1)-SEARCH(",",E658,1))</f>
        <v>Matt</v>
      </c>
      <c r="D658" t="str">
        <f>LEFT(E658,SEARCH(",",E658,1)-1)</f>
        <v>Roy</v>
      </c>
      <c r="E658" s="39" t="s">
        <v>2274</v>
      </c>
      <c r="F658" s="30" t="s">
        <v>20</v>
      </c>
      <c r="G658" s="35">
        <v>0</v>
      </c>
      <c r="H658" s="35" t="s">
        <v>2446</v>
      </c>
      <c r="I658" s="35" t="s">
        <v>2441</v>
      </c>
      <c r="J658" s="35">
        <v>24</v>
      </c>
      <c r="K658" s="35">
        <f>VALUE(COUNTIF(Validation!$A$2:$H$47,E658))</f>
        <v>0</v>
      </c>
      <c r="L658" s="361">
        <f>IF(OR(N658="RFA",N658="UFA",N658="",N658=0),0,N658)</f>
        <v>700000</v>
      </c>
      <c r="M658" s="361">
        <f>IF(OR(O658="RFA",O658="UFA",O658="",O658=0),0,O658)</f>
        <v>700000</v>
      </c>
      <c r="N658" s="358">
        <v>700000</v>
      </c>
      <c r="O658" s="358">
        <v>700000</v>
      </c>
      <c r="P658" s="358" t="s">
        <v>8</v>
      </c>
      <c r="Q658" s="358">
        <v>0</v>
      </c>
      <c r="R658" s="358">
        <v>0</v>
      </c>
      <c r="S658" s="358">
        <v>0</v>
      </c>
      <c r="T658" s="358">
        <v>0</v>
      </c>
      <c r="U658" s="35">
        <f t="shared" si="40"/>
        <v>2</v>
      </c>
      <c r="W658">
        <f>COUNTIF($E$3:$E$1479,E658)</f>
        <v>1</v>
      </c>
      <c r="X658" s="35">
        <f t="shared" si="41"/>
        <v>0</v>
      </c>
      <c r="Y658">
        <f t="shared" si="42"/>
        <v>1</v>
      </c>
    </row>
    <row r="659" spans="1:25" ht="15.75" x14ac:dyDescent="0.25">
      <c r="A659">
        <f t="shared" si="43"/>
        <v>657</v>
      </c>
      <c r="B659" t="str">
        <f>C659&amp;" "&amp;D659&amp;" - "&amp;F659</f>
        <v>Matt Luff - LAK</v>
      </c>
      <c r="C659" t="str">
        <f>RIGHT(E659,(LEN(E659)-1)-SEARCH(",",E659,1))</f>
        <v>Matt</v>
      </c>
      <c r="D659" t="str">
        <f>LEFT(E659,SEARCH(",",E659,1)-1)</f>
        <v>Luff</v>
      </c>
      <c r="E659" s="39" t="s">
        <v>2291</v>
      </c>
      <c r="F659" s="30" t="s">
        <v>20</v>
      </c>
      <c r="G659" s="35" t="s">
        <v>388</v>
      </c>
      <c r="H659" s="35" t="s">
        <v>2440</v>
      </c>
      <c r="I659" s="35" t="s">
        <v>2448</v>
      </c>
      <c r="J659" s="35">
        <v>22</v>
      </c>
      <c r="K659" s="35">
        <f>VALUE(COUNTIF(Validation!$A$2:$H$47,E659))</f>
        <v>0</v>
      </c>
      <c r="L659" s="361">
        <f>IF(OR(N659="RFA",N659="UFA",N659="",N659=0),0,N659)</f>
        <v>677777</v>
      </c>
      <c r="M659" s="361">
        <f>IF(OR(O659="RFA",O659="UFA",O659="",O659=0),0,O659)</f>
        <v>0</v>
      </c>
      <c r="N659" s="358">
        <v>677777</v>
      </c>
      <c r="O659" s="358" t="s">
        <v>8</v>
      </c>
      <c r="P659" s="358">
        <v>0</v>
      </c>
      <c r="Q659" s="358">
        <v>0</v>
      </c>
      <c r="R659" s="358">
        <v>0</v>
      </c>
      <c r="S659" s="358">
        <v>0</v>
      </c>
      <c r="T659" s="358">
        <v>0</v>
      </c>
      <c r="U659" s="35">
        <f t="shared" si="40"/>
        <v>1</v>
      </c>
      <c r="W659">
        <f>COUNTIF($E$3:$E$1479,E659)</f>
        <v>1</v>
      </c>
      <c r="X659" s="35">
        <f t="shared" si="41"/>
        <v>1</v>
      </c>
      <c r="Y659">
        <f t="shared" si="42"/>
        <v>0</v>
      </c>
    </row>
    <row r="660" spans="1:25" ht="15.75" x14ac:dyDescent="0.25">
      <c r="A660">
        <f t="shared" si="43"/>
        <v>658</v>
      </c>
      <c r="B660" t="str">
        <f>C660&amp;" "&amp;D660&amp;" - "&amp;F660</f>
        <v>Jack Campbell - LAK</v>
      </c>
      <c r="C660" t="str">
        <f>RIGHT(E660,(LEN(E660)-1)-SEARCH(",",E660,1))</f>
        <v>Jack</v>
      </c>
      <c r="D660" t="str">
        <f>LEFT(E660,SEARCH(",",E660,1)-1)</f>
        <v>Campbell</v>
      </c>
      <c r="E660" s="39" t="s">
        <v>2270</v>
      </c>
      <c r="F660" s="30" t="s">
        <v>20</v>
      </c>
      <c r="G660" s="35">
        <v>0</v>
      </c>
      <c r="H660" s="35" t="s">
        <v>127</v>
      </c>
      <c r="I660" s="35" t="s">
        <v>2441</v>
      </c>
      <c r="J660" s="35">
        <v>27</v>
      </c>
      <c r="K660" s="35">
        <f>VALUE(COUNTIF(Validation!$A$2:$H$47,E660))</f>
        <v>0</v>
      </c>
      <c r="L660" s="361">
        <f>IF(OR(N660="RFA",N660="UFA",N660="",N660=0),0,N660)</f>
        <v>675000</v>
      </c>
      <c r="M660" s="361">
        <f>IF(OR(O660="RFA",O660="UFA",O660="",O660=0),0,O660)</f>
        <v>0</v>
      </c>
      <c r="N660" s="358">
        <v>675000</v>
      </c>
      <c r="O660" s="358" t="s">
        <v>7</v>
      </c>
      <c r="P660" s="358">
        <v>0</v>
      </c>
      <c r="Q660" s="358">
        <v>0</v>
      </c>
      <c r="R660" s="358">
        <v>0</v>
      </c>
      <c r="S660" s="358">
        <v>0</v>
      </c>
      <c r="T660" s="358">
        <v>0</v>
      </c>
      <c r="U660" s="35">
        <f t="shared" si="40"/>
        <v>1</v>
      </c>
      <c r="W660">
        <f>COUNTIF($E$3:$E$1479,E660)</f>
        <v>1</v>
      </c>
      <c r="X660" s="35">
        <f t="shared" si="41"/>
        <v>0</v>
      </c>
      <c r="Y660">
        <f t="shared" si="42"/>
        <v>0</v>
      </c>
    </row>
    <row r="661" spans="1:25" ht="15.75" x14ac:dyDescent="0.25">
      <c r="A661">
        <f t="shared" si="43"/>
        <v>659</v>
      </c>
      <c r="B661" t="str">
        <f>C661&amp;" "&amp;D661&amp;" - "&amp;F661</f>
        <v>Kurtis MacDermid - LAK</v>
      </c>
      <c r="C661" t="str">
        <f>RIGHT(E661,(LEN(E661)-1)-SEARCH(",",E661,1))</f>
        <v>Kurtis</v>
      </c>
      <c r="D661" t="str">
        <f>LEFT(E661,SEARCH(",",E661,1)-1)</f>
        <v>MacDermid</v>
      </c>
      <c r="E661" s="39" t="s">
        <v>2292</v>
      </c>
      <c r="F661" s="30" t="s">
        <v>20</v>
      </c>
      <c r="G661" s="35">
        <v>0</v>
      </c>
      <c r="H661" s="35" t="s">
        <v>2446</v>
      </c>
      <c r="I661" s="35" t="s">
        <v>2441</v>
      </c>
      <c r="J661" s="35">
        <v>25</v>
      </c>
      <c r="K661" s="35">
        <f>VALUE(COUNTIF(Validation!$A$2:$H$47,E661))</f>
        <v>0</v>
      </c>
      <c r="L661" s="361">
        <f>IF(OR(N661="RFA",N661="UFA",N661="",N661=0),0,N661)</f>
        <v>675000</v>
      </c>
      <c r="M661" s="361">
        <f>IF(OR(O661="RFA",O661="UFA",O661="",O661=0),0,O661)</f>
        <v>0</v>
      </c>
      <c r="N661" s="358">
        <v>675000</v>
      </c>
      <c r="O661" s="358" t="s">
        <v>8</v>
      </c>
      <c r="P661" s="358">
        <v>0</v>
      </c>
      <c r="Q661" s="358">
        <v>0</v>
      </c>
      <c r="R661" s="358">
        <v>0</v>
      </c>
      <c r="S661" s="358">
        <v>0</v>
      </c>
      <c r="T661" s="358">
        <v>0</v>
      </c>
      <c r="U661" s="35">
        <f t="shared" si="40"/>
        <v>1</v>
      </c>
      <c r="W661">
        <f>COUNTIF($E$3:$E$1479,E661)</f>
        <v>1</v>
      </c>
      <c r="X661" s="35">
        <f t="shared" si="41"/>
        <v>0</v>
      </c>
      <c r="Y661">
        <f t="shared" si="42"/>
        <v>0</v>
      </c>
    </row>
    <row r="662" spans="1:25" ht="15.75" x14ac:dyDescent="0.25">
      <c r="A662">
        <f t="shared" si="43"/>
        <v>660</v>
      </c>
      <c r="B662" t="str">
        <f>C662&amp;" "&amp;D662&amp;" - "&amp;F662</f>
        <v>Adrian Kempe - LAK</v>
      </c>
      <c r="C662" t="str">
        <f>RIGHT(E662,(LEN(E662)-1)-SEARCH(",",E662,1))</f>
        <v>Adrian</v>
      </c>
      <c r="D662" t="str">
        <f>LEFT(E662,SEARCH(",",E662,1)-1)</f>
        <v>Kempe</v>
      </c>
      <c r="E662" s="39" t="s">
        <v>2264</v>
      </c>
      <c r="F662" s="30" t="s">
        <v>20</v>
      </c>
      <c r="G662" s="35">
        <v>0</v>
      </c>
      <c r="H662" s="35" t="s">
        <v>2454</v>
      </c>
      <c r="I662" s="35" t="s">
        <v>2441</v>
      </c>
      <c r="J662" s="35">
        <v>22</v>
      </c>
      <c r="K662" s="35">
        <f>VALUE(COUNTIF(Validation!$A$2:$H$47,E662))</f>
        <v>0</v>
      </c>
      <c r="L662" s="361">
        <f>IF(OR(N662="RFA",N662="UFA",N662="",N662=0),0,N662)</f>
        <v>0</v>
      </c>
      <c r="M662" s="361">
        <f>IF(OR(O662="RFA",O662="UFA",O662="",O662=0),0,O662)</f>
        <v>0</v>
      </c>
      <c r="N662" s="358" t="s">
        <v>8</v>
      </c>
      <c r="O662" s="358">
        <v>0</v>
      </c>
      <c r="P662" s="358">
        <v>0</v>
      </c>
      <c r="Q662" s="358">
        <v>0</v>
      </c>
      <c r="R662" s="358">
        <v>0</v>
      </c>
      <c r="S662" s="358">
        <v>0</v>
      </c>
      <c r="T662" s="358">
        <v>0</v>
      </c>
      <c r="U662" s="35">
        <f t="shared" si="40"/>
        <v>0</v>
      </c>
      <c r="W662">
        <f>COUNTIF($E$3:$E$1479,E662)</f>
        <v>1</v>
      </c>
      <c r="X662" s="35">
        <f t="shared" si="41"/>
        <v>0</v>
      </c>
      <c r="Y662">
        <f t="shared" si="42"/>
        <v>1</v>
      </c>
    </row>
    <row r="663" spans="1:25" ht="15.75" x14ac:dyDescent="0.25">
      <c r="A663">
        <f t="shared" si="43"/>
        <v>661</v>
      </c>
      <c r="B663" t="str">
        <f>C663&amp;" "&amp;D663&amp;" - "&amp;F663</f>
        <v>Zach Parise - MIN</v>
      </c>
      <c r="C663" t="str">
        <f>RIGHT(E663,(LEN(E663)-1)-SEARCH(",",E663,1))</f>
        <v>Zach</v>
      </c>
      <c r="D663" t="str">
        <f>LEFT(E663,SEARCH(",",E663,1)-1)</f>
        <v>Parise</v>
      </c>
      <c r="E663" s="39" t="s">
        <v>2995</v>
      </c>
      <c r="F663" s="30" t="s">
        <v>21</v>
      </c>
      <c r="G663" s="35" t="s">
        <v>422</v>
      </c>
      <c r="H663" s="9" t="s">
        <v>2442</v>
      </c>
      <c r="I663" s="9" t="s">
        <v>2441</v>
      </c>
      <c r="J663" s="9">
        <v>35</v>
      </c>
      <c r="K663" s="35">
        <f>VALUE(COUNTIF(Validation!$A$2:$H$47,E663))</f>
        <v>0</v>
      </c>
      <c r="L663" s="361">
        <f>IF(OR(N663="RFA",N663="UFA",N663="",N663=0),0,N663)</f>
        <v>7538461</v>
      </c>
      <c r="M663" s="361">
        <f>IF(OR(O663="RFA",O663="UFA",O663="",O663=0),0,O663)</f>
        <v>7538461</v>
      </c>
      <c r="N663" s="358">
        <v>7538461</v>
      </c>
      <c r="O663" s="358">
        <v>7538461</v>
      </c>
      <c r="P663" s="358">
        <v>7538461</v>
      </c>
      <c r="Q663" s="358">
        <v>7538461</v>
      </c>
      <c r="R663" s="358">
        <v>7538461</v>
      </c>
      <c r="S663" s="358">
        <v>7538461</v>
      </c>
      <c r="T663" s="358" t="s">
        <v>7</v>
      </c>
      <c r="U663" s="35">
        <f t="shared" si="40"/>
        <v>6</v>
      </c>
      <c r="W663">
        <f>COUNTIF($E$3:$E$1479,E663)</f>
        <v>1</v>
      </c>
      <c r="X663" s="35">
        <f t="shared" si="41"/>
        <v>0</v>
      </c>
      <c r="Y663">
        <f t="shared" si="42"/>
        <v>1</v>
      </c>
    </row>
    <row r="664" spans="1:25" ht="15.75" x14ac:dyDescent="0.25">
      <c r="A664">
        <f t="shared" si="43"/>
        <v>662</v>
      </c>
      <c r="B664" t="str">
        <f>C664&amp;" "&amp;D664&amp;" - "&amp;F664</f>
        <v>Ryan Suter - MIN</v>
      </c>
      <c r="C664" t="str">
        <f>RIGHT(E664,(LEN(E664)-1)-SEARCH(",",E664,1))</f>
        <v>Ryan</v>
      </c>
      <c r="D664" t="str">
        <f>LEFT(E664,SEARCH(",",E664,1)-1)</f>
        <v>Suter</v>
      </c>
      <c r="E664" s="39" t="s">
        <v>3008</v>
      </c>
      <c r="F664" s="30" t="s">
        <v>21</v>
      </c>
      <c r="G664" s="35" t="s">
        <v>422</v>
      </c>
      <c r="H664" s="35" t="s">
        <v>2447</v>
      </c>
      <c r="I664" s="35" t="s">
        <v>2441</v>
      </c>
      <c r="J664" s="35">
        <v>34</v>
      </c>
      <c r="K664" s="35">
        <f>VALUE(COUNTIF(Validation!$A$2:$H$47,E664))</f>
        <v>0</v>
      </c>
      <c r="L664" s="361">
        <f>IF(OR(N664="RFA",N664="UFA",N664="",N664=0),0,N664)</f>
        <v>7538461</v>
      </c>
      <c r="M664" s="361">
        <f>IF(OR(O664="RFA",O664="UFA",O664="",O664=0),0,O664)</f>
        <v>7538461</v>
      </c>
      <c r="N664" s="358">
        <v>7538461</v>
      </c>
      <c r="O664" s="358">
        <v>7538461</v>
      </c>
      <c r="P664" s="358">
        <v>7538461</v>
      </c>
      <c r="Q664" s="358">
        <v>7538461</v>
      </c>
      <c r="R664" s="358">
        <v>7538461</v>
      </c>
      <c r="S664" s="358">
        <v>7538461</v>
      </c>
      <c r="T664" s="358" t="s">
        <v>7</v>
      </c>
      <c r="U664" s="35">
        <f t="shared" si="40"/>
        <v>6</v>
      </c>
      <c r="W664">
        <f>COUNTIF($E$3:$E$1479,E664)</f>
        <v>1</v>
      </c>
      <c r="X664" s="35">
        <f t="shared" si="41"/>
        <v>0</v>
      </c>
      <c r="Y664">
        <f t="shared" si="42"/>
        <v>1</v>
      </c>
    </row>
    <row r="665" spans="1:25" ht="15.75" x14ac:dyDescent="0.25">
      <c r="A665">
        <f t="shared" si="43"/>
        <v>663</v>
      </c>
      <c r="B665" t="str">
        <f>C665&amp;" "&amp;D665&amp;" - "&amp;F665</f>
        <v>Matt Dumba - MIN</v>
      </c>
      <c r="C665" t="str">
        <f>RIGHT(E665,(LEN(E665)-1)-SEARCH(",",E665,1))</f>
        <v>Matt</v>
      </c>
      <c r="D665" t="str">
        <f>LEFT(E665,SEARCH(",",E665,1)-1)</f>
        <v>Dumba</v>
      </c>
      <c r="E665" s="39" t="s">
        <v>1996</v>
      </c>
      <c r="F665" s="30" t="s">
        <v>21</v>
      </c>
      <c r="G665" s="35">
        <v>0</v>
      </c>
      <c r="H665" s="35" t="s">
        <v>2446</v>
      </c>
      <c r="I665" s="35" t="s">
        <v>2441</v>
      </c>
      <c r="J665" s="35">
        <v>25</v>
      </c>
      <c r="K665" s="35">
        <f>VALUE(COUNTIF(Validation!$A$2:$H$47,E665))</f>
        <v>0</v>
      </c>
      <c r="L665" s="361">
        <f>IF(OR(N665="RFA",N665="UFA",N665="",N665=0),0,N665)</f>
        <v>6000000</v>
      </c>
      <c r="M665" s="361">
        <f>IF(OR(O665="RFA",O665="UFA",O665="",O665=0),0,O665)</f>
        <v>6000000</v>
      </c>
      <c r="N665" s="358">
        <v>6000000</v>
      </c>
      <c r="O665" s="358">
        <v>6000000</v>
      </c>
      <c r="P665" s="358">
        <v>6000000</v>
      </c>
      <c r="Q665" s="358">
        <v>6000000</v>
      </c>
      <c r="R665" s="358" t="s">
        <v>7</v>
      </c>
      <c r="S665" s="358">
        <v>0</v>
      </c>
      <c r="T665" s="358">
        <v>0</v>
      </c>
      <c r="U665" s="35">
        <f t="shared" si="40"/>
        <v>4</v>
      </c>
      <c r="W665">
        <f>COUNTIF($E$3:$E$1479,E665)</f>
        <v>1</v>
      </c>
      <c r="X665" s="35">
        <f t="shared" si="41"/>
        <v>0</v>
      </c>
      <c r="Y665">
        <f t="shared" si="42"/>
        <v>1</v>
      </c>
    </row>
    <row r="666" spans="1:25" ht="15.75" x14ac:dyDescent="0.25">
      <c r="A666">
        <f t="shared" si="43"/>
        <v>664</v>
      </c>
      <c r="B666" t="str">
        <f>C666&amp;" "&amp;D666&amp;" - "&amp;F666</f>
        <v>Mats Zuccarello - MIN</v>
      </c>
      <c r="C666" t="str">
        <f>RIGHT(E666,(LEN(E666)-1)-SEARCH(",",E666,1))</f>
        <v>Mats</v>
      </c>
      <c r="D666" t="str">
        <f>LEFT(E666,SEARCH(",",E666,1)-1)</f>
        <v>Zuccarello</v>
      </c>
      <c r="E666" s="39" t="s">
        <v>2615</v>
      </c>
      <c r="F666" s="30" t="s">
        <v>21</v>
      </c>
      <c r="G666" s="35" t="s">
        <v>422</v>
      </c>
      <c r="H666" s="35" t="s">
        <v>2440</v>
      </c>
      <c r="I666" s="35" t="s">
        <v>2441</v>
      </c>
      <c r="J666" s="35">
        <v>31</v>
      </c>
      <c r="K666" s="35">
        <f>VALUE(COUNTIF(Validation!$A$2:$H$47,E666))</f>
        <v>0</v>
      </c>
      <c r="L666" s="361">
        <f>IF(OR(N666="RFA",N666="UFA",N666="",N666=0),0,N666)</f>
        <v>6000000</v>
      </c>
      <c r="M666" s="361">
        <f>IF(OR(O666="RFA",O666="UFA",O666="",O666=0),0,O666)</f>
        <v>6000000</v>
      </c>
      <c r="N666" s="358">
        <v>6000000</v>
      </c>
      <c r="O666" s="358">
        <v>6000000</v>
      </c>
      <c r="P666" s="358">
        <v>6000000</v>
      </c>
      <c r="Q666" s="358">
        <v>6000000</v>
      </c>
      <c r="R666" s="358">
        <v>6000000</v>
      </c>
      <c r="S666" s="358" t="s">
        <v>7</v>
      </c>
      <c r="T666" s="358">
        <v>0</v>
      </c>
      <c r="U666" s="35">
        <f t="shared" si="40"/>
        <v>5</v>
      </c>
      <c r="W666">
        <f>COUNTIF($E$3:$E$1479,E666)</f>
        <v>1</v>
      </c>
      <c r="X666" s="35">
        <f t="shared" si="41"/>
        <v>0</v>
      </c>
      <c r="Y666">
        <f t="shared" si="42"/>
        <v>1</v>
      </c>
    </row>
    <row r="667" spans="1:25" ht="15.75" x14ac:dyDescent="0.25">
      <c r="A667">
        <f t="shared" si="43"/>
        <v>665</v>
      </c>
      <c r="B667" t="str">
        <f>C667&amp;" "&amp;D667&amp;" - "&amp;F667</f>
        <v>Mikko Koivu - MIN</v>
      </c>
      <c r="C667" t="str">
        <f>RIGHT(E667,(LEN(E667)-1)-SEARCH(",",E667,1))</f>
        <v>Mikko</v>
      </c>
      <c r="D667" t="str">
        <f>LEFT(E667,SEARCH(",",E667,1)-1)</f>
        <v>Koivu</v>
      </c>
      <c r="E667" s="39" t="s">
        <v>2980</v>
      </c>
      <c r="F667" s="30" t="s">
        <v>21</v>
      </c>
      <c r="G667" s="35" t="s">
        <v>2501</v>
      </c>
      <c r="H667" s="9" t="s">
        <v>73</v>
      </c>
      <c r="I667" s="9" t="s">
        <v>2441</v>
      </c>
      <c r="J667" s="9">
        <v>36</v>
      </c>
      <c r="K667" s="35">
        <f>VALUE(COUNTIF(Validation!$A$2:$H$47,E667))</f>
        <v>0</v>
      </c>
      <c r="L667" s="361">
        <f>IF(OR(N667="RFA",N667="UFA",N667="",N667=0),0,N667)</f>
        <v>5500000</v>
      </c>
      <c r="M667" s="361">
        <f>IF(OR(O667="RFA",O667="UFA",O667="",O667=0),0,O667)</f>
        <v>0</v>
      </c>
      <c r="N667" s="358">
        <v>5500000</v>
      </c>
      <c r="O667" s="358" t="s">
        <v>7</v>
      </c>
      <c r="P667" s="358">
        <v>0</v>
      </c>
      <c r="Q667" s="358">
        <v>0</v>
      </c>
      <c r="R667" s="358">
        <v>0</v>
      </c>
      <c r="S667" s="358">
        <v>0</v>
      </c>
      <c r="T667" s="358">
        <v>0</v>
      </c>
      <c r="U667" s="35">
        <f t="shared" si="40"/>
        <v>1</v>
      </c>
      <c r="W667">
        <f>COUNTIF($E$3:$E$1479,E667)</f>
        <v>1</v>
      </c>
      <c r="X667" s="35">
        <f t="shared" si="41"/>
        <v>0</v>
      </c>
      <c r="Y667">
        <f t="shared" si="42"/>
        <v>0</v>
      </c>
    </row>
    <row r="668" spans="1:25" ht="15.75" x14ac:dyDescent="0.25">
      <c r="A668">
        <f t="shared" si="43"/>
        <v>666</v>
      </c>
      <c r="B668" t="str">
        <f>C668&amp;" "&amp;D668&amp;" - "&amp;F668</f>
        <v>Jason Zucker - MIN</v>
      </c>
      <c r="C668" t="str">
        <f>RIGHT(E668,(LEN(E668)-1)-SEARCH(",",E668,1))</f>
        <v>Jason</v>
      </c>
      <c r="D668" t="str">
        <f>LEFT(E668,SEARCH(",",E668,1)-1)</f>
        <v>Zucker</v>
      </c>
      <c r="E668" s="39" t="s">
        <v>1989</v>
      </c>
      <c r="F668" s="30" t="s">
        <v>21</v>
      </c>
      <c r="G668" s="35" t="s">
        <v>383</v>
      </c>
      <c r="H668" s="35" t="s">
        <v>2444</v>
      </c>
      <c r="I668" s="35" t="s">
        <v>2441</v>
      </c>
      <c r="J668" s="35">
        <v>27</v>
      </c>
      <c r="K668" s="35">
        <f>VALUE(COUNTIF(Validation!$A$2:$H$47,E668))</f>
        <v>0</v>
      </c>
      <c r="L668" s="361">
        <f>IF(OR(N668="RFA",N668="UFA",N668="",N668=0),0,N668)</f>
        <v>5500000</v>
      </c>
      <c r="M668" s="361">
        <f>IF(OR(O668="RFA",O668="UFA",O668="",O668=0),0,O668)</f>
        <v>5500000</v>
      </c>
      <c r="N668" s="358">
        <v>5500000</v>
      </c>
      <c r="O668" s="358">
        <v>5500000</v>
      </c>
      <c r="P668" s="358">
        <v>5500000</v>
      </c>
      <c r="Q668" s="358">
        <v>5500000</v>
      </c>
      <c r="R668" s="358" t="s">
        <v>7</v>
      </c>
      <c r="S668" s="358">
        <v>0</v>
      </c>
      <c r="T668" s="358">
        <v>0</v>
      </c>
      <c r="U668" s="35">
        <f t="shared" si="40"/>
        <v>4</v>
      </c>
      <c r="W668">
        <f>COUNTIF($E$3:$E$1479,E668)</f>
        <v>1</v>
      </c>
      <c r="X668" s="35">
        <f t="shared" si="41"/>
        <v>0</v>
      </c>
      <c r="Y668">
        <f t="shared" si="42"/>
        <v>1</v>
      </c>
    </row>
    <row r="669" spans="1:25" ht="15.75" x14ac:dyDescent="0.25">
      <c r="A669">
        <f t="shared" si="43"/>
        <v>667</v>
      </c>
      <c r="B669" t="str">
        <f>C669&amp;" "&amp;D669&amp;" - "&amp;F669</f>
        <v>Jared Spurgeon - MIN</v>
      </c>
      <c r="C669" t="str">
        <f>RIGHT(E669,(LEN(E669)-1)-SEARCH(",",E669,1))</f>
        <v>Jared</v>
      </c>
      <c r="D669" t="str">
        <f>LEFT(E669,SEARCH(",",E669,1)-1)</f>
        <v>Spurgeon</v>
      </c>
      <c r="E669" s="39" t="s">
        <v>1997</v>
      </c>
      <c r="F669" s="30" t="s">
        <v>21</v>
      </c>
      <c r="G669" s="35" t="s">
        <v>383</v>
      </c>
      <c r="H669" s="35" t="s">
        <v>2446</v>
      </c>
      <c r="I669" s="35" t="s">
        <v>2441</v>
      </c>
      <c r="J669" s="35">
        <v>29</v>
      </c>
      <c r="K669" s="35">
        <f>VALUE(COUNTIF(Validation!$A$2:$H$47,E669))</f>
        <v>0</v>
      </c>
      <c r="L669" s="361">
        <f>IF(OR(N669="RFA",N669="UFA",N669="",N669=0),0,N669)</f>
        <v>5187500</v>
      </c>
      <c r="M669" s="361">
        <f>IF(OR(O669="RFA",O669="UFA",O669="",O669=0),0,O669)</f>
        <v>0</v>
      </c>
      <c r="N669" s="358">
        <v>5187500</v>
      </c>
      <c r="O669" s="358" t="s">
        <v>7</v>
      </c>
      <c r="P669" s="358">
        <v>0</v>
      </c>
      <c r="Q669" s="358">
        <v>0</v>
      </c>
      <c r="R669" s="362">
        <v>0</v>
      </c>
      <c r="S669" s="358">
        <v>0</v>
      </c>
      <c r="T669" s="358">
        <v>0</v>
      </c>
      <c r="U669" s="35">
        <f t="shared" si="40"/>
        <v>1</v>
      </c>
      <c r="W669">
        <f>COUNTIF($E$3:$E$1479,E669)</f>
        <v>1</v>
      </c>
      <c r="X669" s="35">
        <f t="shared" si="41"/>
        <v>0</v>
      </c>
      <c r="Y669">
        <f t="shared" si="42"/>
        <v>0</v>
      </c>
    </row>
    <row r="670" spans="1:25" ht="15.75" x14ac:dyDescent="0.25">
      <c r="A670">
        <f t="shared" si="43"/>
        <v>668</v>
      </c>
      <c r="B670" t="str">
        <f>C670&amp;" "&amp;D670&amp;" - "&amp;F670</f>
        <v>Devan Dubnyk - MIN</v>
      </c>
      <c r="C670" t="str">
        <f>RIGHT(E670,(LEN(E670)-1)-SEARCH(",",E670,1))</f>
        <v>Devan</v>
      </c>
      <c r="D670" t="str">
        <f>LEFT(E670,SEARCH(",",E670,1)-1)</f>
        <v>Dubnyk</v>
      </c>
      <c r="E670" s="39" t="s">
        <v>2003</v>
      </c>
      <c r="F670" s="30" t="s">
        <v>21</v>
      </c>
      <c r="G670" s="35" t="s">
        <v>383</v>
      </c>
      <c r="H670" s="35" t="s">
        <v>127</v>
      </c>
      <c r="I670" s="35" t="s">
        <v>2441</v>
      </c>
      <c r="J670" s="35">
        <v>33</v>
      </c>
      <c r="K670" s="35">
        <f>VALUE(COUNTIF(Validation!$A$2:$H$47,E670))</f>
        <v>0</v>
      </c>
      <c r="L670" s="361">
        <f>IF(OR(N670="RFA",N670="UFA",N670="",N670=0),0,N670)</f>
        <v>4333333</v>
      </c>
      <c r="M670" s="361">
        <f>IF(OR(O670="RFA",O670="UFA",O670="",O670=0),0,O670)</f>
        <v>4333333</v>
      </c>
      <c r="N670" s="358">
        <v>4333333</v>
      </c>
      <c r="O670" s="358">
        <v>4333333</v>
      </c>
      <c r="P670" s="358" t="s">
        <v>7</v>
      </c>
      <c r="Q670" s="358">
        <v>0</v>
      </c>
      <c r="R670" s="358">
        <v>0</v>
      </c>
      <c r="S670" s="358">
        <v>0</v>
      </c>
      <c r="T670" s="358">
        <v>0</v>
      </c>
      <c r="U670" s="35">
        <f t="shared" si="40"/>
        <v>2</v>
      </c>
      <c r="W670">
        <f>COUNTIF($E$3:$E$1479,E670)</f>
        <v>1</v>
      </c>
      <c r="X670" s="35">
        <f t="shared" si="41"/>
        <v>0</v>
      </c>
      <c r="Y670">
        <f t="shared" si="42"/>
        <v>1</v>
      </c>
    </row>
    <row r="671" spans="1:25" ht="15.75" x14ac:dyDescent="0.25">
      <c r="A671">
        <f t="shared" si="43"/>
        <v>669</v>
      </c>
      <c r="B671" t="str">
        <f>C671&amp;" "&amp;D671&amp;" - "&amp;F671</f>
        <v>Jonas Brodin - MIN</v>
      </c>
      <c r="C671" t="str">
        <f>RIGHT(E671,(LEN(E671)-1)-SEARCH(",",E671,1))</f>
        <v>Jonas</v>
      </c>
      <c r="D671" t="str">
        <f>LEFT(E671,SEARCH(",",E671,1)-1)</f>
        <v>Brodin</v>
      </c>
      <c r="E671" s="39" t="s">
        <v>1998</v>
      </c>
      <c r="F671" s="30" t="s">
        <v>21</v>
      </c>
      <c r="G671" s="35">
        <v>0</v>
      </c>
      <c r="H671" s="35" t="s">
        <v>2447</v>
      </c>
      <c r="I671" s="35" t="s">
        <v>2441</v>
      </c>
      <c r="J671" s="35">
        <v>26</v>
      </c>
      <c r="K671" s="35">
        <f>VALUE(COUNTIF(Validation!$A$2:$H$47,E671))</f>
        <v>0</v>
      </c>
      <c r="L671" s="361">
        <f>IF(OR(N671="RFA",N671="UFA",N671="",N671=0),0,N671)</f>
        <v>4166667</v>
      </c>
      <c r="M671" s="361">
        <f>IF(OR(O671="RFA",O671="UFA",O671="",O671=0),0,O671)</f>
        <v>4166667</v>
      </c>
      <c r="N671" s="358">
        <v>4166667</v>
      </c>
      <c r="O671" s="358">
        <v>4166667</v>
      </c>
      <c r="P671" s="358" t="s">
        <v>7</v>
      </c>
      <c r="Q671" s="358">
        <v>0</v>
      </c>
      <c r="R671" s="358">
        <v>0</v>
      </c>
      <c r="S671" s="358">
        <v>0</v>
      </c>
      <c r="T671" s="358">
        <v>0</v>
      </c>
      <c r="U671" s="35">
        <f t="shared" si="40"/>
        <v>2</v>
      </c>
      <c r="W671">
        <f>COUNTIF($E$3:$E$1479,E671)</f>
        <v>1</v>
      </c>
      <c r="X671" s="35">
        <f t="shared" si="41"/>
        <v>0</v>
      </c>
      <c r="Y671">
        <f t="shared" si="42"/>
        <v>1</v>
      </c>
    </row>
    <row r="672" spans="1:25" ht="15.75" x14ac:dyDescent="0.25">
      <c r="A672">
        <f t="shared" si="43"/>
        <v>670</v>
      </c>
      <c r="B672" t="str">
        <f>C672&amp;" "&amp;D672&amp;" - "&amp;F672</f>
        <v>Victor Rask - MIN</v>
      </c>
      <c r="C672" t="str">
        <f>RIGHT(E672,(LEN(E672)-1)-SEARCH(",",E672,1))</f>
        <v>Victor</v>
      </c>
      <c r="D672" t="str">
        <f>LEFT(E672,SEARCH(",",E672,1)-1)</f>
        <v>Rask</v>
      </c>
      <c r="E672" s="39" t="s">
        <v>1622</v>
      </c>
      <c r="F672" s="30" t="s">
        <v>21</v>
      </c>
      <c r="G672" s="35">
        <v>0</v>
      </c>
      <c r="H672" s="35" t="s">
        <v>73</v>
      </c>
      <c r="I672" s="35" t="s">
        <v>2441</v>
      </c>
      <c r="J672" s="35">
        <v>26</v>
      </c>
      <c r="K672" s="35">
        <f>VALUE(COUNTIF(Validation!$A$2:$H$47,E672))</f>
        <v>0</v>
      </c>
      <c r="L672" s="361">
        <f>IF(OR(N672="RFA",N672="UFA",N672="",N672=0),0,N672)</f>
        <v>4000000</v>
      </c>
      <c r="M672" s="361">
        <f>IF(OR(O672="RFA",O672="UFA",O672="",O672=0),0,O672)</f>
        <v>4000000</v>
      </c>
      <c r="N672" s="358">
        <v>4000000</v>
      </c>
      <c r="O672" s="358">
        <v>4000000</v>
      </c>
      <c r="P672" s="358">
        <v>4000000</v>
      </c>
      <c r="Q672" s="358" t="s">
        <v>7</v>
      </c>
      <c r="R672" s="358">
        <v>0</v>
      </c>
      <c r="S672" s="358">
        <v>0</v>
      </c>
      <c r="T672" s="358">
        <v>0</v>
      </c>
      <c r="U672" s="35">
        <f t="shared" si="40"/>
        <v>3</v>
      </c>
      <c r="W672">
        <f>COUNTIF($E$3:$E$1479,E672)</f>
        <v>1</v>
      </c>
      <c r="X672" s="35">
        <f t="shared" si="41"/>
        <v>0</v>
      </c>
      <c r="Y672">
        <f t="shared" si="42"/>
        <v>1</v>
      </c>
    </row>
    <row r="673" spans="1:25" ht="15.75" x14ac:dyDescent="0.25">
      <c r="A673">
        <f t="shared" si="43"/>
        <v>671</v>
      </c>
      <c r="B673" t="str">
        <f>C673&amp;" "&amp;D673&amp;" - "&amp;F673</f>
        <v>Eric Staal - MIN</v>
      </c>
      <c r="C673" t="str">
        <f>RIGHT(E673,(LEN(E673)-1)-SEARCH(",",E673,1))</f>
        <v>Eric</v>
      </c>
      <c r="D673" t="str">
        <f>LEFT(E673,SEARCH(",",E673,1)-1)</f>
        <v>Staal</v>
      </c>
      <c r="E673" s="39" t="s">
        <v>1991</v>
      </c>
      <c r="F673" s="30" t="s">
        <v>21</v>
      </c>
      <c r="G673" s="35">
        <v>0</v>
      </c>
      <c r="H673" s="35" t="s">
        <v>73</v>
      </c>
      <c r="I673" s="35" t="s">
        <v>2441</v>
      </c>
      <c r="J673" s="35">
        <v>34</v>
      </c>
      <c r="K673" s="35">
        <f>VALUE(COUNTIF(Validation!$A$2:$H$47,E673))</f>
        <v>0</v>
      </c>
      <c r="L673" s="361">
        <f>IF(OR(N673="RFA",N673="UFA",N673="",N673=0),0,N673)</f>
        <v>3250000</v>
      </c>
      <c r="M673" s="361">
        <f>IF(OR(O673="RFA",O673="UFA",O673="",O673=0),0,O673)</f>
        <v>3250000</v>
      </c>
      <c r="N673" s="358">
        <v>3250000</v>
      </c>
      <c r="O673" s="358">
        <v>3250000</v>
      </c>
      <c r="P673" s="358" t="s">
        <v>7</v>
      </c>
      <c r="Q673" s="358">
        <v>0</v>
      </c>
      <c r="R673" s="358">
        <v>0</v>
      </c>
      <c r="S673" s="358">
        <v>0</v>
      </c>
      <c r="T673" s="358">
        <v>0</v>
      </c>
      <c r="U673" s="35">
        <f t="shared" si="40"/>
        <v>2</v>
      </c>
      <c r="W673">
        <f>COUNTIF($E$3:$E$1479,E673)</f>
        <v>1</v>
      </c>
      <c r="X673" s="35">
        <f t="shared" si="41"/>
        <v>0</v>
      </c>
      <c r="Y673">
        <f t="shared" si="42"/>
        <v>1</v>
      </c>
    </row>
    <row r="674" spans="1:25" ht="15.75" x14ac:dyDescent="0.25">
      <c r="A674">
        <f t="shared" si="43"/>
        <v>672</v>
      </c>
      <c r="B674" t="str">
        <f>C674&amp;" "&amp;D674&amp;" - "&amp;F674</f>
        <v>Marcus Foligno - MIN</v>
      </c>
      <c r="C674" t="str">
        <f>RIGHT(E674,(LEN(E674)-1)-SEARCH(",",E674,1))</f>
        <v>Marcus</v>
      </c>
      <c r="D674" t="str">
        <f>LEFT(E674,SEARCH(",",E674,1)-1)</f>
        <v>Foligno</v>
      </c>
      <c r="E674" s="39" t="s">
        <v>1993</v>
      </c>
      <c r="F674" s="30" t="s">
        <v>21</v>
      </c>
      <c r="G674" s="35">
        <v>0</v>
      </c>
      <c r="H674" s="35" t="s">
        <v>2444</v>
      </c>
      <c r="I674" s="35" t="s">
        <v>2441</v>
      </c>
      <c r="J674" s="35">
        <v>28</v>
      </c>
      <c r="K674" s="35">
        <f>VALUE(COUNTIF(Validation!$A$2:$H$47,E674))</f>
        <v>0</v>
      </c>
      <c r="L674" s="361">
        <f>IF(OR(N674="RFA",N674="UFA",N674="",N674=0),0,N674)</f>
        <v>2875000</v>
      </c>
      <c r="M674" s="361">
        <f>IF(OR(O674="RFA",O674="UFA",O674="",O674=0),0,O674)</f>
        <v>2875000</v>
      </c>
      <c r="N674" s="358">
        <v>2875000</v>
      </c>
      <c r="O674" s="358">
        <v>2875000</v>
      </c>
      <c r="P674" s="358" t="s">
        <v>7</v>
      </c>
      <c r="Q674" s="358">
        <v>0</v>
      </c>
      <c r="R674" s="358">
        <v>0</v>
      </c>
      <c r="S674" s="358">
        <v>0</v>
      </c>
      <c r="T674" s="358">
        <v>0</v>
      </c>
      <c r="U674" s="35">
        <f t="shared" si="40"/>
        <v>2</v>
      </c>
      <c r="W674">
        <f>COUNTIF($E$3:$E$1479,E674)</f>
        <v>1</v>
      </c>
      <c r="X674" s="35">
        <f t="shared" si="41"/>
        <v>0</v>
      </c>
      <c r="Y674">
        <f t="shared" si="42"/>
        <v>1</v>
      </c>
    </row>
    <row r="675" spans="1:25" ht="15.75" x14ac:dyDescent="0.25">
      <c r="A675">
        <f t="shared" si="43"/>
        <v>673</v>
      </c>
      <c r="B675" t="str">
        <f>C675&amp;" "&amp;D675&amp;" - "&amp;F675</f>
        <v>Greg Pateryn - MIN</v>
      </c>
      <c r="C675" t="str">
        <f>RIGHT(E675,(LEN(E675)-1)-SEARCH(",",E675,1))</f>
        <v>Greg</v>
      </c>
      <c r="D675" t="str">
        <f>LEFT(E675,SEARCH(",",E675,1)-1)</f>
        <v>Pateryn</v>
      </c>
      <c r="E675" s="39" t="s">
        <v>1999</v>
      </c>
      <c r="F675" s="30" t="s">
        <v>21</v>
      </c>
      <c r="G675" s="35">
        <v>0</v>
      </c>
      <c r="H675" s="35" t="s">
        <v>2446</v>
      </c>
      <c r="I675" s="35" t="s">
        <v>2441</v>
      </c>
      <c r="J675" s="35">
        <v>29</v>
      </c>
      <c r="K675" s="35">
        <f>VALUE(COUNTIF(Validation!$A$2:$H$47,E675))</f>
        <v>0</v>
      </c>
      <c r="L675" s="361">
        <f>IF(OR(N675="RFA",N675="UFA",N675="",N675=0),0,N675)</f>
        <v>2250000</v>
      </c>
      <c r="M675" s="361">
        <f>IF(OR(O675="RFA",O675="UFA",O675="",O675=0),0,O675)</f>
        <v>2250000</v>
      </c>
      <c r="N675" s="358">
        <v>2250000</v>
      </c>
      <c r="O675" s="358">
        <v>2250000</v>
      </c>
      <c r="P675" s="358" t="s">
        <v>7</v>
      </c>
      <c r="Q675" s="358">
        <v>0</v>
      </c>
      <c r="R675" s="358">
        <v>0</v>
      </c>
      <c r="S675" s="358">
        <v>0</v>
      </c>
      <c r="T675" s="358">
        <v>0</v>
      </c>
      <c r="U675" s="35">
        <f t="shared" si="40"/>
        <v>2</v>
      </c>
      <c r="W675">
        <f>COUNTIF($E$3:$E$1479,E675)</f>
        <v>1</v>
      </c>
      <c r="X675" s="35">
        <f t="shared" si="41"/>
        <v>0</v>
      </c>
      <c r="Y675">
        <f t="shared" si="42"/>
        <v>1</v>
      </c>
    </row>
    <row r="676" spans="1:25" ht="15.75" x14ac:dyDescent="0.25">
      <c r="A676">
        <f t="shared" si="43"/>
        <v>674</v>
      </c>
      <c r="B676" t="str">
        <f>C676&amp;" "&amp;D676&amp;" - "&amp;F676</f>
        <v>Ryan Donato - MIN</v>
      </c>
      <c r="C676" t="str">
        <f>RIGHT(E676,(LEN(E676)-1)-SEARCH(",",E676,1))</f>
        <v>Ryan</v>
      </c>
      <c r="D676" t="str">
        <f>LEFT(E676,SEARCH(",",E676,1)-1)</f>
        <v>Donato</v>
      </c>
      <c r="E676" s="39" t="s">
        <v>1351</v>
      </c>
      <c r="F676" s="30" t="s">
        <v>21</v>
      </c>
      <c r="G676" s="35">
        <v>0</v>
      </c>
      <c r="H676" s="35" t="s">
        <v>2498</v>
      </c>
      <c r="I676" s="35" t="s">
        <v>2441</v>
      </c>
      <c r="J676" s="35">
        <v>23</v>
      </c>
      <c r="K676" s="35">
        <f>VALUE(COUNTIF(Validation!$A$2:$H$47,E676))</f>
        <v>0</v>
      </c>
      <c r="L676" s="361">
        <f>IF(OR(N676="RFA",N676="UFA",N676="",N676=0),0,N676)</f>
        <v>1900000</v>
      </c>
      <c r="M676" s="361">
        <f>IF(OR(O676="RFA",O676="UFA",O676="",O676=0),0,O676)</f>
        <v>1900000</v>
      </c>
      <c r="N676" s="358">
        <v>1900000</v>
      </c>
      <c r="O676" s="358">
        <v>1900000</v>
      </c>
      <c r="P676" s="358" t="s">
        <v>8</v>
      </c>
      <c r="Q676" s="358">
        <v>0</v>
      </c>
      <c r="R676" s="358">
        <v>0</v>
      </c>
      <c r="S676" s="358">
        <v>0</v>
      </c>
      <c r="T676" s="358">
        <v>0</v>
      </c>
      <c r="U676" s="35">
        <f t="shared" si="40"/>
        <v>2</v>
      </c>
      <c r="W676">
        <f>COUNTIF($E$3:$E$1479,E676)</f>
        <v>1</v>
      </c>
      <c r="X676" s="35">
        <f t="shared" si="41"/>
        <v>0</v>
      </c>
      <c r="Y676">
        <f t="shared" si="42"/>
        <v>1</v>
      </c>
    </row>
    <row r="677" spans="1:25" ht="15.75" x14ac:dyDescent="0.25">
      <c r="A677">
        <f t="shared" si="43"/>
        <v>675</v>
      </c>
      <c r="B677" t="str">
        <f>C677&amp;" "&amp;D677&amp;" - "&amp;F677</f>
        <v>Ryan Hartman - MIN</v>
      </c>
      <c r="C677" t="str">
        <f>RIGHT(E677,(LEN(E677)-1)-SEARCH(",",E677,1))</f>
        <v>Ryan</v>
      </c>
      <c r="D677" t="str">
        <f>LEFT(E677,SEARCH(",",E677,1)-1)</f>
        <v>Hartman</v>
      </c>
      <c r="E677" s="39" t="s">
        <v>2025</v>
      </c>
      <c r="F677" s="30" t="s">
        <v>21</v>
      </c>
      <c r="G677" s="35">
        <v>0</v>
      </c>
      <c r="H677" s="35" t="s">
        <v>2444</v>
      </c>
      <c r="I677" s="35" t="s">
        <v>2441</v>
      </c>
      <c r="J677" s="35">
        <v>24</v>
      </c>
      <c r="K677" s="35">
        <f>VALUE(COUNTIF(Validation!$A$2:$H$47,E677))</f>
        <v>0</v>
      </c>
      <c r="L677" s="361">
        <f>IF(OR(N677="RFA",N677="UFA",N677="",N677=0),0,N677)</f>
        <v>1900000</v>
      </c>
      <c r="M677" s="361">
        <f>IF(OR(O677="RFA",O677="UFA",O677="",O677=0),0,O677)</f>
        <v>1900000</v>
      </c>
      <c r="N677" s="358">
        <v>1900000</v>
      </c>
      <c r="O677" s="358">
        <v>1900000</v>
      </c>
      <c r="P677" s="358" t="s">
        <v>8</v>
      </c>
      <c r="Q677" s="358">
        <v>0</v>
      </c>
      <c r="R677" s="358">
        <v>0</v>
      </c>
      <c r="S677" s="358">
        <v>0</v>
      </c>
      <c r="T677" s="358">
        <v>0</v>
      </c>
      <c r="U677" s="35">
        <f t="shared" si="40"/>
        <v>2</v>
      </c>
      <c r="W677">
        <f>COUNTIF($E$3:$E$1479,E677)</f>
        <v>1</v>
      </c>
      <c r="X677" s="35">
        <f t="shared" si="41"/>
        <v>0</v>
      </c>
      <c r="Y677">
        <f t="shared" si="42"/>
        <v>1</v>
      </c>
    </row>
    <row r="678" spans="1:25" ht="15.75" x14ac:dyDescent="0.25">
      <c r="A678">
        <f t="shared" si="43"/>
        <v>676</v>
      </c>
      <c r="B678" t="str">
        <f>C678&amp;" "&amp;D678&amp;" - "&amp;F678</f>
        <v>Luke Kunin - MIN</v>
      </c>
      <c r="C678" t="str">
        <f>RIGHT(E678,(LEN(E678)-1)-SEARCH(",",E678,1))</f>
        <v>Luke</v>
      </c>
      <c r="D678" t="str">
        <f>LEFT(E678,SEARCH(",",E678,1)-1)</f>
        <v>Kunin</v>
      </c>
      <c r="E678" s="39" t="s">
        <v>2006</v>
      </c>
      <c r="F678" s="30" t="s">
        <v>21</v>
      </c>
      <c r="G678" s="35" t="s">
        <v>388</v>
      </c>
      <c r="H678" s="35" t="s">
        <v>2455</v>
      </c>
      <c r="I678" s="35" t="s">
        <v>2448</v>
      </c>
      <c r="J678" s="35">
        <v>21</v>
      </c>
      <c r="K678" s="35">
        <f>VALUE(COUNTIF(Validation!$A$2:$H$47,E678))</f>
        <v>0</v>
      </c>
      <c r="L678" s="361">
        <f>IF(OR(N678="RFA",N678="UFA",N678="",N678=0),0,N678)</f>
        <v>1425000</v>
      </c>
      <c r="M678" s="361">
        <f>IF(OR(O678="RFA",O678="UFA",O678="",O678=0),0,O678)</f>
        <v>0</v>
      </c>
      <c r="N678" s="358">
        <v>1425000</v>
      </c>
      <c r="O678" s="358" t="s">
        <v>8</v>
      </c>
      <c r="P678" s="358">
        <v>0</v>
      </c>
      <c r="Q678" s="358">
        <v>0</v>
      </c>
      <c r="R678" s="358">
        <v>0</v>
      </c>
      <c r="S678" s="358">
        <v>0</v>
      </c>
      <c r="T678" s="358">
        <v>0</v>
      </c>
      <c r="U678" s="35">
        <f t="shared" si="40"/>
        <v>1</v>
      </c>
      <c r="W678">
        <f>COUNTIF($E$3:$E$1479,E678)</f>
        <v>1</v>
      </c>
      <c r="X678" s="35">
        <f t="shared" si="41"/>
        <v>1</v>
      </c>
      <c r="Y678">
        <f t="shared" si="42"/>
        <v>0</v>
      </c>
    </row>
    <row r="679" spans="1:25" ht="15.75" x14ac:dyDescent="0.25">
      <c r="A679">
        <f t="shared" si="43"/>
        <v>677</v>
      </c>
      <c r="B679" t="str">
        <f>C679&amp;" "&amp;D679&amp;" - "&amp;F679</f>
        <v>Mat Robson - MIN</v>
      </c>
      <c r="C679" t="str">
        <f>RIGHT(E679,(LEN(E679)-1)-SEARCH(",",E679,1))</f>
        <v>Mat</v>
      </c>
      <c r="D679" t="str">
        <f>LEFT(E679,SEARCH(",",E679,1)-1)</f>
        <v>Robson</v>
      </c>
      <c r="E679" s="39" t="s">
        <v>2623</v>
      </c>
      <c r="F679" s="30" t="s">
        <v>21</v>
      </c>
      <c r="G679" s="35" t="s">
        <v>388</v>
      </c>
      <c r="H679" s="35" t="s">
        <v>127</v>
      </c>
      <c r="I679" s="35" t="s">
        <v>2448</v>
      </c>
      <c r="J679" s="35">
        <v>23</v>
      </c>
      <c r="K679" s="35">
        <f>VALUE(COUNTIF(Validation!$A$2:$H$47,E679))</f>
        <v>0</v>
      </c>
      <c r="L679" s="361">
        <f>IF(OR(N679="RFA",N679="UFA",N679="",N679=0),0,N679)</f>
        <v>1387500</v>
      </c>
      <c r="M679" s="361">
        <f>IF(OR(O679="RFA",O679="UFA",O679="",O679=0),0,O679)</f>
        <v>0</v>
      </c>
      <c r="N679" s="358">
        <v>1387500</v>
      </c>
      <c r="O679" s="358" t="s">
        <v>8</v>
      </c>
      <c r="P679" s="358">
        <v>0</v>
      </c>
      <c r="Q679" s="358">
        <v>0</v>
      </c>
      <c r="R679" s="358">
        <v>0</v>
      </c>
      <c r="S679" s="358">
        <v>0</v>
      </c>
      <c r="T679" s="358">
        <v>0</v>
      </c>
      <c r="U679" s="35">
        <f t="shared" si="40"/>
        <v>1</v>
      </c>
      <c r="W679">
        <f>COUNTIF($E$3:$E$1479,E679)</f>
        <v>1</v>
      </c>
      <c r="X679" s="35">
        <f t="shared" si="41"/>
        <v>1</v>
      </c>
      <c r="Y679">
        <f t="shared" si="42"/>
        <v>0</v>
      </c>
    </row>
    <row r="680" spans="1:25" ht="15.75" x14ac:dyDescent="0.25">
      <c r="A680">
        <f t="shared" si="43"/>
        <v>678</v>
      </c>
      <c r="B680" t="str">
        <f>C680&amp;" "&amp;D680&amp;" - "&amp;F680</f>
        <v>Jordan Greenway - MIN</v>
      </c>
      <c r="C680" t="str">
        <f>RIGHT(E680,(LEN(E680)-1)-SEARCH(",",E680,1))</f>
        <v>Jordan</v>
      </c>
      <c r="D680" t="str">
        <f>LEFT(E680,SEARCH(",",E680,1)-1)</f>
        <v>Greenway</v>
      </c>
      <c r="E680" s="39" t="s">
        <v>1994</v>
      </c>
      <c r="F680" s="30" t="s">
        <v>21</v>
      </c>
      <c r="G680" s="35" t="s">
        <v>388</v>
      </c>
      <c r="H680" s="35" t="s">
        <v>2442</v>
      </c>
      <c r="I680" s="35" t="s">
        <v>2448</v>
      </c>
      <c r="J680" s="35">
        <v>22</v>
      </c>
      <c r="K680" s="35">
        <f>VALUE(COUNTIF(Validation!$A$2:$H$47,E680))</f>
        <v>0</v>
      </c>
      <c r="L680" s="361">
        <f>IF(OR(N680="RFA",N680="UFA",N680="",N680=0),0,N680)</f>
        <v>1225000</v>
      </c>
      <c r="M680" s="361">
        <f>IF(OR(O680="RFA",O680="UFA",O680="",O680=0),0,O680)</f>
        <v>0</v>
      </c>
      <c r="N680" s="358">
        <v>1225000</v>
      </c>
      <c r="O680" s="358" t="s">
        <v>8</v>
      </c>
      <c r="P680" s="358">
        <v>0</v>
      </c>
      <c r="Q680" s="358">
        <v>0</v>
      </c>
      <c r="R680" s="358">
        <v>0</v>
      </c>
      <c r="S680" s="358">
        <v>0</v>
      </c>
      <c r="T680" s="358">
        <v>0</v>
      </c>
      <c r="U680" s="35">
        <f t="shared" si="40"/>
        <v>1</v>
      </c>
      <c r="W680">
        <f>COUNTIF($E$3:$E$1479,E680)</f>
        <v>1</v>
      </c>
      <c r="X680" s="35">
        <f t="shared" si="41"/>
        <v>1</v>
      </c>
      <c r="Y680">
        <f t="shared" si="42"/>
        <v>0</v>
      </c>
    </row>
    <row r="681" spans="1:25" ht="15.75" x14ac:dyDescent="0.25">
      <c r="A681">
        <f t="shared" si="43"/>
        <v>679</v>
      </c>
      <c r="B681" t="str">
        <f>C681&amp;" "&amp;D681&amp;" - "&amp;F681</f>
        <v>Connor Dewar - MIN</v>
      </c>
      <c r="C681" t="str">
        <f>RIGHT(E681,(LEN(E681)-1)-SEARCH(",",E681,1))</f>
        <v>Connor</v>
      </c>
      <c r="D681" t="str">
        <f>LEFT(E681,SEARCH(",",E681,1)-1)</f>
        <v>Dewar</v>
      </c>
      <c r="E681" s="39" t="s">
        <v>2618</v>
      </c>
      <c r="F681" s="30" t="s">
        <v>21</v>
      </c>
      <c r="G681" s="35" t="s">
        <v>388</v>
      </c>
      <c r="H681" s="35" t="s">
        <v>2442</v>
      </c>
      <c r="I681" s="35" t="s">
        <v>2448</v>
      </c>
      <c r="J681" s="35">
        <v>20</v>
      </c>
      <c r="K681" s="35">
        <f>VALUE(COUNTIF(Validation!$A$2:$H$47,E681))</f>
        <v>0</v>
      </c>
      <c r="L681" s="361">
        <f>IF(OR(N681="RFA",N681="UFA",N681="",N681=0),0,N681)</f>
        <v>925000</v>
      </c>
      <c r="M681" s="361">
        <f>IF(OR(O681="RFA",O681="UFA",O681="",O681=0),0,O681)</f>
        <v>925000</v>
      </c>
      <c r="N681" s="358">
        <v>925000</v>
      </c>
      <c r="O681" s="358">
        <v>925000</v>
      </c>
      <c r="P681" s="358">
        <v>925000</v>
      </c>
      <c r="Q681" s="358" t="s">
        <v>8</v>
      </c>
      <c r="R681" s="358">
        <v>0</v>
      </c>
      <c r="S681" s="358">
        <v>0</v>
      </c>
      <c r="T681" s="358">
        <v>0</v>
      </c>
      <c r="U681" s="35">
        <f t="shared" si="40"/>
        <v>3</v>
      </c>
      <c r="W681">
        <f>COUNTIF($E$3:$E$1479,E681)</f>
        <v>1</v>
      </c>
      <c r="X681" s="35">
        <f t="shared" si="41"/>
        <v>1</v>
      </c>
      <c r="Y681">
        <f t="shared" si="42"/>
        <v>1</v>
      </c>
    </row>
    <row r="682" spans="1:25" ht="15.75" x14ac:dyDescent="0.25">
      <c r="A682">
        <f t="shared" si="43"/>
        <v>680</v>
      </c>
      <c r="B682" t="str">
        <f>C682&amp;" "&amp;D682&amp;" - "&amp;F682</f>
        <v>Brandon Duhaime - MIN</v>
      </c>
      <c r="C682" t="str">
        <f>RIGHT(E682,(LEN(E682)-1)-SEARCH(",",E682,1))</f>
        <v>Brandon</v>
      </c>
      <c r="D682" t="str">
        <f>LEFT(E682,SEARCH(",",E682,1)-1)</f>
        <v>Duhaime</v>
      </c>
      <c r="E682" s="39" t="s">
        <v>2616</v>
      </c>
      <c r="F682" s="30" t="s">
        <v>21</v>
      </c>
      <c r="G682" s="35" t="s">
        <v>388</v>
      </c>
      <c r="H682" s="35" t="s">
        <v>2440</v>
      </c>
      <c r="I682" s="35" t="s">
        <v>2448</v>
      </c>
      <c r="J682" s="35">
        <v>22</v>
      </c>
      <c r="K682" s="35">
        <f>VALUE(COUNTIF(Validation!$A$2:$H$47,E682))</f>
        <v>0</v>
      </c>
      <c r="L682" s="361">
        <f>IF(OR(N682="RFA",N682="UFA",N682="",N682=0),0,N682)</f>
        <v>925000</v>
      </c>
      <c r="M682" s="361">
        <f>IF(OR(O682="RFA",O682="UFA",O682="",O682=0),0,O682)</f>
        <v>925000</v>
      </c>
      <c r="N682" s="358">
        <v>925000</v>
      </c>
      <c r="O682" s="358">
        <v>925000</v>
      </c>
      <c r="P682" s="358" t="s">
        <v>8</v>
      </c>
      <c r="Q682" s="358">
        <v>0</v>
      </c>
      <c r="R682" s="358">
        <v>0</v>
      </c>
      <c r="S682" s="358">
        <v>0</v>
      </c>
      <c r="T682" s="358">
        <v>0</v>
      </c>
      <c r="U682" s="35">
        <f t="shared" si="40"/>
        <v>2</v>
      </c>
      <c r="W682">
        <f>COUNTIF($E$3:$E$1479,E682)</f>
        <v>1</v>
      </c>
      <c r="X682" s="35">
        <f t="shared" si="41"/>
        <v>1</v>
      </c>
      <c r="Y682">
        <f t="shared" si="42"/>
        <v>1</v>
      </c>
    </row>
    <row r="683" spans="1:25" ht="15.75" x14ac:dyDescent="0.25">
      <c r="A683">
        <f t="shared" si="43"/>
        <v>681</v>
      </c>
      <c r="B683" t="str">
        <f>C683&amp;" "&amp;D683&amp;" - "&amp;F683</f>
        <v>Kaapo Kahkonen - MIN</v>
      </c>
      <c r="C683" t="str">
        <f>RIGHT(E683,(LEN(E683)-1)-SEARCH(",",E683,1))</f>
        <v>Kaapo</v>
      </c>
      <c r="D683" t="str">
        <f>LEFT(E683,SEARCH(",",E683,1)-1)</f>
        <v>Kahkonen</v>
      </c>
      <c r="E683" s="39" t="s">
        <v>2879</v>
      </c>
      <c r="F683" s="30" t="s">
        <v>21</v>
      </c>
      <c r="G683" s="35" t="s">
        <v>388</v>
      </c>
      <c r="H683" s="35" t="s">
        <v>127</v>
      </c>
      <c r="I683" s="35" t="s">
        <v>2448</v>
      </c>
      <c r="J683" s="35">
        <v>22</v>
      </c>
      <c r="K683" s="35">
        <f>VALUE(COUNTIF(Validation!$A$2:$H$47,E683))</f>
        <v>0</v>
      </c>
      <c r="L683" s="361">
        <f>IF(OR(N683="RFA",N683="UFA",N683="",N683=0),0,N683)</f>
        <v>925000</v>
      </c>
      <c r="M683" s="361">
        <f>IF(OR(O683="RFA",O683="UFA",O683="",O683=0),0,O683)</f>
        <v>0</v>
      </c>
      <c r="N683" s="358">
        <v>925000</v>
      </c>
      <c r="O683" s="358" t="s">
        <v>8</v>
      </c>
      <c r="P683" s="358">
        <v>0</v>
      </c>
      <c r="Q683" s="358">
        <v>0</v>
      </c>
      <c r="R683" s="358">
        <v>0</v>
      </c>
      <c r="S683" s="358">
        <v>0</v>
      </c>
      <c r="T683" s="358">
        <v>0</v>
      </c>
      <c r="U683" s="35">
        <f t="shared" si="40"/>
        <v>1</v>
      </c>
      <c r="W683">
        <f>COUNTIF($E$3:$E$1479,E683)</f>
        <v>1</v>
      </c>
      <c r="X683" s="35">
        <f t="shared" si="41"/>
        <v>1</v>
      </c>
      <c r="Y683">
        <f t="shared" si="42"/>
        <v>0</v>
      </c>
    </row>
    <row r="684" spans="1:25" ht="15.75" x14ac:dyDescent="0.25">
      <c r="A684">
        <f t="shared" si="43"/>
        <v>682</v>
      </c>
      <c r="B684" t="str">
        <f>C684&amp;" "&amp;D684&amp;" - "&amp;F684</f>
        <v>Alexander Khovanov - MIN</v>
      </c>
      <c r="C684" t="str">
        <f>RIGHT(E684,(LEN(E684)-1)-SEARCH(",",E684,1))</f>
        <v>Alexander</v>
      </c>
      <c r="D684" t="str">
        <f>LEFT(E684,SEARCH(",",E684,1)-1)</f>
        <v>Khovanov</v>
      </c>
      <c r="E684" s="39" t="s">
        <v>2617</v>
      </c>
      <c r="F684" s="30" t="s">
        <v>21</v>
      </c>
      <c r="G684" s="35" t="s">
        <v>388</v>
      </c>
      <c r="H684" s="35" t="s">
        <v>73</v>
      </c>
      <c r="I684" s="35" t="s">
        <v>2448</v>
      </c>
      <c r="J684" s="35">
        <v>19</v>
      </c>
      <c r="K684" s="35">
        <f>VALUE(COUNTIF(Validation!$A$2:$H$47,E684))</f>
        <v>0</v>
      </c>
      <c r="L684" s="361">
        <f>IF(OR(N684="RFA",N684="UFA",N684="",N684=0),0,N684)</f>
        <v>925000</v>
      </c>
      <c r="M684" s="361">
        <f>IF(OR(O684="RFA",O684="UFA",O684="",O684=0),0,O684)</f>
        <v>925000</v>
      </c>
      <c r="N684" s="358">
        <v>925000</v>
      </c>
      <c r="O684" s="358">
        <v>925000</v>
      </c>
      <c r="P684" s="358">
        <v>925000</v>
      </c>
      <c r="Q684" s="358" t="s">
        <v>8</v>
      </c>
      <c r="R684" s="358">
        <v>0</v>
      </c>
      <c r="S684" s="358">
        <v>0</v>
      </c>
      <c r="T684" s="358">
        <v>0</v>
      </c>
      <c r="U684" s="35">
        <f t="shared" si="40"/>
        <v>3</v>
      </c>
      <c r="W684">
        <f>COUNTIF($E$3:$E$1479,E684)</f>
        <v>1</v>
      </c>
      <c r="X684" s="35">
        <f t="shared" si="41"/>
        <v>1</v>
      </c>
      <c r="Y684">
        <f t="shared" si="42"/>
        <v>1</v>
      </c>
    </row>
    <row r="685" spans="1:25" ht="15.75" x14ac:dyDescent="0.25">
      <c r="A685">
        <f t="shared" si="43"/>
        <v>683</v>
      </c>
      <c r="B685" t="str">
        <f>C685&amp;" "&amp;D685&amp;" - "&amp;F685</f>
        <v>Mason Shaw - MIN</v>
      </c>
      <c r="C685" t="str">
        <f>RIGHT(E685,(LEN(E685)-1)-SEARCH(",",E685,1))</f>
        <v>Mason</v>
      </c>
      <c r="D685" t="str">
        <f>LEFT(E685,SEARCH(",",E685,1)-1)</f>
        <v>Shaw</v>
      </c>
      <c r="E685" s="39" t="s">
        <v>2009</v>
      </c>
      <c r="F685" s="30" t="s">
        <v>21</v>
      </c>
      <c r="G685" s="35" t="s">
        <v>388</v>
      </c>
      <c r="H685" s="35" t="s">
        <v>73</v>
      </c>
      <c r="I685" s="35" t="s">
        <v>2448</v>
      </c>
      <c r="J685" s="35">
        <v>20</v>
      </c>
      <c r="K685" s="35">
        <f>VALUE(COUNTIF(Validation!$A$2:$H$47,E685))</f>
        <v>0</v>
      </c>
      <c r="L685" s="361">
        <f>IF(OR(N685="RFA",N685="UFA",N685="",N685=0),0,N685)</f>
        <v>925000</v>
      </c>
      <c r="M685" s="361">
        <f>IF(OR(O685="RFA",O685="UFA",O685="",O685=0),0,O685)</f>
        <v>925000</v>
      </c>
      <c r="N685" s="358">
        <v>925000</v>
      </c>
      <c r="O685" s="358">
        <v>925000</v>
      </c>
      <c r="P685" s="358" t="s">
        <v>8</v>
      </c>
      <c r="Q685" s="358">
        <v>0</v>
      </c>
      <c r="R685" s="358">
        <v>0</v>
      </c>
      <c r="S685" s="358">
        <v>0</v>
      </c>
      <c r="T685" s="358">
        <v>0</v>
      </c>
      <c r="U685" s="35">
        <f t="shared" si="40"/>
        <v>2</v>
      </c>
      <c r="W685">
        <f>COUNTIF($E$3:$E$1479,E685)</f>
        <v>1</v>
      </c>
      <c r="X685" s="35">
        <f t="shared" si="41"/>
        <v>1</v>
      </c>
      <c r="Y685">
        <f t="shared" si="42"/>
        <v>1</v>
      </c>
    </row>
    <row r="686" spans="1:25" ht="15.75" x14ac:dyDescent="0.25">
      <c r="A686">
        <f t="shared" si="43"/>
        <v>684</v>
      </c>
      <c r="B686" t="str">
        <f>C686&amp;" "&amp;D686&amp;" - "&amp;F686</f>
        <v>Will Bitten - MIN</v>
      </c>
      <c r="C686" t="str">
        <f>RIGHT(E686,(LEN(E686)-1)-SEARCH(",",E686,1))</f>
        <v>Will</v>
      </c>
      <c r="D686" t="str">
        <f>LEFT(E686,SEARCH(",",E686,1)-1)</f>
        <v>Bitten</v>
      </c>
      <c r="E686" s="39" t="s">
        <v>1503</v>
      </c>
      <c r="F686" s="30" t="s">
        <v>21</v>
      </c>
      <c r="G686" s="35" t="s">
        <v>388</v>
      </c>
      <c r="H686" s="35" t="s">
        <v>2455</v>
      </c>
      <c r="I686" s="35" t="s">
        <v>2448</v>
      </c>
      <c r="J686" s="35">
        <v>21</v>
      </c>
      <c r="K686" s="35">
        <f>VALUE(COUNTIF(Validation!$A$2:$H$47,E686))</f>
        <v>0</v>
      </c>
      <c r="L686" s="361">
        <f>IF(OR(N686="RFA",N686="UFA",N686="",N686=0),0,N686)</f>
        <v>910000</v>
      </c>
      <c r="M686" s="361">
        <f>IF(OR(O686="RFA",O686="UFA",O686="",O686=0),0,O686)</f>
        <v>910000</v>
      </c>
      <c r="N686" s="358">
        <v>910000</v>
      </c>
      <c r="O686" s="358">
        <v>910000</v>
      </c>
      <c r="P686" s="358" t="s">
        <v>8</v>
      </c>
      <c r="Q686" s="358">
        <v>0</v>
      </c>
      <c r="R686" s="358">
        <v>0</v>
      </c>
      <c r="S686" s="358">
        <v>0</v>
      </c>
      <c r="T686" s="358">
        <v>0</v>
      </c>
      <c r="U686" s="35">
        <f t="shared" si="40"/>
        <v>2</v>
      </c>
      <c r="W686">
        <f>COUNTIF($E$3:$E$1479,E686)</f>
        <v>1</v>
      </c>
      <c r="X686" s="35">
        <f t="shared" si="41"/>
        <v>1</v>
      </c>
      <c r="Y686">
        <f t="shared" si="42"/>
        <v>1</v>
      </c>
    </row>
    <row r="687" spans="1:25" ht="15.75" x14ac:dyDescent="0.25">
      <c r="A687">
        <f t="shared" si="43"/>
        <v>685</v>
      </c>
      <c r="B687" t="str">
        <f>C687&amp;" "&amp;D687&amp;" - "&amp;F687</f>
        <v>Nico Sturm - MIN</v>
      </c>
      <c r="C687" t="str">
        <f>RIGHT(E687,(LEN(E687)-1)-SEARCH(",",E687,1))</f>
        <v>Nico</v>
      </c>
      <c r="D687" t="str">
        <f>LEFT(E687,SEARCH(",",E687,1)-1)</f>
        <v>Sturm</v>
      </c>
      <c r="E687" s="39" t="s">
        <v>2621</v>
      </c>
      <c r="F687" s="30" t="s">
        <v>21</v>
      </c>
      <c r="G687" s="35">
        <v>0</v>
      </c>
      <c r="H687" s="35" t="s">
        <v>73</v>
      </c>
      <c r="I687" s="35" t="s">
        <v>2448</v>
      </c>
      <c r="J687" s="35">
        <v>24</v>
      </c>
      <c r="K687" s="35">
        <f>VALUE(COUNTIF(Validation!$A$2:$H$47,E687))</f>
        <v>0</v>
      </c>
      <c r="L687" s="361">
        <f>IF(OR(N687="RFA",N687="UFA",N687="",N687=0),0,N687)</f>
        <v>874125</v>
      </c>
      <c r="M687" s="361">
        <f>IF(OR(O687="RFA",O687="UFA",O687="",O687=0),0,O687)</f>
        <v>0</v>
      </c>
      <c r="N687" s="358">
        <v>874125</v>
      </c>
      <c r="O687" s="358" t="s">
        <v>8</v>
      </c>
      <c r="P687" s="358">
        <v>0</v>
      </c>
      <c r="Q687" s="358">
        <v>0</v>
      </c>
      <c r="R687" s="358">
        <v>0</v>
      </c>
      <c r="S687" s="358">
        <v>0</v>
      </c>
      <c r="T687" s="358">
        <v>0</v>
      </c>
      <c r="U687" s="35">
        <f t="shared" si="40"/>
        <v>1</v>
      </c>
      <c r="W687">
        <f>COUNTIF($E$3:$E$1479,E687)</f>
        <v>1</v>
      </c>
      <c r="X687" s="35">
        <f t="shared" si="41"/>
        <v>0</v>
      </c>
      <c r="Y687">
        <f t="shared" si="42"/>
        <v>0</v>
      </c>
    </row>
    <row r="688" spans="1:25" ht="15.75" x14ac:dyDescent="0.25">
      <c r="A688">
        <f t="shared" si="43"/>
        <v>686</v>
      </c>
      <c r="B688" t="str">
        <f>C688&amp;" "&amp;D688&amp;" - "&amp;F688</f>
        <v>Ivan Lodnia - MIN</v>
      </c>
      <c r="C688" t="str">
        <f>RIGHT(E688,(LEN(E688)-1)-SEARCH(",",E688,1))</f>
        <v>Ivan</v>
      </c>
      <c r="D688" t="str">
        <f>LEFT(E688,SEARCH(",",E688,1)-1)</f>
        <v>Lodnia</v>
      </c>
      <c r="E688" s="39" t="s">
        <v>2010</v>
      </c>
      <c r="F688" s="30" t="s">
        <v>21</v>
      </c>
      <c r="G688" s="35" t="s">
        <v>388</v>
      </c>
      <c r="H688" s="35" t="s">
        <v>2440</v>
      </c>
      <c r="I688" s="35" t="s">
        <v>2448</v>
      </c>
      <c r="J688" s="35">
        <v>19</v>
      </c>
      <c r="K688" s="35">
        <f>VALUE(COUNTIF(Validation!$A$2:$H$47,E688))</f>
        <v>0</v>
      </c>
      <c r="L688" s="361">
        <f>IF(OR(N688="RFA",N688="UFA",N688="",N688=0),0,N688)</f>
        <v>871667</v>
      </c>
      <c r="M688" s="361">
        <f>IF(OR(O688="RFA",O688="UFA",O688="",O688=0),0,O688)</f>
        <v>871667</v>
      </c>
      <c r="N688" s="358">
        <v>871667</v>
      </c>
      <c r="O688" s="358">
        <v>871667</v>
      </c>
      <c r="P688" s="358">
        <v>871667</v>
      </c>
      <c r="Q688" s="358" t="s">
        <v>8</v>
      </c>
      <c r="R688" s="358">
        <v>0</v>
      </c>
      <c r="S688" s="358">
        <v>0</v>
      </c>
      <c r="T688" s="358">
        <v>0</v>
      </c>
      <c r="U688" s="35">
        <f t="shared" si="40"/>
        <v>3</v>
      </c>
      <c r="W688">
        <f>COUNTIF($E$3:$E$1479,E688)</f>
        <v>1</v>
      </c>
      <c r="X688" s="35">
        <f t="shared" si="41"/>
        <v>1</v>
      </c>
      <c r="Y688">
        <f t="shared" si="42"/>
        <v>1</v>
      </c>
    </row>
    <row r="689" spans="1:25" ht="15.75" x14ac:dyDescent="0.25">
      <c r="A689">
        <f t="shared" si="43"/>
        <v>687</v>
      </c>
      <c r="B689" t="str">
        <f>C689&amp;" "&amp;D689&amp;" - "&amp;F689</f>
        <v>Dmitry Sokolov - MIN</v>
      </c>
      <c r="C689" t="str">
        <f>RIGHT(E689,(LEN(E689)-1)-SEARCH(",",E689,1))</f>
        <v>Dmitry</v>
      </c>
      <c r="D689" t="str">
        <f>LEFT(E689,SEARCH(",",E689,1)-1)</f>
        <v>Sokolov</v>
      </c>
      <c r="E689" s="39" t="s">
        <v>2011</v>
      </c>
      <c r="F689" s="30" t="s">
        <v>21</v>
      </c>
      <c r="G689" s="35" t="s">
        <v>388</v>
      </c>
      <c r="H689" s="9" t="s">
        <v>73</v>
      </c>
      <c r="I689" s="9" t="s">
        <v>2448</v>
      </c>
      <c r="J689" s="9">
        <v>21</v>
      </c>
      <c r="K689" s="35">
        <f>VALUE(COUNTIF(Validation!$A$2:$H$47,E689))</f>
        <v>0</v>
      </c>
      <c r="L689" s="361">
        <f>IF(OR(N689="RFA",N689="UFA",N689="",N689=0),0,N689)</f>
        <v>830000</v>
      </c>
      <c r="M689" s="361">
        <f>IF(OR(O689="RFA",O689="UFA",O689="",O689=0),0,O689)</f>
        <v>830000</v>
      </c>
      <c r="N689" s="358">
        <v>830000</v>
      </c>
      <c r="O689" s="358">
        <v>830000</v>
      </c>
      <c r="P689" s="358" t="s">
        <v>8</v>
      </c>
      <c r="Q689" s="358">
        <v>0</v>
      </c>
      <c r="R689" s="358">
        <v>0</v>
      </c>
      <c r="S689" s="358">
        <v>0</v>
      </c>
      <c r="T689" s="358">
        <v>0</v>
      </c>
      <c r="U689" s="35">
        <f t="shared" si="40"/>
        <v>2</v>
      </c>
      <c r="W689">
        <f>COUNTIF($E$3:$E$1479,E689)</f>
        <v>1</v>
      </c>
      <c r="X689" s="35">
        <f t="shared" si="41"/>
        <v>1</v>
      </c>
      <c r="Y689">
        <f t="shared" si="42"/>
        <v>1</v>
      </c>
    </row>
    <row r="690" spans="1:25" ht="15.75" x14ac:dyDescent="0.25">
      <c r="A690">
        <f t="shared" si="43"/>
        <v>688</v>
      </c>
      <c r="B690" t="str">
        <f>C690&amp;" "&amp;D690&amp;" - "&amp;F690</f>
        <v>Gustav Bouramman - MIN</v>
      </c>
      <c r="C690" t="str">
        <f>RIGHT(E690,(LEN(E690)-1)-SEARCH(",",E690,1))</f>
        <v>Gustav</v>
      </c>
      <c r="D690" t="str">
        <f>LEFT(E690,SEARCH(",",E690,1)-1)</f>
        <v>Bouramman</v>
      </c>
      <c r="E690" s="39" t="s">
        <v>2012</v>
      </c>
      <c r="F690" s="30" t="s">
        <v>21</v>
      </c>
      <c r="G690" s="35" t="s">
        <v>388</v>
      </c>
      <c r="H690" s="35" t="s">
        <v>2446</v>
      </c>
      <c r="I690" s="35" t="s">
        <v>2448</v>
      </c>
      <c r="J690" s="35">
        <v>22</v>
      </c>
      <c r="K690" s="35">
        <f>VALUE(COUNTIF(Validation!$A$2:$H$47,E690))</f>
        <v>0</v>
      </c>
      <c r="L690" s="361">
        <f>IF(OR(N690="RFA",N690="UFA",N690="",N690=0),0,N690)</f>
        <v>806666</v>
      </c>
      <c r="M690" s="361">
        <f>IF(OR(O690="RFA",O690="UFA",O690="",O690=0),0,O690)</f>
        <v>0</v>
      </c>
      <c r="N690" s="358">
        <v>806666</v>
      </c>
      <c r="O690" s="358" t="s">
        <v>8</v>
      </c>
      <c r="P690" s="358">
        <v>0</v>
      </c>
      <c r="Q690" s="358">
        <v>0</v>
      </c>
      <c r="R690" s="358">
        <v>0</v>
      </c>
      <c r="S690" s="358">
        <v>0</v>
      </c>
      <c r="T690" s="358">
        <v>0</v>
      </c>
      <c r="U690" s="35">
        <f t="shared" si="40"/>
        <v>1</v>
      </c>
      <c r="W690">
        <f>COUNTIF($E$3:$E$1479,E690)</f>
        <v>1</v>
      </c>
      <c r="X690" s="35">
        <f t="shared" si="41"/>
        <v>1</v>
      </c>
      <c r="Y690">
        <f t="shared" si="42"/>
        <v>0</v>
      </c>
    </row>
    <row r="691" spans="1:25" ht="15.75" x14ac:dyDescent="0.25">
      <c r="A691">
        <f t="shared" si="43"/>
        <v>689</v>
      </c>
      <c r="B691" t="str">
        <f>C691&amp;" "&amp;D691&amp;" - "&amp;F691</f>
        <v>Fedor Gordeev - MIN</v>
      </c>
      <c r="C691" t="str">
        <f>RIGHT(E691,(LEN(E691)-1)-SEARCH(",",E691,1))</f>
        <v>Fedor</v>
      </c>
      <c r="D691" t="str">
        <f>LEFT(E691,SEARCH(",",E691,1)-1)</f>
        <v>Gordeev</v>
      </c>
      <c r="E691" s="39" t="s">
        <v>2622</v>
      </c>
      <c r="F691" s="30" t="s">
        <v>21</v>
      </c>
      <c r="G691" s="35" t="s">
        <v>388</v>
      </c>
      <c r="H691" s="35" t="s">
        <v>2447</v>
      </c>
      <c r="I691" s="35" t="s">
        <v>2448</v>
      </c>
      <c r="J691" s="35">
        <v>20</v>
      </c>
      <c r="K691" s="35">
        <f>VALUE(COUNTIF(Validation!$A$2:$H$47,E691))</f>
        <v>0</v>
      </c>
      <c r="L691" s="361">
        <f>IF(OR(N691="RFA",N691="UFA",N691="",N691=0),0,N691)</f>
        <v>791667</v>
      </c>
      <c r="M691" s="361">
        <f>IF(OR(O691="RFA",O691="UFA",O691="",O691=0),0,O691)</f>
        <v>791667</v>
      </c>
      <c r="N691" s="358">
        <v>791667</v>
      </c>
      <c r="O691" s="358">
        <v>791667</v>
      </c>
      <c r="P691" s="358">
        <v>791667</v>
      </c>
      <c r="Q691" s="358" t="s">
        <v>8</v>
      </c>
      <c r="R691" s="358">
        <v>0</v>
      </c>
      <c r="S691" s="358">
        <v>0</v>
      </c>
      <c r="T691" s="358">
        <v>0</v>
      </c>
      <c r="U691" s="35">
        <f t="shared" si="40"/>
        <v>3</v>
      </c>
      <c r="W691">
        <f>COUNTIF($E$3:$E$1479,E691)</f>
        <v>1</v>
      </c>
      <c r="X691" s="35">
        <f t="shared" si="41"/>
        <v>1</v>
      </c>
      <c r="Y691">
        <f t="shared" si="42"/>
        <v>1</v>
      </c>
    </row>
    <row r="692" spans="1:25" ht="15.75" x14ac:dyDescent="0.25">
      <c r="A692">
        <f t="shared" si="43"/>
        <v>690</v>
      </c>
      <c r="B692" t="str">
        <f>C692&amp;" "&amp;D692&amp;" - "&amp;F692</f>
        <v>Alex Stalock - MIN</v>
      </c>
      <c r="C692" t="str">
        <f>RIGHT(E692,(LEN(E692)-1)-SEARCH(",",E692,1))</f>
        <v>Alex</v>
      </c>
      <c r="D692" t="str">
        <f>LEFT(E692,SEARCH(",",E692,1)-1)</f>
        <v>Stalock</v>
      </c>
      <c r="E692" s="39" t="s">
        <v>2004</v>
      </c>
      <c r="F692" s="30" t="s">
        <v>21</v>
      </c>
      <c r="G692" s="35">
        <v>0</v>
      </c>
      <c r="H692" s="35" t="s">
        <v>127</v>
      </c>
      <c r="I692" s="35" t="s">
        <v>2441</v>
      </c>
      <c r="J692" s="35">
        <v>32</v>
      </c>
      <c r="K692" s="35">
        <f>VALUE(COUNTIF(Validation!$A$2:$H$47,E692))</f>
        <v>0</v>
      </c>
      <c r="L692" s="361">
        <f>IF(OR(N692="RFA",N692="UFA",N692="",N692=0),0,N692)</f>
        <v>785000</v>
      </c>
      <c r="M692" s="361">
        <f>IF(OR(O692="RFA",O692="UFA",O692="",O692=0),0,O692)</f>
        <v>785000</v>
      </c>
      <c r="N692" s="358">
        <v>785000</v>
      </c>
      <c r="O692" s="358">
        <v>785000</v>
      </c>
      <c r="P692" s="358">
        <v>785000</v>
      </c>
      <c r="Q692" s="358" t="s">
        <v>7</v>
      </c>
      <c r="R692" s="358">
        <v>0</v>
      </c>
      <c r="S692" s="358">
        <v>0</v>
      </c>
      <c r="T692" s="358">
        <v>0</v>
      </c>
      <c r="U692" s="35">
        <f t="shared" si="40"/>
        <v>3</v>
      </c>
      <c r="W692">
        <f>COUNTIF($E$3:$E$1479,E692)</f>
        <v>1</v>
      </c>
      <c r="X692" s="35">
        <f t="shared" si="41"/>
        <v>0</v>
      </c>
      <c r="Y692">
        <f t="shared" si="42"/>
        <v>1</v>
      </c>
    </row>
    <row r="693" spans="1:25" ht="15.75" x14ac:dyDescent="0.25">
      <c r="A693">
        <f t="shared" si="43"/>
        <v>691</v>
      </c>
      <c r="B693" t="str">
        <f>C693&amp;" "&amp;D693&amp;" - "&amp;F693</f>
        <v>Carson Soucy - MIN</v>
      </c>
      <c r="C693" t="str">
        <f>RIGHT(E693,(LEN(E693)-1)-SEARCH(",",E693,1))</f>
        <v>Carson</v>
      </c>
      <c r="D693" t="str">
        <f>LEFT(E693,SEARCH(",",E693,1)-1)</f>
        <v>Soucy</v>
      </c>
      <c r="E693" s="39" t="s">
        <v>2005</v>
      </c>
      <c r="F693" s="30" t="s">
        <v>21</v>
      </c>
      <c r="G693" s="35">
        <v>0</v>
      </c>
      <c r="H693" s="35" t="s">
        <v>82</v>
      </c>
      <c r="I693" s="35" t="s">
        <v>2448</v>
      </c>
      <c r="J693" s="35">
        <v>25</v>
      </c>
      <c r="K693" s="35">
        <f>VALUE(COUNTIF(Validation!$A$2:$H$47,E693))</f>
        <v>0</v>
      </c>
      <c r="L693" s="361">
        <f>IF(OR(N693="RFA",N693="UFA",N693="",N693=0),0,N693)</f>
        <v>750000</v>
      </c>
      <c r="M693" s="361">
        <f>IF(OR(O693="RFA",O693="UFA",O693="",O693=0),0,O693)</f>
        <v>0</v>
      </c>
      <c r="N693" s="358">
        <v>750000</v>
      </c>
      <c r="O693" s="358" t="s">
        <v>8</v>
      </c>
      <c r="P693" s="358">
        <v>0</v>
      </c>
      <c r="Q693" s="358">
        <v>0</v>
      </c>
      <c r="R693" s="358">
        <v>0</v>
      </c>
      <c r="S693" s="358">
        <v>0</v>
      </c>
      <c r="T693" s="358">
        <v>0</v>
      </c>
      <c r="U693" s="35">
        <f t="shared" si="40"/>
        <v>1</v>
      </c>
      <c r="W693">
        <f>COUNTIF($E$3:$E$1479,E693)</f>
        <v>1</v>
      </c>
      <c r="X693" s="35">
        <f t="shared" si="41"/>
        <v>0</v>
      </c>
      <c r="Y693">
        <f t="shared" si="42"/>
        <v>0</v>
      </c>
    </row>
    <row r="694" spans="1:25" ht="15.75" x14ac:dyDescent="0.25">
      <c r="A694">
        <f t="shared" si="43"/>
        <v>692</v>
      </c>
      <c r="B694" t="str">
        <f>C694&amp;" "&amp;D694&amp;" - "&amp;F694</f>
        <v>Dereck Baribeau - MIN</v>
      </c>
      <c r="C694" t="str">
        <f>RIGHT(E694,(LEN(E694)-1)-SEARCH(",",E694,1))</f>
        <v>Dereck</v>
      </c>
      <c r="D694" t="str">
        <f>LEFT(E694,SEARCH(",",E694,1)-1)</f>
        <v>Baribeau</v>
      </c>
      <c r="E694" s="39" t="s">
        <v>2891</v>
      </c>
      <c r="F694" s="30" t="s">
        <v>21</v>
      </c>
      <c r="G694" s="35" t="s">
        <v>388</v>
      </c>
      <c r="H694" s="35" t="s">
        <v>127</v>
      </c>
      <c r="I694" s="35" t="s">
        <v>2448</v>
      </c>
      <c r="J694" s="35">
        <v>20</v>
      </c>
      <c r="K694" s="35">
        <f>VALUE(COUNTIF(Validation!$A$2:$H$47,E694))</f>
        <v>0</v>
      </c>
      <c r="L694" s="361">
        <f>IF(OR(N694="RFA",N694="UFA",N694="",N694=0),0,N694)</f>
        <v>733333</v>
      </c>
      <c r="M694" s="361">
        <f>IF(OR(O694="RFA",O694="UFA",O694="",O694=0),0,O694)</f>
        <v>733333</v>
      </c>
      <c r="N694" s="358">
        <v>733333</v>
      </c>
      <c r="O694" s="358">
        <v>733333</v>
      </c>
      <c r="P694" s="358">
        <v>733333</v>
      </c>
      <c r="Q694" s="358" t="s">
        <v>8</v>
      </c>
      <c r="R694" s="358">
        <v>0</v>
      </c>
      <c r="S694" s="358">
        <v>0</v>
      </c>
      <c r="T694" s="358">
        <v>0</v>
      </c>
      <c r="U694" s="35">
        <f t="shared" si="40"/>
        <v>3</v>
      </c>
      <c r="W694">
        <f>COUNTIF($E$3:$E$1479,E694)</f>
        <v>1</v>
      </c>
      <c r="X694" s="35">
        <f t="shared" si="41"/>
        <v>1</v>
      </c>
      <c r="Y694">
        <f t="shared" si="42"/>
        <v>1</v>
      </c>
    </row>
    <row r="695" spans="1:25" ht="15.75" x14ac:dyDescent="0.25">
      <c r="A695">
        <f t="shared" si="43"/>
        <v>693</v>
      </c>
      <c r="B695" t="str">
        <f>C695&amp;" "&amp;D695&amp;" - "&amp;F695</f>
        <v>Nick Seeler - MIN</v>
      </c>
      <c r="C695" t="str">
        <f>RIGHT(E695,(LEN(E695)-1)-SEARCH(",",E695,1))</f>
        <v>Nick</v>
      </c>
      <c r="D695" t="str">
        <f>LEFT(E695,SEARCH(",",E695,1)-1)</f>
        <v>Seeler</v>
      </c>
      <c r="E695" s="39" t="s">
        <v>2000</v>
      </c>
      <c r="F695" s="30" t="s">
        <v>21</v>
      </c>
      <c r="G695" s="35">
        <v>0</v>
      </c>
      <c r="H695" s="35" t="s">
        <v>2447</v>
      </c>
      <c r="I695" s="35" t="s">
        <v>2441</v>
      </c>
      <c r="J695" s="35">
        <v>26</v>
      </c>
      <c r="K695" s="35">
        <f>VALUE(COUNTIF(Validation!$A$2:$H$47,E695))</f>
        <v>0</v>
      </c>
      <c r="L695" s="361">
        <f>IF(OR(N695="RFA",N695="UFA",N695="",N695=0),0,N695)</f>
        <v>725000</v>
      </c>
      <c r="M695" s="361">
        <f>IF(OR(O695="RFA",O695="UFA",O695="",O695=0),0,O695)</f>
        <v>725000</v>
      </c>
      <c r="N695" s="358">
        <v>725000</v>
      </c>
      <c r="O695" s="358">
        <v>725000</v>
      </c>
      <c r="P695" s="358" t="s">
        <v>7</v>
      </c>
      <c r="Q695" s="358">
        <v>0</v>
      </c>
      <c r="R695" s="358">
        <v>0</v>
      </c>
      <c r="S695" s="358">
        <v>0</v>
      </c>
      <c r="T695" s="358">
        <v>0</v>
      </c>
      <c r="U695" s="35">
        <f t="shared" si="40"/>
        <v>2</v>
      </c>
      <c r="W695">
        <f>COUNTIF($E$3:$E$1479,E695)</f>
        <v>1</v>
      </c>
      <c r="X695" s="35">
        <f t="shared" si="41"/>
        <v>0</v>
      </c>
      <c r="Y695">
        <f t="shared" si="42"/>
        <v>1</v>
      </c>
    </row>
    <row r="696" spans="1:25" ht="15.75" x14ac:dyDescent="0.25">
      <c r="A696">
        <f t="shared" si="43"/>
        <v>694</v>
      </c>
      <c r="B696" t="str">
        <f>C696&amp;" "&amp;D696&amp;" - "&amp;F696</f>
        <v>Brennan Menell - MIN</v>
      </c>
      <c r="C696" t="str">
        <f>RIGHT(E696,(LEN(E696)-1)-SEARCH(",",E696,1))</f>
        <v>Brennan</v>
      </c>
      <c r="D696" t="str">
        <f>LEFT(E696,SEARCH(",",E696,1)-1)</f>
        <v>Menell</v>
      </c>
      <c r="E696" s="39" t="s">
        <v>2013</v>
      </c>
      <c r="F696" s="30" t="s">
        <v>21</v>
      </c>
      <c r="G696" s="35" t="s">
        <v>388</v>
      </c>
      <c r="H696" s="35" t="s">
        <v>82</v>
      </c>
      <c r="I696" s="35" t="s">
        <v>2448</v>
      </c>
      <c r="J696" s="35">
        <v>22</v>
      </c>
      <c r="K696" s="35">
        <f>VALUE(COUNTIF(Validation!$A$2:$H$47,E696))</f>
        <v>0</v>
      </c>
      <c r="L696" s="361">
        <f>IF(OR(N696="RFA",N696="UFA",N696="",N696=0),0,N696)</f>
        <v>716666</v>
      </c>
      <c r="M696" s="361">
        <f>IF(OR(O696="RFA",O696="UFA",O696="",O696=0),0,O696)</f>
        <v>0</v>
      </c>
      <c r="N696" s="358">
        <v>716666</v>
      </c>
      <c r="O696" s="358" t="s">
        <v>8</v>
      </c>
      <c r="P696" s="358">
        <v>0</v>
      </c>
      <c r="Q696" s="358">
        <v>0</v>
      </c>
      <c r="R696" s="358">
        <v>0</v>
      </c>
      <c r="S696" s="358">
        <v>0</v>
      </c>
      <c r="T696" s="358">
        <v>0</v>
      </c>
      <c r="U696" s="35">
        <f t="shared" si="40"/>
        <v>1</v>
      </c>
      <c r="W696">
        <f>COUNTIF($E$3:$E$1479,E696)</f>
        <v>1</v>
      </c>
      <c r="X696" s="35">
        <f t="shared" si="41"/>
        <v>1</v>
      </c>
      <c r="Y696">
        <f t="shared" si="42"/>
        <v>0</v>
      </c>
    </row>
    <row r="697" spans="1:25" ht="15.75" x14ac:dyDescent="0.25">
      <c r="A697">
        <f t="shared" si="43"/>
        <v>695</v>
      </c>
      <c r="B697" t="str">
        <f>C697&amp;" "&amp;D697&amp;" - "&amp;F697</f>
        <v>Matt Bartkowski - MIN</v>
      </c>
      <c r="C697" t="str">
        <f>RIGHT(E697,(LEN(E697)-1)-SEARCH(",",E697,1))</f>
        <v>Matt</v>
      </c>
      <c r="D697" t="str">
        <f>LEFT(E697,SEARCH(",",E697,1)-1)</f>
        <v>Bartkowski</v>
      </c>
      <c r="E697" s="39" t="s">
        <v>2017</v>
      </c>
      <c r="F697" s="30" t="s">
        <v>21</v>
      </c>
      <c r="G697" s="35">
        <v>0</v>
      </c>
      <c r="H697" s="35" t="s">
        <v>2446</v>
      </c>
      <c r="I697" s="35" t="s">
        <v>2448</v>
      </c>
      <c r="J697" s="35">
        <v>31</v>
      </c>
      <c r="K697" s="35">
        <f>VALUE(COUNTIF(Validation!$A$2:$H$47,E697))</f>
        <v>0</v>
      </c>
      <c r="L697" s="361">
        <f>IF(OR(N697="RFA",N697="UFA",N697="",N697=0),0,N697)</f>
        <v>700000</v>
      </c>
      <c r="M697" s="361">
        <f>IF(OR(O697="RFA",O697="UFA",O697="",O697=0),0,O697)</f>
        <v>0</v>
      </c>
      <c r="N697" s="358">
        <v>700000</v>
      </c>
      <c r="O697" s="358" t="s">
        <v>7</v>
      </c>
      <c r="P697" s="358">
        <v>0</v>
      </c>
      <c r="Q697" s="358">
        <v>0</v>
      </c>
      <c r="R697" s="358">
        <v>0</v>
      </c>
      <c r="S697" s="358">
        <v>0</v>
      </c>
      <c r="T697" s="358">
        <v>0</v>
      </c>
      <c r="U697" s="35">
        <f t="shared" si="40"/>
        <v>1</v>
      </c>
      <c r="W697">
        <f>COUNTIF($E$3:$E$1479,E697)</f>
        <v>1</v>
      </c>
      <c r="X697" s="35">
        <f t="shared" si="41"/>
        <v>0</v>
      </c>
      <c r="Y697">
        <f t="shared" si="42"/>
        <v>0</v>
      </c>
    </row>
    <row r="698" spans="1:25" ht="15.75" x14ac:dyDescent="0.25">
      <c r="A698">
        <f t="shared" si="43"/>
        <v>696</v>
      </c>
      <c r="B698" t="str">
        <f>C698&amp;" "&amp;D698&amp;" - "&amp;F698</f>
        <v>Gabriel Dumont - MIN</v>
      </c>
      <c r="C698" t="str">
        <f>RIGHT(E698,(LEN(E698)-1)-SEARCH(",",E698,1))</f>
        <v>Gabriel</v>
      </c>
      <c r="D698" t="str">
        <f>LEFT(E698,SEARCH(",",E698,1)-1)</f>
        <v>Dumont</v>
      </c>
      <c r="E698" s="39" t="s">
        <v>1585</v>
      </c>
      <c r="F698" s="30" t="s">
        <v>21</v>
      </c>
      <c r="G698" s="35">
        <v>0</v>
      </c>
      <c r="H698" s="35" t="s">
        <v>73</v>
      </c>
      <c r="I698" s="35" t="s">
        <v>2448</v>
      </c>
      <c r="J698" s="35">
        <v>28</v>
      </c>
      <c r="K698" s="35">
        <f>VALUE(COUNTIF(Validation!$A$2:$H$47,E698))</f>
        <v>0</v>
      </c>
      <c r="L698" s="361">
        <f>IF(OR(N698="RFA",N698="UFA",N698="",N698=0),0,N698)</f>
        <v>700000</v>
      </c>
      <c r="M698" s="361">
        <f>IF(OR(O698="RFA",O698="UFA",O698="",O698=0),0,O698)</f>
        <v>700000</v>
      </c>
      <c r="N698" s="358">
        <v>700000</v>
      </c>
      <c r="O698" s="358">
        <v>700000</v>
      </c>
      <c r="P698" s="358" t="s">
        <v>7</v>
      </c>
      <c r="Q698" s="358">
        <v>0</v>
      </c>
      <c r="R698" s="358">
        <v>0</v>
      </c>
      <c r="S698" s="358">
        <v>0</v>
      </c>
      <c r="T698" s="358">
        <v>0</v>
      </c>
      <c r="U698" s="35">
        <f t="shared" si="40"/>
        <v>2</v>
      </c>
      <c r="W698">
        <f>COUNTIF($E$3:$E$1479,E698)</f>
        <v>1</v>
      </c>
      <c r="X698" s="35">
        <f t="shared" si="41"/>
        <v>0</v>
      </c>
      <c r="Y698">
        <f t="shared" si="42"/>
        <v>1</v>
      </c>
    </row>
    <row r="699" spans="1:25" ht="15.75" x14ac:dyDescent="0.25">
      <c r="A699">
        <f t="shared" si="43"/>
        <v>697</v>
      </c>
      <c r="B699" t="str">
        <f>C699&amp;" "&amp;D699&amp;" - "&amp;F699</f>
        <v>Brad Hunt - MIN</v>
      </c>
      <c r="C699" t="str">
        <f>RIGHT(E699,(LEN(E699)-1)-SEARCH(",",E699,1))</f>
        <v>Brad</v>
      </c>
      <c r="D699" t="str">
        <f>LEFT(E699,SEARCH(",",E699,1)-1)</f>
        <v>Hunt</v>
      </c>
      <c r="E699" s="39" t="s">
        <v>2383</v>
      </c>
      <c r="F699" s="30" t="s">
        <v>21</v>
      </c>
      <c r="G699" s="35">
        <v>0</v>
      </c>
      <c r="H699" s="35" t="s">
        <v>2446</v>
      </c>
      <c r="I699" s="35" t="s">
        <v>2441</v>
      </c>
      <c r="J699" s="35">
        <v>30</v>
      </c>
      <c r="K699" s="35">
        <f>VALUE(COUNTIF(Validation!$A$2:$H$47,E699))</f>
        <v>0</v>
      </c>
      <c r="L699" s="361">
        <f>IF(OR(N699="RFA",N699="UFA",N699="",N699=0),0,N699)</f>
        <v>700000</v>
      </c>
      <c r="M699" s="361">
        <f>IF(OR(O699="RFA",O699="UFA",O699="",O699=0),0,O699)</f>
        <v>700000</v>
      </c>
      <c r="N699" s="358">
        <v>700000</v>
      </c>
      <c r="O699" s="358">
        <v>700000</v>
      </c>
      <c r="P699" s="358" t="s">
        <v>7</v>
      </c>
      <c r="Q699" s="358">
        <v>0</v>
      </c>
      <c r="R699" s="358">
        <v>0</v>
      </c>
      <c r="S699" s="358">
        <v>0</v>
      </c>
      <c r="T699" s="358">
        <v>0</v>
      </c>
      <c r="U699" s="35">
        <f t="shared" si="40"/>
        <v>2</v>
      </c>
      <c r="W699">
        <f>COUNTIF($E$3:$E$1479,E699)</f>
        <v>1</v>
      </c>
      <c r="X699" s="35">
        <f t="shared" si="41"/>
        <v>0</v>
      </c>
      <c r="Y699">
        <f t="shared" si="42"/>
        <v>1</v>
      </c>
    </row>
    <row r="700" spans="1:25" ht="15.75" x14ac:dyDescent="0.25">
      <c r="A700">
        <f t="shared" si="43"/>
        <v>698</v>
      </c>
      <c r="B700" t="str">
        <f>C700&amp;" "&amp;D700&amp;" - "&amp;F700</f>
        <v>Luke Johnson - MIN</v>
      </c>
      <c r="C700" t="str">
        <f>RIGHT(E700,(LEN(E700)-1)-SEARCH(",",E700,1))</f>
        <v>Luke</v>
      </c>
      <c r="D700" t="str">
        <f>LEFT(E700,SEARCH(",",E700,1)-1)</f>
        <v>Johnson</v>
      </c>
      <c r="E700" s="39" t="s">
        <v>1916</v>
      </c>
      <c r="F700" s="30" t="s">
        <v>21</v>
      </c>
      <c r="G700" s="35">
        <v>0</v>
      </c>
      <c r="H700" s="35" t="s">
        <v>73</v>
      </c>
      <c r="I700" s="35" t="s">
        <v>2448</v>
      </c>
      <c r="J700" s="35">
        <v>24</v>
      </c>
      <c r="K700" s="35">
        <f>VALUE(COUNTIF(Validation!$A$2:$H$47,E700))</f>
        <v>0</v>
      </c>
      <c r="L700" s="361">
        <f>IF(OR(N700="RFA",N700="UFA",N700="",N700=0),0,N700)</f>
        <v>700000</v>
      </c>
      <c r="M700" s="361">
        <f>IF(OR(O700="RFA",O700="UFA",O700="",O700=0),0,O700)</f>
        <v>700000</v>
      </c>
      <c r="N700" s="358">
        <v>700000</v>
      </c>
      <c r="O700" s="358">
        <v>700000</v>
      </c>
      <c r="P700" s="358" t="s">
        <v>8</v>
      </c>
      <c r="Q700" s="358">
        <v>0</v>
      </c>
      <c r="R700" s="358">
        <v>0</v>
      </c>
      <c r="S700" s="358">
        <v>0</v>
      </c>
      <c r="T700" s="358">
        <v>0</v>
      </c>
      <c r="U700" s="35">
        <f t="shared" si="40"/>
        <v>2</v>
      </c>
      <c r="W700">
        <f>COUNTIF($E$3:$E$1479,E700)</f>
        <v>1</v>
      </c>
      <c r="X700" s="35">
        <f t="shared" si="41"/>
        <v>0</v>
      </c>
      <c r="Y700">
        <f t="shared" si="42"/>
        <v>1</v>
      </c>
    </row>
    <row r="701" spans="1:25" ht="15.75" x14ac:dyDescent="0.25">
      <c r="A701">
        <f t="shared" si="43"/>
        <v>699</v>
      </c>
      <c r="B701" t="str">
        <f>C701&amp;" "&amp;D701&amp;" - "&amp;F701</f>
        <v>Gerald Mayhew - MIN</v>
      </c>
      <c r="C701" t="str">
        <f>RIGHT(E701,(LEN(E701)-1)-SEARCH(",",E701,1))</f>
        <v>Gerald</v>
      </c>
      <c r="D701" t="str">
        <f>LEFT(E701,SEARCH(",",E701,1)-1)</f>
        <v>Mayhew</v>
      </c>
      <c r="E701" s="39" t="s">
        <v>2619</v>
      </c>
      <c r="F701" s="30" t="s">
        <v>21</v>
      </c>
      <c r="G701" s="35">
        <v>0</v>
      </c>
      <c r="H701" s="35" t="s">
        <v>2450</v>
      </c>
      <c r="I701" s="35" t="s">
        <v>2448</v>
      </c>
      <c r="J701" s="35">
        <v>26</v>
      </c>
      <c r="K701" s="35">
        <f>VALUE(COUNTIF(Validation!$A$2:$H$47,E701))</f>
        <v>0</v>
      </c>
      <c r="L701" s="361">
        <f>IF(OR(N701="RFA",N701="UFA",N701="",N701=0),0,N701)</f>
        <v>700000</v>
      </c>
      <c r="M701" s="361">
        <f>IF(OR(O701="RFA",O701="UFA",O701="",O701=0),0,O701)</f>
        <v>700000</v>
      </c>
      <c r="N701" s="358">
        <v>700000</v>
      </c>
      <c r="O701" s="358">
        <v>700000</v>
      </c>
      <c r="P701" s="358" t="s">
        <v>7</v>
      </c>
      <c r="Q701" s="358">
        <v>0</v>
      </c>
      <c r="R701" s="358">
        <v>0</v>
      </c>
      <c r="S701" s="358">
        <v>0</v>
      </c>
      <c r="T701" s="358">
        <v>0</v>
      </c>
      <c r="U701" s="35">
        <f t="shared" si="40"/>
        <v>2</v>
      </c>
      <c r="W701">
        <f>COUNTIF($E$3:$E$1479,E701)</f>
        <v>1</v>
      </c>
      <c r="X701" s="35">
        <f t="shared" si="41"/>
        <v>0</v>
      </c>
      <c r="Y701">
        <f t="shared" si="42"/>
        <v>1</v>
      </c>
    </row>
    <row r="702" spans="1:25" ht="15.75" x14ac:dyDescent="0.25">
      <c r="A702">
        <f t="shared" si="43"/>
        <v>700</v>
      </c>
      <c r="B702" t="str">
        <f>C702&amp;" "&amp;D702&amp;" - "&amp;F702</f>
        <v>Kyle Rau - MIN</v>
      </c>
      <c r="C702" t="str">
        <f>RIGHT(E702,(LEN(E702)-1)-SEARCH(",",E702,1))</f>
        <v>Kyle</v>
      </c>
      <c r="D702" t="str">
        <f>LEFT(E702,SEARCH(",",E702,1)-1)</f>
        <v>Rau</v>
      </c>
      <c r="E702" s="39" t="s">
        <v>2014</v>
      </c>
      <c r="F702" s="30" t="s">
        <v>21</v>
      </c>
      <c r="G702" s="35">
        <v>0</v>
      </c>
      <c r="H702" s="35" t="s">
        <v>2452</v>
      </c>
      <c r="I702" s="35" t="s">
        <v>2448</v>
      </c>
      <c r="J702" s="35">
        <v>26</v>
      </c>
      <c r="K702" s="35">
        <f>VALUE(COUNTIF(Validation!$A$2:$H$47,E702))</f>
        <v>0</v>
      </c>
      <c r="L702" s="361">
        <f>IF(OR(N702="RFA",N702="UFA",N702="",N702=0),0,N702)</f>
        <v>700000</v>
      </c>
      <c r="M702" s="361">
        <f>IF(OR(O702="RFA",O702="UFA",O702="",O702=0),0,O702)</f>
        <v>0</v>
      </c>
      <c r="N702" s="358">
        <v>700000</v>
      </c>
      <c r="O702" s="358" t="s">
        <v>7</v>
      </c>
      <c r="P702" s="358">
        <v>0</v>
      </c>
      <c r="Q702" s="358">
        <v>0</v>
      </c>
      <c r="R702" s="358">
        <v>0</v>
      </c>
      <c r="S702" s="358">
        <v>0</v>
      </c>
      <c r="T702" s="358">
        <v>0</v>
      </c>
      <c r="U702" s="35">
        <f t="shared" si="40"/>
        <v>1</v>
      </c>
      <c r="W702">
        <f>COUNTIF($E$3:$E$1479,E702)</f>
        <v>1</v>
      </c>
      <c r="X702" s="35">
        <f t="shared" si="41"/>
        <v>0</v>
      </c>
      <c r="Y702">
        <f t="shared" si="42"/>
        <v>0</v>
      </c>
    </row>
    <row r="703" spans="1:25" ht="15.75" x14ac:dyDescent="0.25">
      <c r="A703">
        <f t="shared" si="43"/>
        <v>701</v>
      </c>
      <c r="B703" t="str">
        <f>C703&amp;" "&amp;D703&amp;" - "&amp;F703</f>
        <v>Hunter Warner - MIN</v>
      </c>
      <c r="C703" t="str">
        <f>RIGHT(E703,(LEN(E703)-1)-SEARCH(",",E703,1))</f>
        <v>Hunter</v>
      </c>
      <c r="D703" t="str">
        <f>LEFT(E703,SEARCH(",",E703,1)-1)</f>
        <v>Warner</v>
      </c>
      <c r="E703" s="39" t="s">
        <v>2019</v>
      </c>
      <c r="F703" s="30" t="s">
        <v>21</v>
      </c>
      <c r="G703" s="35">
        <v>0</v>
      </c>
      <c r="H703" s="9" t="s">
        <v>2446</v>
      </c>
      <c r="I703" s="9" t="s">
        <v>2448</v>
      </c>
      <c r="J703" s="9">
        <v>23</v>
      </c>
      <c r="K703" s="35">
        <f>VALUE(COUNTIF(Validation!$A$2:$H$47,E703))</f>
        <v>0</v>
      </c>
      <c r="L703" s="361">
        <f>IF(OR(N703="RFA",N703="UFA",N703="",N703=0),0,N703)</f>
        <v>700000</v>
      </c>
      <c r="M703" s="361">
        <f>IF(OR(O703="RFA",O703="UFA",O703="",O703=0),0,O703)</f>
        <v>0</v>
      </c>
      <c r="N703" s="358">
        <v>700000</v>
      </c>
      <c r="O703" s="358" t="s">
        <v>8</v>
      </c>
      <c r="P703" s="358">
        <v>0</v>
      </c>
      <c r="Q703" s="358">
        <v>0</v>
      </c>
      <c r="R703" s="358">
        <v>0</v>
      </c>
      <c r="S703" s="358">
        <v>0</v>
      </c>
      <c r="T703" s="358">
        <v>0</v>
      </c>
      <c r="U703" s="35">
        <f t="shared" si="40"/>
        <v>1</v>
      </c>
      <c r="W703">
        <f>COUNTIF($E$3:$E$1479,E703)</f>
        <v>1</v>
      </c>
      <c r="X703" s="35">
        <f t="shared" si="41"/>
        <v>0</v>
      </c>
      <c r="Y703">
        <f t="shared" si="42"/>
        <v>0</v>
      </c>
    </row>
    <row r="704" spans="1:25" ht="15.75" x14ac:dyDescent="0.25">
      <c r="A704">
        <f t="shared" si="43"/>
        <v>702</v>
      </c>
      <c r="B704" t="str">
        <f>C704&amp;" "&amp;D704&amp;" - "&amp;F704</f>
        <v>Stepan Falkovsky - MIN</v>
      </c>
      <c r="C704" t="str">
        <f>RIGHT(E704,(LEN(E704)-1)-SEARCH(",",E704,1))</f>
        <v>Stepan</v>
      </c>
      <c r="D704" t="str">
        <f>LEFT(E704,SEARCH(",",E704,1)-1)</f>
        <v>Falkovsky</v>
      </c>
      <c r="E704" s="39" t="s">
        <v>2290</v>
      </c>
      <c r="F704" s="30" t="s">
        <v>21</v>
      </c>
      <c r="G704" s="35" t="s">
        <v>388</v>
      </c>
      <c r="H704" s="9" t="s">
        <v>2447</v>
      </c>
      <c r="I704" s="9" t="s">
        <v>2448</v>
      </c>
      <c r="J704" s="9">
        <v>22</v>
      </c>
      <c r="K704" s="35">
        <f>VALUE(COUNTIF(Validation!$A$2:$H$47,E704))</f>
        <v>0</v>
      </c>
      <c r="L704" s="361">
        <f>IF(OR(N704="RFA",N704="UFA",N704="",N704=0),0,N704)</f>
        <v>698333</v>
      </c>
      <c r="M704" s="361">
        <f>IF(OR(O704="RFA",O704="UFA",O704="",O704=0),0,O704)</f>
        <v>0</v>
      </c>
      <c r="N704" s="358">
        <v>698333</v>
      </c>
      <c r="O704" s="358" t="s">
        <v>8</v>
      </c>
      <c r="P704" s="358">
        <v>0</v>
      </c>
      <c r="Q704" s="358">
        <v>0</v>
      </c>
      <c r="R704" s="358">
        <v>0</v>
      </c>
      <c r="S704" s="358">
        <v>0</v>
      </c>
      <c r="T704" s="358">
        <v>0</v>
      </c>
      <c r="U704" s="35">
        <f t="shared" si="40"/>
        <v>1</v>
      </c>
      <c r="W704">
        <f>COUNTIF($E$3:$E$1479,E704)</f>
        <v>1</v>
      </c>
      <c r="X704" s="35">
        <f t="shared" si="41"/>
        <v>1</v>
      </c>
      <c r="Y704">
        <f t="shared" si="42"/>
        <v>0</v>
      </c>
    </row>
    <row r="705" spans="1:25" ht="15.75" x14ac:dyDescent="0.25">
      <c r="A705">
        <f t="shared" si="43"/>
        <v>703</v>
      </c>
      <c r="B705" t="str">
        <f>C705&amp;" "&amp;D705&amp;" - "&amp;F705</f>
        <v>J.T. Brown - MIN</v>
      </c>
      <c r="C705" t="str">
        <f>RIGHT(E705,(LEN(E705)-1)-SEARCH(",",E705,1))</f>
        <v>J.T.</v>
      </c>
      <c r="D705" t="str">
        <f>LEFT(E705,SEARCH(",",E705,1)-1)</f>
        <v>Brown</v>
      </c>
      <c r="E705" s="39" t="s">
        <v>1995</v>
      </c>
      <c r="F705" s="30" t="s">
        <v>21</v>
      </c>
      <c r="G705" s="35">
        <v>0</v>
      </c>
      <c r="H705" s="35" t="s">
        <v>2440</v>
      </c>
      <c r="I705" s="35" t="s">
        <v>2441</v>
      </c>
      <c r="J705" s="35">
        <v>29</v>
      </c>
      <c r="K705" s="35">
        <f>VALUE(COUNTIF(Validation!$A$2:$H$47,E705))</f>
        <v>0</v>
      </c>
      <c r="L705" s="361">
        <f>IF(OR(N705="RFA",N705="UFA",N705="",N705=0),0,N705)</f>
        <v>687500</v>
      </c>
      <c r="M705" s="361">
        <f>IF(OR(O705="RFA",O705="UFA",O705="",O705=0),0,O705)</f>
        <v>0</v>
      </c>
      <c r="N705" s="358">
        <v>687500</v>
      </c>
      <c r="O705" s="358" t="s">
        <v>7</v>
      </c>
      <c r="P705" s="358">
        <v>0</v>
      </c>
      <c r="Q705" s="358">
        <v>0</v>
      </c>
      <c r="R705" s="358">
        <v>0</v>
      </c>
      <c r="S705" s="358">
        <v>0</v>
      </c>
      <c r="T705" s="358">
        <v>0</v>
      </c>
      <c r="U705" s="35">
        <f t="shared" si="40"/>
        <v>1</v>
      </c>
      <c r="W705">
        <f>COUNTIF($E$3:$E$1479,E705)</f>
        <v>1</v>
      </c>
      <c r="X705" s="35">
        <f t="shared" si="41"/>
        <v>0</v>
      </c>
      <c r="Y705">
        <f t="shared" si="42"/>
        <v>0</v>
      </c>
    </row>
    <row r="706" spans="1:25" ht="15.75" x14ac:dyDescent="0.25">
      <c r="A706">
        <f t="shared" si="43"/>
        <v>704</v>
      </c>
      <c r="B706" t="str">
        <f>C706&amp;" "&amp;D706&amp;" - "&amp;F706</f>
        <v>Sam Anas - MIN</v>
      </c>
      <c r="C706" t="str">
        <f>RIGHT(E706,(LEN(E706)-1)-SEARCH(",",E706,1))</f>
        <v>Sam</v>
      </c>
      <c r="D706" t="str">
        <f>LEFT(E706,SEARCH(",",E706,1)-1)</f>
        <v>Anas</v>
      </c>
      <c r="E706" s="39" t="s">
        <v>2015</v>
      </c>
      <c r="F706" s="30" t="s">
        <v>21</v>
      </c>
      <c r="G706" s="35">
        <v>0</v>
      </c>
      <c r="H706" s="35" t="s">
        <v>73</v>
      </c>
      <c r="I706" s="35" t="s">
        <v>2448</v>
      </c>
      <c r="J706" s="35">
        <v>26</v>
      </c>
      <c r="K706" s="35">
        <f>VALUE(COUNTIF(Validation!$A$2:$H$47,E706))</f>
        <v>0</v>
      </c>
      <c r="L706" s="361">
        <f>IF(OR(N706="RFA",N706="UFA",N706="",N706=0),0,N706)</f>
        <v>675000</v>
      </c>
      <c r="M706" s="361">
        <f>IF(OR(O706="RFA",O706="UFA",O706="",O706=0),0,O706)</f>
        <v>0</v>
      </c>
      <c r="N706" s="358">
        <v>675000</v>
      </c>
      <c r="O706" s="358" t="s">
        <v>7</v>
      </c>
      <c r="P706" s="358">
        <v>0</v>
      </c>
      <c r="Q706" s="358">
        <v>0</v>
      </c>
      <c r="R706" s="358">
        <v>0</v>
      </c>
      <c r="S706" s="358">
        <v>0</v>
      </c>
      <c r="T706" s="358">
        <v>0</v>
      </c>
      <c r="U706" s="35">
        <f t="shared" si="40"/>
        <v>1</v>
      </c>
      <c r="W706">
        <f>COUNTIF($E$3:$E$1479,E706)</f>
        <v>1</v>
      </c>
      <c r="X706" s="35">
        <f t="shared" si="41"/>
        <v>0</v>
      </c>
      <c r="Y706">
        <f t="shared" si="42"/>
        <v>0</v>
      </c>
    </row>
    <row r="707" spans="1:25" ht="15.75" x14ac:dyDescent="0.25">
      <c r="A707">
        <f t="shared" si="43"/>
        <v>705</v>
      </c>
      <c r="B707" t="str">
        <f>C707&amp;" "&amp;D707&amp;" - "&amp;F707</f>
        <v>Colton Beck - MIN</v>
      </c>
      <c r="C707" t="str">
        <f>RIGHT(E707,(LEN(E707)-1)-SEARCH(",",E707,1))</f>
        <v>Colton</v>
      </c>
      <c r="D707" t="str">
        <f>LEFT(E707,SEARCH(",",E707,1)-1)</f>
        <v>Beck</v>
      </c>
      <c r="E707" s="39" t="s">
        <v>2620</v>
      </c>
      <c r="F707" s="30" t="s">
        <v>21</v>
      </c>
      <c r="G707" s="35">
        <v>0</v>
      </c>
      <c r="H707" s="35" t="s">
        <v>2442</v>
      </c>
      <c r="I707" s="35" t="s">
        <v>2448</v>
      </c>
      <c r="J707" s="35">
        <v>29</v>
      </c>
      <c r="K707" s="35">
        <f>VALUE(COUNTIF(Validation!$A$2:$H$47,E707))</f>
        <v>0</v>
      </c>
      <c r="L707" s="361">
        <f>IF(OR(N707="RFA",N707="UFA",N707="",N707=0),0,N707)</f>
        <v>675000</v>
      </c>
      <c r="M707" s="361">
        <f>IF(OR(O707="RFA",O707="UFA",O707="",O707=0),0,O707)</f>
        <v>0</v>
      </c>
      <c r="N707" s="358">
        <v>675000</v>
      </c>
      <c r="O707" s="358" t="s">
        <v>7</v>
      </c>
      <c r="P707" s="358">
        <v>0</v>
      </c>
      <c r="Q707" s="358">
        <v>0</v>
      </c>
      <c r="R707" s="358">
        <v>0</v>
      </c>
      <c r="S707" s="358">
        <v>0</v>
      </c>
      <c r="T707" s="358">
        <v>0</v>
      </c>
      <c r="U707" s="35">
        <f t="shared" ref="U707:U770" si="44">COUNTIF(N707:T707,"&gt;0")</f>
        <v>1</v>
      </c>
      <c r="W707">
        <f>COUNTIF($E$3:$E$1479,E707)</f>
        <v>1</v>
      </c>
      <c r="X707" s="35">
        <f t="shared" ref="X707:X770" si="45">IF(LEFT(G707,3)="ELC",1,0)</f>
        <v>0</v>
      </c>
      <c r="Y707">
        <f t="shared" ref="Y707:Y770" si="46">IF(L707=M707,1,0)</f>
        <v>0</v>
      </c>
    </row>
    <row r="708" spans="1:25" ht="15.75" x14ac:dyDescent="0.25">
      <c r="A708">
        <f t="shared" ref="A708:A771" si="47">A707+1</f>
        <v>706</v>
      </c>
      <c r="B708" t="str">
        <f>C708&amp;" "&amp;D708&amp;" - "&amp;F708</f>
        <v>Michael Liambas - MIN</v>
      </c>
      <c r="C708" t="str">
        <f>RIGHT(E708,(LEN(E708)-1)-SEARCH(",",E708,1))</f>
        <v>Michael</v>
      </c>
      <c r="D708" t="str">
        <f>LEFT(E708,SEARCH(",",E708,1)-1)</f>
        <v>Liambas</v>
      </c>
      <c r="E708" s="39" t="s">
        <v>2016</v>
      </c>
      <c r="F708" s="30" t="s">
        <v>21</v>
      </c>
      <c r="G708" s="35">
        <v>0</v>
      </c>
      <c r="H708" s="35" t="s">
        <v>2442</v>
      </c>
      <c r="I708" s="35" t="s">
        <v>2448</v>
      </c>
      <c r="J708" s="35">
        <v>30</v>
      </c>
      <c r="K708" s="35">
        <f>VALUE(COUNTIF(Validation!$A$2:$H$47,E708))</f>
        <v>0</v>
      </c>
      <c r="L708" s="361">
        <f>IF(OR(N708="RFA",N708="UFA",N708="",N708=0),0,N708)</f>
        <v>675000</v>
      </c>
      <c r="M708" s="361">
        <f>IF(OR(O708="RFA",O708="UFA",O708="",O708=0),0,O708)</f>
        <v>0</v>
      </c>
      <c r="N708" s="358">
        <v>675000</v>
      </c>
      <c r="O708" s="358" t="s">
        <v>7</v>
      </c>
      <c r="P708" s="358">
        <v>0</v>
      </c>
      <c r="Q708" s="358">
        <v>0</v>
      </c>
      <c r="R708" s="358">
        <v>0</v>
      </c>
      <c r="S708" s="358">
        <v>0</v>
      </c>
      <c r="T708" s="358">
        <v>0</v>
      </c>
      <c r="U708" s="35">
        <f t="shared" si="44"/>
        <v>1</v>
      </c>
      <c r="W708">
        <f>COUNTIF($E$3:$E$1479,E708)</f>
        <v>1</v>
      </c>
      <c r="X708" s="35">
        <f t="shared" si="45"/>
        <v>0</v>
      </c>
      <c r="Y708">
        <f t="shared" si="46"/>
        <v>0</v>
      </c>
    </row>
    <row r="709" spans="1:25" ht="15.75" x14ac:dyDescent="0.25">
      <c r="A709">
        <f t="shared" si="47"/>
        <v>707</v>
      </c>
      <c r="B709" t="str">
        <f>C709&amp;" "&amp;D709&amp;" - "&amp;F709</f>
        <v>Louis Belpedio - MIN</v>
      </c>
      <c r="C709" t="str">
        <f>RIGHT(E709,(LEN(E709)-1)-SEARCH(",",E709,1))</f>
        <v>Louis</v>
      </c>
      <c r="D709" t="str">
        <f>LEFT(E709,SEARCH(",",E709,1)-1)</f>
        <v>Belpedio</v>
      </c>
      <c r="E709" s="39" t="s">
        <v>2007</v>
      </c>
      <c r="F709" s="30" t="s">
        <v>21</v>
      </c>
      <c r="G709" s="35">
        <v>0</v>
      </c>
      <c r="H709" s="35" t="s">
        <v>2446</v>
      </c>
      <c r="I709" s="35" t="s">
        <v>2448</v>
      </c>
      <c r="J709" s="35">
        <v>23</v>
      </c>
      <c r="K709" s="35">
        <f>VALUE(COUNTIF(Validation!$A$2:$H$47,E709))</f>
        <v>0</v>
      </c>
      <c r="L709" s="361">
        <f>IF(OR(N709="RFA",N709="UFA",N709="",N709=0),0,N709)</f>
        <v>0</v>
      </c>
      <c r="M709" s="361">
        <f>IF(OR(O709="RFA",O709="UFA",O709="",O709=0),0,O709)</f>
        <v>0</v>
      </c>
      <c r="N709" s="358" t="s">
        <v>8</v>
      </c>
      <c r="O709" s="358">
        <v>0</v>
      </c>
      <c r="P709" s="358">
        <v>0</v>
      </c>
      <c r="Q709" s="358">
        <v>0</v>
      </c>
      <c r="R709" s="358">
        <v>0</v>
      </c>
      <c r="S709" s="358">
        <v>0</v>
      </c>
      <c r="T709" s="358">
        <v>0</v>
      </c>
      <c r="U709" s="35">
        <f t="shared" si="44"/>
        <v>0</v>
      </c>
      <c r="W709">
        <f>COUNTIF($E$3:$E$1479,E709)</f>
        <v>1</v>
      </c>
      <c r="X709" s="35">
        <f t="shared" si="45"/>
        <v>0</v>
      </c>
      <c r="Y709">
        <f t="shared" si="46"/>
        <v>1</v>
      </c>
    </row>
    <row r="710" spans="1:25" ht="15.75" x14ac:dyDescent="0.25">
      <c r="A710">
        <f t="shared" si="47"/>
        <v>708</v>
      </c>
      <c r="B710" t="str">
        <f>C710&amp;" "&amp;D710&amp;" - "&amp;F710</f>
        <v>Joel ErikssonEk - MIN</v>
      </c>
      <c r="C710" t="str">
        <f>RIGHT(E710,(LEN(E710)-1)-SEARCH(",",E710,1))</f>
        <v>Joel</v>
      </c>
      <c r="D710" t="str">
        <f>LEFT(E710,SEARCH(",",E710,1)-1)</f>
        <v>ErikssonEk</v>
      </c>
      <c r="E710" s="39" t="s">
        <v>2933</v>
      </c>
      <c r="F710" s="30" t="s">
        <v>21</v>
      </c>
      <c r="G710" s="35">
        <v>0</v>
      </c>
      <c r="H710" s="9" t="s">
        <v>73</v>
      </c>
      <c r="I710" s="9" t="s">
        <v>2441</v>
      </c>
      <c r="J710" s="9">
        <v>22</v>
      </c>
      <c r="K710" s="35">
        <f>VALUE(COUNTIF(Validation!$A$2:$H$47,E710))</f>
        <v>0</v>
      </c>
      <c r="L710" s="361">
        <f>IF(OR(N710="RFA",N710="UFA",N710="",N710=0),0,N710)</f>
        <v>0</v>
      </c>
      <c r="M710" s="361">
        <f>IF(OR(O710="RFA",O710="UFA",O710="",O710=0),0,O710)</f>
        <v>0</v>
      </c>
      <c r="N710" s="358" t="s">
        <v>8</v>
      </c>
      <c r="O710" s="358">
        <v>0</v>
      </c>
      <c r="P710" s="358">
        <v>0</v>
      </c>
      <c r="Q710" s="358">
        <v>0</v>
      </c>
      <c r="R710" s="358">
        <v>0</v>
      </c>
      <c r="S710" s="358">
        <v>0</v>
      </c>
      <c r="T710" s="358">
        <v>0</v>
      </c>
      <c r="U710" s="35">
        <f t="shared" si="44"/>
        <v>0</v>
      </c>
      <c r="W710">
        <f>COUNTIF($E$3:$E$1479,E710)</f>
        <v>1</v>
      </c>
      <c r="X710" s="35">
        <f t="shared" si="45"/>
        <v>0</v>
      </c>
      <c r="Y710">
        <f t="shared" si="46"/>
        <v>1</v>
      </c>
    </row>
    <row r="711" spans="1:25" ht="15.75" x14ac:dyDescent="0.25">
      <c r="A711">
        <f t="shared" si="47"/>
        <v>709</v>
      </c>
      <c r="B711" t="str">
        <f>C711&amp;" "&amp;D711&amp;" - "&amp;F711</f>
        <v>Kevin Fiala - MIN</v>
      </c>
      <c r="C711" t="str">
        <f>RIGHT(E711,(LEN(E711)-1)-SEARCH(",",E711,1))</f>
        <v>Kevin</v>
      </c>
      <c r="D711" t="str">
        <f>LEFT(E711,SEARCH(",",E711,1)-1)</f>
        <v>Fiala</v>
      </c>
      <c r="E711" s="39" t="s">
        <v>2026</v>
      </c>
      <c r="F711" s="30" t="s">
        <v>21</v>
      </c>
      <c r="G711" s="35">
        <v>0</v>
      </c>
      <c r="H711" s="9" t="s">
        <v>2442</v>
      </c>
      <c r="I711" s="9" t="s">
        <v>2441</v>
      </c>
      <c r="J711" s="9">
        <v>23</v>
      </c>
      <c r="K711" s="35">
        <f>VALUE(COUNTIF(Validation!$A$2:$H$47,E711))</f>
        <v>0</v>
      </c>
      <c r="L711" s="361">
        <f>IF(OR(N711="RFA",N711="UFA",N711="",N711=0),0,N711)</f>
        <v>0</v>
      </c>
      <c r="M711" s="361">
        <f>IF(OR(O711="RFA",O711="UFA",O711="",O711=0),0,O711)</f>
        <v>0</v>
      </c>
      <c r="N711" s="358" t="s">
        <v>8</v>
      </c>
      <c r="O711" s="358">
        <v>0</v>
      </c>
      <c r="P711" s="358">
        <v>0</v>
      </c>
      <c r="Q711" s="358">
        <v>0</v>
      </c>
      <c r="R711" s="358">
        <v>0</v>
      </c>
      <c r="S711" s="358">
        <v>0</v>
      </c>
      <c r="T711" s="358">
        <v>0</v>
      </c>
      <c r="U711" s="35">
        <f t="shared" si="44"/>
        <v>0</v>
      </c>
      <c r="W711">
        <f>COUNTIF($E$3:$E$1479,E711)</f>
        <v>1</v>
      </c>
      <c r="X711" s="35">
        <f t="shared" si="45"/>
        <v>0</v>
      </c>
      <c r="Y711">
        <f t="shared" si="46"/>
        <v>1</v>
      </c>
    </row>
    <row r="712" spans="1:25" ht="15.75" x14ac:dyDescent="0.25">
      <c r="A712">
        <f t="shared" si="47"/>
        <v>710</v>
      </c>
      <c r="B712" t="str">
        <f>C712&amp;" "&amp;D712&amp;" - "&amp;F712</f>
        <v>Carey Price - MTL</v>
      </c>
      <c r="C712" t="str">
        <f>RIGHT(E712,(LEN(E712)-1)-SEARCH(",",E712,1))</f>
        <v>Carey</v>
      </c>
      <c r="D712" t="str">
        <f>LEFT(E712,SEARCH(",",E712,1)-1)</f>
        <v>Price</v>
      </c>
      <c r="E712" s="39" t="s">
        <v>1497</v>
      </c>
      <c r="F712" s="30" t="s">
        <v>22</v>
      </c>
      <c r="G712" s="35" t="s">
        <v>422</v>
      </c>
      <c r="H712" s="35" t="s">
        <v>127</v>
      </c>
      <c r="I712" s="35" t="s">
        <v>2441</v>
      </c>
      <c r="J712" s="35">
        <v>31</v>
      </c>
      <c r="K712" s="35">
        <f>VALUE(COUNTIF(Validation!$A$2:$H$47,E712))</f>
        <v>0</v>
      </c>
      <c r="L712" s="361">
        <f>IF(OR(N712="RFA",N712="UFA",N712="",N712=0),0,N712)</f>
        <v>10500000</v>
      </c>
      <c r="M712" s="361">
        <f>IF(OR(O712="RFA",O712="UFA",O712="",O712=0),0,O712)</f>
        <v>10500000</v>
      </c>
      <c r="N712" s="358">
        <v>10500000</v>
      </c>
      <c r="O712" s="358">
        <v>10500000</v>
      </c>
      <c r="P712" s="358">
        <v>10500000</v>
      </c>
      <c r="Q712" s="358">
        <v>10500000</v>
      </c>
      <c r="R712" s="358">
        <v>10500000</v>
      </c>
      <c r="S712" s="358">
        <v>10500000</v>
      </c>
      <c r="T712" s="358">
        <v>10500000</v>
      </c>
      <c r="U712" s="35">
        <f t="shared" si="44"/>
        <v>7</v>
      </c>
      <c r="W712">
        <f>COUNTIF($E$3:$E$1479,E712)</f>
        <v>1</v>
      </c>
      <c r="X712" s="35">
        <f t="shared" si="45"/>
        <v>0</v>
      </c>
      <c r="Y712">
        <f t="shared" si="46"/>
        <v>1</v>
      </c>
    </row>
    <row r="713" spans="1:25" ht="15.75" x14ac:dyDescent="0.25">
      <c r="A713">
        <f t="shared" si="47"/>
        <v>711</v>
      </c>
      <c r="B713" t="str">
        <f>C713&amp;" "&amp;D713&amp;" - "&amp;F713</f>
        <v>Shea Weber - MTL</v>
      </c>
      <c r="C713" t="str">
        <f>RIGHT(E713,(LEN(E713)-1)-SEARCH(",",E713,1))</f>
        <v>Shea</v>
      </c>
      <c r="D713" t="str">
        <f>LEFT(E713,SEARCH(",",E713,1)-1)</f>
        <v>Weber</v>
      </c>
      <c r="E713" s="39" t="s">
        <v>3015</v>
      </c>
      <c r="F713" s="30" t="s">
        <v>22</v>
      </c>
      <c r="G713" s="35">
        <v>0</v>
      </c>
      <c r="H713" s="9" t="s">
        <v>2446</v>
      </c>
      <c r="I713" s="9" t="s">
        <v>2441</v>
      </c>
      <c r="J713" s="9">
        <v>33</v>
      </c>
      <c r="K713" s="35">
        <f>VALUE(COUNTIF(Validation!$A$2:$H$47,E713))</f>
        <v>0</v>
      </c>
      <c r="L713" s="361">
        <f>IF(OR(N713="RFA",N713="UFA",N713="",N713=0),0,N713)</f>
        <v>7857143</v>
      </c>
      <c r="M713" s="361">
        <f>IF(OR(O713="RFA",O713="UFA",O713="",O713=0),0,O713)</f>
        <v>7857143</v>
      </c>
      <c r="N713" s="358">
        <v>7857143</v>
      </c>
      <c r="O713" s="358">
        <v>7857143</v>
      </c>
      <c r="P713" s="358">
        <v>7857143</v>
      </c>
      <c r="Q713" s="358">
        <v>7857143</v>
      </c>
      <c r="R713" s="358">
        <v>7857143</v>
      </c>
      <c r="S713" s="358">
        <v>7857143</v>
      </c>
      <c r="T713" s="358">
        <v>7857143</v>
      </c>
      <c r="U713" s="35">
        <f t="shared" si="44"/>
        <v>7</v>
      </c>
      <c r="W713">
        <f>COUNTIF($E$3:$E$1479,E713)</f>
        <v>1</v>
      </c>
      <c r="X713" s="35">
        <f t="shared" si="45"/>
        <v>0</v>
      </c>
      <c r="Y713">
        <f t="shared" si="46"/>
        <v>1</v>
      </c>
    </row>
    <row r="714" spans="1:25" ht="15.75" x14ac:dyDescent="0.25">
      <c r="A714">
        <f t="shared" si="47"/>
        <v>712</v>
      </c>
      <c r="B714" t="str">
        <f>C714&amp;" "&amp;D714&amp;" - "&amp;F714</f>
        <v>Jonathan Drouin - MTL</v>
      </c>
      <c r="C714" t="str">
        <f>RIGHT(E714,(LEN(E714)-1)-SEARCH(",",E714,1))</f>
        <v>Jonathan</v>
      </c>
      <c r="D714" t="str">
        <f>LEFT(E714,SEARCH(",",E714,1)-1)</f>
        <v>Drouin</v>
      </c>
      <c r="E714" s="39" t="s">
        <v>1481</v>
      </c>
      <c r="F714" s="30" t="s">
        <v>22</v>
      </c>
      <c r="G714" s="35">
        <v>0</v>
      </c>
      <c r="H714" s="9" t="s">
        <v>2472</v>
      </c>
      <c r="I714" s="9" t="s">
        <v>2441</v>
      </c>
      <c r="J714" s="9">
        <v>24</v>
      </c>
      <c r="K714" s="35">
        <f>VALUE(COUNTIF(Validation!$A$2:$H$47,E714))</f>
        <v>0</v>
      </c>
      <c r="L714" s="361">
        <f>IF(OR(N714="RFA",N714="UFA",N714="",N714=0),0,N714)</f>
        <v>5500000</v>
      </c>
      <c r="M714" s="361">
        <f>IF(OR(O714="RFA",O714="UFA",O714="",O714=0),0,O714)</f>
        <v>5500000</v>
      </c>
      <c r="N714" s="358">
        <v>5500000</v>
      </c>
      <c r="O714" s="358">
        <v>5500000</v>
      </c>
      <c r="P714" s="358">
        <v>5500000</v>
      </c>
      <c r="Q714" s="358">
        <v>5500000</v>
      </c>
      <c r="R714" s="358" t="s">
        <v>7</v>
      </c>
      <c r="S714" s="358">
        <v>0</v>
      </c>
      <c r="T714" s="358">
        <v>0</v>
      </c>
      <c r="U714" s="35">
        <f t="shared" si="44"/>
        <v>4</v>
      </c>
      <c r="W714">
        <f>COUNTIF($E$3:$E$1479,E714)</f>
        <v>1</v>
      </c>
      <c r="X714" s="35">
        <f t="shared" si="45"/>
        <v>0</v>
      </c>
      <c r="Y714">
        <f t="shared" si="46"/>
        <v>1</v>
      </c>
    </row>
    <row r="715" spans="1:25" ht="15.75" x14ac:dyDescent="0.25">
      <c r="A715">
        <f t="shared" si="47"/>
        <v>713</v>
      </c>
      <c r="B715" t="str">
        <f>C715&amp;" "&amp;D715&amp;" - "&amp;F715</f>
        <v>Jeff Petry - MTL</v>
      </c>
      <c r="C715" t="str">
        <f>RIGHT(E715,(LEN(E715)-1)-SEARCH(",",E715,1))</f>
        <v>Jeff</v>
      </c>
      <c r="D715" t="str">
        <f>LEFT(E715,SEARCH(",",E715,1)-1)</f>
        <v>Petry</v>
      </c>
      <c r="E715" s="39" t="s">
        <v>1491</v>
      </c>
      <c r="F715" s="30" t="s">
        <v>22</v>
      </c>
      <c r="G715" s="35" t="s">
        <v>372</v>
      </c>
      <c r="H715" s="9" t="s">
        <v>2446</v>
      </c>
      <c r="I715" s="9" t="s">
        <v>2441</v>
      </c>
      <c r="J715" s="9">
        <v>31</v>
      </c>
      <c r="K715" s="35">
        <f>VALUE(COUNTIF(Validation!$A$2:$H$47,E715))</f>
        <v>0</v>
      </c>
      <c r="L715" s="361">
        <f>IF(OR(N715="RFA",N715="UFA",N715="",N715=0),0,N715)</f>
        <v>5500000</v>
      </c>
      <c r="M715" s="361">
        <f>IF(OR(O715="RFA",O715="UFA",O715="",O715=0),0,O715)</f>
        <v>5500000</v>
      </c>
      <c r="N715" s="358">
        <v>5500000</v>
      </c>
      <c r="O715" s="358">
        <v>5500000</v>
      </c>
      <c r="P715" s="358" t="s">
        <v>7</v>
      </c>
      <c r="Q715" s="358">
        <v>0</v>
      </c>
      <c r="R715" s="358">
        <v>0</v>
      </c>
      <c r="S715" s="358">
        <v>0</v>
      </c>
      <c r="T715" s="358">
        <v>0</v>
      </c>
      <c r="U715" s="35">
        <f t="shared" si="44"/>
        <v>2</v>
      </c>
      <c r="W715">
        <f>COUNTIF($E$3:$E$1479,E715)</f>
        <v>1</v>
      </c>
      <c r="X715" s="35">
        <f t="shared" si="45"/>
        <v>0</v>
      </c>
      <c r="Y715">
        <f t="shared" si="46"/>
        <v>1</v>
      </c>
    </row>
    <row r="716" spans="1:25" ht="15.75" x14ac:dyDescent="0.25">
      <c r="A716">
        <f t="shared" si="47"/>
        <v>714</v>
      </c>
      <c r="B716" t="str">
        <f>C716&amp;" "&amp;D716&amp;" - "&amp;F716</f>
        <v>Tomas Tatar - MTL</v>
      </c>
      <c r="C716" t="str">
        <f>RIGHT(E716,(LEN(E716)-1)-SEARCH(",",E716,1))</f>
        <v>Tomas</v>
      </c>
      <c r="D716" t="str">
        <f>LEFT(E716,SEARCH(",",E716,1)-1)</f>
        <v>Tatar</v>
      </c>
      <c r="E716" s="39" t="s">
        <v>1482</v>
      </c>
      <c r="F716" s="30" t="s">
        <v>22</v>
      </c>
      <c r="G716" s="35" t="s">
        <v>2506</v>
      </c>
      <c r="H716" s="35" t="s">
        <v>2444</v>
      </c>
      <c r="I716" s="35" t="s">
        <v>2441</v>
      </c>
      <c r="J716" s="35">
        <v>28</v>
      </c>
      <c r="K716" s="35">
        <f>VALUE(COUNTIF(Validation!$A$2:$H$47,E716))</f>
        <v>0</v>
      </c>
      <c r="L716" s="361">
        <f>IF(OR(N716="RFA",N716="UFA",N716="",N716=0),0,N716)</f>
        <v>4800000</v>
      </c>
      <c r="M716" s="361">
        <f>IF(OR(O716="RFA",O716="UFA",O716="",O716=0),0,O716)</f>
        <v>4800000</v>
      </c>
      <c r="N716" s="358">
        <v>4800000</v>
      </c>
      <c r="O716" s="358">
        <v>4800000</v>
      </c>
      <c r="P716" s="358" t="s">
        <v>7</v>
      </c>
      <c r="Q716" s="358">
        <v>0</v>
      </c>
      <c r="R716" s="358">
        <v>0</v>
      </c>
      <c r="S716" s="358">
        <v>0</v>
      </c>
      <c r="T716" s="358">
        <v>0</v>
      </c>
      <c r="U716" s="35">
        <f t="shared" si="44"/>
        <v>2</v>
      </c>
      <c r="W716">
        <f>COUNTIF($E$3:$E$1479,E716)</f>
        <v>1</v>
      </c>
      <c r="X716" s="35">
        <f t="shared" si="45"/>
        <v>0</v>
      </c>
      <c r="Y716">
        <f t="shared" si="46"/>
        <v>1</v>
      </c>
    </row>
    <row r="717" spans="1:25" ht="15.75" x14ac:dyDescent="0.25">
      <c r="A717">
        <f t="shared" si="47"/>
        <v>715</v>
      </c>
      <c r="B717" t="str">
        <f>C717&amp;" "&amp;D717&amp;" - "&amp;F717</f>
        <v>Karl Alzner - MTL</v>
      </c>
      <c r="C717" t="str">
        <f>RIGHT(E717,(LEN(E717)-1)-SEARCH(",",E717,1))</f>
        <v>Karl</v>
      </c>
      <c r="D717" t="str">
        <f>LEFT(E717,SEARCH(",",E717,1)-1)</f>
        <v>Alzner</v>
      </c>
      <c r="E717" s="39" t="s">
        <v>1492</v>
      </c>
      <c r="F717" s="30" t="s">
        <v>22</v>
      </c>
      <c r="G717" s="35" t="s">
        <v>383</v>
      </c>
      <c r="H717" s="35" t="s">
        <v>2447</v>
      </c>
      <c r="I717" s="35" t="s">
        <v>2441</v>
      </c>
      <c r="J717" s="35">
        <v>30</v>
      </c>
      <c r="K717" s="35">
        <f>VALUE(COUNTIF(Validation!$A$2:$H$47,E717))</f>
        <v>0</v>
      </c>
      <c r="L717" s="361">
        <f>IF(OR(N717="RFA",N717="UFA",N717="",N717=0),0,N717)</f>
        <v>4625000</v>
      </c>
      <c r="M717" s="361">
        <f>IF(OR(O717="RFA",O717="UFA",O717="",O717=0),0,O717)</f>
        <v>4625000</v>
      </c>
      <c r="N717" s="358">
        <v>4625000</v>
      </c>
      <c r="O717" s="358">
        <v>4625000</v>
      </c>
      <c r="P717" s="358">
        <v>4625000</v>
      </c>
      <c r="Q717" s="358" t="s">
        <v>7</v>
      </c>
      <c r="R717" s="358">
        <v>0</v>
      </c>
      <c r="S717" s="358">
        <v>0</v>
      </c>
      <c r="T717" s="358">
        <v>0</v>
      </c>
      <c r="U717" s="35">
        <f t="shared" si="44"/>
        <v>3</v>
      </c>
      <c r="W717">
        <f>COUNTIF($E$3:$E$1479,E717)</f>
        <v>1</v>
      </c>
      <c r="X717" s="35">
        <f t="shared" si="45"/>
        <v>0</v>
      </c>
      <c r="Y717">
        <f t="shared" si="46"/>
        <v>1</v>
      </c>
    </row>
    <row r="718" spans="1:25" ht="15.75" x14ac:dyDescent="0.25">
      <c r="A718">
        <f t="shared" si="47"/>
        <v>716</v>
      </c>
      <c r="B718" t="str">
        <f>C718&amp;" "&amp;D718&amp;" - "&amp;F718</f>
        <v>Brendan Gallagher - MTL</v>
      </c>
      <c r="C718" t="str">
        <f>RIGHT(E718,(LEN(E718)-1)-SEARCH(",",E718,1))</f>
        <v>Brendan</v>
      </c>
      <c r="D718" t="str">
        <f>LEFT(E718,SEARCH(",",E718,1)-1)</f>
        <v>Gallagher</v>
      </c>
      <c r="E718" s="39" t="s">
        <v>2964</v>
      </c>
      <c r="F718" s="30" t="s">
        <v>22</v>
      </c>
      <c r="G718" s="35">
        <v>0</v>
      </c>
      <c r="H718" s="35" t="s">
        <v>2440</v>
      </c>
      <c r="I718" s="35" t="s">
        <v>2441</v>
      </c>
      <c r="J718" s="35">
        <v>27</v>
      </c>
      <c r="K718" s="35">
        <f>VALUE(COUNTIF(Validation!$A$2:$H$47,E718))</f>
        <v>0</v>
      </c>
      <c r="L718" s="361">
        <f>IF(OR(N718="RFA",N718="UFA",N718="",N718=0),0,N718)</f>
        <v>3750000</v>
      </c>
      <c r="M718" s="361">
        <f>IF(OR(O718="RFA",O718="UFA",O718="",O718=0),0,O718)</f>
        <v>3750000</v>
      </c>
      <c r="N718" s="358">
        <v>3750000</v>
      </c>
      <c r="O718" s="358">
        <v>3750000</v>
      </c>
      <c r="P718" s="358" t="s">
        <v>7</v>
      </c>
      <c r="Q718" s="358">
        <v>0</v>
      </c>
      <c r="R718" s="358">
        <v>0</v>
      </c>
      <c r="S718" s="358">
        <v>0</v>
      </c>
      <c r="T718" s="358">
        <v>0</v>
      </c>
      <c r="U718" s="35">
        <f t="shared" si="44"/>
        <v>2</v>
      </c>
      <c r="W718">
        <f>COUNTIF($E$3:$E$1479,E718)</f>
        <v>1</v>
      </c>
      <c r="X718" s="35">
        <f t="shared" si="45"/>
        <v>0</v>
      </c>
      <c r="Y718">
        <f t="shared" si="46"/>
        <v>1</v>
      </c>
    </row>
    <row r="719" spans="1:25" ht="15.75" x14ac:dyDescent="0.25">
      <c r="A719">
        <f t="shared" si="47"/>
        <v>717</v>
      </c>
      <c r="B719" t="str">
        <f>C719&amp;" "&amp;D719&amp;" - "&amp;F719</f>
        <v>Ben Chiarot - MTL</v>
      </c>
      <c r="C719" t="str">
        <f>RIGHT(E719,(LEN(E719)-1)-SEARCH(",",E719,1))</f>
        <v>Ben</v>
      </c>
      <c r="D719" t="str">
        <f>LEFT(E719,SEARCH(",",E719,1)-1)</f>
        <v>Chiarot</v>
      </c>
      <c r="E719" s="39" t="s">
        <v>2733</v>
      </c>
      <c r="F719" s="30" t="s">
        <v>22</v>
      </c>
      <c r="G719" s="35" t="s">
        <v>383</v>
      </c>
      <c r="H719" s="35" t="s">
        <v>2447</v>
      </c>
      <c r="I719" s="35" t="s">
        <v>2441</v>
      </c>
      <c r="J719" s="35">
        <v>28</v>
      </c>
      <c r="K719" s="35">
        <f>VALUE(COUNTIF(Validation!$A$2:$H$47,E719))</f>
        <v>0</v>
      </c>
      <c r="L719" s="361">
        <f>IF(OR(N719="RFA",N719="UFA",N719="",N719=0),0,N719)</f>
        <v>3500000</v>
      </c>
      <c r="M719" s="361">
        <f>IF(OR(O719="RFA",O719="UFA",O719="",O719=0),0,O719)</f>
        <v>3500000</v>
      </c>
      <c r="N719" s="358">
        <v>3500000</v>
      </c>
      <c r="O719" s="358">
        <v>3500000</v>
      </c>
      <c r="P719" s="358">
        <v>3500000</v>
      </c>
      <c r="Q719" s="358" t="s">
        <v>7</v>
      </c>
      <c r="R719" s="358">
        <v>0</v>
      </c>
      <c r="S719" s="358">
        <v>0</v>
      </c>
      <c r="T719" s="358">
        <v>0</v>
      </c>
      <c r="U719" s="35">
        <f t="shared" si="44"/>
        <v>3</v>
      </c>
      <c r="W719">
        <f>COUNTIF($E$3:$E$1479,E719)</f>
        <v>1</v>
      </c>
      <c r="X719" s="35">
        <f t="shared" si="45"/>
        <v>0</v>
      </c>
      <c r="Y719">
        <f t="shared" si="46"/>
        <v>1</v>
      </c>
    </row>
    <row r="720" spans="1:25" ht="15.75" x14ac:dyDescent="0.25">
      <c r="A720">
        <f t="shared" si="47"/>
        <v>718</v>
      </c>
      <c r="B720" t="str">
        <f>C720&amp;" "&amp;D720&amp;" - "&amp;F720</f>
        <v>Jesperi Kotkaniemi - MTL</v>
      </c>
      <c r="C720" t="str">
        <f>RIGHT(E720,(LEN(E720)-1)-SEARCH(",",E720,1))</f>
        <v>Jesperi</v>
      </c>
      <c r="D720" t="str">
        <f>LEFT(E720,SEARCH(",",E720,1)-1)</f>
        <v>Kotkaniemi</v>
      </c>
      <c r="E720" s="39" t="s">
        <v>1499</v>
      </c>
      <c r="F720" s="30" t="s">
        <v>22</v>
      </c>
      <c r="G720" s="35" t="s">
        <v>388</v>
      </c>
      <c r="H720" s="35" t="s">
        <v>2454</v>
      </c>
      <c r="I720" s="35" t="s">
        <v>2441</v>
      </c>
      <c r="J720" s="35">
        <v>19</v>
      </c>
      <c r="K720" s="35">
        <f>VALUE(COUNTIF(Validation!$A$2:$H$47,E720))</f>
        <v>0</v>
      </c>
      <c r="L720" s="361">
        <f>IF(OR(N720="RFA",N720="UFA",N720="",N720=0),0,N720)</f>
        <v>3425000</v>
      </c>
      <c r="M720" s="361">
        <f>IF(OR(O720="RFA",O720="UFA",O720="",O720=0),0,O720)</f>
        <v>3425000</v>
      </c>
      <c r="N720" s="358">
        <v>3425000</v>
      </c>
      <c r="O720" s="358">
        <v>3425000</v>
      </c>
      <c r="P720" s="358" t="s">
        <v>8</v>
      </c>
      <c r="Q720" s="358">
        <v>0</v>
      </c>
      <c r="R720" s="358">
        <v>0</v>
      </c>
      <c r="S720" s="358">
        <v>0</v>
      </c>
      <c r="T720" s="358">
        <v>0</v>
      </c>
      <c r="U720" s="35">
        <f t="shared" si="44"/>
        <v>2</v>
      </c>
      <c r="W720">
        <f>COUNTIF($E$3:$E$1479,E720)</f>
        <v>1</v>
      </c>
      <c r="X720" s="35">
        <f t="shared" si="45"/>
        <v>1</v>
      </c>
      <c r="Y720">
        <f t="shared" si="46"/>
        <v>1</v>
      </c>
    </row>
    <row r="721" spans="1:25" ht="15.75" x14ac:dyDescent="0.25">
      <c r="A721">
        <f t="shared" si="47"/>
        <v>719</v>
      </c>
      <c r="B721" t="str">
        <f>C721&amp;" "&amp;D721&amp;" - "&amp;F721</f>
        <v>Paul Byron - MTL</v>
      </c>
      <c r="C721" t="str">
        <f>RIGHT(E721,(LEN(E721)-1)-SEARCH(",",E721,1))</f>
        <v>Paul</v>
      </c>
      <c r="D721" t="str">
        <f>LEFT(E721,SEARCH(",",E721,1)-1)</f>
        <v>Byron</v>
      </c>
      <c r="E721" s="39" t="s">
        <v>2949</v>
      </c>
      <c r="F721" s="30" t="s">
        <v>22</v>
      </c>
      <c r="G721" s="35">
        <v>0</v>
      </c>
      <c r="H721" s="35" t="s">
        <v>2444</v>
      </c>
      <c r="I721" s="35" t="s">
        <v>2441</v>
      </c>
      <c r="J721" s="35">
        <v>30</v>
      </c>
      <c r="K721" s="35">
        <f>VALUE(COUNTIF(Validation!$A$2:$H$47,E721))</f>
        <v>0</v>
      </c>
      <c r="L721" s="361">
        <f>IF(OR(N721="RFA",N721="UFA",N721="",N721=0),0,N721)</f>
        <v>3400000</v>
      </c>
      <c r="M721" s="361">
        <f>IF(OR(O721="RFA",O721="UFA",O721="",O721=0),0,O721)</f>
        <v>3400000</v>
      </c>
      <c r="N721" s="358">
        <v>3400000</v>
      </c>
      <c r="O721" s="358">
        <v>3400000</v>
      </c>
      <c r="P721" s="358">
        <v>3400000</v>
      </c>
      <c r="Q721" s="358">
        <v>3400000</v>
      </c>
      <c r="R721" s="358" t="s">
        <v>7</v>
      </c>
      <c r="S721" s="358">
        <v>0</v>
      </c>
      <c r="T721" s="358">
        <v>0</v>
      </c>
      <c r="U721" s="35">
        <f t="shared" si="44"/>
        <v>4</v>
      </c>
      <c r="W721">
        <f>COUNTIF($E$3:$E$1479,E721)</f>
        <v>1</v>
      </c>
      <c r="X721" s="35">
        <f t="shared" si="45"/>
        <v>0</v>
      </c>
      <c r="Y721">
        <f t="shared" si="46"/>
        <v>1</v>
      </c>
    </row>
    <row r="722" spans="1:25" ht="15.75" x14ac:dyDescent="0.25">
      <c r="A722">
        <f t="shared" si="47"/>
        <v>720</v>
      </c>
      <c r="B722" t="str">
        <f>C722&amp;" "&amp;D722&amp;" - "&amp;F722</f>
        <v>Max Domi - MTL</v>
      </c>
      <c r="C722" t="str">
        <f>RIGHT(E722,(LEN(E722)-1)-SEARCH(",",E722,1))</f>
        <v>Max</v>
      </c>
      <c r="D722" t="str">
        <f>LEFT(E722,SEARCH(",",E722,1)-1)</f>
        <v>Domi</v>
      </c>
      <c r="E722" s="39" t="s">
        <v>1484</v>
      </c>
      <c r="F722" s="30" t="s">
        <v>22</v>
      </c>
      <c r="G722" s="35">
        <v>0</v>
      </c>
      <c r="H722" s="9" t="s">
        <v>2454</v>
      </c>
      <c r="I722" s="9" t="s">
        <v>2441</v>
      </c>
      <c r="J722" s="9">
        <v>24</v>
      </c>
      <c r="K722" s="35">
        <f>VALUE(COUNTIF(Validation!$A$2:$H$47,E722))</f>
        <v>0</v>
      </c>
      <c r="L722" s="361">
        <f>IF(OR(N722="RFA",N722="UFA",N722="",N722=0),0,N722)</f>
        <v>3150000</v>
      </c>
      <c r="M722" s="361">
        <f>IF(OR(O722="RFA",O722="UFA",O722="",O722=0),0,O722)</f>
        <v>0</v>
      </c>
      <c r="N722" s="358">
        <v>3150000</v>
      </c>
      <c r="O722" s="358" t="s">
        <v>8</v>
      </c>
      <c r="P722" s="358">
        <v>0</v>
      </c>
      <c r="Q722" s="358">
        <v>0</v>
      </c>
      <c r="R722" s="358">
        <v>0</v>
      </c>
      <c r="S722" s="358">
        <v>0</v>
      </c>
      <c r="T722" s="358">
        <v>0</v>
      </c>
      <c r="U722" s="35">
        <f t="shared" si="44"/>
        <v>1</v>
      </c>
      <c r="W722">
        <f>COUNTIF($E$3:$E$1479,E722)</f>
        <v>1</v>
      </c>
      <c r="X722" s="35">
        <f t="shared" si="45"/>
        <v>0</v>
      </c>
      <c r="Y722">
        <f t="shared" si="46"/>
        <v>0</v>
      </c>
    </row>
    <row r="723" spans="1:25" ht="15.75" x14ac:dyDescent="0.25">
      <c r="A723">
        <f t="shared" si="47"/>
        <v>721</v>
      </c>
      <c r="B723" t="str">
        <f>C723&amp;" "&amp;D723&amp;" - "&amp;F723</f>
        <v>Phillip Danault - MTL</v>
      </c>
      <c r="C723" t="str">
        <f>RIGHT(E723,(LEN(E723)-1)-SEARCH(",",E723,1))</f>
        <v>Phillip</v>
      </c>
      <c r="D723" t="str">
        <f>LEFT(E723,SEARCH(",",E723,1)-1)</f>
        <v>Danault</v>
      </c>
      <c r="E723" s="39" t="s">
        <v>1485</v>
      </c>
      <c r="F723" s="30" t="s">
        <v>22</v>
      </c>
      <c r="G723" s="35">
        <v>0</v>
      </c>
      <c r="H723" s="35" t="s">
        <v>73</v>
      </c>
      <c r="I723" s="35" t="s">
        <v>2441</v>
      </c>
      <c r="J723" s="35">
        <v>26</v>
      </c>
      <c r="K723" s="35">
        <f>VALUE(COUNTIF(Validation!$A$2:$H$47,E723))</f>
        <v>0</v>
      </c>
      <c r="L723" s="361">
        <f>IF(OR(N723="RFA",N723="UFA",N723="",N723=0),0,N723)</f>
        <v>3083333</v>
      </c>
      <c r="M723" s="361">
        <f>IF(OR(O723="RFA",O723="UFA",O723="",O723=0),0,O723)</f>
        <v>3083333</v>
      </c>
      <c r="N723" s="358">
        <v>3083333</v>
      </c>
      <c r="O723" s="358">
        <v>3083333</v>
      </c>
      <c r="P723" s="358" t="s">
        <v>7</v>
      </c>
      <c r="Q723" s="358">
        <v>0</v>
      </c>
      <c r="R723" s="358">
        <v>0</v>
      </c>
      <c r="S723" s="358">
        <v>0</v>
      </c>
      <c r="T723" s="358">
        <v>0</v>
      </c>
      <c r="U723" s="35">
        <f t="shared" si="44"/>
        <v>2</v>
      </c>
      <c r="W723">
        <f>COUNTIF($E$3:$E$1479,E723)</f>
        <v>1</v>
      </c>
      <c r="X723" s="35">
        <f t="shared" si="45"/>
        <v>0</v>
      </c>
      <c r="Y723">
        <f t="shared" si="46"/>
        <v>1</v>
      </c>
    </row>
    <row r="724" spans="1:25" ht="15.75" x14ac:dyDescent="0.25">
      <c r="A724">
        <f t="shared" si="47"/>
        <v>722</v>
      </c>
      <c r="B724" t="str">
        <f>C724&amp;" "&amp;D724&amp;" - "&amp;F724</f>
        <v>Joel Armia - MTL</v>
      </c>
      <c r="C724" t="str">
        <f>RIGHT(E724,(LEN(E724)-1)-SEARCH(",",E724,1))</f>
        <v>Joel</v>
      </c>
      <c r="D724" t="str">
        <f>LEFT(E724,SEARCH(",",E724,1)-1)</f>
        <v>Armia</v>
      </c>
      <c r="E724" s="39" t="s">
        <v>1486</v>
      </c>
      <c r="F724" s="30" t="s">
        <v>22</v>
      </c>
      <c r="G724" s="35">
        <v>0</v>
      </c>
      <c r="H724" s="35" t="s">
        <v>2440</v>
      </c>
      <c r="I724" s="35" t="s">
        <v>2441</v>
      </c>
      <c r="J724" s="35">
        <v>26</v>
      </c>
      <c r="K724" s="35">
        <f>VALUE(COUNTIF(Validation!$A$2:$H$47,E724))</f>
        <v>0</v>
      </c>
      <c r="L724" s="361">
        <f>IF(OR(N724="RFA",N724="UFA",N724="",N724=0),0,N724)</f>
        <v>2600000</v>
      </c>
      <c r="M724" s="361">
        <f>IF(OR(O724="RFA",O724="UFA",O724="",O724=0),0,O724)</f>
        <v>2600000</v>
      </c>
      <c r="N724" s="358">
        <v>2600000</v>
      </c>
      <c r="O724" s="358">
        <v>2600000</v>
      </c>
      <c r="P724" s="358" t="s">
        <v>7</v>
      </c>
      <c r="Q724" s="358">
        <v>0</v>
      </c>
      <c r="R724" s="358">
        <v>0</v>
      </c>
      <c r="S724" s="358">
        <v>0</v>
      </c>
      <c r="T724" s="358">
        <v>0</v>
      </c>
      <c r="U724" s="35">
        <f t="shared" si="44"/>
        <v>2</v>
      </c>
      <c r="W724">
        <f>COUNTIF($E$3:$E$1479,E724)</f>
        <v>1</v>
      </c>
      <c r="X724" s="35">
        <f t="shared" si="45"/>
        <v>0</v>
      </c>
      <c r="Y724">
        <f t="shared" si="46"/>
        <v>1</v>
      </c>
    </row>
    <row r="725" spans="1:25" ht="15.75" x14ac:dyDescent="0.25">
      <c r="A725">
        <f t="shared" si="47"/>
        <v>723</v>
      </c>
      <c r="B725" t="str">
        <f>C725&amp;" "&amp;D725&amp;" - "&amp;F725</f>
        <v>Artturi Lehkonen - MTL</v>
      </c>
      <c r="C725" t="str">
        <f>RIGHT(E725,(LEN(E725)-1)-SEARCH(",",E725,1))</f>
        <v>Artturi</v>
      </c>
      <c r="D725" t="str">
        <f>LEFT(E725,SEARCH(",",E725,1)-1)</f>
        <v>Lehkonen</v>
      </c>
      <c r="E725" s="39" t="s">
        <v>1489</v>
      </c>
      <c r="F725" s="30" t="s">
        <v>22</v>
      </c>
      <c r="G725" s="35">
        <v>0</v>
      </c>
      <c r="H725" s="9" t="s">
        <v>2444</v>
      </c>
      <c r="I725" s="9" t="s">
        <v>2441</v>
      </c>
      <c r="J725" s="9">
        <v>24</v>
      </c>
      <c r="K725" s="35">
        <f>VALUE(COUNTIF(Validation!$A$2:$H$47,E725))</f>
        <v>0</v>
      </c>
      <c r="L725" s="361">
        <f>IF(OR(N725="RFA",N725="UFA",N725="",N725=0),0,N725)</f>
        <v>2400000</v>
      </c>
      <c r="M725" s="361">
        <f>IF(OR(O725="RFA",O725="UFA",O725="",O725=0),0,O725)</f>
        <v>2400000</v>
      </c>
      <c r="N725" s="358">
        <v>2400000</v>
      </c>
      <c r="O725" s="358">
        <v>2400000</v>
      </c>
      <c r="P725" s="358" t="s">
        <v>8</v>
      </c>
      <c r="Q725" s="358">
        <v>0</v>
      </c>
      <c r="R725" s="358">
        <v>0</v>
      </c>
      <c r="S725" s="358">
        <v>0</v>
      </c>
      <c r="T725" s="358">
        <v>0</v>
      </c>
      <c r="U725" s="35">
        <f t="shared" si="44"/>
        <v>2</v>
      </c>
      <c r="W725">
        <f>COUNTIF($E$3:$E$1479,E725)</f>
        <v>1</v>
      </c>
      <c r="X725" s="35">
        <f t="shared" si="45"/>
        <v>0</v>
      </c>
      <c r="Y725">
        <f t="shared" si="46"/>
        <v>1</v>
      </c>
    </row>
    <row r="726" spans="1:25" ht="15.75" x14ac:dyDescent="0.25">
      <c r="A726">
        <f t="shared" si="47"/>
        <v>724</v>
      </c>
      <c r="B726" t="str">
        <f>C726&amp;" "&amp;D726&amp;" - "&amp;F726</f>
        <v>Dale Weise - MTL</v>
      </c>
      <c r="C726" t="str">
        <f>RIGHT(E726,(LEN(E726)-1)-SEARCH(",",E726,1))</f>
        <v>Dale</v>
      </c>
      <c r="D726" t="str">
        <f>LEFT(E726,SEARCH(",",E726,1)-1)</f>
        <v>Weise</v>
      </c>
      <c r="E726" s="39" t="s">
        <v>1788</v>
      </c>
      <c r="F726" s="30" t="s">
        <v>22</v>
      </c>
      <c r="G726" s="35">
        <v>0</v>
      </c>
      <c r="H726" s="9" t="s">
        <v>2443</v>
      </c>
      <c r="I726" s="9" t="s">
        <v>2441</v>
      </c>
      <c r="J726" s="9">
        <v>31</v>
      </c>
      <c r="K726" s="35">
        <f>VALUE(COUNTIF(Validation!$A$2:$H$47,E726))</f>
        <v>0</v>
      </c>
      <c r="L726" s="361">
        <f>IF(OR(N726="RFA",N726="UFA",N726="",N726=0),0,N726)</f>
        <v>2350000</v>
      </c>
      <c r="M726" s="361">
        <f>IF(OR(O726="RFA",O726="UFA",O726="",O726=0),0,O726)</f>
        <v>0</v>
      </c>
      <c r="N726" s="358">
        <v>2350000</v>
      </c>
      <c r="O726" s="358" t="s">
        <v>7</v>
      </c>
      <c r="P726" s="358">
        <v>0</v>
      </c>
      <c r="Q726" s="358">
        <v>0</v>
      </c>
      <c r="R726" s="358">
        <v>0</v>
      </c>
      <c r="S726" s="358">
        <v>0</v>
      </c>
      <c r="T726" s="358">
        <v>0</v>
      </c>
      <c r="U726" s="35">
        <f t="shared" si="44"/>
        <v>1</v>
      </c>
      <c r="W726">
        <f>COUNTIF($E$3:$E$1479,E726)</f>
        <v>1</v>
      </c>
      <c r="X726" s="35">
        <f t="shared" si="45"/>
        <v>0</v>
      </c>
      <c r="Y726">
        <f t="shared" si="46"/>
        <v>0</v>
      </c>
    </row>
    <row r="727" spans="1:25" ht="15.75" x14ac:dyDescent="0.25">
      <c r="A727">
        <f t="shared" si="47"/>
        <v>725</v>
      </c>
      <c r="B727" t="str">
        <f>C727&amp;" "&amp;D727&amp;" - "&amp;F727</f>
        <v>Brett Kulak - MTL</v>
      </c>
      <c r="C727" t="str">
        <f>RIGHT(E727,(LEN(E727)-1)-SEARCH(",",E727,1))</f>
        <v>Brett</v>
      </c>
      <c r="D727" t="str">
        <f>LEFT(E727,SEARCH(",",E727,1)-1)</f>
        <v>Kulak</v>
      </c>
      <c r="E727" s="39" t="s">
        <v>2203</v>
      </c>
      <c r="F727" s="30" t="s">
        <v>22</v>
      </c>
      <c r="G727" s="35">
        <v>0</v>
      </c>
      <c r="H727" s="35" t="s">
        <v>2447</v>
      </c>
      <c r="I727" s="35" t="s">
        <v>2441</v>
      </c>
      <c r="J727" s="35">
        <v>25</v>
      </c>
      <c r="K727" s="35">
        <f>VALUE(COUNTIF(Validation!$A$2:$H$47,E727))</f>
        <v>0</v>
      </c>
      <c r="L727" s="361">
        <f>IF(OR(N727="RFA",N727="UFA",N727="",N727=0),0,N727)</f>
        <v>1850000</v>
      </c>
      <c r="M727" s="361">
        <f>IF(OR(O727="RFA",O727="UFA",O727="",O727=0),0,O727)</f>
        <v>1850000</v>
      </c>
      <c r="N727" s="358">
        <v>1850000</v>
      </c>
      <c r="O727" s="358">
        <v>1850000</v>
      </c>
      <c r="P727" s="358">
        <v>1850000</v>
      </c>
      <c r="Q727" s="358" t="s">
        <v>7</v>
      </c>
      <c r="R727" s="358">
        <v>0</v>
      </c>
      <c r="S727" s="358">
        <v>0</v>
      </c>
      <c r="T727" s="358">
        <v>0</v>
      </c>
      <c r="U727" s="35">
        <f t="shared" si="44"/>
        <v>3</v>
      </c>
      <c r="W727">
        <f>COUNTIF($E$3:$E$1479,E727)</f>
        <v>1</v>
      </c>
      <c r="X727" s="35">
        <f t="shared" si="45"/>
        <v>0</v>
      </c>
      <c r="Y727">
        <f t="shared" si="46"/>
        <v>1</v>
      </c>
    </row>
    <row r="728" spans="1:25" ht="15.75" x14ac:dyDescent="0.25">
      <c r="A728">
        <f t="shared" si="47"/>
        <v>726</v>
      </c>
      <c r="B728" t="str">
        <f>C728&amp;" "&amp;D728&amp;" - "&amp;F728</f>
        <v>Keith Kinkaid - MTL</v>
      </c>
      <c r="C728" t="str">
        <f>RIGHT(E728,(LEN(E728)-1)-SEARCH(",",E728,1))</f>
        <v>Keith</v>
      </c>
      <c r="D728" t="str">
        <f>LEFT(E728,SEARCH(",",E728,1)-1)</f>
        <v>Kinkaid</v>
      </c>
      <c r="E728" s="39" t="s">
        <v>1708</v>
      </c>
      <c r="F728" s="30" t="s">
        <v>22</v>
      </c>
      <c r="G728" s="35">
        <v>0</v>
      </c>
      <c r="H728" s="35" t="s">
        <v>127</v>
      </c>
      <c r="I728" s="35" t="s">
        <v>2441</v>
      </c>
      <c r="J728" s="35">
        <v>30</v>
      </c>
      <c r="K728" s="35">
        <f>VALUE(COUNTIF(Validation!$A$2:$H$47,E728))</f>
        <v>0</v>
      </c>
      <c r="L728" s="361">
        <f>IF(OR(N728="RFA",N728="UFA",N728="",N728=0),0,N728)</f>
        <v>1750000</v>
      </c>
      <c r="M728" s="361">
        <f>IF(OR(O728="RFA",O728="UFA",O728="",O728=0),0,O728)</f>
        <v>0</v>
      </c>
      <c r="N728" s="358">
        <v>1750000</v>
      </c>
      <c r="O728" s="358" t="s">
        <v>7</v>
      </c>
      <c r="P728" s="358">
        <v>0</v>
      </c>
      <c r="Q728" s="358">
        <v>0</v>
      </c>
      <c r="R728" s="358">
        <v>0</v>
      </c>
      <c r="S728" s="358">
        <v>0</v>
      </c>
      <c r="T728" s="358">
        <v>0</v>
      </c>
      <c r="U728" s="35">
        <f t="shared" si="44"/>
        <v>1</v>
      </c>
      <c r="W728">
        <f>COUNTIF($E$3:$E$1479,E728)</f>
        <v>1</v>
      </c>
      <c r="X728" s="35">
        <f t="shared" si="45"/>
        <v>0</v>
      </c>
      <c r="Y728">
        <f t="shared" si="46"/>
        <v>0</v>
      </c>
    </row>
    <row r="729" spans="1:25" ht="15.75" x14ac:dyDescent="0.25">
      <c r="A729">
        <f t="shared" si="47"/>
        <v>727</v>
      </c>
      <c r="B729" t="str">
        <f>C729&amp;" "&amp;D729&amp;" - "&amp;F729</f>
        <v>Mike Reilly - MTL</v>
      </c>
      <c r="C729" t="str">
        <f>RIGHT(E729,(LEN(E729)-1)-SEARCH(",",E729,1))</f>
        <v>Mike</v>
      </c>
      <c r="D729" t="str">
        <f>LEFT(E729,SEARCH(",",E729,1)-1)</f>
        <v>Reilly</v>
      </c>
      <c r="E729" s="39" t="s">
        <v>1496</v>
      </c>
      <c r="F729" s="30" t="s">
        <v>22</v>
      </c>
      <c r="G729" s="35">
        <v>0</v>
      </c>
      <c r="H729" s="35" t="s">
        <v>2447</v>
      </c>
      <c r="I729" s="35" t="s">
        <v>2441</v>
      </c>
      <c r="J729" s="35">
        <v>26</v>
      </c>
      <c r="K729" s="35">
        <f>VALUE(COUNTIF(Validation!$A$2:$H$47,E729))</f>
        <v>0</v>
      </c>
      <c r="L729" s="361">
        <f>IF(OR(N729="RFA",N729="UFA",N729="",N729=0),0,N729)</f>
        <v>1500000</v>
      </c>
      <c r="M729" s="361">
        <f>IF(OR(O729="RFA",O729="UFA",O729="",O729=0),0,O729)</f>
        <v>1500000</v>
      </c>
      <c r="N729" s="358">
        <v>1500000</v>
      </c>
      <c r="O729" s="358">
        <v>1500000</v>
      </c>
      <c r="P729" s="358" t="s">
        <v>7</v>
      </c>
      <c r="Q729" s="358">
        <v>0</v>
      </c>
      <c r="R729" s="358">
        <v>0</v>
      </c>
      <c r="S729" s="358">
        <v>0</v>
      </c>
      <c r="T729" s="358">
        <v>0</v>
      </c>
      <c r="U729" s="35">
        <f t="shared" si="44"/>
        <v>2</v>
      </c>
      <c r="W729">
        <f>COUNTIF($E$3:$E$1479,E729)</f>
        <v>1</v>
      </c>
      <c r="X729" s="35">
        <f t="shared" si="45"/>
        <v>0</v>
      </c>
      <c r="Y729">
        <f t="shared" si="46"/>
        <v>1</v>
      </c>
    </row>
    <row r="730" spans="1:25" ht="15.75" x14ac:dyDescent="0.25">
      <c r="A730">
        <f t="shared" si="47"/>
        <v>728</v>
      </c>
      <c r="B730" t="str">
        <f>C730&amp;" "&amp;D730&amp;" - "&amp;F730</f>
        <v>Ryan Poehling - MTL</v>
      </c>
      <c r="C730" t="str">
        <f>RIGHT(E730,(LEN(E730)-1)-SEARCH(",",E730,1))</f>
        <v>Ryan</v>
      </c>
      <c r="D730" t="str">
        <f>LEFT(E730,SEARCH(",",E730,1)-1)</f>
        <v>Poehling</v>
      </c>
      <c r="E730" s="39" t="s">
        <v>2605</v>
      </c>
      <c r="F730" s="30" t="s">
        <v>22</v>
      </c>
      <c r="G730" s="35" t="s">
        <v>388</v>
      </c>
      <c r="H730" s="35" t="s">
        <v>73</v>
      </c>
      <c r="I730" s="35" t="s">
        <v>2448</v>
      </c>
      <c r="J730" s="35">
        <v>20</v>
      </c>
      <c r="K730" s="35">
        <f>VALUE(COUNTIF(Validation!$A$2:$H$47,E730))</f>
        <v>0</v>
      </c>
      <c r="L730" s="361">
        <f>IF(OR(N730="RFA",N730="UFA",N730="",N730=0),0,N730)</f>
        <v>1491667</v>
      </c>
      <c r="M730" s="361">
        <f>IF(OR(O730="RFA",O730="UFA",O730="",O730=0),0,O730)</f>
        <v>1491667</v>
      </c>
      <c r="N730" s="358">
        <v>1491667</v>
      </c>
      <c r="O730" s="358">
        <v>1491667</v>
      </c>
      <c r="P730" s="358" t="s">
        <v>8</v>
      </c>
      <c r="Q730" s="358">
        <v>0</v>
      </c>
      <c r="R730" s="358">
        <v>0</v>
      </c>
      <c r="S730" s="358">
        <v>0</v>
      </c>
      <c r="T730" s="358">
        <v>0</v>
      </c>
      <c r="U730" s="35">
        <f t="shared" si="44"/>
        <v>2</v>
      </c>
      <c r="W730">
        <f>COUNTIF($E$3:$E$1479,E730)</f>
        <v>1</v>
      </c>
      <c r="X730" s="35">
        <f t="shared" si="45"/>
        <v>1</v>
      </c>
      <c r="Y730">
        <f t="shared" si="46"/>
        <v>1</v>
      </c>
    </row>
    <row r="731" spans="1:25" ht="15.75" x14ac:dyDescent="0.25">
      <c r="A731">
        <f t="shared" si="47"/>
        <v>729</v>
      </c>
      <c r="B731" t="str">
        <f>C731&amp;" "&amp;D731&amp;" - "&amp;F731</f>
        <v>Jordan Weal - MTL</v>
      </c>
      <c r="C731" t="str">
        <f>RIGHT(E731,(LEN(E731)-1)-SEARCH(",",E731,1))</f>
        <v>Jordan</v>
      </c>
      <c r="D731" t="str">
        <f>LEFT(E731,SEARCH(",",E731,1)-1)</f>
        <v>Weal</v>
      </c>
      <c r="E731" s="39" t="s">
        <v>1790</v>
      </c>
      <c r="F731" s="30" t="s">
        <v>22</v>
      </c>
      <c r="G731" s="35">
        <v>0</v>
      </c>
      <c r="H731" s="35" t="s">
        <v>2454</v>
      </c>
      <c r="I731" s="35" t="s">
        <v>2441</v>
      </c>
      <c r="J731" s="9">
        <v>27</v>
      </c>
      <c r="K731" s="35">
        <f>VALUE(COUNTIF(Validation!$A$2:$H$47,E731))</f>
        <v>0</v>
      </c>
      <c r="L731" s="361">
        <f>IF(OR(N731="RFA",N731="UFA",N731="",N731=0),0,N731)</f>
        <v>1400000</v>
      </c>
      <c r="M731" s="361">
        <f>IF(OR(O731="RFA",O731="UFA",O731="",O731=0),0,O731)</f>
        <v>1400000</v>
      </c>
      <c r="N731" s="358">
        <v>1400000</v>
      </c>
      <c r="O731" s="358">
        <v>1400000</v>
      </c>
      <c r="P731" s="358" t="s">
        <v>7</v>
      </c>
      <c r="Q731" s="358">
        <v>0</v>
      </c>
      <c r="R731" s="358">
        <v>0</v>
      </c>
      <c r="S731" s="358">
        <v>0</v>
      </c>
      <c r="T731" s="358">
        <v>0</v>
      </c>
      <c r="U731" s="35">
        <f t="shared" si="44"/>
        <v>2</v>
      </c>
      <c r="W731">
        <f>COUNTIF($E$3:$E$1479,E731)</f>
        <v>1</v>
      </c>
      <c r="X731" s="35">
        <f t="shared" si="45"/>
        <v>0</v>
      </c>
      <c r="Y731">
        <f t="shared" si="46"/>
        <v>1</v>
      </c>
    </row>
    <row r="732" spans="1:25" ht="15.75" x14ac:dyDescent="0.25">
      <c r="A732">
        <f t="shared" si="47"/>
        <v>730</v>
      </c>
      <c r="B732" t="str">
        <f>C732&amp;" "&amp;D732&amp;" - "&amp;F732</f>
        <v>Jake Evans - MTL</v>
      </c>
      <c r="C732" t="str">
        <f>RIGHT(E732,(LEN(E732)-1)-SEARCH(",",E732,1))</f>
        <v>Jake</v>
      </c>
      <c r="D732" t="str">
        <f>LEFT(E732,SEARCH(",",E732,1)-1)</f>
        <v>Evans</v>
      </c>
      <c r="E732" s="39" t="s">
        <v>1500</v>
      </c>
      <c r="F732" s="30" t="s">
        <v>22</v>
      </c>
      <c r="G732" s="35" t="s">
        <v>388</v>
      </c>
      <c r="H732" s="9" t="s">
        <v>2450</v>
      </c>
      <c r="I732" s="9" t="s">
        <v>2448</v>
      </c>
      <c r="J732" s="9">
        <v>23</v>
      </c>
      <c r="K732" s="35">
        <f>VALUE(COUNTIF(Validation!$A$2:$H$47,E732))</f>
        <v>0</v>
      </c>
      <c r="L732" s="361">
        <f>IF(OR(N732="RFA",N732="UFA",N732="",N732=0),0,N732)</f>
        <v>1350000</v>
      </c>
      <c r="M732" s="361">
        <f>IF(OR(O732="RFA",O732="UFA",O732="",O732=0),0,O732)</f>
        <v>0</v>
      </c>
      <c r="N732" s="358">
        <v>1350000</v>
      </c>
      <c r="O732" s="358" t="s">
        <v>8</v>
      </c>
      <c r="P732" s="358">
        <v>0</v>
      </c>
      <c r="Q732" s="358">
        <v>0</v>
      </c>
      <c r="R732" s="358">
        <v>0</v>
      </c>
      <c r="S732" s="358">
        <v>0</v>
      </c>
      <c r="T732" s="358">
        <v>0</v>
      </c>
      <c r="U732" s="35">
        <f t="shared" si="44"/>
        <v>1</v>
      </c>
      <c r="W732">
        <f>COUNTIF($E$3:$E$1479,E732)</f>
        <v>1</v>
      </c>
      <c r="X732" s="35">
        <f t="shared" si="45"/>
        <v>1</v>
      </c>
      <c r="Y732">
        <f t="shared" si="46"/>
        <v>0</v>
      </c>
    </row>
    <row r="733" spans="1:25" ht="15.75" x14ac:dyDescent="0.25">
      <c r="A733">
        <f t="shared" si="47"/>
        <v>731</v>
      </c>
      <c r="B733" t="str">
        <f>C733&amp;" "&amp;D733&amp;" - "&amp;F733</f>
        <v>Nick Suzuki - MTL</v>
      </c>
      <c r="C733" t="str">
        <f>RIGHT(E733,(LEN(E733)-1)-SEARCH(",",E733,1))</f>
        <v>Nick</v>
      </c>
      <c r="D733" t="str">
        <f>LEFT(E733,SEARCH(",",E733,1)-1)</f>
        <v>Suzuki</v>
      </c>
      <c r="E733" s="39" t="s">
        <v>1501</v>
      </c>
      <c r="F733" s="30" t="s">
        <v>22</v>
      </c>
      <c r="G733" s="35" t="s">
        <v>388</v>
      </c>
      <c r="H733" s="35" t="s">
        <v>73</v>
      </c>
      <c r="I733" s="35" t="s">
        <v>2448</v>
      </c>
      <c r="J733" s="35">
        <v>20</v>
      </c>
      <c r="K733" s="35">
        <f>VALUE(COUNTIF(Validation!$A$2:$H$47,E733))</f>
        <v>0</v>
      </c>
      <c r="L733" s="361">
        <f>IF(OR(N733="RFA",N733="UFA",N733="",N733=0),0,N733)</f>
        <v>1325833</v>
      </c>
      <c r="M733" s="361">
        <f>IF(OR(O733="RFA",O733="UFA",O733="",O733=0),0,O733)</f>
        <v>1325833</v>
      </c>
      <c r="N733" s="358">
        <v>1325833</v>
      </c>
      <c r="O733" s="358">
        <v>1325833</v>
      </c>
      <c r="P733" s="358">
        <v>1325833</v>
      </c>
      <c r="Q733" s="358" t="s">
        <v>8</v>
      </c>
      <c r="R733" s="358">
        <v>0</v>
      </c>
      <c r="S733" s="358">
        <v>0</v>
      </c>
      <c r="T733" s="358">
        <v>0</v>
      </c>
      <c r="U733" s="35">
        <f t="shared" si="44"/>
        <v>3</v>
      </c>
      <c r="W733">
        <f>COUNTIF($E$3:$E$1479,E733)</f>
        <v>1</v>
      </c>
      <c r="X733" s="35">
        <f t="shared" si="45"/>
        <v>1</v>
      </c>
      <c r="Y733">
        <f t="shared" si="46"/>
        <v>1</v>
      </c>
    </row>
    <row r="734" spans="1:25" ht="15.75" x14ac:dyDescent="0.25">
      <c r="A734">
        <f t="shared" si="47"/>
        <v>732</v>
      </c>
      <c r="B734" t="str">
        <f>C734&amp;" "&amp;D734&amp;" - "&amp;F734</f>
        <v>Matthew Peca - MTL</v>
      </c>
      <c r="C734" t="str">
        <f>RIGHT(E734,(LEN(E734)-1)-SEARCH(",",E734,1))</f>
        <v>Matthew</v>
      </c>
      <c r="D734" t="str">
        <f>LEFT(E734,SEARCH(",",E734,1)-1)</f>
        <v>Peca</v>
      </c>
      <c r="E734" s="39" t="s">
        <v>1487</v>
      </c>
      <c r="F734" s="30" t="s">
        <v>22</v>
      </c>
      <c r="G734" s="35">
        <v>0</v>
      </c>
      <c r="H734" s="35" t="s">
        <v>2452</v>
      </c>
      <c r="I734" s="35" t="s">
        <v>2441</v>
      </c>
      <c r="J734" s="35">
        <v>26</v>
      </c>
      <c r="K734" s="35">
        <f>VALUE(COUNTIF(Validation!$A$2:$H$47,E734))</f>
        <v>0</v>
      </c>
      <c r="L734" s="361">
        <f>IF(OR(N734="RFA",N734="UFA",N734="",N734=0),0,N734)</f>
        <v>1300000</v>
      </c>
      <c r="M734" s="361">
        <f>IF(OR(O734="RFA",O734="UFA",O734="",O734=0),0,O734)</f>
        <v>0</v>
      </c>
      <c r="N734" s="358">
        <v>1300000</v>
      </c>
      <c r="O734" s="358" t="s">
        <v>7</v>
      </c>
      <c r="P734" s="358">
        <v>0</v>
      </c>
      <c r="Q734" s="358">
        <v>0</v>
      </c>
      <c r="R734" s="358">
        <v>0</v>
      </c>
      <c r="S734" s="358">
        <v>0</v>
      </c>
      <c r="T734" s="358">
        <v>0</v>
      </c>
      <c r="U734" s="35">
        <f t="shared" si="44"/>
        <v>1</v>
      </c>
      <c r="W734">
        <f>COUNTIF($E$3:$E$1479,E734)</f>
        <v>1</v>
      </c>
      <c r="X734" s="35">
        <f t="shared" si="45"/>
        <v>0</v>
      </c>
      <c r="Y734">
        <f t="shared" si="46"/>
        <v>0</v>
      </c>
    </row>
    <row r="735" spans="1:25" ht="15.75" x14ac:dyDescent="0.25">
      <c r="A735">
        <f t="shared" si="47"/>
        <v>733</v>
      </c>
      <c r="B735" t="str">
        <f>C735&amp;" "&amp;D735&amp;" - "&amp;F735</f>
        <v>Noah Juulsen - MTL</v>
      </c>
      <c r="C735" t="str">
        <f>RIGHT(E735,(LEN(E735)-1)-SEARCH(",",E735,1))</f>
        <v>Noah</v>
      </c>
      <c r="D735" t="str">
        <f>LEFT(E735,SEARCH(",",E735,1)-1)</f>
        <v>Juulsen</v>
      </c>
      <c r="E735" s="39" t="s">
        <v>1494</v>
      </c>
      <c r="F735" s="30" t="s">
        <v>22</v>
      </c>
      <c r="G735" s="35" t="s">
        <v>388</v>
      </c>
      <c r="H735" s="35" t="s">
        <v>2446</v>
      </c>
      <c r="I735" s="35" t="s">
        <v>2448</v>
      </c>
      <c r="J735" s="35">
        <v>22</v>
      </c>
      <c r="K735" s="35">
        <f>VALUE(COUNTIF(Validation!$A$2:$H$47,E735))</f>
        <v>0</v>
      </c>
      <c r="L735" s="361">
        <f>IF(OR(N735="RFA",N735="UFA",N735="",N735=0),0,N735)</f>
        <v>1063333</v>
      </c>
      <c r="M735" s="361">
        <f>IF(OR(O735="RFA",O735="UFA",O735="",O735=0),0,O735)</f>
        <v>0</v>
      </c>
      <c r="N735" s="358">
        <v>1063333</v>
      </c>
      <c r="O735" s="358" t="s">
        <v>8</v>
      </c>
      <c r="P735" s="358">
        <v>0</v>
      </c>
      <c r="Q735" s="358">
        <v>0</v>
      </c>
      <c r="R735" s="358">
        <v>0</v>
      </c>
      <c r="S735" s="358">
        <v>0</v>
      </c>
      <c r="T735" s="358">
        <v>0</v>
      </c>
      <c r="U735" s="35">
        <f t="shared" si="44"/>
        <v>1</v>
      </c>
      <c r="W735">
        <f>COUNTIF($E$3:$E$1479,E735)</f>
        <v>1</v>
      </c>
      <c r="X735" s="35">
        <f t="shared" si="45"/>
        <v>1</v>
      </c>
      <c r="Y735">
        <f t="shared" si="46"/>
        <v>0</v>
      </c>
    </row>
    <row r="736" spans="1:25" ht="15.75" x14ac:dyDescent="0.25">
      <c r="A736">
        <f t="shared" si="47"/>
        <v>734</v>
      </c>
      <c r="B736" t="str">
        <f>C736&amp;" "&amp;D736&amp;" - "&amp;F736</f>
        <v>Nick Cousins - MTL</v>
      </c>
      <c r="C736" t="str">
        <f>RIGHT(E736,(LEN(E736)-1)-SEARCH(",",E736,1))</f>
        <v>Nick</v>
      </c>
      <c r="D736" t="str">
        <f>LEFT(E736,SEARCH(",",E736,1)-1)</f>
        <v>Cousins</v>
      </c>
      <c r="E736" s="39" t="s">
        <v>2732</v>
      </c>
      <c r="F736" s="30" t="s">
        <v>22</v>
      </c>
      <c r="G736" s="35">
        <v>0</v>
      </c>
      <c r="H736" s="35" t="s">
        <v>2454</v>
      </c>
      <c r="I736" s="35" t="s">
        <v>2441</v>
      </c>
      <c r="J736" s="35">
        <v>26</v>
      </c>
      <c r="K736" s="35">
        <f>VALUE(COUNTIF(Validation!$A$2:$H$47,E736))</f>
        <v>0</v>
      </c>
      <c r="L736" s="361">
        <f>IF(OR(N736="RFA",N736="UFA",N736="",N736=0),0,N736)</f>
        <v>1000000</v>
      </c>
      <c r="M736" s="361">
        <f>IF(OR(O736="RFA",O736="UFA",O736="",O736=0),0,O736)</f>
        <v>0</v>
      </c>
      <c r="N736" s="358">
        <v>1000000</v>
      </c>
      <c r="O736" s="358" t="s">
        <v>8</v>
      </c>
      <c r="P736" s="358">
        <v>0</v>
      </c>
      <c r="Q736" s="358">
        <v>0</v>
      </c>
      <c r="R736" s="358">
        <v>0</v>
      </c>
      <c r="S736" s="358">
        <v>0</v>
      </c>
      <c r="T736" s="358">
        <v>0</v>
      </c>
      <c r="U736" s="35">
        <f t="shared" si="44"/>
        <v>1</v>
      </c>
      <c r="W736">
        <f>COUNTIF($E$3:$E$1479,E736)</f>
        <v>1</v>
      </c>
      <c r="X736" s="35">
        <f t="shared" si="45"/>
        <v>0</v>
      </c>
      <c r="Y736">
        <f t="shared" si="46"/>
        <v>0</v>
      </c>
    </row>
    <row r="737" spans="1:25" ht="15.75" x14ac:dyDescent="0.25">
      <c r="A737">
        <f t="shared" si="47"/>
        <v>735</v>
      </c>
      <c r="B737" t="str">
        <f>C737&amp;" "&amp;D737&amp;" - "&amp;F737</f>
        <v>Nate Thompson - MTL</v>
      </c>
      <c r="C737" t="str">
        <f>RIGHT(E737,(LEN(E737)-1)-SEARCH(",",E737,1))</f>
        <v>Nate</v>
      </c>
      <c r="D737" t="str">
        <f>LEFT(E737,SEARCH(",",E737,1)-1)</f>
        <v>Thompson</v>
      </c>
      <c r="E737" s="39" t="s">
        <v>2260</v>
      </c>
      <c r="F737" s="30" t="s">
        <v>22</v>
      </c>
      <c r="G737" s="35">
        <v>0</v>
      </c>
      <c r="H737" s="35" t="s">
        <v>73</v>
      </c>
      <c r="I737" s="35" t="s">
        <v>2441</v>
      </c>
      <c r="J737" s="35">
        <v>34</v>
      </c>
      <c r="K737" s="35">
        <f>VALUE(COUNTIF(Validation!$A$2:$H$47,E737))</f>
        <v>0</v>
      </c>
      <c r="L737" s="361">
        <f>IF(OR(N737="RFA",N737="UFA",N737="",N737=0),0,N737)</f>
        <v>1000000</v>
      </c>
      <c r="M737" s="361">
        <f>IF(OR(O737="RFA",O737="UFA",O737="",O737=0),0,O737)</f>
        <v>0</v>
      </c>
      <c r="N737" s="358">
        <v>1000000</v>
      </c>
      <c r="O737" s="358" t="s">
        <v>7</v>
      </c>
      <c r="P737" s="358">
        <v>0</v>
      </c>
      <c r="Q737" s="358">
        <v>0</v>
      </c>
      <c r="R737" s="358">
        <v>0</v>
      </c>
      <c r="S737" s="358">
        <v>0</v>
      </c>
      <c r="T737" s="358">
        <v>0</v>
      </c>
      <c r="U737" s="35">
        <f t="shared" si="44"/>
        <v>1</v>
      </c>
      <c r="W737">
        <f>COUNTIF($E$3:$E$1479,E737)</f>
        <v>1</v>
      </c>
      <c r="X737" s="35">
        <f t="shared" si="45"/>
        <v>0</v>
      </c>
      <c r="Y737">
        <f t="shared" si="46"/>
        <v>0</v>
      </c>
    </row>
    <row r="738" spans="1:25" ht="15.75" x14ac:dyDescent="0.25">
      <c r="A738">
        <f t="shared" si="47"/>
        <v>736</v>
      </c>
      <c r="B738" t="str">
        <f>C738&amp;" "&amp;D738&amp;" - "&amp;F738</f>
        <v>Cayden Primeau - MTL</v>
      </c>
      <c r="C738" t="str">
        <f>RIGHT(E738,(LEN(E738)-1)-SEARCH(",",E738,1))</f>
        <v>Cayden</v>
      </c>
      <c r="D738" t="str">
        <f>LEFT(E738,SEARCH(",",E738,1)-1)</f>
        <v>Primeau</v>
      </c>
      <c r="E738" s="39" t="s">
        <v>2610</v>
      </c>
      <c r="F738" s="30" t="s">
        <v>22</v>
      </c>
      <c r="G738" s="35" t="s">
        <v>388</v>
      </c>
      <c r="H738" s="35" t="s">
        <v>127</v>
      </c>
      <c r="I738" s="35" t="s">
        <v>2448</v>
      </c>
      <c r="J738" s="35">
        <v>20</v>
      </c>
      <c r="K738" s="35">
        <f>VALUE(COUNTIF(Validation!$A$2:$H$47,E738))</f>
        <v>0</v>
      </c>
      <c r="L738" s="361">
        <f>IF(OR(N738="RFA",N738="UFA",N738="",N738=0),0,N738)</f>
        <v>966666</v>
      </c>
      <c r="M738" s="361">
        <f>IF(OR(O738="RFA",O738="UFA",O738="",O738=0),0,O738)</f>
        <v>966666</v>
      </c>
      <c r="N738" s="358">
        <v>966666</v>
      </c>
      <c r="O738" s="358">
        <v>966666</v>
      </c>
      <c r="P738" s="358">
        <v>966666</v>
      </c>
      <c r="Q738" s="358" t="s">
        <v>8</v>
      </c>
      <c r="R738" s="358">
        <v>0</v>
      </c>
      <c r="S738" s="358">
        <v>0</v>
      </c>
      <c r="T738" s="358">
        <v>0</v>
      </c>
      <c r="U738" s="35">
        <f t="shared" si="44"/>
        <v>3</v>
      </c>
      <c r="W738">
        <f>COUNTIF($E$3:$E$1479,E738)</f>
        <v>1</v>
      </c>
      <c r="X738" s="35">
        <f t="shared" si="45"/>
        <v>1</v>
      </c>
      <c r="Y738">
        <f t="shared" si="46"/>
        <v>1</v>
      </c>
    </row>
    <row r="739" spans="1:25" ht="15.75" x14ac:dyDescent="0.25">
      <c r="A739">
        <f t="shared" si="47"/>
        <v>737</v>
      </c>
      <c r="B739" t="str">
        <f>C739&amp;" "&amp;D739&amp;" - "&amp;F739</f>
        <v>Otto Leskinen - MTL</v>
      </c>
      <c r="C739" t="str">
        <f>RIGHT(E739,(LEN(E739)-1)-SEARCH(",",E739,1))</f>
        <v>Otto</v>
      </c>
      <c r="D739" t="str">
        <f>LEFT(E739,SEARCH(",",E739,1)-1)</f>
        <v>Leskinen</v>
      </c>
      <c r="E739" s="39" t="s">
        <v>2607</v>
      </c>
      <c r="F739" s="30" t="s">
        <v>22</v>
      </c>
      <c r="G739" s="35" t="s">
        <v>388</v>
      </c>
      <c r="H739" s="35" t="s">
        <v>2447</v>
      </c>
      <c r="I739" s="35" t="s">
        <v>2448</v>
      </c>
      <c r="J739" s="35">
        <v>22</v>
      </c>
      <c r="K739" s="35">
        <f>VALUE(COUNTIF(Validation!$A$2:$H$47,E739))</f>
        <v>0</v>
      </c>
      <c r="L739" s="361">
        <f>IF(OR(N739="RFA",N739="UFA",N739="",N739=0),0,N739)</f>
        <v>925000</v>
      </c>
      <c r="M739" s="361">
        <f>IF(OR(O739="RFA",O739="UFA",O739="",O739=0),0,O739)</f>
        <v>925000</v>
      </c>
      <c r="N739" s="358">
        <v>925000</v>
      </c>
      <c r="O739" s="358">
        <v>925000</v>
      </c>
      <c r="P739" s="358" t="s">
        <v>8</v>
      </c>
      <c r="Q739" s="358">
        <v>0</v>
      </c>
      <c r="R739" s="358">
        <v>0</v>
      </c>
      <c r="S739" s="358">
        <v>0</v>
      </c>
      <c r="T739" s="362">
        <v>0</v>
      </c>
      <c r="U739" s="35">
        <f t="shared" si="44"/>
        <v>2</v>
      </c>
      <c r="W739">
        <f>COUNTIF($E$3:$E$1479,E739)</f>
        <v>1</v>
      </c>
      <c r="X739" s="35">
        <f t="shared" si="45"/>
        <v>1</v>
      </c>
      <c r="Y739">
        <f t="shared" si="46"/>
        <v>1</v>
      </c>
    </row>
    <row r="740" spans="1:25" ht="15.75" x14ac:dyDescent="0.25">
      <c r="A740">
        <f t="shared" si="47"/>
        <v>738</v>
      </c>
      <c r="B740" t="str">
        <f>C740&amp;" "&amp;D740&amp;" - "&amp;F740</f>
        <v>David Sklenička - MTL</v>
      </c>
      <c r="C740" t="str">
        <f>RIGHT(E740,(LEN(E740)-1)-SEARCH(",",E740,1))</f>
        <v>David</v>
      </c>
      <c r="D740" t="str">
        <f>LEFT(E740,SEARCH(",",E740,1)-1)</f>
        <v>Sklenička</v>
      </c>
      <c r="E740" s="39" t="s">
        <v>1498</v>
      </c>
      <c r="F740" s="30" t="s">
        <v>22</v>
      </c>
      <c r="G740" s="35" t="s">
        <v>388</v>
      </c>
      <c r="H740" s="9" t="s">
        <v>2447</v>
      </c>
      <c r="I740" s="9" t="s">
        <v>2448</v>
      </c>
      <c r="J740" s="9">
        <v>22</v>
      </c>
      <c r="K740" s="35">
        <f>VALUE(COUNTIF(Validation!$A$2:$H$47,E740))</f>
        <v>0</v>
      </c>
      <c r="L740" s="361">
        <f>IF(OR(N740="RFA",N740="UFA",N740="",N740=0),0,N740)</f>
        <v>925000</v>
      </c>
      <c r="M740" s="361">
        <f>IF(OR(O740="RFA",O740="UFA",O740="",O740=0),0,O740)</f>
        <v>0</v>
      </c>
      <c r="N740" s="358">
        <v>925000</v>
      </c>
      <c r="O740" s="358" t="s">
        <v>8</v>
      </c>
      <c r="P740" s="358">
        <v>0</v>
      </c>
      <c r="Q740" s="358">
        <v>0</v>
      </c>
      <c r="R740" s="358">
        <v>0</v>
      </c>
      <c r="S740" s="358">
        <v>0</v>
      </c>
      <c r="T740" s="358">
        <v>0</v>
      </c>
      <c r="U740" s="35">
        <f t="shared" si="44"/>
        <v>1</v>
      </c>
      <c r="W740">
        <f>COUNTIF($E$3:$E$1479,E740)</f>
        <v>1</v>
      </c>
      <c r="X740" s="35">
        <f t="shared" si="45"/>
        <v>1</v>
      </c>
      <c r="Y740">
        <f t="shared" si="46"/>
        <v>0</v>
      </c>
    </row>
    <row r="741" spans="1:25" ht="15.75" x14ac:dyDescent="0.25">
      <c r="A741">
        <f t="shared" si="47"/>
        <v>739</v>
      </c>
      <c r="B741" t="str">
        <f>C741&amp;" "&amp;D741&amp;" - "&amp;F741</f>
        <v>Lukas Vejdemo - MTL</v>
      </c>
      <c r="C741" t="str">
        <f>RIGHT(E741,(LEN(E741)-1)-SEARCH(",",E741,1))</f>
        <v>Lukas</v>
      </c>
      <c r="D741" t="str">
        <f>LEFT(E741,SEARCH(",",E741,1)-1)</f>
        <v>Vejdemo</v>
      </c>
      <c r="E741" s="39" t="s">
        <v>1504</v>
      </c>
      <c r="F741" s="30" t="s">
        <v>22</v>
      </c>
      <c r="G741" s="35" t="s">
        <v>388</v>
      </c>
      <c r="H741" s="35" t="s">
        <v>2496</v>
      </c>
      <c r="I741" s="35" t="s">
        <v>2448</v>
      </c>
      <c r="J741" s="35">
        <v>23</v>
      </c>
      <c r="K741" s="35">
        <f>VALUE(COUNTIF(Validation!$A$2:$H$47,E741))</f>
        <v>0</v>
      </c>
      <c r="L741" s="361">
        <f>IF(OR(N741="RFA",N741="UFA",N741="",N741=0),0,N741)</f>
        <v>925000</v>
      </c>
      <c r="M741" s="361">
        <f>IF(OR(O741="RFA",O741="UFA",O741="",O741=0),0,O741)</f>
        <v>0</v>
      </c>
      <c r="N741" s="358">
        <v>925000</v>
      </c>
      <c r="O741" s="358" t="s">
        <v>8</v>
      </c>
      <c r="P741" s="358">
        <v>0</v>
      </c>
      <c r="Q741" s="358">
        <v>0</v>
      </c>
      <c r="R741" s="358">
        <v>0</v>
      </c>
      <c r="S741" s="358">
        <v>0</v>
      </c>
      <c r="T741" s="358">
        <v>0</v>
      </c>
      <c r="U741" s="35">
        <f t="shared" si="44"/>
        <v>1</v>
      </c>
      <c r="W741">
        <f>COUNTIF($E$3:$E$1479,E741)</f>
        <v>1</v>
      </c>
      <c r="X741" s="35">
        <f t="shared" si="45"/>
        <v>1</v>
      </c>
      <c r="Y741">
        <f t="shared" si="46"/>
        <v>0</v>
      </c>
    </row>
    <row r="742" spans="1:25" ht="15.75" x14ac:dyDescent="0.25">
      <c r="A742">
        <f t="shared" si="47"/>
        <v>740</v>
      </c>
      <c r="B742" t="str">
        <f>C742&amp;" "&amp;D742&amp;" - "&amp;F742</f>
        <v>Josh Brook - MTL</v>
      </c>
      <c r="C742" t="str">
        <f>RIGHT(E742,(LEN(E742)-1)-SEARCH(",",E742,1))</f>
        <v>Josh</v>
      </c>
      <c r="D742" t="str">
        <f>LEFT(E742,SEARCH(",",E742,1)-1)</f>
        <v>Brook</v>
      </c>
      <c r="E742" s="39" t="s">
        <v>2608</v>
      </c>
      <c r="F742" s="30" t="s">
        <v>22</v>
      </c>
      <c r="G742" s="35" t="s">
        <v>388</v>
      </c>
      <c r="H742" s="35" t="s">
        <v>2446</v>
      </c>
      <c r="I742" s="35" t="s">
        <v>2448</v>
      </c>
      <c r="J742" s="35">
        <v>20</v>
      </c>
      <c r="K742" s="35">
        <f>VALUE(COUNTIF(Validation!$A$2:$H$47,E742))</f>
        <v>0</v>
      </c>
      <c r="L742" s="361">
        <f>IF(OR(N742="RFA",N742="UFA",N742="",N742=0),0,N742)</f>
        <v>910833</v>
      </c>
      <c r="M742" s="361">
        <f>IF(OR(O742="RFA",O742="UFA",O742="",O742=0),0,O742)</f>
        <v>910833</v>
      </c>
      <c r="N742" s="358">
        <v>910833</v>
      </c>
      <c r="O742" s="358">
        <v>910833</v>
      </c>
      <c r="P742" s="358">
        <v>910833</v>
      </c>
      <c r="Q742" s="358" t="s">
        <v>8</v>
      </c>
      <c r="R742" s="358">
        <v>0</v>
      </c>
      <c r="S742" s="358">
        <v>0</v>
      </c>
      <c r="T742" s="358">
        <v>0</v>
      </c>
      <c r="U742" s="35">
        <f t="shared" si="44"/>
        <v>3</v>
      </c>
      <c r="W742">
        <f>COUNTIF($E$3:$E$1479,E742)</f>
        <v>1</v>
      </c>
      <c r="X742" s="35">
        <f t="shared" si="45"/>
        <v>1</v>
      </c>
      <c r="Y742">
        <f t="shared" si="46"/>
        <v>1</v>
      </c>
    </row>
    <row r="743" spans="1:25" ht="15.75" x14ac:dyDescent="0.25">
      <c r="A743">
        <f t="shared" si="47"/>
        <v>741</v>
      </c>
      <c r="B743" t="str">
        <f>C743&amp;" "&amp;D743&amp;" - "&amp;F743</f>
        <v>Cale Fleury - MTL</v>
      </c>
      <c r="C743" t="str">
        <f>RIGHT(E743,(LEN(E743)-1)-SEARCH(",",E743,1))</f>
        <v>Cale</v>
      </c>
      <c r="D743" t="str">
        <f>LEFT(E743,SEARCH(",",E743,1)-1)</f>
        <v>Fleury</v>
      </c>
      <c r="E743" s="39" t="s">
        <v>2609</v>
      </c>
      <c r="F743" s="30" t="s">
        <v>22</v>
      </c>
      <c r="G743" s="35" t="s">
        <v>388</v>
      </c>
      <c r="H743" s="9" t="s">
        <v>2446</v>
      </c>
      <c r="I743" s="9" t="s">
        <v>2448</v>
      </c>
      <c r="J743" s="9">
        <v>20</v>
      </c>
      <c r="K743" s="35">
        <f>VALUE(COUNTIF(Validation!$A$2:$H$47,E743))</f>
        <v>0</v>
      </c>
      <c r="L743" s="361">
        <f>IF(OR(N743="RFA",N743="UFA",N743="",N743=0),0,N743)</f>
        <v>883333</v>
      </c>
      <c r="M743" s="361">
        <f>IF(OR(O743="RFA",O743="UFA",O743="",O743=0),0,O743)</f>
        <v>883333</v>
      </c>
      <c r="N743" s="358">
        <v>883333</v>
      </c>
      <c r="O743" s="358">
        <v>883333</v>
      </c>
      <c r="P743" s="358" t="s">
        <v>8</v>
      </c>
      <c r="Q743" s="358">
        <v>0</v>
      </c>
      <c r="R743" s="358">
        <v>0</v>
      </c>
      <c r="S743" s="358">
        <v>0</v>
      </c>
      <c r="T743" s="358">
        <v>0</v>
      </c>
      <c r="U743" s="35">
        <f t="shared" si="44"/>
        <v>2</v>
      </c>
      <c r="W743">
        <f>COUNTIF($E$3:$E$1479,E743)</f>
        <v>1</v>
      </c>
      <c r="X743" s="35">
        <f t="shared" si="45"/>
        <v>1</v>
      </c>
      <c r="Y743">
        <f t="shared" si="46"/>
        <v>1</v>
      </c>
    </row>
    <row r="744" spans="1:25" ht="15.75" x14ac:dyDescent="0.25">
      <c r="A744">
        <f t="shared" si="47"/>
        <v>742</v>
      </c>
      <c r="B744" t="str">
        <f>C744&amp;" "&amp;D744&amp;" - "&amp;F744</f>
        <v>Victor Mete - MTL</v>
      </c>
      <c r="C744" t="str">
        <f>RIGHT(E744,(LEN(E744)-1)-SEARCH(",",E744,1))</f>
        <v>Victor</v>
      </c>
      <c r="D744" t="str">
        <f>LEFT(E744,SEARCH(",",E744,1)-1)</f>
        <v>Mete</v>
      </c>
      <c r="E744" s="39" t="s">
        <v>1495</v>
      </c>
      <c r="F744" s="30" t="s">
        <v>22</v>
      </c>
      <c r="G744" s="35" t="s">
        <v>388</v>
      </c>
      <c r="H744" s="9" t="s">
        <v>2447</v>
      </c>
      <c r="I744" s="9" t="s">
        <v>2441</v>
      </c>
      <c r="J744" s="9">
        <v>21</v>
      </c>
      <c r="K744" s="35">
        <f>VALUE(COUNTIF(Validation!$A$2:$H$47,E744))</f>
        <v>0</v>
      </c>
      <c r="L744" s="361">
        <f>IF(OR(N744="RFA",N744="UFA",N744="",N744=0),0,N744)</f>
        <v>870000</v>
      </c>
      <c r="M744" s="361">
        <f>IF(OR(O744="RFA",O744="UFA",O744="",O744=0),0,O744)</f>
        <v>0</v>
      </c>
      <c r="N744" s="358">
        <v>870000</v>
      </c>
      <c r="O744" s="358" t="s">
        <v>8</v>
      </c>
      <c r="P744" s="358">
        <v>0</v>
      </c>
      <c r="Q744" s="358">
        <v>0</v>
      </c>
      <c r="R744" s="358">
        <v>0</v>
      </c>
      <c r="S744" s="358">
        <v>0</v>
      </c>
      <c r="T744" s="358">
        <v>0</v>
      </c>
      <c r="U744" s="35">
        <f t="shared" si="44"/>
        <v>1</v>
      </c>
      <c r="W744">
        <f>COUNTIF($E$3:$E$1479,E744)</f>
        <v>1</v>
      </c>
      <c r="X744" s="35">
        <f t="shared" si="45"/>
        <v>1</v>
      </c>
      <c r="Y744">
        <f t="shared" si="46"/>
        <v>0</v>
      </c>
    </row>
    <row r="745" spans="1:25" ht="15.75" x14ac:dyDescent="0.25">
      <c r="A745">
        <f t="shared" si="47"/>
        <v>743</v>
      </c>
      <c r="B745" t="str">
        <f>C745&amp;" "&amp;D745&amp;" - "&amp;F745</f>
        <v>Christian Folin - MTL</v>
      </c>
      <c r="C745" t="str">
        <f>RIGHT(E745,(LEN(E745)-1)-SEARCH(",",E745,1))</f>
        <v>Christian</v>
      </c>
      <c r="D745" t="str">
        <f>LEFT(E745,SEARCH(",",E745,1)-1)</f>
        <v>Folin</v>
      </c>
      <c r="E745" s="39" t="s">
        <v>1799</v>
      </c>
      <c r="F745" s="30" t="s">
        <v>22</v>
      </c>
      <c r="G745" s="35">
        <v>0</v>
      </c>
      <c r="H745" s="35" t="s">
        <v>2446</v>
      </c>
      <c r="I745" s="35" t="s">
        <v>2441</v>
      </c>
      <c r="J745" s="35">
        <v>28</v>
      </c>
      <c r="K745" s="35">
        <f>VALUE(COUNTIF(Validation!$A$2:$H$47,E745))</f>
        <v>0</v>
      </c>
      <c r="L745" s="361">
        <f>IF(OR(N745="RFA",N745="UFA",N745="",N745=0),0,N745)</f>
        <v>800000</v>
      </c>
      <c r="M745" s="361">
        <f>IF(OR(O745="RFA",O745="UFA",O745="",O745=0),0,O745)</f>
        <v>0</v>
      </c>
      <c r="N745" s="358">
        <v>800000</v>
      </c>
      <c r="O745" s="358" t="s">
        <v>7</v>
      </c>
      <c r="P745" s="358">
        <v>0</v>
      </c>
      <c r="Q745" s="358">
        <v>0</v>
      </c>
      <c r="R745" s="358">
        <v>0</v>
      </c>
      <c r="S745" s="358">
        <v>0</v>
      </c>
      <c r="T745" s="362">
        <v>0</v>
      </c>
      <c r="U745" s="35">
        <f t="shared" si="44"/>
        <v>1</v>
      </c>
      <c r="W745">
        <f>COUNTIF($E$3:$E$1479,E745)</f>
        <v>1</v>
      </c>
      <c r="X745" s="35">
        <f t="shared" si="45"/>
        <v>0</v>
      </c>
      <c r="Y745">
        <f t="shared" si="46"/>
        <v>0</v>
      </c>
    </row>
    <row r="746" spans="1:25" ht="15.75" x14ac:dyDescent="0.25">
      <c r="A746">
        <f t="shared" si="47"/>
        <v>744</v>
      </c>
      <c r="B746" t="str">
        <f>C746&amp;" "&amp;D746&amp;" - "&amp;F746</f>
        <v>Charles Hudon - MTL</v>
      </c>
      <c r="C746" t="str">
        <f>RIGHT(E746,(LEN(E746)-1)-SEARCH(",",E746,1))</f>
        <v>Charles</v>
      </c>
      <c r="D746" t="str">
        <f>LEFT(E746,SEARCH(",",E746,1)-1)</f>
        <v>Hudon</v>
      </c>
      <c r="E746" s="39" t="s">
        <v>1490</v>
      </c>
      <c r="F746" s="30" t="s">
        <v>22</v>
      </c>
      <c r="G746" s="35">
        <v>0</v>
      </c>
      <c r="H746" s="35" t="s">
        <v>2444</v>
      </c>
      <c r="I746" s="35" t="s">
        <v>2441</v>
      </c>
      <c r="J746" s="35">
        <v>25</v>
      </c>
      <c r="K746" s="35">
        <f>VALUE(COUNTIF(Validation!$A$2:$H$47,E746))</f>
        <v>0</v>
      </c>
      <c r="L746" s="361">
        <f>IF(OR(N746="RFA",N746="UFA",N746="",N746=0),0,N746)</f>
        <v>800000</v>
      </c>
      <c r="M746" s="361">
        <f>IF(OR(O746="RFA",O746="UFA",O746="",O746=0),0,O746)</f>
        <v>0</v>
      </c>
      <c r="N746" s="358">
        <v>800000</v>
      </c>
      <c r="O746" s="358" t="s">
        <v>8</v>
      </c>
      <c r="P746" s="358">
        <v>0</v>
      </c>
      <c r="Q746" s="358">
        <v>0</v>
      </c>
      <c r="R746" s="358">
        <v>0</v>
      </c>
      <c r="S746" s="358">
        <v>0</v>
      </c>
      <c r="T746" s="358">
        <v>0</v>
      </c>
      <c r="U746" s="35">
        <f t="shared" si="44"/>
        <v>1</v>
      </c>
      <c r="W746">
        <f>COUNTIF($E$3:$E$1479,E746)</f>
        <v>1</v>
      </c>
      <c r="X746" s="35">
        <f t="shared" si="45"/>
        <v>0</v>
      </c>
      <c r="Y746">
        <f t="shared" si="46"/>
        <v>0</v>
      </c>
    </row>
    <row r="747" spans="1:25" ht="15.75" x14ac:dyDescent="0.25">
      <c r="A747">
        <f t="shared" si="47"/>
        <v>745</v>
      </c>
      <c r="B747" t="str">
        <f>C747&amp;" "&amp;D747&amp;" - "&amp;F747</f>
        <v>Joel Teasdale - MTL</v>
      </c>
      <c r="C747" t="str">
        <f>RIGHT(E747,(LEN(E747)-1)-SEARCH(",",E747,1))</f>
        <v>Joel</v>
      </c>
      <c r="D747" t="str">
        <f>LEFT(E747,SEARCH(",",E747,1)-1)</f>
        <v>Teasdale</v>
      </c>
      <c r="E747" s="39" t="s">
        <v>2871</v>
      </c>
      <c r="F747" s="30" t="s">
        <v>22</v>
      </c>
      <c r="G747" s="35" t="s">
        <v>388</v>
      </c>
      <c r="H747" s="35" t="s">
        <v>73</v>
      </c>
      <c r="I747" s="35" t="s">
        <v>2448</v>
      </c>
      <c r="J747" s="35">
        <v>20</v>
      </c>
      <c r="K747" s="35">
        <f>VALUE(COUNTIF(Validation!$A$2:$H$47,E747))</f>
        <v>0</v>
      </c>
      <c r="L747" s="361">
        <f>IF(OR(N747="RFA",N747="UFA",N747="",N747=0),0,N747)</f>
        <v>786667</v>
      </c>
      <c r="M747" s="361">
        <f>IF(OR(O747="RFA",O747="UFA",O747="",O747=0),0,O747)</f>
        <v>786667</v>
      </c>
      <c r="N747" s="358">
        <v>786667</v>
      </c>
      <c r="O747" s="358">
        <v>786667</v>
      </c>
      <c r="P747" s="358">
        <v>786667</v>
      </c>
      <c r="Q747" s="358" t="s">
        <v>8</v>
      </c>
      <c r="R747" s="358">
        <v>0</v>
      </c>
      <c r="S747" s="358">
        <v>0</v>
      </c>
      <c r="T747" s="358">
        <v>0</v>
      </c>
      <c r="U747" s="35">
        <f t="shared" si="44"/>
        <v>3</v>
      </c>
      <c r="W747">
        <f>COUNTIF($E$3:$E$1479,E747)</f>
        <v>1</v>
      </c>
      <c r="X747" s="35">
        <f t="shared" si="45"/>
        <v>1</v>
      </c>
      <c r="Y747">
        <f t="shared" si="46"/>
        <v>1</v>
      </c>
    </row>
    <row r="748" spans="1:25" ht="15.75" x14ac:dyDescent="0.25">
      <c r="A748">
        <f t="shared" si="47"/>
        <v>746</v>
      </c>
      <c r="B748" t="str">
        <f>C748&amp;" "&amp;D748&amp;" - "&amp;F748</f>
        <v>Alexandre Alain - MTL</v>
      </c>
      <c r="C748" t="str">
        <f>RIGHT(E748,(LEN(E748)-1)-SEARCH(",",E748,1))</f>
        <v>Alexandre</v>
      </c>
      <c r="D748" t="str">
        <f>LEFT(E748,SEARCH(",",E748,1)-1)</f>
        <v>Alain</v>
      </c>
      <c r="E748" s="39" t="s">
        <v>1506</v>
      </c>
      <c r="F748" s="30" t="s">
        <v>22</v>
      </c>
      <c r="G748" s="35" t="s">
        <v>388</v>
      </c>
      <c r="H748" s="35" t="s">
        <v>2455</v>
      </c>
      <c r="I748" s="35" t="s">
        <v>2448</v>
      </c>
      <c r="J748" s="35">
        <v>22</v>
      </c>
      <c r="K748" s="35">
        <f>VALUE(COUNTIF(Validation!$A$2:$H$47,E748))</f>
        <v>0</v>
      </c>
      <c r="L748" s="361">
        <f>IF(OR(N748="RFA",N748="UFA",N748="",N748=0),0,N748)</f>
        <v>776666</v>
      </c>
      <c r="M748" s="361">
        <f>IF(OR(O748="RFA",O748="UFA",O748="",O748=0),0,O748)</f>
        <v>776666</v>
      </c>
      <c r="N748" s="358">
        <v>776666</v>
      </c>
      <c r="O748" s="358">
        <v>776666</v>
      </c>
      <c r="P748" s="358" t="s">
        <v>8</v>
      </c>
      <c r="Q748" s="358">
        <v>0</v>
      </c>
      <c r="R748" s="358">
        <v>0</v>
      </c>
      <c r="S748" s="358">
        <v>0</v>
      </c>
      <c r="T748" s="358">
        <v>0</v>
      </c>
      <c r="U748" s="35">
        <f t="shared" si="44"/>
        <v>2</v>
      </c>
      <c r="W748">
        <f>COUNTIF($E$3:$E$1479,E748)</f>
        <v>1</v>
      </c>
      <c r="X748" s="35">
        <f t="shared" si="45"/>
        <v>1</v>
      </c>
      <c r="Y748">
        <f t="shared" si="46"/>
        <v>1</v>
      </c>
    </row>
    <row r="749" spans="1:25" ht="15.75" x14ac:dyDescent="0.25">
      <c r="A749">
        <f t="shared" si="47"/>
        <v>747</v>
      </c>
      <c r="B749" t="str">
        <f>C749&amp;" "&amp;D749&amp;" - "&amp;F749</f>
        <v>Hayden Verbeek - MTL</v>
      </c>
      <c r="C749" t="str">
        <f>RIGHT(E749,(LEN(E749)-1)-SEARCH(",",E749,1))</f>
        <v>Hayden</v>
      </c>
      <c r="D749" t="str">
        <f>LEFT(E749,SEARCH(",",E749,1)-1)</f>
        <v>Verbeek</v>
      </c>
      <c r="E749" s="39" t="s">
        <v>1505</v>
      </c>
      <c r="F749" s="35" t="s">
        <v>22</v>
      </c>
      <c r="G749" s="35" t="s">
        <v>388</v>
      </c>
      <c r="H749" s="35" t="s">
        <v>73</v>
      </c>
      <c r="I749" s="35" t="s">
        <v>2448</v>
      </c>
      <c r="J749" s="35">
        <v>21</v>
      </c>
      <c r="K749" s="35">
        <f>VALUE(COUNTIF(Validation!$A$2:$H$47,E749))</f>
        <v>0</v>
      </c>
      <c r="L749" s="361">
        <f>IF(OR(N749="RFA",N749="UFA",N749="",N749=0),0,N749)</f>
        <v>776666</v>
      </c>
      <c r="M749" s="361">
        <f>IF(OR(O749="RFA",O749="UFA",O749="",O749=0),0,O749)</f>
        <v>776666</v>
      </c>
      <c r="N749" s="358">
        <v>776666</v>
      </c>
      <c r="O749" s="358">
        <v>776666</v>
      </c>
      <c r="P749" s="358" t="s">
        <v>8</v>
      </c>
      <c r="Q749" s="358">
        <v>0</v>
      </c>
      <c r="R749" s="358">
        <v>0</v>
      </c>
      <c r="S749" s="358">
        <v>0</v>
      </c>
      <c r="T749" s="358">
        <v>0</v>
      </c>
      <c r="U749" s="35">
        <f t="shared" si="44"/>
        <v>2</v>
      </c>
      <c r="W749">
        <f>COUNTIF($E$3:$E$1479,E749)</f>
        <v>1</v>
      </c>
      <c r="X749" s="35">
        <f t="shared" si="45"/>
        <v>1</v>
      </c>
      <c r="Y749">
        <f t="shared" si="46"/>
        <v>1</v>
      </c>
    </row>
    <row r="750" spans="1:25" ht="15.75" x14ac:dyDescent="0.25">
      <c r="A750">
        <f t="shared" si="47"/>
        <v>748</v>
      </c>
      <c r="B750" t="str">
        <f>C750&amp;" "&amp;D750&amp;" - "&amp;F750</f>
        <v>Charlie Lindgren - MTL</v>
      </c>
      <c r="C750" t="str">
        <f>RIGHT(E750,(LEN(E750)-1)-SEARCH(",",E750,1))</f>
        <v>Charlie</v>
      </c>
      <c r="D750" t="str">
        <f>LEFT(E750,SEARCH(",",E750,1)-1)</f>
        <v>Lindgren</v>
      </c>
      <c r="E750" s="39" t="s">
        <v>1507</v>
      </c>
      <c r="F750" s="35" t="s">
        <v>22</v>
      </c>
      <c r="G750" s="35">
        <v>0</v>
      </c>
      <c r="H750" s="35" t="s">
        <v>127</v>
      </c>
      <c r="I750" s="35" t="s">
        <v>2448</v>
      </c>
      <c r="J750" s="35">
        <v>25</v>
      </c>
      <c r="K750" s="35">
        <f>VALUE(COUNTIF(Validation!$A$2:$H$47,E750))</f>
        <v>0</v>
      </c>
      <c r="L750" s="361">
        <f>IF(OR(N750="RFA",N750="UFA",N750="",N750=0),0,N750)</f>
        <v>750000</v>
      </c>
      <c r="M750" s="361">
        <f>IF(OR(O750="RFA",O750="UFA",O750="",O750=0),0,O750)</f>
        <v>750000</v>
      </c>
      <c r="N750" s="358">
        <v>750000</v>
      </c>
      <c r="O750" s="358">
        <v>750000</v>
      </c>
      <c r="P750" s="358" t="s">
        <v>7</v>
      </c>
      <c r="Q750" s="358">
        <v>0</v>
      </c>
      <c r="R750" s="358">
        <v>0</v>
      </c>
      <c r="S750" s="358">
        <v>0</v>
      </c>
      <c r="T750" s="358">
        <v>0</v>
      </c>
      <c r="U750" s="35">
        <f t="shared" si="44"/>
        <v>2</v>
      </c>
      <c r="W750">
        <f>COUNTIF($E$3:$E$1479,E750)</f>
        <v>1</v>
      </c>
      <c r="X750" s="35">
        <f t="shared" si="45"/>
        <v>0</v>
      </c>
      <c r="Y750">
        <f t="shared" si="46"/>
        <v>1</v>
      </c>
    </row>
    <row r="751" spans="1:25" ht="15.75" x14ac:dyDescent="0.25">
      <c r="A751">
        <f t="shared" si="47"/>
        <v>749</v>
      </c>
      <c r="B751" t="str">
        <f>C751&amp;" "&amp;D751&amp;" - "&amp;F751</f>
        <v>Michael Pezzetta - MTL</v>
      </c>
      <c r="C751" t="str">
        <f>RIGHT(E751,(LEN(E751)-1)-SEARCH(",",E751,1))</f>
        <v>Michael</v>
      </c>
      <c r="D751" t="str">
        <f>LEFT(E751,SEARCH(",",E751,1)-1)</f>
        <v>Pezzetta</v>
      </c>
      <c r="E751" s="39" t="s">
        <v>1508</v>
      </c>
      <c r="F751" s="30" t="s">
        <v>22</v>
      </c>
      <c r="G751" s="35" t="s">
        <v>388</v>
      </c>
      <c r="H751" s="9" t="s">
        <v>2452</v>
      </c>
      <c r="I751" s="9" t="s">
        <v>2448</v>
      </c>
      <c r="J751" s="9">
        <v>21</v>
      </c>
      <c r="K751" s="35">
        <f>VALUE(COUNTIF(Validation!$A$2:$H$47,E751))</f>
        <v>0</v>
      </c>
      <c r="L751" s="361">
        <f>IF(OR(N751="RFA",N751="UFA",N751="",N751=0),0,N751)</f>
        <v>743333</v>
      </c>
      <c r="M751" s="361">
        <f>IF(OR(O751="RFA",O751="UFA",O751="",O751=0),0,O751)</f>
        <v>743333</v>
      </c>
      <c r="N751" s="358">
        <v>743333</v>
      </c>
      <c r="O751" s="358">
        <v>743333</v>
      </c>
      <c r="P751" s="358" t="s">
        <v>8</v>
      </c>
      <c r="Q751" s="358">
        <v>0</v>
      </c>
      <c r="R751" s="358">
        <v>0</v>
      </c>
      <c r="S751" s="358">
        <v>0</v>
      </c>
      <c r="T751" s="358">
        <v>0</v>
      </c>
      <c r="U751" s="35">
        <f t="shared" si="44"/>
        <v>2</v>
      </c>
      <c r="W751">
        <f>COUNTIF($E$3:$E$1479,E751)</f>
        <v>1</v>
      </c>
      <c r="X751" s="35">
        <f t="shared" si="45"/>
        <v>1</v>
      </c>
      <c r="Y751">
        <f t="shared" si="46"/>
        <v>1</v>
      </c>
    </row>
    <row r="752" spans="1:25" ht="15.75" x14ac:dyDescent="0.25">
      <c r="A752">
        <f t="shared" si="47"/>
        <v>750</v>
      </c>
      <c r="B752" t="str">
        <f>C752&amp;" "&amp;D752&amp;" - "&amp;F752</f>
        <v>Antoine Waked - MTL</v>
      </c>
      <c r="C752" t="str">
        <f>RIGHT(E752,(LEN(E752)-1)-SEARCH(",",E752,1))</f>
        <v>Antoine</v>
      </c>
      <c r="D752" t="str">
        <f>LEFT(E752,SEARCH(",",E752,1)-1)</f>
        <v>Waked</v>
      </c>
      <c r="E752" s="39" t="s">
        <v>1509</v>
      </c>
      <c r="F752" s="30" t="s">
        <v>22</v>
      </c>
      <c r="G752" s="35" t="s">
        <v>388</v>
      </c>
      <c r="H752" s="35" t="s">
        <v>2440</v>
      </c>
      <c r="I752" s="35" t="s">
        <v>2448</v>
      </c>
      <c r="J752" s="9">
        <v>23</v>
      </c>
      <c r="K752" s="35">
        <f>VALUE(COUNTIF(Validation!$A$2:$H$47,E752))</f>
        <v>0</v>
      </c>
      <c r="L752" s="361">
        <f>IF(OR(N752="RFA",N752="UFA",N752="",N752=0),0,N752)</f>
        <v>726667</v>
      </c>
      <c r="M752" s="361">
        <f>IF(OR(O752="RFA",O752="UFA",O752="",O752=0),0,O752)</f>
        <v>0</v>
      </c>
      <c r="N752" s="358">
        <v>726667</v>
      </c>
      <c r="O752" s="358" t="s">
        <v>8</v>
      </c>
      <c r="P752" s="358">
        <v>0</v>
      </c>
      <c r="Q752" s="358">
        <v>0</v>
      </c>
      <c r="R752" s="358">
        <v>0</v>
      </c>
      <c r="S752" s="358">
        <v>0</v>
      </c>
      <c r="T752" s="358">
        <v>0</v>
      </c>
      <c r="U752" s="35">
        <f t="shared" si="44"/>
        <v>1</v>
      </c>
      <c r="W752">
        <f>COUNTIF($E$3:$E$1479,E752)</f>
        <v>1</v>
      </c>
      <c r="X752" s="35">
        <f t="shared" si="45"/>
        <v>1</v>
      </c>
      <c r="Y752">
        <f t="shared" si="46"/>
        <v>0</v>
      </c>
    </row>
    <row r="753" spans="1:25" ht="15.75" x14ac:dyDescent="0.25">
      <c r="A753">
        <f t="shared" si="47"/>
        <v>751</v>
      </c>
      <c r="B753" t="str">
        <f>C753&amp;" "&amp;D753&amp;" - "&amp;F753</f>
        <v>Michael McNiven - MTL</v>
      </c>
      <c r="C753" t="str">
        <f>RIGHT(E753,(LEN(E753)-1)-SEARCH(",",E753,1))</f>
        <v>Michael</v>
      </c>
      <c r="D753" t="str">
        <f>LEFT(E753,SEARCH(",",E753,1)-1)</f>
        <v>McNiven</v>
      </c>
      <c r="E753" s="39" t="s">
        <v>1512</v>
      </c>
      <c r="F753" s="30" t="s">
        <v>22</v>
      </c>
      <c r="G753" s="35" t="s">
        <v>388</v>
      </c>
      <c r="H753" s="35" t="s">
        <v>127</v>
      </c>
      <c r="I753" s="35" t="s">
        <v>2448</v>
      </c>
      <c r="J753" s="35">
        <v>22</v>
      </c>
      <c r="K753" s="35">
        <f>VALUE(COUNTIF(Validation!$A$2:$H$47,E753))</f>
        <v>0</v>
      </c>
      <c r="L753" s="361">
        <f>IF(OR(N753="RFA",N753="UFA",N753="",N753=0),0,N753)</f>
        <v>718888</v>
      </c>
      <c r="M753" s="361">
        <f>IF(OR(O753="RFA",O753="UFA",O753="",O753=0),0,O753)</f>
        <v>0</v>
      </c>
      <c r="N753" s="358">
        <v>718888</v>
      </c>
      <c r="O753" s="358" t="s">
        <v>8</v>
      </c>
      <c r="P753" s="358">
        <v>0</v>
      </c>
      <c r="Q753" s="358">
        <v>0</v>
      </c>
      <c r="R753" s="358">
        <v>0</v>
      </c>
      <c r="S753" s="358">
        <v>0</v>
      </c>
      <c r="T753" s="358">
        <v>0</v>
      </c>
      <c r="U753" s="35">
        <f t="shared" si="44"/>
        <v>1</v>
      </c>
      <c r="W753">
        <f>COUNTIF($E$3:$E$1479,E753)</f>
        <v>1</v>
      </c>
      <c r="X753" s="35">
        <f t="shared" si="45"/>
        <v>1</v>
      </c>
      <c r="Y753">
        <f t="shared" si="46"/>
        <v>0</v>
      </c>
    </row>
    <row r="754" spans="1:25" ht="15.75" x14ac:dyDescent="0.25">
      <c r="A754">
        <f t="shared" si="47"/>
        <v>752</v>
      </c>
      <c r="B754" t="str">
        <f>C754&amp;" "&amp;D754&amp;" - "&amp;F754</f>
        <v>Riley Barber - MTL</v>
      </c>
      <c r="C754" t="str">
        <f>RIGHT(E754,(LEN(E754)-1)-SEARCH(",",E754,1))</f>
        <v>Riley</v>
      </c>
      <c r="D754" t="str">
        <f>LEFT(E754,SEARCH(",",E754,1)-1)</f>
        <v>Barber</v>
      </c>
      <c r="E754" s="39" t="s">
        <v>1888</v>
      </c>
      <c r="F754" s="30" t="s">
        <v>22</v>
      </c>
      <c r="G754" s="35">
        <v>0</v>
      </c>
      <c r="H754" s="35" t="s">
        <v>2440</v>
      </c>
      <c r="I754" s="35" t="s">
        <v>2448</v>
      </c>
      <c r="J754" s="35">
        <v>25</v>
      </c>
      <c r="K754" s="35">
        <f>VALUE(COUNTIF(Validation!$A$2:$H$47,E754))</f>
        <v>0</v>
      </c>
      <c r="L754" s="361">
        <f>IF(OR(N754="RFA",N754="UFA",N754="",N754=0),0,N754)</f>
        <v>700000</v>
      </c>
      <c r="M754" s="361">
        <f>IF(OR(O754="RFA",O754="UFA",O754="",O754=0),0,O754)</f>
        <v>0</v>
      </c>
      <c r="N754" s="358">
        <v>700000</v>
      </c>
      <c r="O754" s="358" t="s">
        <v>8</v>
      </c>
      <c r="P754" s="358">
        <v>0</v>
      </c>
      <c r="Q754" s="358">
        <v>0</v>
      </c>
      <c r="R754" s="358">
        <v>0</v>
      </c>
      <c r="S754" s="358">
        <v>0</v>
      </c>
      <c r="T754" s="358">
        <v>0</v>
      </c>
      <c r="U754" s="35">
        <f t="shared" si="44"/>
        <v>1</v>
      </c>
      <c r="W754">
        <f>COUNTIF($E$3:$E$1479,E754)</f>
        <v>1</v>
      </c>
      <c r="X754" s="35">
        <f t="shared" si="45"/>
        <v>0</v>
      </c>
      <c r="Y754">
        <f t="shared" si="46"/>
        <v>0</v>
      </c>
    </row>
    <row r="755" spans="1:25" ht="15.75" x14ac:dyDescent="0.25">
      <c r="A755">
        <f t="shared" si="47"/>
        <v>753</v>
      </c>
      <c r="B755" t="str">
        <f>C755&amp;" "&amp;D755&amp;" - "&amp;F755</f>
        <v>Alex Belzile - MTL</v>
      </c>
      <c r="C755" t="str">
        <f>RIGHT(E755,(LEN(E755)-1)-SEARCH(",",E755,1))</f>
        <v>Alex</v>
      </c>
      <c r="D755" t="str">
        <f>LEFT(E755,SEARCH(",",E755,1)-1)</f>
        <v>Belzile</v>
      </c>
      <c r="E755" s="39" t="s">
        <v>2606</v>
      </c>
      <c r="F755" s="30" t="s">
        <v>22</v>
      </c>
      <c r="G755" s="35">
        <v>0</v>
      </c>
      <c r="H755" s="35" t="s">
        <v>2455</v>
      </c>
      <c r="I755" s="35" t="s">
        <v>2448</v>
      </c>
      <c r="J755" s="35">
        <v>27</v>
      </c>
      <c r="K755" s="35">
        <f>VALUE(COUNTIF(Validation!$A$2:$H$47,E755))</f>
        <v>0</v>
      </c>
      <c r="L755" s="361">
        <f>IF(OR(N755="RFA",N755="UFA",N755="",N755=0),0,N755)</f>
        <v>700000</v>
      </c>
      <c r="M755" s="361">
        <f>IF(OR(O755="RFA",O755="UFA",O755="",O755=0),0,O755)</f>
        <v>0</v>
      </c>
      <c r="N755" s="358">
        <v>700000</v>
      </c>
      <c r="O755" s="358" t="s">
        <v>7</v>
      </c>
      <c r="P755" s="358">
        <v>0</v>
      </c>
      <c r="Q755" s="358">
        <v>0</v>
      </c>
      <c r="R755" s="358">
        <v>0</v>
      </c>
      <c r="S755" s="358">
        <v>0</v>
      </c>
      <c r="T755" s="358">
        <v>0</v>
      </c>
      <c r="U755" s="35">
        <f t="shared" si="44"/>
        <v>1</v>
      </c>
      <c r="W755">
        <f>COUNTIF($E$3:$E$1479,E755)</f>
        <v>1</v>
      </c>
      <c r="X755" s="35">
        <f t="shared" si="45"/>
        <v>0</v>
      </c>
      <c r="Y755">
        <f t="shared" si="46"/>
        <v>0</v>
      </c>
    </row>
    <row r="756" spans="1:25" ht="15.75" x14ac:dyDescent="0.25">
      <c r="A756">
        <f t="shared" si="47"/>
        <v>754</v>
      </c>
      <c r="B756" t="str">
        <f>C756&amp;" "&amp;D756&amp;" - "&amp;F756</f>
        <v>Michael McCarron - MTL</v>
      </c>
      <c r="C756" t="str">
        <f>RIGHT(E756,(LEN(E756)-1)-SEARCH(",",E756,1))</f>
        <v>Michael</v>
      </c>
      <c r="D756" t="str">
        <f>LEFT(E756,SEARCH(",",E756,1)-1)</f>
        <v>McCarron</v>
      </c>
      <c r="E756" s="39" t="s">
        <v>1502</v>
      </c>
      <c r="F756" s="30" t="s">
        <v>22</v>
      </c>
      <c r="G756" s="35">
        <v>0</v>
      </c>
      <c r="H756" s="35" t="s">
        <v>2455</v>
      </c>
      <c r="I756" s="35" t="s">
        <v>2448</v>
      </c>
      <c r="J756" s="35">
        <v>24</v>
      </c>
      <c r="K756" s="35">
        <f>VALUE(COUNTIF(Validation!$A$2:$H$47,E756))</f>
        <v>0</v>
      </c>
      <c r="L756" s="361">
        <f>IF(OR(N756="RFA",N756="UFA",N756="",N756=0),0,N756)</f>
        <v>700000</v>
      </c>
      <c r="M756" s="361">
        <f>IF(OR(O756="RFA",O756="UFA",O756="",O756=0),0,O756)</f>
        <v>0</v>
      </c>
      <c r="N756" s="358">
        <v>700000</v>
      </c>
      <c r="O756" s="358" t="s">
        <v>8</v>
      </c>
      <c r="P756" s="358">
        <v>0</v>
      </c>
      <c r="Q756" s="358">
        <v>0</v>
      </c>
      <c r="R756" s="358">
        <v>0</v>
      </c>
      <c r="S756" s="358">
        <v>0</v>
      </c>
      <c r="T756" s="358">
        <v>0</v>
      </c>
      <c r="U756" s="35">
        <f t="shared" si="44"/>
        <v>1</v>
      </c>
      <c r="W756">
        <f>COUNTIF($E$3:$E$1479,E756)</f>
        <v>1</v>
      </c>
      <c r="X756" s="35">
        <f t="shared" si="45"/>
        <v>0</v>
      </c>
      <c r="Y756">
        <f t="shared" si="46"/>
        <v>0</v>
      </c>
    </row>
    <row r="757" spans="1:25" ht="15.75" x14ac:dyDescent="0.25">
      <c r="A757">
        <f t="shared" si="47"/>
        <v>755</v>
      </c>
      <c r="B757" t="str">
        <f>C757&amp;" "&amp;D757&amp;" - "&amp;F757</f>
        <v>Gustav Olofsson - MTL</v>
      </c>
      <c r="C757" t="str">
        <f>RIGHT(E757,(LEN(E757)-1)-SEARCH(",",E757,1))</f>
        <v>Gustav</v>
      </c>
      <c r="D757" t="str">
        <f>LEFT(E757,SEARCH(",",E757,1)-1)</f>
        <v>Olofsson</v>
      </c>
      <c r="E757" s="39" t="s">
        <v>2001</v>
      </c>
      <c r="F757" s="30" t="s">
        <v>22</v>
      </c>
      <c r="G757" s="35">
        <v>0</v>
      </c>
      <c r="H757" s="35" t="s">
        <v>2447</v>
      </c>
      <c r="I757" s="35" t="s">
        <v>2448</v>
      </c>
      <c r="J757" s="35">
        <v>24</v>
      </c>
      <c r="K757" s="35">
        <f>VALUE(COUNTIF(Validation!$A$2:$H$47,E757))</f>
        <v>0</v>
      </c>
      <c r="L757" s="361">
        <f>IF(OR(N757="RFA",N757="UFA",N757="",N757=0),0,N757)</f>
        <v>700000</v>
      </c>
      <c r="M757" s="361">
        <f>IF(OR(O757="RFA",O757="UFA",O757="",O757=0),0,O757)</f>
        <v>0</v>
      </c>
      <c r="N757" s="358">
        <v>700000</v>
      </c>
      <c r="O757" s="358" t="s">
        <v>8</v>
      </c>
      <c r="P757" s="358">
        <v>0</v>
      </c>
      <c r="Q757" s="358">
        <v>0</v>
      </c>
      <c r="R757" s="358">
        <v>0</v>
      </c>
      <c r="S757" s="358">
        <v>0</v>
      </c>
      <c r="T757" s="358">
        <v>0</v>
      </c>
      <c r="U757" s="35">
        <f t="shared" si="44"/>
        <v>1</v>
      </c>
      <c r="W757">
        <f>COUNTIF($E$3:$E$1479,E757)</f>
        <v>1</v>
      </c>
      <c r="X757" s="35">
        <f t="shared" si="45"/>
        <v>0</v>
      </c>
      <c r="Y757">
        <f t="shared" si="46"/>
        <v>0</v>
      </c>
    </row>
    <row r="758" spans="1:25" ht="15.75" x14ac:dyDescent="0.25">
      <c r="A758">
        <f t="shared" si="47"/>
        <v>756</v>
      </c>
      <c r="B758" t="str">
        <f>C758&amp;" "&amp;D758&amp;" - "&amp;F758</f>
        <v>Xavier Ouellet - MTL</v>
      </c>
      <c r="C758" t="str">
        <f>RIGHT(E758,(LEN(E758)-1)-SEARCH(",",E758,1))</f>
        <v>Xavier</v>
      </c>
      <c r="D758" t="str">
        <f>LEFT(E758,SEARCH(",",E758,1)-1)</f>
        <v>Ouellet</v>
      </c>
      <c r="E758" s="39" t="s">
        <v>1439</v>
      </c>
      <c r="F758" s="30" t="s">
        <v>22</v>
      </c>
      <c r="G758" s="35">
        <v>0</v>
      </c>
      <c r="H758" s="35" t="s">
        <v>2447</v>
      </c>
      <c r="I758" s="35" t="s">
        <v>2448</v>
      </c>
      <c r="J758" s="35">
        <v>26</v>
      </c>
      <c r="K758" s="35">
        <f>VALUE(COUNTIF(Validation!$A$2:$H$47,E758))</f>
        <v>0</v>
      </c>
      <c r="L758" s="361">
        <f>IF(OR(N758="RFA",N758="UFA",N758="",N758=0),0,N758)</f>
        <v>700000</v>
      </c>
      <c r="M758" s="361">
        <f>IF(OR(O758="RFA",O758="UFA",O758="",O758=0),0,O758)</f>
        <v>0</v>
      </c>
      <c r="N758" s="358">
        <v>700000</v>
      </c>
      <c r="O758" s="358" t="s">
        <v>8</v>
      </c>
      <c r="P758" s="358">
        <v>0</v>
      </c>
      <c r="Q758" s="358">
        <v>0</v>
      </c>
      <c r="R758" s="358">
        <v>0</v>
      </c>
      <c r="S758" s="358">
        <v>0</v>
      </c>
      <c r="T758" s="358">
        <v>0</v>
      </c>
      <c r="U758" s="35">
        <f t="shared" si="44"/>
        <v>1</v>
      </c>
      <c r="W758">
        <f>COUNTIF($E$3:$E$1479,E758)</f>
        <v>1</v>
      </c>
      <c r="X758" s="35">
        <f t="shared" si="45"/>
        <v>0</v>
      </c>
      <c r="Y758">
        <f t="shared" si="46"/>
        <v>0</v>
      </c>
    </row>
    <row r="759" spans="1:25" ht="15.75" x14ac:dyDescent="0.25">
      <c r="A759">
        <f t="shared" si="47"/>
        <v>757</v>
      </c>
      <c r="B759" t="str">
        <f>C759&amp;" "&amp;D759&amp;" - "&amp;F759</f>
        <v>Philip Varone - MTL</v>
      </c>
      <c r="C759" t="str">
        <f>RIGHT(E759,(LEN(E759)-1)-SEARCH(",",E759,1))</f>
        <v>Philip</v>
      </c>
      <c r="D759" t="str">
        <f>LEFT(E759,SEARCH(",",E759,1)-1)</f>
        <v>Varone</v>
      </c>
      <c r="E759" s="39" t="s">
        <v>1823</v>
      </c>
      <c r="F759" s="30" t="s">
        <v>22</v>
      </c>
      <c r="G759" s="35">
        <v>0</v>
      </c>
      <c r="H759" s="35" t="s">
        <v>73</v>
      </c>
      <c r="I759" s="35" t="s">
        <v>2448</v>
      </c>
      <c r="J759" s="35">
        <v>28</v>
      </c>
      <c r="K759" s="35">
        <f>VALUE(COUNTIF(Validation!$A$2:$H$47,E759))</f>
        <v>0</v>
      </c>
      <c r="L759" s="361">
        <f>IF(OR(N759="RFA",N759="UFA",N759="",N759=0),0,N759)</f>
        <v>700000</v>
      </c>
      <c r="M759" s="361">
        <f>IF(OR(O759="RFA",O759="UFA",O759="",O759=0),0,O759)</f>
        <v>0</v>
      </c>
      <c r="N759" s="358">
        <v>700000</v>
      </c>
      <c r="O759" s="358" t="s">
        <v>7</v>
      </c>
      <c r="P759" s="358">
        <v>0</v>
      </c>
      <c r="Q759" s="358">
        <v>0</v>
      </c>
      <c r="R759" s="358">
        <v>0</v>
      </c>
      <c r="S759" s="358">
        <v>0</v>
      </c>
      <c r="T759" s="358">
        <v>0</v>
      </c>
      <c r="U759" s="35">
        <f t="shared" si="44"/>
        <v>1</v>
      </c>
      <c r="W759">
        <f>COUNTIF($E$3:$E$1479,E759)</f>
        <v>1</v>
      </c>
      <c r="X759" s="35">
        <f t="shared" si="45"/>
        <v>0</v>
      </c>
      <c r="Y759">
        <f t="shared" si="46"/>
        <v>0</v>
      </c>
    </row>
    <row r="760" spans="1:25" ht="15.75" x14ac:dyDescent="0.25">
      <c r="A760">
        <f t="shared" si="47"/>
        <v>758</v>
      </c>
      <c r="B760" t="str">
        <f>C760&amp;" "&amp;D760&amp;" - "&amp;F760</f>
        <v>Matt Duchene - NAS</v>
      </c>
      <c r="C760" t="str">
        <f>RIGHT(E760,(LEN(E760)-1)-SEARCH(",",E760,1))</f>
        <v>Matt</v>
      </c>
      <c r="D760" t="str">
        <f>LEFT(E760,SEARCH(",",E760,1)-1)</f>
        <v>Duchene</v>
      </c>
      <c r="E760" s="39" t="s">
        <v>1518</v>
      </c>
      <c r="F760" s="30" t="s">
        <v>23</v>
      </c>
      <c r="G760" s="35">
        <v>0</v>
      </c>
      <c r="H760" s="35" t="s">
        <v>2681</v>
      </c>
      <c r="I760" s="35" t="s">
        <v>2679</v>
      </c>
      <c r="J760" s="35">
        <v>28</v>
      </c>
      <c r="K760" s="35">
        <f>VALUE(COUNTIF(Validation!$A$2:$H$47,E760))</f>
        <v>0</v>
      </c>
      <c r="L760" s="361">
        <f>IF(OR(N760="RFA",N760="UFA",N760="",N760=0),0,N760)</f>
        <v>8000000</v>
      </c>
      <c r="M760" s="361">
        <f>IF(OR(O760="RFA",O760="UFA",O760="",O760=0),0,O760)</f>
        <v>8000000</v>
      </c>
      <c r="N760" s="358">
        <v>8000000</v>
      </c>
      <c r="O760" s="358">
        <v>8000000</v>
      </c>
      <c r="P760" s="358">
        <v>8000000</v>
      </c>
      <c r="Q760" s="358">
        <v>8000000</v>
      </c>
      <c r="R760" s="358">
        <v>8000000</v>
      </c>
      <c r="S760" s="358">
        <v>8000000</v>
      </c>
      <c r="T760" s="358">
        <v>8000000</v>
      </c>
      <c r="U760" s="35">
        <f t="shared" si="44"/>
        <v>7</v>
      </c>
      <c r="W760">
        <f>COUNTIF($E$3:$E$1479,E760)</f>
        <v>1</v>
      </c>
      <c r="X760" s="35">
        <f t="shared" si="45"/>
        <v>0</v>
      </c>
      <c r="Y760">
        <f t="shared" si="46"/>
        <v>1</v>
      </c>
    </row>
    <row r="761" spans="1:25" ht="15.75" x14ac:dyDescent="0.25">
      <c r="A761">
        <f t="shared" si="47"/>
        <v>759</v>
      </c>
      <c r="B761" t="str">
        <f>C761&amp;" "&amp;D761&amp;" - "&amp;F761</f>
        <v>Ryan Johansen - NAS</v>
      </c>
      <c r="C761" t="str">
        <f>RIGHT(E761,(LEN(E761)-1)-SEARCH(",",E761,1))</f>
        <v>Ryan</v>
      </c>
      <c r="D761" t="str">
        <f>LEFT(E761,SEARCH(",",E761,1)-1)</f>
        <v>Johansen</v>
      </c>
      <c r="E761" s="39" t="s">
        <v>2974</v>
      </c>
      <c r="F761" s="30" t="s">
        <v>23</v>
      </c>
      <c r="G761" s="35">
        <v>0</v>
      </c>
      <c r="H761" s="35" t="s">
        <v>2686</v>
      </c>
      <c r="I761" s="35" t="s">
        <v>2679</v>
      </c>
      <c r="J761" s="35">
        <v>27</v>
      </c>
      <c r="K761" s="35">
        <f>VALUE(COUNTIF(Validation!$A$2:$H$47,E761))</f>
        <v>0</v>
      </c>
      <c r="L761" s="361">
        <f>IF(OR(N761="RFA",N761="UFA",N761="",N761=0),0,N761)</f>
        <v>8000000</v>
      </c>
      <c r="M761" s="361">
        <f>IF(OR(O761="RFA",O761="UFA",O761="",O761=0),0,O761)</f>
        <v>8000000</v>
      </c>
      <c r="N761" s="358">
        <v>8000000</v>
      </c>
      <c r="O761" s="358">
        <v>8000000</v>
      </c>
      <c r="P761" s="358">
        <v>8000000</v>
      </c>
      <c r="Q761" s="358">
        <v>8000000</v>
      </c>
      <c r="R761" s="358">
        <v>8000000</v>
      </c>
      <c r="S761" s="358">
        <v>8000000</v>
      </c>
      <c r="T761" s="358" t="s">
        <v>7</v>
      </c>
      <c r="U761" s="35">
        <f t="shared" si="44"/>
        <v>6</v>
      </c>
      <c r="W761">
        <f>COUNTIF($E$3:$E$1479,E761)</f>
        <v>1</v>
      </c>
      <c r="X761" s="35">
        <f t="shared" si="45"/>
        <v>0</v>
      </c>
      <c r="Y761">
        <f t="shared" si="46"/>
        <v>1</v>
      </c>
    </row>
    <row r="762" spans="1:25" ht="15.75" x14ac:dyDescent="0.25">
      <c r="A762">
        <f t="shared" si="47"/>
        <v>760</v>
      </c>
      <c r="B762" t="str">
        <f>C762&amp;" "&amp;D762&amp;" - "&amp;F762</f>
        <v>Ryan Ellis - NAS</v>
      </c>
      <c r="C762" t="str">
        <f>RIGHT(E762,(LEN(E762)-1)-SEARCH(",",E762,1))</f>
        <v>Ryan</v>
      </c>
      <c r="D762" t="str">
        <f>LEFT(E762,SEARCH(",",E762,1)-1)</f>
        <v>Ellis</v>
      </c>
      <c r="E762" s="14" t="s">
        <v>2960</v>
      </c>
      <c r="F762" s="30" t="s">
        <v>23</v>
      </c>
      <c r="G762" s="35">
        <v>0</v>
      </c>
      <c r="H762" s="35" t="s">
        <v>381</v>
      </c>
      <c r="I762" s="35" t="s">
        <v>2679</v>
      </c>
      <c r="J762" s="35">
        <v>28</v>
      </c>
      <c r="L762" s="361">
        <f>IF(OR(N762="RFA",N762="UFA",N762="",N762=0),0,N762)</f>
        <v>6250000</v>
      </c>
      <c r="M762" s="361">
        <f>IF(OR(O762="RFA",O762="UFA",O762="",O762=0),0,O762)</f>
        <v>6250000</v>
      </c>
      <c r="N762" s="358">
        <v>6250000</v>
      </c>
      <c r="O762" s="358">
        <v>6250000</v>
      </c>
      <c r="P762" s="358">
        <v>6250000</v>
      </c>
      <c r="Q762" s="358">
        <v>6250000</v>
      </c>
      <c r="R762" s="358">
        <v>6250000</v>
      </c>
      <c r="S762" s="358">
        <v>6250000</v>
      </c>
      <c r="T762" s="358">
        <v>6250000</v>
      </c>
      <c r="U762" s="35">
        <f t="shared" si="44"/>
        <v>7</v>
      </c>
      <c r="W762">
        <f>COUNTIF($E$3:$E$1479,E762)</f>
        <v>1</v>
      </c>
      <c r="X762" s="35">
        <f t="shared" si="45"/>
        <v>0</v>
      </c>
      <c r="Y762">
        <f t="shared" si="46"/>
        <v>1</v>
      </c>
    </row>
    <row r="763" spans="1:25" ht="15.75" x14ac:dyDescent="0.25">
      <c r="A763">
        <f t="shared" si="47"/>
        <v>761</v>
      </c>
      <c r="B763" t="str">
        <f>C763&amp;" "&amp;D763&amp;" - "&amp;F763</f>
        <v>Filip Forsberg - NAS</v>
      </c>
      <c r="C763" t="str">
        <f>RIGHT(E763,(LEN(E763)-1)-SEARCH(",",E763,1))</f>
        <v>Filip</v>
      </c>
      <c r="D763" t="str">
        <f>LEFT(E763,SEARCH(",",E763,1)-1)</f>
        <v>Forsberg</v>
      </c>
      <c r="E763" s="39" t="s">
        <v>2963</v>
      </c>
      <c r="F763" s="30" t="s">
        <v>23</v>
      </c>
      <c r="G763" s="35">
        <v>0</v>
      </c>
      <c r="H763" s="35" t="s">
        <v>93</v>
      </c>
      <c r="I763" s="35" t="s">
        <v>2679</v>
      </c>
      <c r="J763" s="35">
        <v>25</v>
      </c>
      <c r="K763" s="35">
        <f>VALUE(COUNTIF(Validation!$A$2:$H$47,E763))</f>
        <v>0</v>
      </c>
      <c r="L763" s="361">
        <f>IF(OR(N763="RFA",N763="UFA",N763="",N763=0),0,N763)</f>
        <v>6000000</v>
      </c>
      <c r="M763" s="361">
        <f>IF(OR(O763="RFA",O763="UFA",O763="",O763=0),0,O763)</f>
        <v>6000000</v>
      </c>
      <c r="N763" s="358">
        <v>6000000</v>
      </c>
      <c r="O763" s="358">
        <v>6000000</v>
      </c>
      <c r="P763" s="358">
        <v>6000000</v>
      </c>
      <c r="Q763" s="362" t="s">
        <v>7</v>
      </c>
      <c r="R763" s="358">
        <v>0</v>
      </c>
      <c r="S763" s="358">
        <v>0</v>
      </c>
      <c r="T763" s="358">
        <v>0</v>
      </c>
      <c r="U763" s="35">
        <f t="shared" si="44"/>
        <v>3</v>
      </c>
      <c r="W763">
        <f>COUNTIF($E$3:$E$1479,E763)</f>
        <v>1</v>
      </c>
      <c r="X763" s="35">
        <f t="shared" si="45"/>
        <v>0</v>
      </c>
      <c r="Y763">
        <f t="shared" si="46"/>
        <v>1</v>
      </c>
    </row>
    <row r="764" spans="1:25" ht="15.75" x14ac:dyDescent="0.25">
      <c r="A764">
        <f t="shared" si="47"/>
        <v>762</v>
      </c>
      <c r="B764" t="str">
        <f>C764&amp;" "&amp;D764&amp;" - "&amp;F764</f>
        <v>Kyle Turris - NAS</v>
      </c>
      <c r="C764" t="str">
        <f>RIGHT(E764,(LEN(E764)-1)-SEARCH(",",E764,1))</f>
        <v>Kyle</v>
      </c>
      <c r="D764" t="str">
        <f>LEFT(E764,SEARCH(",",E764,1)-1)</f>
        <v>Turris</v>
      </c>
      <c r="E764" s="39" t="s">
        <v>2020</v>
      </c>
      <c r="F764" s="30" t="s">
        <v>23</v>
      </c>
      <c r="G764" s="35">
        <v>0</v>
      </c>
      <c r="H764" s="35" t="s">
        <v>73</v>
      </c>
      <c r="I764" s="35" t="s">
        <v>2679</v>
      </c>
      <c r="J764" s="35">
        <v>29</v>
      </c>
      <c r="K764" s="35">
        <f>VALUE(COUNTIF(Validation!$A$2:$H$47,E764))</f>
        <v>0</v>
      </c>
      <c r="L764" s="361">
        <f>IF(OR(N764="RFA",N764="UFA",N764="",N764=0),0,N764)</f>
        <v>6000000</v>
      </c>
      <c r="M764" s="361">
        <f>IF(OR(O764="RFA",O764="UFA",O764="",O764=0),0,O764)</f>
        <v>6000000</v>
      </c>
      <c r="N764" s="358">
        <v>6000000</v>
      </c>
      <c r="O764" s="358">
        <v>6000000</v>
      </c>
      <c r="P764" s="358">
        <v>6000000</v>
      </c>
      <c r="Q764" s="358">
        <v>6000000</v>
      </c>
      <c r="R764" s="358">
        <v>6000000</v>
      </c>
      <c r="S764" s="358" t="s">
        <v>7</v>
      </c>
      <c r="T764" s="358">
        <v>0</v>
      </c>
      <c r="U764" s="35">
        <f t="shared" si="44"/>
        <v>5</v>
      </c>
      <c r="W764">
        <f>COUNTIF($E$3:$E$1479,E764)</f>
        <v>1</v>
      </c>
      <c r="X764" s="35">
        <f t="shared" si="45"/>
        <v>0</v>
      </c>
      <c r="Y764">
        <f t="shared" si="46"/>
        <v>1</v>
      </c>
    </row>
    <row r="765" spans="1:25" ht="15.75" x14ac:dyDescent="0.25">
      <c r="A765">
        <f t="shared" si="47"/>
        <v>763</v>
      </c>
      <c r="B765" t="str">
        <f>C765&amp;" "&amp;D765&amp;" - "&amp;F765</f>
        <v>Mikael Granlund - NAS</v>
      </c>
      <c r="C765" t="str">
        <f>RIGHT(E765,(LEN(E765)-1)-SEARCH(",",E765,1))</f>
        <v>Mikael</v>
      </c>
      <c r="D765" t="str">
        <f>LEFT(E765,SEARCH(",",E765,1)-1)</f>
        <v>Granlund</v>
      </c>
      <c r="E765" s="39" t="s">
        <v>1988</v>
      </c>
      <c r="F765" s="30" t="s">
        <v>23</v>
      </c>
      <c r="G765" s="35">
        <v>0</v>
      </c>
      <c r="H765" s="35" t="s">
        <v>2686</v>
      </c>
      <c r="I765" s="35" t="s">
        <v>2679</v>
      </c>
      <c r="J765" s="35">
        <v>27</v>
      </c>
      <c r="K765" s="35">
        <f>VALUE(COUNTIF(Validation!$A$2:$H$47,E765))</f>
        <v>0</v>
      </c>
      <c r="L765" s="361">
        <f>IF(OR(N765="RFA",N765="UFA",N765="",N765=0),0,N765)</f>
        <v>5750000</v>
      </c>
      <c r="M765" s="361">
        <f>IF(OR(O765="RFA",O765="UFA",O765="",O765=0),0,O765)</f>
        <v>0</v>
      </c>
      <c r="N765" s="358">
        <v>5750000</v>
      </c>
      <c r="O765" s="358" t="s">
        <v>7</v>
      </c>
      <c r="P765" s="358">
        <v>0</v>
      </c>
      <c r="Q765" s="358">
        <v>0</v>
      </c>
      <c r="R765" s="358">
        <v>0</v>
      </c>
      <c r="S765" s="358">
        <v>0</v>
      </c>
      <c r="T765" s="358">
        <v>0</v>
      </c>
      <c r="U765" s="35">
        <f t="shared" si="44"/>
        <v>1</v>
      </c>
      <c r="W765">
        <f>COUNTIF($E$3:$E$1479,E765)</f>
        <v>1</v>
      </c>
      <c r="X765" s="35">
        <f t="shared" si="45"/>
        <v>0</v>
      </c>
      <c r="Y765">
        <f t="shared" si="46"/>
        <v>0</v>
      </c>
    </row>
    <row r="766" spans="1:25" ht="15.75" x14ac:dyDescent="0.25">
      <c r="A766">
        <f t="shared" si="47"/>
        <v>764</v>
      </c>
      <c r="B766" t="str">
        <f>C766&amp;" "&amp;D766&amp;" - "&amp;F766</f>
        <v>Pekka Rinne - NAS</v>
      </c>
      <c r="C766" t="str">
        <f>RIGHT(E766,(LEN(E766)-1)-SEARCH(",",E766,1))</f>
        <v>Pekka</v>
      </c>
      <c r="D766" t="str">
        <f>LEFT(E766,SEARCH(",",E766,1)-1)</f>
        <v>Rinne</v>
      </c>
      <c r="E766" s="39" t="s">
        <v>2033</v>
      </c>
      <c r="F766" s="30" t="s">
        <v>23</v>
      </c>
      <c r="G766" s="35" t="s">
        <v>2717</v>
      </c>
      <c r="H766" s="35" t="s">
        <v>127</v>
      </c>
      <c r="I766" s="35" t="s">
        <v>2679</v>
      </c>
      <c r="J766" s="35">
        <v>36</v>
      </c>
      <c r="K766" s="35">
        <f>VALUE(COUNTIF(Validation!$A$2:$H$47,E766))</f>
        <v>0</v>
      </c>
      <c r="L766" s="361">
        <f>IF(OR(N766="RFA",N766="UFA",N766="",N766=0),0,N766)</f>
        <v>5000000</v>
      </c>
      <c r="M766" s="361">
        <f>IF(OR(O766="RFA",O766="UFA",O766="",O766=0),0,O766)</f>
        <v>5000000</v>
      </c>
      <c r="N766" s="358">
        <v>5000000</v>
      </c>
      <c r="O766" s="358">
        <v>5000000</v>
      </c>
      <c r="P766" s="358" t="s">
        <v>7</v>
      </c>
      <c r="Q766" s="358">
        <v>0</v>
      </c>
      <c r="R766" s="358">
        <v>0</v>
      </c>
      <c r="S766" s="358">
        <v>0</v>
      </c>
      <c r="T766" s="358">
        <v>0</v>
      </c>
      <c r="U766" s="35">
        <f t="shared" si="44"/>
        <v>2</v>
      </c>
      <c r="W766">
        <f>COUNTIF($E$3:$E$1479,E766)</f>
        <v>1</v>
      </c>
      <c r="X766" s="35">
        <f t="shared" si="45"/>
        <v>0</v>
      </c>
      <c r="Y766">
        <f t="shared" si="46"/>
        <v>1</v>
      </c>
    </row>
    <row r="767" spans="1:25" ht="15.75" x14ac:dyDescent="0.25">
      <c r="A767">
        <f t="shared" si="47"/>
        <v>765</v>
      </c>
      <c r="B767" t="str">
        <f>C767&amp;" "&amp;D767&amp;" - "&amp;F767</f>
        <v>Viktor Arvidsson - NAS</v>
      </c>
      <c r="C767" t="str">
        <f>RIGHT(E767,(LEN(E767)-1)-SEARCH(",",E767,1))</f>
        <v>Viktor</v>
      </c>
      <c r="D767" t="str">
        <f>LEFT(E767,SEARCH(",",E767,1)-1)</f>
        <v>Arvidsson</v>
      </c>
      <c r="E767" s="39" t="s">
        <v>2022</v>
      </c>
      <c r="F767" s="30" t="s">
        <v>23</v>
      </c>
      <c r="G767" s="35">
        <v>0</v>
      </c>
      <c r="H767" s="35" t="s">
        <v>2682</v>
      </c>
      <c r="I767" s="35" t="s">
        <v>2679</v>
      </c>
      <c r="J767" s="35">
        <v>26</v>
      </c>
      <c r="K767" s="35">
        <f>VALUE(COUNTIF(Validation!$A$2:$H$47,E767))</f>
        <v>0</v>
      </c>
      <c r="L767" s="361">
        <f>IF(OR(N767="RFA",N767="UFA",N767="",N767=0),0,N767)</f>
        <v>4250000</v>
      </c>
      <c r="M767" s="361">
        <f>IF(OR(O767="RFA",O767="UFA",O767="",O767=0),0,O767)</f>
        <v>4250000</v>
      </c>
      <c r="N767" s="358">
        <v>4250000</v>
      </c>
      <c r="O767" s="358">
        <v>4250000</v>
      </c>
      <c r="P767" s="358">
        <v>4250000</v>
      </c>
      <c r="Q767" s="358">
        <v>4250000</v>
      </c>
      <c r="R767" s="358">
        <v>4250000</v>
      </c>
      <c r="S767" s="358" t="s">
        <v>7</v>
      </c>
      <c r="T767" s="358">
        <v>0</v>
      </c>
      <c r="U767" s="35">
        <f t="shared" si="44"/>
        <v>5</v>
      </c>
      <c r="W767">
        <f>COUNTIF($E$3:$E$1479,E767)</f>
        <v>1</v>
      </c>
      <c r="X767" s="35">
        <f t="shared" si="45"/>
        <v>0</v>
      </c>
      <c r="Y767">
        <f t="shared" si="46"/>
        <v>1</v>
      </c>
    </row>
    <row r="768" spans="1:25" ht="15.75" x14ac:dyDescent="0.25">
      <c r="A768">
        <f t="shared" si="47"/>
        <v>766</v>
      </c>
      <c r="B768" t="str">
        <f>C768&amp;" "&amp;D768&amp;" - "&amp;F768</f>
        <v>Craig Smith - NAS</v>
      </c>
      <c r="C768" t="str">
        <f>RIGHT(E768,(LEN(E768)-1)-SEARCH(",",E768,1))</f>
        <v>Craig</v>
      </c>
      <c r="D768" t="str">
        <f>LEFT(E768,SEARCH(",",E768,1)-1)</f>
        <v>Smith</v>
      </c>
      <c r="E768" s="39" t="s">
        <v>2021</v>
      </c>
      <c r="F768" s="30" t="s">
        <v>23</v>
      </c>
      <c r="G768" s="35">
        <v>0</v>
      </c>
      <c r="H768" s="35" t="s">
        <v>2680</v>
      </c>
      <c r="I768" s="35" t="s">
        <v>2679</v>
      </c>
      <c r="J768" s="35">
        <v>29</v>
      </c>
      <c r="K768" s="35">
        <f>VALUE(COUNTIF(Validation!$A$2:$H$47,E768))</f>
        <v>0</v>
      </c>
      <c r="L768" s="361">
        <f>IF(OR(N768="RFA",N768="UFA",N768="",N768=0),0,N768)</f>
        <v>4250000</v>
      </c>
      <c r="M768" s="361">
        <f>IF(OR(O768="RFA",O768="UFA",O768="",O768=0),0,O768)</f>
        <v>0</v>
      </c>
      <c r="N768" s="358">
        <v>4250000</v>
      </c>
      <c r="O768" s="358" t="s">
        <v>7</v>
      </c>
      <c r="P768" s="358">
        <v>0</v>
      </c>
      <c r="Q768" s="358">
        <v>0</v>
      </c>
      <c r="R768" s="358">
        <v>0</v>
      </c>
      <c r="S768" s="358">
        <v>0</v>
      </c>
      <c r="T768" s="358">
        <v>0</v>
      </c>
      <c r="U768" s="35">
        <f t="shared" si="44"/>
        <v>1</v>
      </c>
      <c r="W768">
        <f>COUNTIF($E$3:$E$1479,E768)</f>
        <v>1</v>
      </c>
      <c r="X768" s="35">
        <f t="shared" si="45"/>
        <v>0</v>
      </c>
      <c r="Y768">
        <f t="shared" si="46"/>
        <v>0</v>
      </c>
    </row>
    <row r="769" spans="1:25" ht="15.75" x14ac:dyDescent="0.25">
      <c r="A769">
        <f t="shared" si="47"/>
        <v>767</v>
      </c>
      <c r="B769" t="str">
        <f>C769&amp;" "&amp;D769&amp;" - "&amp;F769</f>
        <v>Nick Bonino - NAS</v>
      </c>
      <c r="C769" t="str">
        <f>RIGHT(E769,(LEN(E769)-1)-SEARCH(",",E769,1))</f>
        <v>Nick</v>
      </c>
      <c r="D769" t="str">
        <f>LEFT(E769,SEARCH(",",E769,1)-1)</f>
        <v>Bonino</v>
      </c>
      <c r="E769" s="39" t="s">
        <v>2023</v>
      </c>
      <c r="F769" s="30" t="s">
        <v>23</v>
      </c>
      <c r="G769" s="35">
        <v>0</v>
      </c>
      <c r="H769" s="35" t="s">
        <v>73</v>
      </c>
      <c r="I769" s="35" t="s">
        <v>2679</v>
      </c>
      <c r="J769" s="35">
        <v>31</v>
      </c>
      <c r="K769" s="35">
        <f>VALUE(COUNTIF(Validation!$A$2:$H$47,E769))</f>
        <v>0</v>
      </c>
      <c r="L769" s="361">
        <f>IF(OR(N769="RFA",N769="UFA",N769="",N769=0),0,N769)</f>
        <v>4100000</v>
      </c>
      <c r="M769" s="361">
        <f>IF(OR(O769="RFA",O769="UFA",O769="",O769=0),0,O769)</f>
        <v>4100000</v>
      </c>
      <c r="N769" s="358">
        <v>4100000</v>
      </c>
      <c r="O769" s="358">
        <v>4100000</v>
      </c>
      <c r="P769" s="358" t="s">
        <v>7</v>
      </c>
      <c r="Q769" s="358">
        <v>0</v>
      </c>
      <c r="R769" s="358">
        <v>0</v>
      </c>
      <c r="S769" s="358">
        <v>0</v>
      </c>
      <c r="T769" s="358">
        <v>0</v>
      </c>
      <c r="U769" s="35">
        <f t="shared" si="44"/>
        <v>2</v>
      </c>
      <c r="W769">
        <f>COUNTIF($E$3:$E$1479,E769)</f>
        <v>1</v>
      </c>
      <c r="X769" s="35">
        <f t="shared" si="45"/>
        <v>0</v>
      </c>
      <c r="Y769">
        <f t="shared" si="46"/>
        <v>1</v>
      </c>
    </row>
    <row r="770" spans="1:25" ht="15.75" x14ac:dyDescent="0.25">
      <c r="A770">
        <f t="shared" si="47"/>
        <v>768</v>
      </c>
      <c r="B770" t="str">
        <f>C770&amp;" "&amp;D770&amp;" - "&amp;F770</f>
        <v>Roman Josi - NAS</v>
      </c>
      <c r="C770" t="str">
        <f>RIGHT(E770,(LEN(E770)-1)-SEARCH(",",E770,1))</f>
        <v>Roman</v>
      </c>
      <c r="D770" t="str">
        <f>LEFT(E770,SEARCH(",",E770,1)-1)</f>
        <v>Josi</v>
      </c>
      <c r="E770" s="39" t="s">
        <v>2977</v>
      </c>
      <c r="F770" s="30" t="s">
        <v>23</v>
      </c>
      <c r="G770" s="35">
        <v>0</v>
      </c>
      <c r="H770" s="9" t="s">
        <v>382</v>
      </c>
      <c r="I770" s="9" t="s">
        <v>2679</v>
      </c>
      <c r="J770" s="9">
        <v>29</v>
      </c>
      <c r="K770" s="35">
        <f>VALUE(COUNTIF(Validation!$A$2:$H$47,E770))</f>
        <v>0</v>
      </c>
      <c r="L770" s="361">
        <f>IF(OR(N770="RFA",N770="UFA",N770="",N770=0),0,N770)</f>
        <v>4000000</v>
      </c>
      <c r="M770" s="361">
        <f>IF(OR(O770="RFA",O770="UFA",O770="",O770=0),0,O770)</f>
        <v>0</v>
      </c>
      <c r="N770" s="358">
        <v>4000000</v>
      </c>
      <c r="O770" s="358" t="s">
        <v>7</v>
      </c>
      <c r="P770" s="358">
        <v>0</v>
      </c>
      <c r="Q770" s="358">
        <v>0</v>
      </c>
      <c r="R770" s="358">
        <v>0</v>
      </c>
      <c r="S770" s="358">
        <v>0</v>
      </c>
      <c r="T770" s="358">
        <v>0</v>
      </c>
      <c r="U770" s="35">
        <f t="shared" si="44"/>
        <v>1</v>
      </c>
      <c r="W770">
        <f>COUNTIF($E$3:$E$1479,E770)</f>
        <v>1</v>
      </c>
      <c r="X770" s="35">
        <f t="shared" si="45"/>
        <v>0</v>
      </c>
      <c r="Y770">
        <f t="shared" si="46"/>
        <v>0</v>
      </c>
    </row>
    <row r="771" spans="1:25" ht="15.75" x14ac:dyDescent="0.25">
      <c r="A771">
        <f t="shared" si="47"/>
        <v>769</v>
      </c>
      <c r="B771" t="str">
        <f>C771&amp;" "&amp;D771&amp;" - "&amp;F771</f>
        <v>Mattias Ekholm - NAS</v>
      </c>
      <c r="C771" t="str">
        <f>RIGHT(E771,(LEN(E771)-1)-SEARCH(",",E771,1))</f>
        <v>Mattias</v>
      </c>
      <c r="D771" t="str">
        <f>LEFT(E771,SEARCH(",",E771,1)-1)</f>
        <v>Ekholm</v>
      </c>
      <c r="E771" s="14" t="s">
        <v>2919</v>
      </c>
      <c r="F771" s="30" t="s">
        <v>23</v>
      </c>
      <c r="G771" s="35">
        <v>0</v>
      </c>
      <c r="H771" s="35" t="s">
        <v>382</v>
      </c>
      <c r="I771" s="35" t="s">
        <v>2679</v>
      </c>
      <c r="J771" s="35">
        <v>29</v>
      </c>
      <c r="L771" s="361">
        <f>IF(OR(N771="RFA",N771="UFA",N771="",N771=0),0,N771)</f>
        <v>3750000</v>
      </c>
      <c r="M771" s="361">
        <f>IF(OR(O771="RFA",O771="UFA",O771="",O771=0),0,O771)</f>
        <v>3750000</v>
      </c>
      <c r="N771" s="358">
        <v>3750000</v>
      </c>
      <c r="O771" s="358">
        <v>3750000</v>
      </c>
      <c r="P771" s="358">
        <v>3750000</v>
      </c>
      <c r="Q771" s="358" t="s">
        <v>7</v>
      </c>
      <c r="R771" s="358">
        <v>0</v>
      </c>
      <c r="S771" s="358">
        <v>0</v>
      </c>
      <c r="T771" s="358">
        <v>0</v>
      </c>
      <c r="U771" s="35">
        <f t="shared" ref="U771:U834" si="48">COUNTIF(N771:T771,"&gt;0")</f>
        <v>3</v>
      </c>
      <c r="W771">
        <f>COUNTIF($E$3:$E$1479,E771)</f>
        <v>1</v>
      </c>
      <c r="X771" s="35">
        <f t="shared" ref="X771:X834" si="49">IF(LEFT(G771,3)="ELC",1,0)</f>
        <v>0</v>
      </c>
      <c r="Y771">
        <f t="shared" ref="Y771:Y834" si="50">IF(L771=M771,1,0)</f>
        <v>1</v>
      </c>
    </row>
    <row r="772" spans="1:25" ht="15.75" x14ac:dyDescent="0.25">
      <c r="A772">
        <f t="shared" ref="A772:A835" si="51">A771+1</f>
        <v>770</v>
      </c>
      <c r="B772" t="str">
        <f>C772&amp;" "&amp;D772&amp;" - "&amp;F772</f>
        <v>Eeli Tolvanen - NAS</v>
      </c>
      <c r="C772" t="str">
        <f>RIGHT(E772,(LEN(E772)-1)-SEARCH(",",E772,1))</f>
        <v>Eeli</v>
      </c>
      <c r="D772" t="str">
        <f>LEFT(E772,SEARCH(",",E772,1)-1)</f>
        <v>Tolvanen</v>
      </c>
      <c r="E772" s="39" t="s">
        <v>2024</v>
      </c>
      <c r="F772" s="30" t="s">
        <v>23</v>
      </c>
      <c r="G772" s="35" t="s">
        <v>388</v>
      </c>
      <c r="H772" s="35" t="s">
        <v>93</v>
      </c>
      <c r="I772" s="35" t="s">
        <v>2692</v>
      </c>
      <c r="J772" s="35">
        <v>20</v>
      </c>
      <c r="K772" s="35">
        <f>VALUE(COUNTIF(Validation!$A$2:$H$47,E772))</f>
        <v>0</v>
      </c>
      <c r="L772" s="361">
        <f>IF(OR(N772="RFA",N772="UFA",N772="",N772=0),0,N772)</f>
        <v>3115000</v>
      </c>
      <c r="M772" s="361">
        <f>IF(OR(O772="RFA",O772="UFA",O772="",O772=0),0,O772)</f>
        <v>3115000</v>
      </c>
      <c r="N772" s="358">
        <v>3115000</v>
      </c>
      <c r="O772" s="358">
        <v>3115000</v>
      </c>
      <c r="P772" s="358" t="s">
        <v>8</v>
      </c>
      <c r="Q772" s="358">
        <v>0</v>
      </c>
      <c r="R772" s="358">
        <v>0</v>
      </c>
      <c r="S772" s="358">
        <v>0</v>
      </c>
      <c r="T772" s="358">
        <v>0</v>
      </c>
      <c r="U772" s="35">
        <f t="shared" si="48"/>
        <v>2</v>
      </c>
      <c r="W772">
        <f>COUNTIF($E$3:$E$1479,E772)</f>
        <v>1</v>
      </c>
      <c r="X772" s="35">
        <f t="shared" si="49"/>
        <v>1</v>
      </c>
      <c r="Y772">
        <f t="shared" si="50"/>
        <v>1</v>
      </c>
    </row>
    <row r="773" spans="1:25" ht="15.75" x14ac:dyDescent="0.25">
      <c r="A773">
        <f t="shared" si="51"/>
        <v>771</v>
      </c>
      <c r="B773" t="str">
        <f>C773&amp;" "&amp;D773&amp;" - "&amp;F773</f>
        <v>Colton Sissons - NAS</v>
      </c>
      <c r="C773" t="str">
        <f>RIGHT(E773,(LEN(E773)-1)-SEARCH(",",E773,1))</f>
        <v>Colton</v>
      </c>
      <c r="D773" t="str">
        <f>LEFT(E773,SEARCH(",",E773,1)-1)</f>
        <v>Sissons</v>
      </c>
      <c r="E773" s="39" t="s">
        <v>2027</v>
      </c>
      <c r="F773" s="30" t="s">
        <v>23</v>
      </c>
      <c r="G773" s="35">
        <v>0</v>
      </c>
      <c r="H773" s="35" t="s">
        <v>2680</v>
      </c>
      <c r="I773" s="35" t="s">
        <v>2679</v>
      </c>
      <c r="J773" s="35">
        <v>25</v>
      </c>
      <c r="K773" s="35">
        <f>VALUE(COUNTIF(Validation!$A$2:$H$47,E773))</f>
        <v>0</v>
      </c>
      <c r="L773" s="361">
        <f>IF(OR(N773="RFA",N773="UFA",N773="",N773=0),0,N773)</f>
        <v>2857143</v>
      </c>
      <c r="M773" s="361">
        <f>IF(OR(O773="RFA",O773="UFA",O773="",O773=0),0,O773)</f>
        <v>2857143</v>
      </c>
      <c r="N773" s="358">
        <v>2857143</v>
      </c>
      <c r="O773" s="358">
        <v>2857143</v>
      </c>
      <c r="P773" s="358">
        <v>2857143</v>
      </c>
      <c r="Q773" s="358">
        <v>2857143</v>
      </c>
      <c r="R773" s="358">
        <v>2857143</v>
      </c>
      <c r="S773" s="358">
        <v>2857143</v>
      </c>
      <c r="T773" s="358">
        <v>2857143</v>
      </c>
      <c r="U773" s="35">
        <f t="shared" si="48"/>
        <v>7</v>
      </c>
      <c r="W773">
        <f>COUNTIF($E$3:$E$1479,E773)</f>
        <v>1</v>
      </c>
      <c r="X773" s="35">
        <f t="shared" si="49"/>
        <v>0</v>
      </c>
      <c r="Y773">
        <f t="shared" si="50"/>
        <v>1</v>
      </c>
    </row>
    <row r="774" spans="1:25" ht="15.75" x14ac:dyDescent="0.25">
      <c r="A774">
        <f t="shared" si="51"/>
        <v>772</v>
      </c>
      <c r="B774" t="str">
        <f>C774&amp;" "&amp;D774&amp;" - "&amp;F774</f>
        <v>Calle Jarnkrok - NAS</v>
      </c>
      <c r="C774" t="str">
        <f>RIGHT(E774,(LEN(E774)-1)-SEARCH(",",E774,1))</f>
        <v>Calle</v>
      </c>
      <c r="D774" t="str">
        <f>LEFT(E774,SEARCH(",",E774,1)-1)</f>
        <v>Jarnkrok</v>
      </c>
      <c r="E774" s="39" t="s">
        <v>2877</v>
      </c>
      <c r="F774" s="30" t="s">
        <v>23</v>
      </c>
      <c r="G774" s="35">
        <v>0</v>
      </c>
      <c r="H774" s="35" t="s">
        <v>2698</v>
      </c>
      <c r="I774" s="35" t="s">
        <v>2679</v>
      </c>
      <c r="J774" s="35">
        <v>27</v>
      </c>
      <c r="K774" s="35">
        <f>VALUE(COUNTIF(Validation!$A$2:$H$47,E774))</f>
        <v>0</v>
      </c>
      <c r="L774" s="361">
        <f>IF(OR(N774="RFA",N774="UFA",N774="",N774=0),0,N774)</f>
        <v>2000000</v>
      </c>
      <c r="M774" s="361">
        <f>IF(OR(O774="RFA",O774="UFA",O774="",O774=0),0,O774)</f>
        <v>2000000</v>
      </c>
      <c r="N774" s="358">
        <v>2000000</v>
      </c>
      <c r="O774" s="358">
        <v>2000000</v>
      </c>
      <c r="P774" s="358">
        <v>2000000</v>
      </c>
      <c r="Q774" s="358" t="s">
        <v>7</v>
      </c>
      <c r="R774" s="358">
        <v>0</v>
      </c>
      <c r="S774" s="358">
        <v>0</v>
      </c>
      <c r="T774" s="358">
        <v>0</v>
      </c>
      <c r="U774" s="35">
        <f t="shared" si="48"/>
        <v>3</v>
      </c>
      <c r="W774">
        <f>COUNTIF($E$3:$E$1479,E774)</f>
        <v>1</v>
      </c>
      <c r="X774" s="35">
        <f t="shared" si="49"/>
        <v>0</v>
      </c>
      <c r="Y774">
        <f t="shared" si="50"/>
        <v>1</v>
      </c>
    </row>
    <row r="775" spans="1:25" ht="15.75" x14ac:dyDescent="0.25">
      <c r="A775">
        <f t="shared" si="51"/>
        <v>773</v>
      </c>
      <c r="B775" t="str">
        <f>C775&amp;" "&amp;D775&amp;" - "&amp;F775</f>
        <v>Juuse Saros - NAS</v>
      </c>
      <c r="C775" t="str">
        <f>RIGHT(E775,(LEN(E775)-1)-SEARCH(",",E775,1))</f>
        <v>Juuse</v>
      </c>
      <c r="D775" t="str">
        <f>LEFT(E775,SEARCH(",",E775,1)-1)</f>
        <v>Saros</v>
      </c>
      <c r="E775" s="39" t="s">
        <v>2034</v>
      </c>
      <c r="F775" s="30" t="s">
        <v>23</v>
      </c>
      <c r="G775" s="35">
        <v>0</v>
      </c>
      <c r="H775" s="35" t="s">
        <v>127</v>
      </c>
      <c r="I775" s="35" t="s">
        <v>2679</v>
      </c>
      <c r="J775" s="35">
        <v>24</v>
      </c>
      <c r="K775" s="35">
        <f>VALUE(COUNTIF(Validation!$A$2:$H$47,E775))</f>
        <v>0</v>
      </c>
      <c r="L775" s="361">
        <f>IF(OR(N775="RFA",N775="UFA",N775="",N775=0),0,N775)</f>
        <v>1500000</v>
      </c>
      <c r="M775" s="361">
        <f>IF(OR(O775="RFA",O775="UFA",O775="",O775=0),0,O775)</f>
        <v>1500000</v>
      </c>
      <c r="N775" s="358">
        <v>1500000</v>
      </c>
      <c r="O775" s="358">
        <v>1500000</v>
      </c>
      <c r="P775" s="358" t="s">
        <v>8</v>
      </c>
      <c r="Q775" s="358">
        <v>0</v>
      </c>
      <c r="R775" s="358">
        <v>0</v>
      </c>
      <c r="S775" s="358">
        <v>0</v>
      </c>
      <c r="T775" s="358">
        <v>0</v>
      </c>
      <c r="U775" s="35">
        <f t="shared" si="48"/>
        <v>2</v>
      </c>
      <c r="W775">
        <f>COUNTIF($E$3:$E$1479,E775)</f>
        <v>1</v>
      </c>
      <c r="X775" s="35">
        <f t="shared" si="49"/>
        <v>0</v>
      </c>
      <c r="Y775">
        <f t="shared" si="50"/>
        <v>1</v>
      </c>
    </row>
    <row r="776" spans="1:25" ht="15.75" x14ac:dyDescent="0.25">
      <c r="A776">
        <f t="shared" si="51"/>
        <v>774</v>
      </c>
      <c r="B776" t="str">
        <f>C776&amp;" "&amp;D776&amp;" - "&amp;F776</f>
        <v>Dante Fabbro - NAS</v>
      </c>
      <c r="C776" t="str">
        <f>RIGHT(E776,(LEN(E776)-1)-SEARCH(",",E776,1))</f>
        <v>Dante</v>
      </c>
      <c r="D776" t="str">
        <f>LEFT(E776,SEARCH(",",E776,1)-1)</f>
        <v>Fabbro</v>
      </c>
      <c r="E776" s="39" t="s">
        <v>2514</v>
      </c>
      <c r="F776" s="30" t="s">
        <v>23</v>
      </c>
      <c r="G776" s="35" t="s">
        <v>388</v>
      </c>
      <c r="H776" s="9" t="s">
        <v>381</v>
      </c>
      <c r="I776" s="9" t="s">
        <v>2679</v>
      </c>
      <c r="J776" s="9">
        <v>21</v>
      </c>
      <c r="K776" s="35">
        <f>VALUE(COUNTIF(Validation!$A$2:$H$47,E776))</f>
        <v>0</v>
      </c>
      <c r="L776" s="361">
        <f>IF(OR(N776="RFA",N776="UFA",N776="",N776=0),0,N776)</f>
        <v>1491666</v>
      </c>
      <c r="M776" s="361">
        <f>IF(OR(O776="RFA",O776="UFA",O776="",O776=0),0,O776)</f>
        <v>1491666</v>
      </c>
      <c r="N776" s="358">
        <v>1491666</v>
      </c>
      <c r="O776" s="358">
        <v>1491666</v>
      </c>
      <c r="P776" s="358" t="s">
        <v>8</v>
      </c>
      <c r="Q776" s="358">
        <v>0</v>
      </c>
      <c r="R776" s="358">
        <v>0</v>
      </c>
      <c r="S776" s="358">
        <v>0</v>
      </c>
      <c r="T776" s="358">
        <v>0</v>
      </c>
      <c r="U776" s="35">
        <f t="shared" si="48"/>
        <v>2</v>
      </c>
      <c r="W776">
        <f>COUNTIF($E$3:$E$1479,E776)</f>
        <v>1</v>
      </c>
      <c r="X776" s="35">
        <f t="shared" si="49"/>
        <v>1</v>
      </c>
      <c r="Y776">
        <f t="shared" si="50"/>
        <v>1</v>
      </c>
    </row>
    <row r="777" spans="1:25" ht="15.75" x14ac:dyDescent="0.25">
      <c r="A777">
        <f t="shared" si="51"/>
        <v>775</v>
      </c>
      <c r="B777" t="str">
        <f>C777&amp;" "&amp;D777&amp;" - "&amp;F777</f>
        <v>Steven Santini - NAS</v>
      </c>
      <c r="C777" t="str">
        <f>RIGHT(E777,(LEN(E777)-1)-SEARCH(",",E777,1))</f>
        <v>Steven</v>
      </c>
      <c r="D777" t="str">
        <f>LEFT(E777,SEARCH(",",E777,1)-1)</f>
        <v>Santini</v>
      </c>
      <c r="E777" s="39" t="s">
        <v>1704</v>
      </c>
      <c r="F777" s="30" t="s">
        <v>23</v>
      </c>
      <c r="G777" s="35">
        <v>0</v>
      </c>
      <c r="H777" s="35" t="s">
        <v>381</v>
      </c>
      <c r="I777" s="35" t="s">
        <v>2679</v>
      </c>
      <c r="J777" s="35">
        <v>24</v>
      </c>
      <c r="K777" s="35">
        <f>VALUE(COUNTIF(Validation!$A$2:$H$47,E777))</f>
        <v>0</v>
      </c>
      <c r="L777" s="361">
        <f>IF(OR(N777="RFA",N777="UFA",N777="",N777=0),0,N777)</f>
        <v>1416667</v>
      </c>
      <c r="M777" s="361">
        <f>IF(OR(O777="RFA",O777="UFA",O777="",O777=0),0,O777)</f>
        <v>1416667</v>
      </c>
      <c r="N777" s="358">
        <v>1416667</v>
      </c>
      <c r="O777" s="358">
        <v>1416667</v>
      </c>
      <c r="P777" s="358" t="s">
        <v>8</v>
      </c>
      <c r="Q777" s="358">
        <v>0</v>
      </c>
      <c r="R777" s="358">
        <v>0</v>
      </c>
      <c r="S777" s="358">
        <v>0</v>
      </c>
      <c r="T777" s="358">
        <v>0</v>
      </c>
      <c r="U777" s="35">
        <f t="shared" si="48"/>
        <v>2</v>
      </c>
      <c r="W777">
        <f>COUNTIF($E$3:$E$1479,E777)</f>
        <v>1</v>
      </c>
      <c r="X777" s="35">
        <f t="shared" si="49"/>
        <v>0</v>
      </c>
      <c r="Y777">
        <f t="shared" si="50"/>
        <v>1</v>
      </c>
    </row>
    <row r="778" spans="1:25" ht="15.75" x14ac:dyDescent="0.25">
      <c r="A778">
        <f t="shared" si="51"/>
        <v>776</v>
      </c>
      <c r="B778" t="str">
        <f>C778&amp;" "&amp;D778&amp;" - "&amp;F778</f>
        <v>Jeremy Davies - NAS</v>
      </c>
      <c r="C778" t="str">
        <f>RIGHT(E778,(LEN(E778)-1)-SEARCH(",",E778,1))</f>
        <v>Jeremy</v>
      </c>
      <c r="D778" t="str">
        <f>LEFT(E778,SEARCH(",",E778,1)-1)</f>
        <v>Davies</v>
      </c>
      <c r="E778" s="39" t="s">
        <v>2519</v>
      </c>
      <c r="F778" s="30" t="s">
        <v>23</v>
      </c>
      <c r="G778" s="35" t="s">
        <v>388</v>
      </c>
      <c r="H778" s="35" t="s">
        <v>82</v>
      </c>
      <c r="I778" s="35" t="s">
        <v>2692</v>
      </c>
      <c r="J778" s="35">
        <v>22</v>
      </c>
      <c r="K778" s="35">
        <f>VALUE(COUNTIF(Validation!$A$2:$H$47,E778))</f>
        <v>0</v>
      </c>
      <c r="L778" s="361">
        <f>IF(OR(N778="RFA",N778="UFA",N778="",N778=0),0,N778)</f>
        <v>1325000</v>
      </c>
      <c r="M778" s="361">
        <f>IF(OR(O778="RFA",O778="UFA",O778="",O778=0),0,O778)</f>
        <v>1325000</v>
      </c>
      <c r="N778" s="358">
        <v>1325000</v>
      </c>
      <c r="O778" s="358">
        <v>1325000</v>
      </c>
      <c r="P778" s="358" t="s">
        <v>8</v>
      </c>
      <c r="Q778" s="358">
        <v>0</v>
      </c>
      <c r="R778" s="358">
        <v>0</v>
      </c>
      <c r="S778" s="358">
        <v>0</v>
      </c>
      <c r="T778" s="358">
        <v>0</v>
      </c>
      <c r="U778" s="35">
        <f t="shared" si="48"/>
        <v>2</v>
      </c>
      <c r="W778">
        <f>COUNTIF($E$3:$E$1479,E778)</f>
        <v>1</v>
      </c>
      <c r="X778" s="35">
        <f t="shared" si="49"/>
        <v>1</v>
      </c>
      <c r="Y778">
        <f t="shared" si="50"/>
        <v>1</v>
      </c>
    </row>
    <row r="779" spans="1:25" ht="15.75" x14ac:dyDescent="0.25">
      <c r="A779">
        <f t="shared" si="51"/>
        <v>777</v>
      </c>
      <c r="B779" t="str">
        <f>C779&amp;" "&amp;D779&amp;" - "&amp;F779</f>
        <v>Dan Hamhuis - NAS</v>
      </c>
      <c r="C779" t="str">
        <f>RIGHT(E779,(LEN(E779)-1)-SEARCH(",",E779,1))</f>
        <v>Dan</v>
      </c>
      <c r="D779" t="str">
        <f>LEFT(E779,SEARCH(",",E779,1)-1)</f>
        <v>Hamhuis</v>
      </c>
      <c r="E779" s="39" t="s">
        <v>2029</v>
      </c>
      <c r="F779" s="30" t="s">
        <v>23</v>
      </c>
      <c r="G779" s="35" t="s">
        <v>2715</v>
      </c>
      <c r="H779" s="35" t="s">
        <v>382</v>
      </c>
      <c r="I779" s="35" t="s">
        <v>2679</v>
      </c>
      <c r="J779" s="35">
        <v>36</v>
      </c>
      <c r="K779" s="35">
        <f>VALUE(COUNTIF(Validation!$A$2:$H$47,E779))</f>
        <v>0</v>
      </c>
      <c r="L779" s="361">
        <f>IF(OR(N779="RFA",N779="UFA",N779="",N779=0),0,N779)</f>
        <v>1250000</v>
      </c>
      <c r="M779" s="361">
        <f>IF(OR(O779="RFA",O779="UFA",O779="",O779=0),0,O779)</f>
        <v>0</v>
      </c>
      <c r="N779" s="358">
        <v>1250000</v>
      </c>
      <c r="O779" s="358" t="s">
        <v>7</v>
      </c>
      <c r="P779" s="358">
        <v>0</v>
      </c>
      <c r="Q779" s="358">
        <v>0</v>
      </c>
      <c r="R779" s="358">
        <v>0</v>
      </c>
      <c r="S779" s="358">
        <v>0</v>
      </c>
      <c r="T779" s="358">
        <v>0</v>
      </c>
      <c r="U779" s="35">
        <f t="shared" si="48"/>
        <v>1</v>
      </c>
      <c r="W779">
        <f>COUNTIF($E$3:$E$1479,E779)</f>
        <v>1</v>
      </c>
      <c r="X779" s="35">
        <f t="shared" si="49"/>
        <v>0</v>
      </c>
      <c r="Y779">
        <f t="shared" si="50"/>
        <v>0</v>
      </c>
    </row>
    <row r="780" spans="1:25" ht="15.75" x14ac:dyDescent="0.25">
      <c r="A780">
        <f t="shared" si="51"/>
        <v>778</v>
      </c>
      <c r="B780" t="str">
        <f>C780&amp;" "&amp;D780&amp;" - "&amp;F780</f>
        <v>Austin Watson - NAS</v>
      </c>
      <c r="C780" t="str">
        <f>RIGHT(E780,(LEN(E780)-1)-SEARCH(",",E780,1))</f>
        <v>Austin</v>
      </c>
      <c r="D780" t="str">
        <f>LEFT(E780,SEARCH(",",E780,1)-1)</f>
        <v>Watson</v>
      </c>
      <c r="E780" s="39" t="s">
        <v>2035</v>
      </c>
      <c r="F780" s="30" t="s">
        <v>23</v>
      </c>
      <c r="G780" s="35">
        <v>0</v>
      </c>
      <c r="H780" s="35" t="s">
        <v>2682</v>
      </c>
      <c r="I780" s="35" t="s">
        <v>2679</v>
      </c>
      <c r="J780" s="9">
        <v>27</v>
      </c>
      <c r="K780" s="35">
        <f>VALUE(COUNTIF(Validation!$A$2:$H$47,E780))</f>
        <v>0</v>
      </c>
      <c r="L780" s="361">
        <f>IF(OR(N780="RFA",N780="UFA",N780="",N780=0),0,N780)</f>
        <v>1100000</v>
      </c>
      <c r="M780" s="361">
        <f>IF(OR(O780="RFA",O780="UFA",O780="",O780=0),0,O780)</f>
        <v>0</v>
      </c>
      <c r="N780" s="358">
        <v>1100000</v>
      </c>
      <c r="O780" s="358" t="s">
        <v>7</v>
      </c>
      <c r="P780" s="358">
        <v>0</v>
      </c>
      <c r="Q780" s="358">
        <v>0</v>
      </c>
      <c r="R780" s="358">
        <v>0</v>
      </c>
      <c r="S780" s="358">
        <v>0</v>
      </c>
      <c r="T780" s="358">
        <v>0</v>
      </c>
      <c r="U780" s="35">
        <f t="shared" si="48"/>
        <v>1</v>
      </c>
      <c r="W780">
        <f>COUNTIF($E$3:$E$1479,E780)</f>
        <v>1</v>
      </c>
      <c r="X780" s="35">
        <f t="shared" si="49"/>
        <v>0</v>
      </c>
      <c r="Y780">
        <f t="shared" si="50"/>
        <v>0</v>
      </c>
    </row>
    <row r="781" spans="1:25" ht="15.75" x14ac:dyDescent="0.25">
      <c r="A781">
        <f t="shared" si="51"/>
        <v>779</v>
      </c>
      <c r="B781" t="str">
        <f>C781&amp;" "&amp;D781&amp;" - "&amp;F781</f>
        <v>Rocco Grimaldi - NAS</v>
      </c>
      <c r="C781" t="str">
        <f>RIGHT(E781,(LEN(E781)-1)-SEARCH(",",E781,1))</f>
        <v>Rocco</v>
      </c>
      <c r="D781" t="str">
        <f>LEFT(E781,SEARCH(",",E781,1)-1)</f>
        <v>Grimaldi</v>
      </c>
      <c r="E781" s="39" t="s">
        <v>2044</v>
      </c>
      <c r="F781" s="30" t="s">
        <v>23</v>
      </c>
      <c r="G781" s="35">
        <v>0</v>
      </c>
      <c r="H781" s="35" t="s">
        <v>88</v>
      </c>
      <c r="I781" s="35" t="s">
        <v>2679</v>
      </c>
      <c r="J781" s="35">
        <v>26</v>
      </c>
      <c r="K781" s="35">
        <f>VALUE(COUNTIF(Validation!$A$2:$H$47,E781))</f>
        <v>0</v>
      </c>
      <c r="L781" s="361">
        <f>IF(OR(N781="RFA",N781="UFA",N781="",N781=0),0,N781)</f>
        <v>1000000</v>
      </c>
      <c r="M781" s="361">
        <f>IF(OR(O781="RFA",O781="UFA",O781="",O781=0),0,O781)</f>
        <v>0</v>
      </c>
      <c r="N781" s="358">
        <v>1000000</v>
      </c>
      <c r="O781" s="358" t="s">
        <v>7</v>
      </c>
      <c r="P781" s="358">
        <v>0</v>
      </c>
      <c r="Q781" s="358">
        <v>0</v>
      </c>
      <c r="R781" s="358">
        <v>0</v>
      </c>
      <c r="S781" s="358">
        <v>0</v>
      </c>
      <c r="T781" s="358">
        <v>0</v>
      </c>
      <c r="U781" s="35">
        <f t="shared" si="48"/>
        <v>1</v>
      </c>
      <c r="W781">
        <f>COUNTIF($E$3:$E$1479,E781)</f>
        <v>1</v>
      </c>
      <c r="X781" s="35">
        <f t="shared" si="49"/>
        <v>0</v>
      </c>
      <c r="Y781">
        <f t="shared" si="50"/>
        <v>0</v>
      </c>
    </row>
    <row r="782" spans="1:25" ht="15.75" x14ac:dyDescent="0.25">
      <c r="A782">
        <f t="shared" si="51"/>
        <v>780</v>
      </c>
      <c r="B782" t="str">
        <f>C782&amp;" "&amp;D782&amp;" - "&amp;F782</f>
        <v>Lukas Craggs - NAS</v>
      </c>
      <c r="C782" t="str">
        <f>RIGHT(E782,(LEN(E782)-1)-SEARCH(",",E782,1))</f>
        <v>Lukas</v>
      </c>
      <c r="D782" t="str">
        <f>LEFT(E782,SEARCH(",",E782,1)-1)</f>
        <v>Craggs</v>
      </c>
      <c r="E782" s="39" t="s">
        <v>2516</v>
      </c>
      <c r="F782" s="30" t="s">
        <v>23</v>
      </c>
      <c r="G782" s="35" t="s">
        <v>388</v>
      </c>
      <c r="H782" s="9" t="s">
        <v>93</v>
      </c>
      <c r="I782" s="9" t="s">
        <v>2692</v>
      </c>
      <c r="J782" s="9">
        <v>23</v>
      </c>
      <c r="K782" s="35">
        <f>VALUE(COUNTIF(Validation!$A$2:$H$47,E782))</f>
        <v>0</v>
      </c>
      <c r="L782" s="361">
        <f>IF(OR(N782="RFA",N782="UFA",N782="",N782=0),0,N782)</f>
        <v>925000</v>
      </c>
      <c r="M782" s="361">
        <f>IF(OR(O782="RFA",O782="UFA",O782="",O782=0),0,O782)</f>
        <v>925000</v>
      </c>
      <c r="N782" s="358">
        <v>925000</v>
      </c>
      <c r="O782" s="358">
        <v>925000</v>
      </c>
      <c r="P782" s="358" t="s">
        <v>8</v>
      </c>
      <c r="Q782" s="358">
        <v>0</v>
      </c>
      <c r="R782" s="358">
        <v>0</v>
      </c>
      <c r="S782" s="358">
        <v>0</v>
      </c>
      <c r="T782" s="358">
        <v>0</v>
      </c>
      <c r="U782" s="35">
        <f t="shared" si="48"/>
        <v>2</v>
      </c>
      <c r="W782">
        <f>COUNTIF($E$3:$E$1479,E782)</f>
        <v>1</v>
      </c>
      <c r="X782" s="35">
        <f t="shared" si="49"/>
        <v>1</v>
      </c>
      <c r="Y782">
        <f t="shared" si="50"/>
        <v>1</v>
      </c>
    </row>
    <row r="783" spans="1:25" ht="15.75" x14ac:dyDescent="0.25">
      <c r="A783">
        <f t="shared" si="51"/>
        <v>781</v>
      </c>
      <c r="B783" t="str">
        <f>C783&amp;" "&amp;D783&amp;" - "&amp;F783</f>
        <v>Brandon Fortunato - NAS</v>
      </c>
      <c r="C783" t="str">
        <f>RIGHT(E783,(LEN(E783)-1)-SEARCH(",",E783,1))</f>
        <v>Brandon</v>
      </c>
      <c r="D783" t="str">
        <f>LEFT(E783,SEARCH(",",E783,1)-1)</f>
        <v>Fortunato</v>
      </c>
      <c r="E783" s="39" t="s">
        <v>2520</v>
      </c>
      <c r="F783" s="30" t="s">
        <v>23</v>
      </c>
      <c r="G783" s="35" t="s">
        <v>388</v>
      </c>
      <c r="H783" s="35" t="s">
        <v>382</v>
      </c>
      <c r="I783" s="35" t="s">
        <v>2692</v>
      </c>
      <c r="J783" s="35">
        <v>23</v>
      </c>
      <c r="K783" s="35">
        <f>VALUE(COUNTIF(Validation!$A$2:$H$47,E783))</f>
        <v>0</v>
      </c>
      <c r="L783" s="361">
        <f>IF(OR(N783="RFA",N783="UFA",N783="",N783=0),0,N783)</f>
        <v>925000</v>
      </c>
      <c r="M783" s="361">
        <f>IF(OR(O783="RFA",O783="UFA",O783="",O783=0),0,O783)</f>
        <v>925000</v>
      </c>
      <c r="N783" s="358">
        <v>925000</v>
      </c>
      <c r="O783" s="358">
        <v>925000</v>
      </c>
      <c r="P783" s="358" t="s">
        <v>8</v>
      </c>
      <c r="Q783" s="358">
        <v>0</v>
      </c>
      <c r="R783" s="358">
        <v>0</v>
      </c>
      <c r="S783" s="358">
        <v>0</v>
      </c>
      <c r="T783" s="358">
        <v>0</v>
      </c>
      <c r="U783" s="35">
        <f t="shared" si="48"/>
        <v>2</v>
      </c>
      <c r="W783">
        <f>COUNTIF($E$3:$E$1479,E783)</f>
        <v>1</v>
      </c>
      <c r="X783" s="35">
        <f t="shared" si="49"/>
        <v>1</v>
      </c>
      <c r="Y783">
        <f t="shared" si="50"/>
        <v>1</v>
      </c>
    </row>
    <row r="784" spans="1:25" ht="15.75" x14ac:dyDescent="0.25">
      <c r="A784">
        <f t="shared" si="51"/>
        <v>782</v>
      </c>
      <c r="B784" t="str">
        <f>C784&amp;" "&amp;D784&amp;" - "&amp;F784</f>
        <v>Connor Ingram - NAS</v>
      </c>
      <c r="C784" t="str">
        <f>RIGHT(E784,(LEN(E784)-1)-SEARCH(",",E784,1))</f>
        <v>Connor</v>
      </c>
      <c r="D784" t="str">
        <f>LEFT(E784,SEARCH(",",E784,1)-1)</f>
        <v>Ingram</v>
      </c>
      <c r="E784" s="39" t="s">
        <v>1576</v>
      </c>
      <c r="F784" s="30" t="s">
        <v>23</v>
      </c>
      <c r="G784" s="35" t="s">
        <v>388</v>
      </c>
      <c r="H784" s="35" t="s">
        <v>127</v>
      </c>
      <c r="I784" s="35" t="s">
        <v>2692</v>
      </c>
      <c r="J784" s="35">
        <v>22</v>
      </c>
      <c r="K784" s="35">
        <f>VALUE(COUNTIF(Validation!$A$2:$H$47,E784))</f>
        <v>0</v>
      </c>
      <c r="L784" s="361">
        <f>IF(OR(N784="RFA",N784="UFA",N784="",N784=0),0,N784)</f>
        <v>925000</v>
      </c>
      <c r="M784" s="361">
        <f>IF(OR(O784="RFA",O784="UFA",O784="",O784=0),0,O784)</f>
        <v>0</v>
      </c>
      <c r="N784" s="358">
        <v>925000</v>
      </c>
      <c r="O784" s="358" t="s">
        <v>8</v>
      </c>
      <c r="P784" s="358">
        <v>0</v>
      </c>
      <c r="Q784" s="358">
        <v>0</v>
      </c>
      <c r="R784" s="358">
        <v>0</v>
      </c>
      <c r="S784" s="358">
        <v>0</v>
      </c>
      <c r="T784" s="358">
        <v>0</v>
      </c>
      <c r="U784" s="35">
        <f t="shared" si="48"/>
        <v>1</v>
      </c>
      <c r="W784">
        <f>COUNTIF($E$3:$E$1479,E784)</f>
        <v>1</v>
      </c>
      <c r="X784" s="35">
        <f t="shared" si="49"/>
        <v>1</v>
      </c>
      <c r="Y784">
        <f t="shared" si="50"/>
        <v>0</v>
      </c>
    </row>
    <row r="785" spans="1:25" ht="15.75" x14ac:dyDescent="0.25">
      <c r="A785">
        <f t="shared" si="51"/>
        <v>783</v>
      </c>
      <c r="B785" t="str">
        <f>C785&amp;" "&amp;D785&amp;" - "&amp;F785</f>
        <v>Rem Pitlick - NAS</v>
      </c>
      <c r="C785" t="str">
        <f>RIGHT(E785,(LEN(E785)-1)-SEARCH(",",E785,1))</f>
        <v>Rem</v>
      </c>
      <c r="D785" t="str">
        <f>LEFT(E785,SEARCH(",",E785,1)-1)</f>
        <v>Pitlick</v>
      </c>
      <c r="E785" s="39" t="s">
        <v>2515</v>
      </c>
      <c r="F785" s="30" t="s">
        <v>23</v>
      </c>
      <c r="G785" s="35" t="s">
        <v>388</v>
      </c>
      <c r="H785" s="35" t="s">
        <v>73</v>
      </c>
      <c r="I785" s="35" t="s">
        <v>2692</v>
      </c>
      <c r="J785" s="35">
        <v>22</v>
      </c>
      <c r="K785" s="35">
        <f>VALUE(COUNTIF(Validation!$A$2:$H$47,E785))</f>
        <v>0</v>
      </c>
      <c r="L785" s="361">
        <f>IF(OR(N785="RFA",N785="UFA",N785="",N785=0),0,N785)</f>
        <v>925000</v>
      </c>
      <c r="M785" s="361">
        <f>IF(OR(O785="RFA",O785="UFA",O785="",O785=0),0,O785)</f>
        <v>0</v>
      </c>
      <c r="N785" s="358">
        <v>925000</v>
      </c>
      <c r="O785" s="358" t="s">
        <v>8</v>
      </c>
      <c r="P785" s="358">
        <v>0</v>
      </c>
      <c r="Q785" s="358">
        <v>0</v>
      </c>
      <c r="R785" s="358">
        <v>0</v>
      </c>
      <c r="S785" s="358">
        <v>0</v>
      </c>
      <c r="T785" s="358">
        <v>0</v>
      </c>
      <c r="U785" s="35">
        <f t="shared" si="48"/>
        <v>1</v>
      </c>
      <c r="W785">
        <f>COUNTIF($E$3:$E$1479,E785)</f>
        <v>1</v>
      </c>
      <c r="X785" s="35">
        <f t="shared" si="49"/>
        <v>1</v>
      </c>
      <c r="Y785">
        <f t="shared" si="50"/>
        <v>0</v>
      </c>
    </row>
    <row r="786" spans="1:25" ht="15.75" x14ac:dyDescent="0.25">
      <c r="A786">
        <f t="shared" si="51"/>
        <v>784</v>
      </c>
      <c r="B786" t="str">
        <f>C786&amp;" "&amp;D786&amp;" - "&amp;F786</f>
        <v>Niclas Westerholm - NAS</v>
      </c>
      <c r="C786" t="str">
        <f>RIGHT(E786,(LEN(E786)-1)-SEARCH(",",E786,1))</f>
        <v>Niclas</v>
      </c>
      <c r="D786" t="str">
        <f>LEFT(E786,SEARCH(",",E786,1)-1)</f>
        <v>Westerholm</v>
      </c>
      <c r="E786" s="39" t="s">
        <v>2036</v>
      </c>
      <c r="F786" s="30" t="s">
        <v>23</v>
      </c>
      <c r="G786" s="35" t="s">
        <v>388</v>
      </c>
      <c r="H786" s="35" t="s">
        <v>127</v>
      </c>
      <c r="I786" s="9" t="s">
        <v>2692</v>
      </c>
      <c r="J786" s="35">
        <v>22</v>
      </c>
      <c r="K786" s="35">
        <f>VALUE(COUNTIF(Validation!$A$2:$H$47,E786))</f>
        <v>0</v>
      </c>
      <c r="L786" s="361">
        <f>IF(OR(N786="RFA",N786="UFA",N786="",N786=0),0,N786)</f>
        <v>925000</v>
      </c>
      <c r="M786" s="361">
        <f>IF(OR(O786="RFA",O786="UFA",O786="",O786=0),0,O786)</f>
        <v>925000</v>
      </c>
      <c r="N786" s="358">
        <v>925000</v>
      </c>
      <c r="O786" s="358">
        <v>925000</v>
      </c>
      <c r="P786" s="358" t="s">
        <v>8</v>
      </c>
      <c r="Q786" s="358">
        <v>0</v>
      </c>
      <c r="R786" s="358">
        <v>0</v>
      </c>
      <c r="S786" s="358">
        <v>0</v>
      </c>
      <c r="T786" s="358">
        <v>0</v>
      </c>
      <c r="U786" s="35">
        <f t="shared" si="48"/>
        <v>2</v>
      </c>
      <c r="W786">
        <f>COUNTIF($E$3:$E$1479,E786)</f>
        <v>1</v>
      </c>
      <c r="X786" s="35">
        <f t="shared" si="49"/>
        <v>1</v>
      </c>
      <c r="Y786">
        <f t="shared" si="50"/>
        <v>1</v>
      </c>
    </row>
    <row r="787" spans="1:25" ht="15.75" x14ac:dyDescent="0.25">
      <c r="A787">
        <f t="shared" si="51"/>
        <v>785</v>
      </c>
      <c r="B787" t="str">
        <f>C787&amp;" "&amp;D787&amp;" - "&amp;F787</f>
        <v>Josh Wilkins - NAS</v>
      </c>
      <c r="C787" t="str">
        <f>RIGHT(E787,(LEN(E787)-1)-SEARCH(",",E787,1))</f>
        <v>Josh</v>
      </c>
      <c r="D787" t="str">
        <f>LEFT(E787,SEARCH(",",E787,1)-1)</f>
        <v>Wilkins</v>
      </c>
      <c r="E787" s="39" t="s">
        <v>2517</v>
      </c>
      <c r="F787" s="30" t="s">
        <v>23</v>
      </c>
      <c r="G787" s="35" t="s">
        <v>388</v>
      </c>
      <c r="H787" s="35" t="s">
        <v>73</v>
      </c>
      <c r="I787" s="9" t="s">
        <v>2692</v>
      </c>
      <c r="J787" s="35">
        <v>22</v>
      </c>
      <c r="K787" s="35">
        <f>VALUE(COUNTIF(Validation!$A$2:$H$47,E787))</f>
        <v>0</v>
      </c>
      <c r="L787" s="361">
        <f>IF(OR(N787="RFA",N787="UFA",N787="",N787=0),0,N787)</f>
        <v>925000</v>
      </c>
      <c r="M787" s="361">
        <f>IF(OR(O787="RFA",O787="UFA",O787="",O787=0),0,O787)</f>
        <v>925000</v>
      </c>
      <c r="N787" s="358">
        <v>925000</v>
      </c>
      <c r="O787" s="358">
        <v>925000</v>
      </c>
      <c r="P787" s="358" t="s">
        <v>8</v>
      </c>
      <c r="Q787" s="358">
        <v>0</v>
      </c>
      <c r="R787" s="358">
        <v>0</v>
      </c>
      <c r="S787" s="358">
        <v>0</v>
      </c>
      <c r="T787" s="358">
        <v>0</v>
      </c>
      <c r="U787" s="35">
        <f t="shared" si="48"/>
        <v>2</v>
      </c>
      <c r="W787">
        <f>COUNTIF($E$3:$E$1479,E787)</f>
        <v>1</v>
      </c>
      <c r="X787" s="35">
        <f t="shared" si="49"/>
        <v>1</v>
      </c>
      <c r="Y787">
        <f t="shared" si="50"/>
        <v>1</v>
      </c>
    </row>
    <row r="788" spans="1:25" ht="15.75" x14ac:dyDescent="0.25">
      <c r="A788">
        <f t="shared" si="51"/>
        <v>786</v>
      </c>
      <c r="B788" t="str">
        <f>C788&amp;" "&amp;D788&amp;" - "&amp;F788</f>
        <v>Frederic Allard - NAS</v>
      </c>
      <c r="C788" t="str">
        <f>RIGHT(E788,(LEN(E788)-1)-SEARCH(",",E788,1))</f>
        <v>Frederic</v>
      </c>
      <c r="D788" t="str">
        <f>LEFT(E788,SEARCH(",",E788,1)-1)</f>
        <v>Allard</v>
      </c>
      <c r="E788" s="39" t="s">
        <v>2889</v>
      </c>
      <c r="F788" s="30" t="s">
        <v>23</v>
      </c>
      <c r="G788" s="35" t="s">
        <v>388</v>
      </c>
      <c r="H788" s="35" t="s">
        <v>381</v>
      </c>
      <c r="I788" s="35" t="s">
        <v>2692</v>
      </c>
      <c r="J788" s="35">
        <v>21</v>
      </c>
      <c r="K788" s="35">
        <f>VALUE(COUNTIF(Validation!$A$2:$H$47,E788))</f>
        <v>0</v>
      </c>
      <c r="L788" s="361">
        <f>IF(OR(N788="RFA",N788="UFA",N788="",N788=0),0,N788)</f>
        <v>921666</v>
      </c>
      <c r="M788" s="361">
        <f>IF(OR(O788="RFA",O788="UFA",O788="",O788=0),0,O788)</f>
        <v>921666</v>
      </c>
      <c r="N788" s="358">
        <v>921666</v>
      </c>
      <c r="O788" s="358">
        <v>921666</v>
      </c>
      <c r="P788" s="358" t="s">
        <v>8</v>
      </c>
      <c r="Q788" s="358">
        <v>0</v>
      </c>
      <c r="R788" s="358">
        <v>0</v>
      </c>
      <c r="S788" s="358">
        <v>0</v>
      </c>
      <c r="T788" s="358">
        <v>0</v>
      </c>
      <c r="U788" s="35">
        <f t="shared" si="48"/>
        <v>2</v>
      </c>
      <c r="W788">
        <f>COUNTIF($E$3:$E$1479,E788)</f>
        <v>1</v>
      </c>
      <c r="X788" s="35">
        <f t="shared" si="49"/>
        <v>1</v>
      </c>
      <c r="Y788">
        <f t="shared" si="50"/>
        <v>1</v>
      </c>
    </row>
    <row r="789" spans="1:25" ht="15.75" x14ac:dyDescent="0.25">
      <c r="A789">
        <f t="shared" si="51"/>
        <v>787</v>
      </c>
      <c r="B789" t="str">
        <f>C789&amp;" "&amp;D789&amp;" - "&amp;F789</f>
        <v>Yakov Trenin - NAS</v>
      </c>
      <c r="C789" t="str">
        <f>RIGHT(E789,(LEN(E789)-1)-SEARCH(",",E789,1))</f>
        <v>Yakov</v>
      </c>
      <c r="D789" t="str">
        <f>LEFT(E789,SEARCH(",",E789,1)-1)</f>
        <v>Trenin</v>
      </c>
      <c r="E789" s="39" t="s">
        <v>2038</v>
      </c>
      <c r="F789" s="30" t="s">
        <v>23</v>
      </c>
      <c r="G789" s="35" t="s">
        <v>388</v>
      </c>
      <c r="H789" s="35" t="s">
        <v>73</v>
      </c>
      <c r="I789" s="35" t="s">
        <v>2692</v>
      </c>
      <c r="J789" s="35">
        <v>22</v>
      </c>
      <c r="K789" s="35">
        <f>VALUE(COUNTIF(Validation!$A$2:$H$47,E789))</f>
        <v>0</v>
      </c>
      <c r="L789" s="361">
        <f>IF(OR(N789="RFA",N789="UFA",N789="",N789=0),0,N789)</f>
        <v>863333</v>
      </c>
      <c r="M789" s="361">
        <f>IF(OR(O789="RFA",O789="UFA",O789="",O789=0),0,O789)</f>
        <v>0</v>
      </c>
      <c r="N789" s="358">
        <v>863333</v>
      </c>
      <c r="O789" s="358" t="s">
        <v>8</v>
      </c>
      <c r="P789" s="358">
        <v>0</v>
      </c>
      <c r="Q789" s="358">
        <v>0</v>
      </c>
      <c r="R789" s="358">
        <v>0</v>
      </c>
      <c r="S789" s="358">
        <v>0</v>
      </c>
      <c r="T789" s="358">
        <v>0</v>
      </c>
      <c r="U789" s="35">
        <f t="shared" si="48"/>
        <v>1</v>
      </c>
      <c r="W789">
        <f>COUNTIF($E$3:$E$1479,E789)</f>
        <v>1</v>
      </c>
      <c r="X789" s="35">
        <f t="shared" si="49"/>
        <v>1</v>
      </c>
      <c r="Y789">
        <f t="shared" si="50"/>
        <v>0</v>
      </c>
    </row>
    <row r="790" spans="1:25" ht="15.75" x14ac:dyDescent="0.25">
      <c r="A790">
        <f t="shared" si="51"/>
        <v>788</v>
      </c>
      <c r="B790" t="str">
        <f>C790&amp;" "&amp;D790&amp;" - "&amp;F790</f>
        <v>Zachary Magwood - NAS</v>
      </c>
      <c r="C790" t="str">
        <f>RIGHT(E790,(LEN(E790)-1)-SEARCH(",",E790,1))</f>
        <v>Zachary</v>
      </c>
      <c r="D790" t="str">
        <f>LEFT(E790,SEARCH(",",E790,1)-1)</f>
        <v>Magwood</v>
      </c>
      <c r="E790" s="39" t="s">
        <v>2037</v>
      </c>
      <c r="F790" s="30" t="s">
        <v>23</v>
      </c>
      <c r="G790" s="35" t="s">
        <v>388</v>
      </c>
      <c r="H790" s="35" t="s">
        <v>73</v>
      </c>
      <c r="I790" s="35" t="s">
        <v>2692</v>
      </c>
      <c r="J790" s="35">
        <v>21</v>
      </c>
      <c r="K790" s="35">
        <f>VALUE(COUNTIF(Validation!$A$2:$H$47,E790))</f>
        <v>0</v>
      </c>
      <c r="L790" s="361">
        <f>IF(OR(N790="RFA",N790="UFA",N790="",N790=0),0,N790)</f>
        <v>753333</v>
      </c>
      <c r="M790" s="361">
        <f>IF(OR(O790="RFA",O790="UFA",O790="",O790=0),0,O790)</f>
        <v>753333</v>
      </c>
      <c r="N790" s="358">
        <v>753333</v>
      </c>
      <c r="O790" s="358">
        <v>753333</v>
      </c>
      <c r="P790" s="358" t="s">
        <v>8</v>
      </c>
      <c r="Q790" s="358">
        <v>0</v>
      </c>
      <c r="R790" s="358">
        <v>0</v>
      </c>
      <c r="S790" s="358">
        <v>0</v>
      </c>
      <c r="T790" s="358">
        <v>0</v>
      </c>
      <c r="U790" s="35">
        <f t="shared" si="48"/>
        <v>2</v>
      </c>
      <c r="W790">
        <f>COUNTIF($E$3:$E$1479,E790)</f>
        <v>1</v>
      </c>
      <c r="X790" s="35">
        <f t="shared" si="49"/>
        <v>1</v>
      </c>
      <c r="Y790">
        <f t="shared" si="50"/>
        <v>1</v>
      </c>
    </row>
    <row r="791" spans="1:25" ht="15.75" x14ac:dyDescent="0.25">
      <c r="A791">
        <f t="shared" si="51"/>
        <v>789</v>
      </c>
      <c r="B791" t="str">
        <f>C791&amp;" "&amp;D791&amp;" - "&amp;F791</f>
        <v>Miikka Salomaki - NAS</v>
      </c>
      <c r="C791" t="str">
        <f>RIGHT(E791,(LEN(E791)-1)-SEARCH(",",E791,1))</f>
        <v>Miikka</v>
      </c>
      <c r="D791" t="str">
        <f>LEFT(E791,SEARCH(",",E791,1)-1)</f>
        <v>Salomaki</v>
      </c>
      <c r="E791" s="39" t="s">
        <v>2886</v>
      </c>
      <c r="F791" s="30" t="s">
        <v>23</v>
      </c>
      <c r="G791" s="35">
        <v>0</v>
      </c>
      <c r="H791" s="35" t="s">
        <v>2691</v>
      </c>
      <c r="I791" s="35" t="s">
        <v>2679</v>
      </c>
      <c r="J791" s="35">
        <v>26</v>
      </c>
      <c r="K791" s="35">
        <f>VALUE(COUNTIF(Validation!$A$2:$H$47,E791))</f>
        <v>0</v>
      </c>
      <c r="L791" s="361">
        <f>IF(OR(N791="RFA",N791="UFA",N791="",N791=0),0,N791)</f>
        <v>750000</v>
      </c>
      <c r="M791" s="361">
        <f>IF(OR(O791="RFA",O791="UFA",O791="",O791=0),0,O791)</f>
        <v>0</v>
      </c>
      <c r="N791" s="358">
        <v>750000</v>
      </c>
      <c r="O791" s="358" t="s">
        <v>7</v>
      </c>
      <c r="P791" s="358">
        <v>0</v>
      </c>
      <c r="Q791" s="358">
        <v>0</v>
      </c>
      <c r="R791" s="358">
        <v>0</v>
      </c>
      <c r="S791" s="358">
        <v>0</v>
      </c>
      <c r="T791" s="358">
        <v>0</v>
      </c>
      <c r="U791" s="35">
        <f t="shared" si="48"/>
        <v>1</v>
      </c>
      <c r="W791">
        <f>COUNTIF($E$3:$E$1479,E791)</f>
        <v>1</v>
      </c>
      <c r="X791" s="35">
        <f t="shared" si="49"/>
        <v>0</v>
      </c>
      <c r="Y791">
        <f t="shared" si="50"/>
        <v>0</v>
      </c>
    </row>
    <row r="792" spans="1:25" ht="15.75" x14ac:dyDescent="0.25">
      <c r="A792">
        <f t="shared" si="51"/>
        <v>790</v>
      </c>
      <c r="B792" t="str">
        <f>C792&amp;" "&amp;D792&amp;" - "&amp;F792</f>
        <v>Mathieu Olivier - NAS</v>
      </c>
      <c r="C792" t="str">
        <f>RIGHT(E792,(LEN(E792)-1)-SEARCH(",",E792,1))</f>
        <v>Mathieu</v>
      </c>
      <c r="D792" t="str">
        <f>LEFT(E792,SEARCH(",",E792,1)-1)</f>
        <v>Olivier</v>
      </c>
      <c r="E792" s="39" t="s">
        <v>2518</v>
      </c>
      <c r="F792" s="30" t="s">
        <v>23</v>
      </c>
      <c r="G792" s="35" t="s">
        <v>388</v>
      </c>
      <c r="H792" s="9" t="s">
        <v>88</v>
      </c>
      <c r="I792" s="9" t="s">
        <v>2692</v>
      </c>
      <c r="J792" s="9">
        <v>22</v>
      </c>
      <c r="K792" s="35">
        <f>VALUE(COUNTIF(Validation!$A$2:$H$47,E792))</f>
        <v>0</v>
      </c>
      <c r="L792" s="361">
        <f>IF(OR(N792="RFA",N792="UFA",N792="",N792=0),0,N792)</f>
        <v>730000</v>
      </c>
      <c r="M792" s="361">
        <f>IF(OR(O792="RFA",O792="UFA",O792="",O792=0),0,O792)</f>
        <v>730000</v>
      </c>
      <c r="N792" s="358">
        <v>730000</v>
      </c>
      <c r="O792" s="358">
        <v>730000</v>
      </c>
      <c r="P792" s="358" t="s">
        <v>8</v>
      </c>
      <c r="Q792" s="358">
        <v>0</v>
      </c>
      <c r="R792" s="358">
        <v>0</v>
      </c>
      <c r="S792" s="358">
        <v>0</v>
      </c>
      <c r="T792" s="358">
        <v>0</v>
      </c>
      <c r="U792" s="35">
        <f t="shared" si="48"/>
        <v>2</v>
      </c>
      <c r="W792">
        <f>COUNTIF($E$3:$E$1479,E792)</f>
        <v>1</v>
      </c>
      <c r="X792" s="35">
        <f t="shared" si="49"/>
        <v>1</v>
      </c>
      <c r="Y792">
        <f t="shared" si="50"/>
        <v>1</v>
      </c>
    </row>
    <row r="793" spans="1:25" ht="15.75" x14ac:dyDescent="0.25">
      <c r="A793">
        <f t="shared" si="51"/>
        <v>791</v>
      </c>
      <c r="B793" t="str">
        <f>C793&amp;" "&amp;D793&amp;" - "&amp;F793</f>
        <v>Tanner Jeannot - NAS</v>
      </c>
      <c r="C793" t="str">
        <f>RIGHT(E793,(LEN(E793)-1)-SEARCH(",",E793,1))</f>
        <v>Tanner</v>
      </c>
      <c r="D793" t="str">
        <f>LEFT(E793,SEARCH(",",E793,1)-1)</f>
        <v>Jeannot</v>
      </c>
      <c r="E793" s="39" t="s">
        <v>2040</v>
      </c>
      <c r="F793" s="30" t="s">
        <v>23</v>
      </c>
      <c r="G793" s="35" t="s">
        <v>388</v>
      </c>
      <c r="H793" s="35" t="s">
        <v>93</v>
      </c>
      <c r="I793" s="35" t="s">
        <v>2692</v>
      </c>
      <c r="J793" s="35">
        <v>22</v>
      </c>
      <c r="K793" s="35">
        <f>VALUE(COUNTIF(Validation!$A$2:$H$47,E793))</f>
        <v>0</v>
      </c>
      <c r="L793" s="361">
        <f>IF(OR(N793="RFA",N793="UFA",N793="",N793=0),0,N793)</f>
        <v>713333</v>
      </c>
      <c r="M793" s="361">
        <f>IF(OR(O793="RFA",O793="UFA",O793="",O793=0),0,O793)</f>
        <v>713333</v>
      </c>
      <c r="N793" s="358">
        <v>713333</v>
      </c>
      <c r="O793" s="358">
        <v>713333</v>
      </c>
      <c r="P793" s="358" t="s">
        <v>8</v>
      </c>
      <c r="Q793" s="358">
        <v>0</v>
      </c>
      <c r="R793" s="358">
        <v>0</v>
      </c>
      <c r="S793" s="358">
        <v>0</v>
      </c>
      <c r="T793" s="358">
        <v>0</v>
      </c>
      <c r="U793" s="35">
        <f t="shared" si="48"/>
        <v>2</v>
      </c>
      <c r="W793">
        <f>COUNTIF($E$3:$E$1479,E793)</f>
        <v>1</v>
      </c>
      <c r="X793" s="35">
        <f t="shared" si="49"/>
        <v>1</v>
      </c>
      <c r="Y793">
        <f t="shared" si="50"/>
        <v>1</v>
      </c>
    </row>
    <row r="794" spans="1:25" ht="15.75" x14ac:dyDescent="0.25">
      <c r="A794">
        <f t="shared" si="51"/>
        <v>792</v>
      </c>
      <c r="B794" t="str">
        <f>C794&amp;" "&amp;D794&amp;" - "&amp;F794</f>
        <v>Daniel Carr - NAS</v>
      </c>
      <c r="C794" t="str">
        <f>RIGHT(E794,(LEN(E794)-1)-SEARCH(",",E794,1))</f>
        <v>Daniel</v>
      </c>
      <c r="D794" t="str">
        <f>LEFT(E794,SEARCH(",",E794,1)-1)</f>
        <v>Carr</v>
      </c>
      <c r="E794" s="39" t="s">
        <v>2394</v>
      </c>
      <c r="F794" s="30" t="s">
        <v>23</v>
      </c>
      <c r="G794" s="35">
        <v>0</v>
      </c>
      <c r="H794" s="35" t="s">
        <v>93</v>
      </c>
      <c r="I794" s="35" t="s">
        <v>2692</v>
      </c>
      <c r="J794" s="35">
        <v>27</v>
      </c>
      <c r="K794" s="35">
        <f>VALUE(COUNTIF(Validation!$A$2:$H$47,E794))</f>
        <v>0</v>
      </c>
      <c r="L794" s="361">
        <f>IF(OR(N794="RFA",N794="UFA",N794="",N794=0),0,N794)</f>
        <v>700000</v>
      </c>
      <c r="M794" s="361">
        <f>IF(OR(O794="RFA",O794="UFA",O794="",O794=0),0,O794)</f>
        <v>0</v>
      </c>
      <c r="N794" s="358">
        <v>700000</v>
      </c>
      <c r="O794" s="358" t="s">
        <v>7</v>
      </c>
      <c r="P794" s="358">
        <v>0</v>
      </c>
      <c r="Q794" s="358">
        <v>0</v>
      </c>
      <c r="R794" s="358">
        <v>0</v>
      </c>
      <c r="S794" s="358">
        <v>0</v>
      </c>
      <c r="T794" s="358">
        <v>0</v>
      </c>
      <c r="U794" s="35">
        <f t="shared" si="48"/>
        <v>1</v>
      </c>
      <c r="W794">
        <f>COUNTIF($E$3:$E$1479,E794)</f>
        <v>1</v>
      </c>
      <c r="X794" s="35">
        <f t="shared" si="49"/>
        <v>0</v>
      </c>
      <c r="Y794">
        <f t="shared" si="50"/>
        <v>0</v>
      </c>
    </row>
    <row r="795" spans="1:25" ht="15.75" x14ac:dyDescent="0.25">
      <c r="A795">
        <f t="shared" si="51"/>
        <v>793</v>
      </c>
      <c r="B795" t="str">
        <f>C795&amp;" "&amp;D795&amp;" - "&amp;F795</f>
        <v>Laurent Dauphin - NAS</v>
      </c>
      <c r="C795" t="str">
        <f>RIGHT(E795,(LEN(E795)-1)-SEARCH(",",E795,1))</f>
        <v>Laurent</v>
      </c>
      <c r="D795" t="str">
        <f>LEFT(E795,SEARCH(",",E795,1)-1)</f>
        <v>Dauphin</v>
      </c>
      <c r="E795" s="39" t="s">
        <v>2177</v>
      </c>
      <c r="F795" s="30" t="s">
        <v>23</v>
      </c>
      <c r="G795" s="35">
        <v>0</v>
      </c>
      <c r="H795" s="9" t="s">
        <v>2680</v>
      </c>
      <c r="I795" s="9" t="s">
        <v>2692</v>
      </c>
      <c r="J795" s="9">
        <v>24</v>
      </c>
      <c r="K795" s="35">
        <f>VALUE(COUNTIF(Validation!$A$2:$H$47,E795))</f>
        <v>0</v>
      </c>
      <c r="L795" s="361">
        <f>IF(OR(N795="RFA",N795="UFA",N795="",N795=0),0,N795)</f>
        <v>700000</v>
      </c>
      <c r="M795" s="361">
        <f>IF(OR(O795="RFA",O795="UFA",O795="",O795=0),0,O795)</f>
        <v>0</v>
      </c>
      <c r="N795" s="358">
        <v>700000</v>
      </c>
      <c r="O795" s="358" t="s">
        <v>8</v>
      </c>
      <c r="P795" s="358">
        <v>0</v>
      </c>
      <c r="Q795" s="358">
        <v>0</v>
      </c>
      <c r="R795" s="358">
        <v>0</v>
      </c>
      <c r="S795" s="358">
        <v>0</v>
      </c>
      <c r="T795" s="358">
        <v>0</v>
      </c>
      <c r="U795" s="35">
        <f t="shared" si="48"/>
        <v>1</v>
      </c>
      <c r="W795">
        <f>COUNTIF($E$3:$E$1479,E795)</f>
        <v>1</v>
      </c>
      <c r="X795" s="35">
        <f t="shared" si="49"/>
        <v>0</v>
      </c>
      <c r="Y795">
        <f t="shared" si="50"/>
        <v>0</v>
      </c>
    </row>
    <row r="796" spans="1:25" ht="15.75" x14ac:dyDescent="0.25">
      <c r="A796">
        <f t="shared" si="51"/>
        <v>794</v>
      </c>
      <c r="B796" t="str">
        <f>C796&amp;" "&amp;D796&amp;" - "&amp;F796</f>
        <v>Troy Grosenick - NAS</v>
      </c>
      <c r="C796" t="str">
        <f>RIGHT(E796,(LEN(E796)-1)-SEARCH(",",E796,1))</f>
        <v>Troy</v>
      </c>
      <c r="D796" t="str">
        <f>LEFT(E796,SEARCH(",",E796,1)-1)</f>
        <v>Grosenick</v>
      </c>
      <c r="E796" s="39" t="s">
        <v>2045</v>
      </c>
      <c r="F796" s="30" t="s">
        <v>23</v>
      </c>
      <c r="G796" s="35">
        <v>0</v>
      </c>
      <c r="H796" s="35" t="s">
        <v>127</v>
      </c>
      <c r="I796" s="35" t="s">
        <v>2692</v>
      </c>
      <c r="J796" s="35">
        <v>29</v>
      </c>
      <c r="K796" s="35">
        <f>VALUE(COUNTIF(Validation!$A$2:$H$47,E796))</f>
        <v>0</v>
      </c>
      <c r="L796" s="361">
        <f>IF(OR(N796="RFA",N796="UFA",N796="",N796=0),0,N796)</f>
        <v>700000</v>
      </c>
      <c r="M796" s="361">
        <f>IF(OR(O796="RFA",O796="UFA",O796="",O796=0),0,O796)</f>
        <v>0</v>
      </c>
      <c r="N796" s="358">
        <v>700000</v>
      </c>
      <c r="O796" s="358" t="s">
        <v>7</v>
      </c>
      <c r="P796" s="358">
        <v>0</v>
      </c>
      <c r="Q796" s="358">
        <v>0</v>
      </c>
      <c r="R796" s="358">
        <v>0</v>
      </c>
      <c r="S796" s="358">
        <v>0</v>
      </c>
      <c r="T796" s="358">
        <v>0</v>
      </c>
      <c r="U796" s="35">
        <f t="shared" si="48"/>
        <v>1</v>
      </c>
      <c r="W796">
        <f>COUNTIF($E$3:$E$1479,E796)</f>
        <v>1</v>
      </c>
      <c r="X796" s="35">
        <f t="shared" si="49"/>
        <v>0</v>
      </c>
      <c r="Y796">
        <f t="shared" si="50"/>
        <v>0</v>
      </c>
    </row>
    <row r="797" spans="1:25" ht="15.75" x14ac:dyDescent="0.25">
      <c r="A797">
        <f t="shared" si="51"/>
        <v>795</v>
      </c>
      <c r="B797" t="str">
        <f>C797&amp;" "&amp;D797&amp;" - "&amp;F797</f>
        <v>Jarred Tinordi - NAS</v>
      </c>
      <c r="C797" t="str">
        <f>RIGHT(E797,(LEN(E797)-1)-SEARCH(",",E797,1))</f>
        <v>Jarred</v>
      </c>
      <c r="D797" t="str">
        <f>LEFT(E797,SEARCH(",",E797,1)-1)</f>
        <v>Tinordi</v>
      </c>
      <c r="E797" s="39" t="s">
        <v>2046</v>
      </c>
      <c r="F797" s="30" t="s">
        <v>23</v>
      </c>
      <c r="G797" s="35">
        <v>0</v>
      </c>
      <c r="H797" s="35" t="s">
        <v>382</v>
      </c>
      <c r="I797" s="35" t="s">
        <v>2692</v>
      </c>
      <c r="J797" s="35">
        <v>27</v>
      </c>
      <c r="K797" s="35">
        <f>VALUE(COUNTIF(Validation!$A$2:$H$47,E797))</f>
        <v>0</v>
      </c>
      <c r="L797" s="361">
        <f>IF(OR(N797="RFA",N797="UFA",N797="",N797=0),0,N797)</f>
        <v>700000</v>
      </c>
      <c r="M797" s="361">
        <f>IF(OR(O797="RFA",O797="UFA",O797="",O797=0),0,O797)</f>
        <v>700000</v>
      </c>
      <c r="N797" s="358">
        <v>700000</v>
      </c>
      <c r="O797" s="358">
        <v>700000</v>
      </c>
      <c r="P797" s="358" t="s">
        <v>7</v>
      </c>
      <c r="Q797" s="358">
        <v>0</v>
      </c>
      <c r="R797" s="358">
        <v>0</v>
      </c>
      <c r="S797" s="358">
        <v>0</v>
      </c>
      <c r="T797" s="358">
        <v>0</v>
      </c>
      <c r="U797" s="35">
        <f t="shared" si="48"/>
        <v>2</v>
      </c>
      <c r="W797">
        <f>COUNTIF($E$3:$E$1479,E797)</f>
        <v>1</v>
      </c>
      <c r="X797" s="35">
        <f t="shared" si="49"/>
        <v>0</v>
      </c>
      <c r="Y797">
        <f t="shared" si="50"/>
        <v>1</v>
      </c>
    </row>
    <row r="798" spans="1:25" ht="15.75" x14ac:dyDescent="0.25">
      <c r="A798">
        <f t="shared" si="51"/>
        <v>796</v>
      </c>
      <c r="B798" t="str">
        <f>C798&amp;" "&amp;D798&amp;" - "&amp;F798</f>
        <v>Alexandre Carrier - NAS</v>
      </c>
      <c r="C798" t="str">
        <f>RIGHT(E798,(LEN(E798)-1)-SEARCH(",",E798,1))</f>
        <v>Alexandre</v>
      </c>
      <c r="D798" t="str">
        <f>LEFT(E798,SEARCH(",",E798,1)-1)</f>
        <v>Carrier</v>
      </c>
      <c r="E798" s="39" t="s">
        <v>2041</v>
      </c>
      <c r="F798" s="30" t="s">
        <v>23</v>
      </c>
      <c r="G798" s="35" t="s">
        <v>405</v>
      </c>
      <c r="H798" s="35" t="s">
        <v>82</v>
      </c>
      <c r="I798" s="35" t="s">
        <v>2692</v>
      </c>
      <c r="J798" s="35">
        <v>22</v>
      </c>
      <c r="K798" s="35">
        <f>VALUE(COUNTIF(Validation!$A$2:$H$47,E798))</f>
        <v>0</v>
      </c>
      <c r="L798" s="361">
        <f>IF(OR(N798="RFA",N798="UFA",N798="",N798=0),0,N798)</f>
        <v>691666</v>
      </c>
      <c r="M798" s="361">
        <f>IF(OR(O798="RFA",O798="UFA",O798="",O798=0),0,O798)</f>
        <v>0</v>
      </c>
      <c r="N798" s="358">
        <v>691666</v>
      </c>
      <c r="O798" s="358" t="s">
        <v>8</v>
      </c>
      <c r="P798" s="358">
        <v>0</v>
      </c>
      <c r="Q798" s="358">
        <v>0</v>
      </c>
      <c r="R798" s="358">
        <v>0</v>
      </c>
      <c r="S798" s="358">
        <v>0</v>
      </c>
      <c r="T798" s="358">
        <v>0</v>
      </c>
      <c r="U798" s="35">
        <f t="shared" si="48"/>
        <v>1</v>
      </c>
      <c r="W798">
        <f>COUNTIF($E$3:$E$1479,E798)</f>
        <v>1</v>
      </c>
      <c r="X798" s="35">
        <f t="shared" si="49"/>
        <v>1</v>
      </c>
      <c r="Y798">
        <f t="shared" si="50"/>
        <v>0</v>
      </c>
    </row>
    <row r="799" spans="1:25" ht="15.75" x14ac:dyDescent="0.25">
      <c r="A799">
        <f t="shared" si="51"/>
        <v>797</v>
      </c>
      <c r="B799" t="str">
        <f>C799&amp;" "&amp;D799&amp;" - "&amp;F799</f>
        <v>Anthony Richard - NAS</v>
      </c>
      <c r="C799" t="str">
        <f>RIGHT(E799,(LEN(E799)-1)-SEARCH(",",E799,1))</f>
        <v>Anthony</v>
      </c>
      <c r="D799" t="str">
        <f>LEFT(E799,SEARCH(",",E799,1)-1)</f>
        <v>Richard</v>
      </c>
      <c r="E799" s="39" t="s">
        <v>2042</v>
      </c>
      <c r="F799" s="30" t="s">
        <v>23</v>
      </c>
      <c r="G799" s="35" t="s">
        <v>405</v>
      </c>
      <c r="H799" s="35" t="s">
        <v>73</v>
      </c>
      <c r="I799" s="35" t="s">
        <v>2692</v>
      </c>
      <c r="J799" s="35">
        <v>22</v>
      </c>
      <c r="K799" s="35">
        <f>VALUE(COUNTIF(Validation!$A$2:$H$47,E799))</f>
        <v>0</v>
      </c>
      <c r="L799" s="361">
        <f>IF(OR(N799="RFA",N799="UFA",N799="",N799=0),0,N799)</f>
        <v>691666</v>
      </c>
      <c r="M799" s="361">
        <f>IF(OR(O799="RFA",O799="UFA",O799="",O799=0),0,O799)</f>
        <v>0</v>
      </c>
      <c r="N799" s="358">
        <v>691666</v>
      </c>
      <c r="O799" s="358" t="s">
        <v>8</v>
      </c>
      <c r="P799" s="358">
        <v>0</v>
      </c>
      <c r="Q799" s="358">
        <v>0</v>
      </c>
      <c r="R799" s="358">
        <v>0</v>
      </c>
      <c r="S799" s="358">
        <v>0</v>
      </c>
      <c r="T799" s="358">
        <v>0</v>
      </c>
      <c r="U799" s="35">
        <f t="shared" si="48"/>
        <v>1</v>
      </c>
      <c r="W799">
        <f>COUNTIF($E$3:$E$1479,E799)</f>
        <v>1</v>
      </c>
      <c r="X799" s="35">
        <f t="shared" si="49"/>
        <v>1</v>
      </c>
      <c r="Y799">
        <f t="shared" si="50"/>
        <v>0</v>
      </c>
    </row>
    <row r="800" spans="1:25" ht="15.75" x14ac:dyDescent="0.25">
      <c r="A800">
        <f t="shared" si="51"/>
        <v>798</v>
      </c>
      <c r="B800" t="str">
        <f>C800&amp;" "&amp;D800&amp;" - "&amp;F800</f>
        <v>Colin Blackwell - NAS</v>
      </c>
      <c r="C800" t="str">
        <f>RIGHT(E800,(LEN(E800)-1)-SEARCH(",",E800,1))</f>
        <v>Colin</v>
      </c>
      <c r="D800" t="str">
        <f>LEFT(E800,SEARCH(",",E800,1)-1)</f>
        <v>Blackwell</v>
      </c>
      <c r="E800" s="39" t="s">
        <v>2043</v>
      </c>
      <c r="F800" s="30" t="s">
        <v>23</v>
      </c>
      <c r="G800" s="35">
        <v>0</v>
      </c>
      <c r="H800" s="35" t="s">
        <v>73</v>
      </c>
      <c r="I800" s="35" t="s">
        <v>2692</v>
      </c>
      <c r="J800" s="35">
        <v>26</v>
      </c>
      <c r="K800" s="35">
        <f>VALUE(COUNTIF(Validation!$A$2:$H$47,E800))</f>
        <v>0</v>
      </c>
      <c r="L800" s="361">
        <f>IF(OR(N800="RFA",N800="UFA",N800="",N800=0),0,N800)</f>
        <v>675000</v>
      </c>
      <c r="M800" s="361">
        <f>IF(OR(O800="RFA",O800="UFA",O800="",O800=0),0,O800)</f>
        <v>0</v>
      </c>
      <c r="N800" s="358">
        <v>675000</v>
      </c>
      <c r="O800" s="358" t="s">
        <v>7</v>
      </c>
      <c r="P800" s="358">
        <v>0</v>
      </c>
      <c r="Q800" s="358">
        <v>0</v>
      </c>
      <c r="R800" s="358">
        <v>0</v>
      </c>
      <c r="S800" s="358">
        <v>0</v>
      </c>
      <c r="T800" s="358">
        <v>0</v>
      </c>
      <c r="U800" s="35">
        <f t="shared" si="48"/>
        <v>1</v>
      </c>
      <c r="W800">
        <f>COUNTIF($E$3:$E$1479,E800)</f>
        <v>1</v>
      </c>
      <c r="X800" s="35">
        <f t="shared" si="49"/>
        <v>0</v>
      </c>
      <c r="Y800">
        <f t="shared" si="50"/>
        <v>0</v>
      </c>
    </row>
    <row r="801" spans="1:25" ht="15.75" x14ac:dyDescent="0.25">
      <c r="A801">
        <f t="shared" si="51"/>
        <v>799</v>
      </c>
      <c r="B801" t="str">
        <f>C801&amp;" "&amp;D801&amp;" - "&amp;F801</f>
        <v>Matt Donovan - NAS</v>
      </c>
      <c r="C801" t="str">
        <f>RIGHT(E801,(LEN(E801)-1)-SEARCH(",",E801,1))</f>
        <v>Matt</v>
      </c>
      <c r="D801" t="str">
        <f>LEFT(E801,SEARCH(",",E801,1)-1)</f>
        <v>Donovan</v>
      </c>
      <c r="E801" s="39" t="s">
        <v>2521</v>
      </c>
      <c r="F801" s="30" t="s">
        <v>23</v>
      </c>
      <c r="G801" s="35">
        <v>0</v>
      </c>
      <c r="H801" s="35" t="s">
        <v>382</v>
      </c>
      <c r="I801" s="35" t="s">
        <v>2692</v>
      </c>
      <c r="J801" s="35">
        <v>29</v>
      </c>
      <c r="K801" s="35">
        <f>VALUE(COUNTIF(Validation!$A$2:$H$47,E801))</f>
        <v>0</v>
      </c>
      <c r="L801" s="361">
        <f>IF(OR(N801="RFA",N801="UFA",N801="",N801=0),0,N801)</f>
        <v>675000</v>
      </c>
      <c r="M801" s="361">
        <f>IF(OR(O801="RFA",O801="UFA",O801="",O801=0),0,O801)</f>
        <v>0</v>
      </c>
      <c r="N801" s="358">
        <v>675000</v>
      </c>
      <c r="O801" s="358" t="s">
        <v>7</v>
      </c>
      <c r="P801" s="358">
        <v>0</v>
      </c>
      <c r="Q801" s="358">
        <v>0</v>
      </c>
      <c r="R801" s="358">
        <v>0</v>
      </c>
      <c r="S801" s="358">
        <v>0</v>
      </c>
      <c r="T801" s="358">
        <v>0</v>
      </c>
      <c r="U801" s="35">
        <f t="shared" si="48"/>
        <v>1</v>
      </c>
      <c r="W801">
        <f>COUNTIF($E$3:$E$1479,E801)</f>
        <v>1</v>
      </c>
      <c r="X801" s="35">
        <f t="shared" si="49"/>
        <v>0</v>
      </c>
      <c r="Y801">
        <f t="shared" si="50"/>
        <v>0</v>
      </c>
    </row>
    <row r="802" spans="1:25" ht="15.75" x14ac:dyDescent="0.25">
      <c r="A802">
        <f t="shared" si="51"/>
        <v>800</v>
      </c>
      <c r="B802" t="str">
        <f>C802&amp;" "&amp;D802&amp;" - "&amp;F802</f>
        <v>Matt Irwin - NAS</v>
      </c>
      <c r="C802" t="str">
        <f>RIGHT(E802,(LEN(E802)-1)-SEARCH(",",E802,1))</f>
        <v>Matt</v>
      </c>
      <c r="D802" t="str">
        <f>LEFT(E802,SEARCH(",",E802,1)-1)</f>
        <v>Irwin</v>
      </c>
      <c r="E802" s="39" t="s">
        <v>2031</v>
      </c>
      <c r="F802" s="30" t="s">
        <v>23</v>
      </c>
      <c r="G802" s="35">
        <v>0</v>
      </c>
      <c r="H802" s="35" t="s">
        <v>381</v>
      </c>
      <c r="I802" s="35" t="s">
        <v>2679</v>
      </c>
      <c r="J802" s="35">
        <v>31</v>
      </c>
      <c r="K802" s="35">
        <f>VALUE(COUNTIF(Validation!$A$2:$H$47,E802))</f>
        <v>0</v>
      </c>
      <c r="L802" s="361">
        <f>IF(OR(N802="RFA",N802="UFA",N802="",N802=0),0,N802)</f>
        <v>675000</v>
      </c>
      <c r="M802" s="361">
        <f>IF(OR(O802="RFA",O802="UFA",O802="",O802=0),0,O802)</f>
        <v>0</v>
      </c>
      <c r="N802" s="358">
        <v>675000</v>
      </c>
      <c r="O802" s="358" t="s">
        <v>7</v>
      </c>
      <c r="P802" s="358">
        <v>0</v>
      </c>
      <c r="Q802" s="358">
        <v>0</v>
      </c>
      <c r="R802" s="358">
        <v>0</v>
      </c>
      <c r="S802" s="358">
        <v>0</v>
      </c>
      <c r="T802" s="358">
        <v>0</v>
      </c>
      <c r="U802" s="35">
        <f t="shared" si="48"/>
        <v>1</v>
      </c>
      <c r="W802">
        <f>COUNTIF($E$3:$E$1479,E802)</f>
        <v>1</v>
      </c>
      <c r="X802" s="35">
        <f t="shared" si="49"/>
        <v>0</v>
      </c>
      <c r="Y802">
        <f t="shared" si="50"/>
        <v>0</v>
      </c>
    </row>
    <row r="803" spans="1:25" ht="15.75" x14ac:dyDescent="0.25">
      <c r="A803">
        <f t="shared" si="51"/>
        <v>801</v>
      </c>
      <c r="B803" t="str">
        <f>C803&amp;" "&amp;D803&amp;" - "&amp;F803</f>
        <v>Yannick Weber - NAS</v>
      </c>
      <c r="C803" t="str">
        <f>RIGHT(E803,(LEN(E803)-1)-SEARCH(",",E803,1))</f>
        <v>Yannick</v>
      </c>
      <c r="D803" t="str">
        <f>LEFT(E803,SEARCH(",",E803,1)-1)</f>
        <v>Weber</v>
      </c>
      <c r="E803" s="39" t="s">
        <v>2030</v>
      </c>
      <c r="F803" s="30" t="s">
        <v>23</v>
      </c>
      <c r="G803" s="35">
        <v>0</v>
      </c>
      <c r="H803" s="35" t="s">
        <v>381</v>
      </c>
      <c r="I803" s="35" t="s">
        <v>2679</v>
      </c>
      <c r="J803" s="9">
        <v>30</v>
      </c>
      <c r="K803" s="35">
        <f>VALUE(COUNTIF(Validation!$A$2:$H$47,E803))</f>
        <v>0</v>
      </c>
      <c r="L803" s="361">
        <f>IF(OR(N803="RFA",N803="UFA",N803="",N803=0),0,N803)</f>
        <v>675000</v>
      </c>
      <c r="M803" s="361">
        <f>IF(OR(O803="RFA",O803="UFA",O803="",O803=0),0,O803)</f>
        <v>0</v>
      </c>
      <c r="N803" s="358">
        <v>675000</v>
      </c>
      <c r="O803" s="358" t="s">
        <v>7</v>
      </c>
      <c r="P803" s="358">
        <v>0</v>
      </c>
      <c r="Q803" s="358">
        <v>0</v>
      </c>
      <c r="R803" s="358">
        <v>0</v>
      </c>
      <c r="S803" s="358">
        <v>0</v>
      </c>
      <c r="T803" s="358">
        <v>0</v>
      </c>
      <c r="U803" s="35">
        <f t="shared" si="48"/>
        <v>1</v>
      </c>
      <c r="W803">
        <f>COUNTIF($E$3:$E$1479,E803)</f>
        <v>1</v>
      </c>
      <c r="X803" s="35">
        <f t="shared" si="49"/>
        <v>0</v>
      </c>
      <c r="Y803">
        <f t="shared" si="50"/>
        <v>0</v>
      </c>
    </row>
    <row r="804" spans="1:25" ht="15.75" x14ac:dyDescent="0.25">
      <c r="A804">
        <f t="shared" si="51"/>
        <v>802</v>
      </c>
      <c r="B804" t="str">
        <f>C804&amp;" "&amp;D804&amp;" - "&amp;F804</f>
        <v>Frederick Gaudreau - NAS</v>
      </c>
      <c r="C804" t="str">
        <f>RIGHT(E804,(LEN(E804)-1)-SEARCH(",",E804,1))</f>
        <v>Frederick</v>
      </c>
      <c r="D804" t="str">
        <f>LEFT(E804,SEARCH(",",E804,1)-1)</f>
        <v>Gaudreau</v>
      </c>
      <c r="E804" s="39" t="s">
        <v>2902</v>
      </c>
      <c r="F804" s="30" t="s">
        <v>23</v>
      </c>
      <c r="G804" s="35">
        <v>0</v>
      </c>
      <c r="H804" s="35" t="s">
        <v>73</v>
      </c>
      <c r="I804" s="35" t="s">
        <v>2679</v>
      </c>
      <c r="J804" s="35">
        <v>26</v>
      </c>
      <c r="K804" s="35">
        <f>VALUE(COUNTIF(Validation!$A$2:$H$47,E804))</f>
        <v>0</v>
      </c>
      <c r="L804" s="361">
        <f>IF(OR(N804="RFA",N804="UFA",N804="",N804=0),0,N804)</f>
        <v>666666</v>
      </c>
      <c r="M804" s="361">
        <f>IF(OR(O804="RFA",O804="UFA",O804="",O804=0),0,O804)</f>
        <v>0</v>
      </c>
      <c r="N804" s="358">
        <v>666666</v>
      </c>
      <c r="O804" s="358" t="s">
        <v>7</v>
      </c>
      <c r="P804" s="358">
        <v>0</v>
      </c>
      <c r="Q804" s="358">
        <v>0</v>
      </c>
      <c r="R804" s="358">
        <v>0</v>
      </c>
      <c r="S804" s="358">
        <v>0</v>
      </c>
      <c r="T804" s="358">
        <v>0</v>
      </c>
      <c r="U804" s="35">
        <f t="shared" si="48"/>
        <v>1</v>
      </c>
      <c r="W804">
        <f>COUNTIF($E$3:$E$1479,E804)</f>
        <v>1</v>
      </c>
      <c r="X804" s="35">
        <f t="shared" si="49"/>
        <v>0</v>
      </c>
      <c r="Y804">
        <f t="shared" si="50"/>
        <v>0</v>
      </c>
    </row>
    <row r="805" spans="1:25" ht="15.75" x14ac:dyDescent="0.25">
      <c r="A805">
        <f t="shared" si="51"/>
        <v>803</v>
      </c>
      <c r="B805" t="str">
        <f>C805&amp;" "&amp;D805&amp;" - "&amp;F805</f>
        <v>P.K. Subban - NJD</v>
      </c>
      <c r="C805" t="str">
        <f>RIGHT(E805,(LEN(E805)-1)-SEARCH(",",E805,1))</f>
        <v>P.K.</v>
      </c>
      <c r="D805" t="str">
        <f>LEFT(E805,SEARCH(",",E805,1)-1)</f>
        <v>Subban</v>
      </c>
      <c r="E805" s="39" t="s">
        <v>2028</v>
      </c>
      <c r="F805" s="30" t="s">
        <v>24</v>
      </c>
      <c r="G805" s="35">
        <v>0</v>
      </c>
      <c r="H805" s="35" t="s">
        <v>2446</v>
      </c>
      <c r="I805" s="35" t="s">
        <v>2441</v>
      </c>
      <c r="J805" s="35">
        <v>30</v>
      </c>
      <c r="K805" s="35">
        <f>VALUE(COUNTIF(Validation!$A$2:$H$47,E805))</f>
        <v>0</v>
      </c>
      <c r="L805" s="361">
        <f>IF(OR(N805="RFA",N805="UFA",N805="",N805=0),0,N805)</f>
        <v>9000000</v>
      </c>
      <c r="M805" s="361">
        <f>IF(OR(O805="RFA",O805="UFA",O805="",O805=0),0,O805)</f>
        <v>9000000</v>
      </c>
      <c r="N805" s="358">
        <v>9000000</v>
      </c>
      <c r="O805" s="358">
        <v>9000000</v>
      </c>
      <c r="P805" s="358">
        <v>9000000</v>
      </c>
      <c r="Q805" s="358" t="s">
        <v>7</v>
      </c>
      <c r="R805" s="358">
        <v>0</v>
      </c>
      <c r="S805" s="358">
        <v>0</v>
      </c>
      <c r="T805" s="358">
        <v>0</v>
      </c>
      <c r="U805" s="35">
        <f t="shared" si="48"/>
        <v>3</v>
      </c>
      <c r="W805">
        <f>COUNTIF($E$3:$E$1479,E805)</f>
        <v>1</v>
      </c>
      <c r="X805" s="35">
        <f t="shared" si="49"/>
        <v>0</v>
      </c>
      <c r="Y805">
        <f t="shared" si="50"/>
        <v>1</v>
      </c>
    </row>
    <row r="806" spans="1:25" ht="15.75" x14ac:dyDescent="0.25">
      <c r="A806">
        <f t="shared" si="51"/>
        <v>804</v>
      </c>
      <c r="B806" t="str">
        <f>C806&amp;" "&amp;D806&amp;" - "&amp;F806</f>
        <v>Taylor Hall - NJD</v>
      </c>
      <c r="C806" t="str">
        <f>RIGHT(E806,(LEN(E806)-1)-SEARCH(",",E806,1))</f>
        <v>Taylor</v>
      </c>
      <c r="D806" t="str">
        <f>LEFT(E806,SEARCH(",",E806,1)-1)</f>
        <v>Hall</v>
      </c>
      <c r="E806" s="39" t="s">
        <v>2969</v>
      </c>
      <c r="F806" s="30" t="s">
        <v>24</v>
      </c>
      <c r="G806" s="35">
        <v>0</v>
      </c>
      <c r="H806" s="35" t="s">
        <v>2452</v>
      </c>
      <c r="I806" s="35" t="s">
        <v>2441</v>
      </c>
      <c r="J806" s="35">
        <v>27</v>
      </c>
      <c r="K806" s="35">
        <f>VALUE(COUNTIF(Validation!$A$2:$H$47,E806))</f>
        <v>0</v>
      </c>
      <c r="L806" s="361">
        <f>IF(OR(N806="RFA",N806="UFA",N806="",N806=0),0,N806)</f>
        <v>6000000</v>
      </c>
      <c r="M806" s="361">
        <f>IF(OR(O806="RFA",O806="UFA",O806="",O806=0),0,O806)</f>
        <v>0</v>
      </c>
      <c r="N806" s="358">
        <v>6000000</v>
      </c>
      <c r="O806" s="358" t="s">
        <v>7</v>
      </c>
      <c r="P806" s="358">
        <v>0</v>
      </c>
      <c r="Q806" s="358">
        <v>0</v>
      </c>
      <c r="R806" s="358">
        <v>0</v>
      </c>
      <c r="S806" s="358">
        <v>0</v>
      </c>
      <c r="T806" s="358">
        <v>0</v>
      </c>
      <c r="U806" s="35">
        <f t="shared" si="48"/>
        <v>1</v>
      </c>
      <c r="W806">
        <f>COUNTIF($E$3:$E$1479,E806)</f>
        <v>1</v>
      </c>
      <c r="X806" s="35">
        <f t="shared" si="49"/>
        <v>0</v>
      </c>
      <c r="Y806">
        <f t="shared" si="50"/>
        <v>0</v>
      </c>
    </row>
    <row r="807" spans="1:25" ht="15.75" x14ac:dyDescent="0.25">
      <c r="A807">
        <f t="shared" si="51"/>
        <v>805</v>
      </c>
      <c r="B807" t="str">
        <f>C807&amp;" "&amp;D807&amp;" - "&amp;F807</f>
        <v>Cory Schneider - NJD</v>
      </c>
      <c r="C807" t="str">
        <f>RIGHT(E807,(LEN(E807)-1)-SEARCH(",",E807,1))</f>
        <v>Cory</v>
      </c>
      <c r="D807" t="str">
        <f>LEFT(E807,SEARCH(",",E807,1)-1)</f>
        <v>Schneider</v>
      </c>
      <c r="E807" s="39" t="s">
        <v>1707</v>
      </c>
      <c r="F807" s="30" t="s">
        <v>24</v>
      </c>
      <c r="G807" s="35" t="s">
        <v>374</v>
      </c>
      <c r="H807" s="35" t="s">
        <v>127</v>
      </c>
      <c r="I807" s="35" t="s">
        <v>2441</v>
      </c>
      <c r="J807" s="35">
        <v>33</v>
      </c>
      <c r="K807" s="35">
        <f>VALUE(COUNTIF(Validation!$A$2:$H$47,E807))</f>
        <v>0</v>
      </c>
      <c r="L807" s="361">
        <f>IF(OR(N807="RFA",N807="UFA",N807="",N807=0),0,N807)</f>
        <v>6000000</v>
      </c>
      <c r="M807" s="361">
        <f>IF(OR(O807="RFA",O807="UFA",O807="",O807=0),0,O807)</f>
        <v>6000000</v>
      </c>
      <c r="N807" s="358">
        <v>6000000</v>
      </c>
      <c r="O807" s="358">
        <v>6000000</v>
      </c>
      <c r="P807" s="358">
        <v>6000000</v>
      </c>
      <c r="Q807" s="358" t="s">
        <v>7</v>
      </c>
      <c r="R807" s="358">
        <v>0</v>
      </c>
      <c r="S807" s="358">
        <v>0</v>
      </c>
      <c r="T807" s="358">
        <v>0</v>
      </c>
      <c r="U807" s="35">
        <f t="shared" si="48"/>
        <v>3</v>
      </c>
      <c r="W807">
        <f>COUNTIF($E$3:$E$1479,E807)</f>
        <v>1</v>
      </c>
      <c r="X807" s="35">
        <f t="shared" si="49"/>
        <v>0</v>
      </c>
      <c r="Y807">
        <f t="shared" si="50"/>
        <v>1</v>
      </c>
    </row>
    <row r="808" spans="1:25" ht="15.75" x14ac:dyDescent="0.25">
      <c r="A808">
        <f t="shared" si="51"/>
        <v>806</v>
      </c>
      <c r="B808" t="str">
        <f>C808&amp;" "&amp;D808&amp;" - "&amp;F808</f>
        <v>Travis Zajac - NJD</v>
      </c>
      <c r="C808" t="str">
        <f>RIGHT(E808,(LEN(E808)-1)-SEARCH(",",E808,1))</f>
        <v>Travis</v>
      </c>
      <c r="D808" t="str">
        <f>LEFT(E808,SEARCH(",",E808,1)-1)</f>
        <v>Zajac</v>
      </c>
      <c r="E808" s="39" t="s">
        <v>3016</v>
      </c>
      <c r="F808" s="30" t="s">
        <v>24</v>
      </c>
      <c r="G808" s="35" t="s">
        <v>374</v>
      </c>
      <c r="H808" s="35" t="s">
        <v>73</v>
      </c>
      <c r="I808" s="35" t="s">
        <v>2441</v>
      </c>
      <c r="J808" s="35">
        <v>34</v>
      </c>
      <c r="K808" s="35">
        <f>VALUE(COUNTIF(Validation!$A$2:$H$47,E808))</f>
        <v>0</v>
      </c>
      <c r="L808" s="361">
        <f>IF(OR(N808="RFA",N808="UFA",N808="",N808=0),0,N808)</f>
        <v>5750000</v>
      </c>
      <c r="M808" s="361">
        <f>IF(OR(O808="RFA",O808="UFA",O808="",O808=0),0,O808)</f>
        <v>5750000</v>
      </c>
      <c r="N808" s="358">
        <v>5750000</v>
      </c>
      <c r="O808" s="358">
        <v>5750000</v>
      </c>
      <c r="P808" s="358" t="s">
        <v>7</v>
      </c>
      <c r="Q808" s="358">
        <v>0</v>
      </c>
      <c r="R808" s="358">
        <v>0</v>
      </c>
      <c r="S808" s="358">
        <v>0</v>
      </c>
      <c r="T808" s="358">
        <v>0</v>
      </c>
      <c r="U808" s="35">
        <f t="shared" si="48"/>
        <v>2</v>
      </c>
      <c r="W808">
        <f>COUNTIF($E$3:$E$1479,E808)</f>
        <v>1</v>
      </c>
      <c r="X808" s="35">
        <f t="shared" si="49"/>
        <v>0</v>
      </c>
      <c r="Y808">
        <f t="shared" si="50"/>
        <v>1</v>
      </c>
    </row>
    <row r="809" spans="1:25" ht="15.75" x14ac:dyDescent="0.25">
      <c r="A809">
        <f t="shared" si="51"/>
        <v>807</v>
      </c>
      <c r="B809" t="str">
        <f>C809&amp;" "&amp;D809&amp;" - "&amp;F809</f>
        <v>Andy Greene - NJD</v>
      </c>
      <c r="C809" t="str">
        <f>RIGHT(E809,(LEN(E809)-1)-SEARCH(",",E809,1))</f>
        <v>Andy</v>
      </c>
      <c r="D809" t="str">
        <f>LEFT(E809,SEARCH(",",E809,1)-1)</f>
        <v>Greene</v>
      </c>
      <c r="E809" s="39" t="s">
        <v>2968</v>
      </c>
      <c r="F809" s="30" t="s">
        <v>24</v>
      </c>
      <c r="G809" s="35" t="s">
        <v>374</v>
      </c>
      <c r="H809" s="35" t="s">
        <v>2447</v>
      </c>
      <c r="I809" s="35" t="s">
        <v>2441</v>
      </c>
      <c r="J809" s="35">
        <v>36</v>
      </c>
      <c r="K809" s="35">
        <f>VALUE(COUNTIF(Validation!$A$2:$H$47,E809))</f>
        <v>0</v>
      </c>
      <c r="L809" s="361">
        <f>IF(OR(N809="RFA",N809="UFA",N809="",N809=0),0,N809)</f>
        <v>5000000</v>
      </c>
      <c r="M809" s="361">
        <f>IF(OR(O809="RFA",O809="UFA",O809="",O809=0),0,O809)</f>
        <v>0</v>
      </c>
      <c r="N809" s="358">
        <v>5000000</v>
      </c>
      <c r="O809" s="358" t="s">
        <v>7</v>
      </c>
      <c r="P809" s="358">
        <v>0</v>
      </c>
      <c r="Q809" s="358">
        <v>0</v>
      </c>
      <c r="R809" s="358">
        <v>0</v>
      </c>
      <c r="S809" s="358">
        <v>0</v>
      </c>
      <c r="T809" s="358">
        <v>0</v>
      </c>
      <c r="U809" s="35">
        <f t="shared" si="48"/>
        <v>1</v>
      </c>
      <c r="W809">
        <f>COUNTIF($E$3:$E$1479,E809)</f>
        <v>1</v>
      </c>
      <c r="X809" s="35">
        <f t="shared" si="49"/>
        <v>0</v>
      </c>
      <c r="Y809">
        <f t="shared" si="50"/>
        <v>0</v>
      </c>
    </row>
    <row r="810" spans="1:25" ht="15.75" x14ac:dyDescent="0.25">
      <c r="A810">
        <f t="shared" si="51"/>
        <v>808</v>
      </c>
      <c r="B810" t="str">
        <f>C810&amp;" "&amp;D810&amp;" - "&amp;F810</f>
        <v>Wayne Simmonds - NJD</v>
      </c>
      <c r="C810" t="str">
        <f>RIGHT(E810,(LEN(E810)-1)-SEARCH(",",E810,1))</f>
        <v>Wayne</v>
      </c>
      <c r="D810" t="str">
        <f>LEFT(E810,SEARCH(",",E810,1)-1)</f>
        <v>Simmonds</v>
      </c>
      <c r="E810" s="39" t="s">
        <v>2648</v>
      </c>
      <c r="F810" s="30" t="s">
        <v>24</v>
      </c>
      <c r="G810" s="35">
        <v>0</v>
      </c>
      <c r="H810" s="35" t="s">
        <v>2443</v>
      </c>
      <c r="I810" s="35" t="s">
        <v>2441</v>
      </c>
      <c r="J810" s="35">
        <v>30</v>
      </c>
      <c r="K810" s="35">
        <f>VALUE(COUNTIF(Validation!$A$2:$H$47,E810))</f>
        <v>0</v>
      </c>
      <c r="L810" s="361">
        <f>IF(OR(N810="RFA",N810="UFA",N810="",N810=0),0,N810)</f>
        <v>5000000</v>
      </c>
      <c r="M810" s="361">
        <f>IF(OR(O810="RFA",O810="UFA",O810="",O810=0),0,O810)</f>
        <v>0</v>
      </c>
      <c r="N810" s="358">
        <v>5000000</v>
      </c>
      <c r="O810" s="358" t="s">
        <v>7</v>
      </c>
      <c r="P810" s="358">
        <v>0</v>
      </c>
      <c r="Q810" s="358">
        <v>0</v>
      </c>
      <c r="R810" s="358">
        <v>0</v>
      </c>
      <c r="S810" s="358">
        <v>0</v>
      </c>
      <c r="T810" s="358">
        <v>0</v>
      </c>
      <c r="U810" s="35">
        <f t="shared" si="48"/>
        <v>1</v>
      </c>
      <c r="W810">
        <f>COUNTIF($E$3:$E$1479,E810)</f>
        <v>1</v>
      </c>
      <c r="X810" s="35">
        <f t="shared" si="49"/>
        <v>0</v>
      </c>
      <c r="Y810">
        <f t="shared" si="50"/>
        <v>0</v>
      </c>
    </row>
    <row r="811" spans="1:25" ht="15.75" x14ac:dyDescent="0.25">
      <c r="A811">
        <f t="shared" si="51"/>
        <v>809</v>
      </c>
      <c r="B811" t="str">
        <f>C811&amp;" "&amp;D811&amp;" - "&amp;F811</f>
        <v>Sami Vatanen - NJD</v>
      </c>
      <c r="C811" t="str">
        <f>RIGHT(E811,(LEN(E811)-1)-SEARCH(",",E811,1))</f>
        <v>Sami</v>
      </c>
      <c r="D811" t="str">
        <f>LEFT(E811,SEARCH(",",E811,1)-1)</f>
        <v>Vatanen</v>
      </c>
      <c r="E811" s="39" t="s">
        <v>1702</v>
      </c>
      <c r="F811" s="30" t="s">
        <v>24</v>
      </c>
      <c r="G811" s="35">
        <v>0</v>
      </c>
      <c r="H811" s="35" t="s">
        <v>2447</v>
      </c>
      <c r="I811" s="35" t="s">
        <v>2441</v>
      </c>
      <c r="J811" s="35">
        <v>28</v>
      </c>
      <c r="K811" s="35">
        <f>VALUE(COUNTIF(Validation!$A$2:$H$47,E811))</f>
        <v>0</v>
      </c>
      <c r="L811" s="361">
        <f>IF(OR(N811="RFA",N811="UFA",N811="",N811=0),0,N811)</f>
        <v>4875000</v>
      </c>
      <c r="M811" s="361">
        <f>IF(OR(O811="RFA",O811="UFA",O811="",O811=0),0,O811)</f>
        <v>0</v>
      </c>
      <c r="N811" s="358">
        <v>4875000</v>
      </c>
      <c r="O811" s="358" t="s">
        <v>7</v>
      </c>
      <c r="P811" s="358">
        <v>0</v>
      </c>
      <c r="Q811" s="358">
        <v>0</v>
      </c>
      <c r="R811" s="358">
        <v>0</v>
      </c>
      <c r="S811" s="358">
        <v>0</v>
      </c>
      <c r="T811" s="358">
        <v>0</v>
      </c>
      <c r="U811" s="35">
        <f t="shared" si="48"/>
        <v>1</v>
      </c>
      <c r="W811">
        <f>COUNTIF($E$3:$E$1479,E811)</f>
        <v>1</v>
      </c>
      <c r="X811" s="35">
        <f t="shared" si="49"/>
        <v>0</v>
      </c>
      <c r="Y811">
        <f t="shared" si="50"/>
        <v>0</v>
      </c>
    </row>
    <row r="812" spans="1:25" ht="15.75" x14ac:dyDescent="0.25">
      <c r="A812">
        <f t="shared" si="51"/>
        <v>810</v>
      </c>
      <c r="B812" t="str">
        <f>C812&amp;" "&amp;D812&amp;" - "&amp;F812</f>
        <v>Kyle Palmieri - NJD</v>
      </c>
      <c r="C812" t="str">
        <f>RIGHT(E812,(LEN(E812)-1)-SEARCH(",",E812,1))</f>
        <v>Kyle</v>
      </c>
      <c r="D812" t="str">
        <f>LEFT(E812,SEARCH(",",E812,1)-1)</f>
        <v>Palmieri</v>
      </c>
      <c r="E812" s="39" t="s">
        <v>1694</v>
      </c>
      <c r="F812" s="30" t="s">
        <v>24</v>
      </c>
      <c r="G812" s="35" t="s">
        <v>383</v>
      </c>
      <c r="H812" s="35" t="s">
        <v>2443</v>
      </c>
      <c r="I812" s="35" t="s">
        <v>2441</v>
      </c>
      <c r="J812" s="35">
        <v>28</v>
      </c>
      <c r="K812" s="35">
        <f>VALUE(COUNTIF(Validation!$A$2:$H$47,E812))</f>
        <v>0</v>
      </c>
      <c r="L812" s="361">
        <f>IF(OR(N812="RFA",N812="UFA",N812="",N812=0),0,N812)</f>
        <v>4650000</v>
      </c>
      <c r="M812" s="361">
        <f>IF(OR(O812="RFA",O812="UFA",O812="",O812=0),0,O812)</f>
        <v>4650000</v>
      </c>
      <c r="N812" s="358">
        <v>4650000</v>
      </c>
      <c r="O812" s="358">
        <v>4650000</v>
      </c>
      <c r="P812" s="358" t="s">
        <v>7</v>
      </c>
      <c r="Q812" s="358">
        <v>0</v>
      </c>
      <c r="R812" s="358">
        <v>0</v>
      </c>
      <c r="S812" s="358">
        <v>0</v>
      </c>
      <c r="T812" s="358">
        <v>0</v>
      </c>
      <c r="U812" s="35">
        <f t="shared" si="48"/>
        <v>2</v>
      </c>
      <c r="W812">
        <f>COUNTIF($E$3:$E$1479,E812)</f>
        <v>1</v>
      </c>
      <c r="X812" s="35">
        <f t="shared" si="49"/>
        <v>0</v>
      </c>
      <c r="Y812">
        <f t="shared" si="50"/>
        <v>1</v>
      </c>
    </row>
    <row r="813" spans="1:25" ht="15.75" x14ac:dyDescent="0.25">
      <c r="A813">
        <f t="shared" si="51"/>
        <v>811</v>
      </c>
      <c r="B813" t="str">
        <f>C813&amp;" "&amp;D813&amp;" - "&amp;F813</f>
        <v>Nikita Gusev - NJD</v>
      </c>
      <c r="C813" t="str">
        <f>RIGHT(E813,(LEN(E813)-1)-SEARCH(",",E813,1))</f>
        <v>Nikita</v>
      </c>
      <c r="D813" t="str">
        <f>LEFT(E813,SEARCH(",",E813,1)-1)</f>
        <v>Gusev</v>
      </c>
      <c r="E813" s="39" t="s">
        <v>2445</v>
      </c>
      <c r="F813" s="30" t="s">
        <v>24</v>
      </c>
      <c r="G813" s="35">
        <v>0</v>
      </c>
      <c r="H813" s="35" t="s">
        <v>2442</v>
      </c>
      <c r="I813" s="35" t="s">
        <v>2441</v>
      </c>
      <c r="J813" s="35">
        <v>27</v>
      </c>
      <c r="K813" s="35">
        <f>VALUE(COUNTIF(Validation!$A$2:$H$47,E813))</f>
        <v>0</v>
      </c>
      <c r="L813" s="361">
        <f>IF(OR(N813="RFA",N813="UFA",N813="",N813=0),0,N813)</f>
        <v>4500000</v>
      </c>
      <c r="M813" s="361">
        <f>IF(OR(O813="RFA",O813="UFA",O813="",O813=0),0,O813)</f>
        <v>4500000</v>
      </c>
      <c r="N813" s="358">
        <v>4500000</v>
      </c>
      <c r="O813" s="358">
        <v>4500000</v>
      </c>
      <c r="P813" s="358" t="s">
        <v>7</v>
      </c>
      <c r="Q813" s="358">
        <v>0</v>
      </c>
      <c r="R813" s="358">
        <v>0</v>
      </c>
      <c r="S813" s="358">
        <v>0</v>
      </c>
      <c r="T813" s="358">
        <v>0</v>
      </c>
      <c r="U813" s="35">
        <f t="shared" si="48"/>
        <v>2</v>
      </c>
      <c r="W813">
        <f>COUNTIF($E$3:$E$1479,E813)</f>
        <v>1</v>
      </c>
      <c r="X813" s="35">
        <f t="shared" si="49"/>
        <v>0</v>
      </c>
      <c r="Y813">
        <f t="shared" si="50"/>
        <v>1</v>
      </c>
    </row>
    <row r="814" spans="1:25" ht="15.75" x14ac:dyDescent="0.25">
      <c r="A814">
        <f t="shared" si="51"/>
        <v>812</v>
      </c>
      <c r="B814" t="str">
        <f>C814&amp;" "&amp;D814&amp;" - "&amp;F814</f>
        <v>Damon Severson - NJD</v>
      </c>
      <c r="C814" t="str">
        <f>RIGHT(E814,(LEN(E814)-1)-SEARCH(",",E814,1))</f>
        <v>Damon</v>
      </c>
      <c r="D814" t="str">
        <f>LEFT(E814,SEARCH(",",E814,1)-1)</f>
        <v>Severson</v>
      </c>
      <c r="E814" s="39" t="s">
        <v>1703</v>
      </c>
      <c r="F814" s="30" t="s">
        <v>24</v>
      </c>
      <c r="G814" s="35">
        <v>0</v>
      </c>
      <c r="H814" s="35" t="s">
        <v>2446</v>
      </c>
      <c r="I814" s="35" t="s">
        <v>2441</v>
      </c>
      <c r="J814" s="35">
        <v>25</v>
      </c>
      <c r="K814" s="35">
        <f>VALUE(COUNTIF(Validation!$A$2:$H$47,E814))</f>
        <v>0</v>
      </c>
      <c r="L814" s="361">
        <f>IF(OR(N814="RFA",N814="UFA",N814="",N814=0),0,N814)</f>
        <v>4166666</v>
      </c>
      <c r="M814" s="361">
        <f>IF(OR(O814="RFA",O814="UFA",O814="",O814=0),0,O814)</f>
        <v>4166666</v>
      </c>
      <c r="N814" s="358">
        <v>4166666</v>
      </c>
      <c r="O814" s="358">
        <v>4166666</v>
      </c>
      <c r="P814" s="358">
        <v>4166666</v>
      </c>
      <c r="Q814" s="358">
        <v>4166666</v>
      </c>
      <c r="R814" s="358" t="s">
        <v>7</v>
      </c>
      <c r="S814" s="358">
        <v>0</v>
      </c>
      <c r="T814" s="358">
        <v>0</v>
      </c>
      <c r="U814" s="35">
        <f t="shared" si="48"/>
        <v>4</v>
      </c>
      <c r="W814">
        <f>COUNTIF($E$3:$E$1479,E814)</f>
        <v>1</v>
      </c>
      <c r="X814" s="35">
        <f t="shared" si="49"/>
        <v>0</v>
      </c>
      <c r="Y814">
        <f t="shared" si="50"/>
        <v>1</v>
      </c>
    </row>
    <row r="815" spans="1:25" ht="15.75" x14ac:dyDescent="0.25">
      <c r="A815">
        <f t="shared" si="51"/>
        <v>813</v>
      </c>
      <c r="B815" t="str">
        <f>C815&amp;" "&amp;D815&amp;" - "&amp;F815</f>
        <v>Nico Hischier - NJD</v>
      </c>
      <c r="C815" t="str">
        <f>RIGHT(E815,(LEN(E815)-1)-SEARCH(",",E815,1))</f>
        <v>Nico</v>
      </c>
      <c r="D815" t="str">
        <f>LEFT(E815,SEARCH(",",E815,1)-1)</f>
        <v>Hischier</v>
      </c>
      <c r="E815" s="39" t="s">
        <v>1696</v>
      </c>
      <c r="F815" s="30" t="s">
        <v>24</v>
      </c>
      <c r="G815" s="35" t="s">
        <v>388</v>
      </c>
      <c r="H815" s="35" t="s">
        <v>73</v>
      </c>
      <c r="I815" s="35" t="s">
        <v>2441</v>
      </c>
      <c r="J815" s="35">
        <v>20</v>
      </c>
      <c r="K815" s="35">
        <f>VALUE(COUNTIF(Validation!$A$2:$H$47,E815))</f>
        <v>0</v>
      </c>
      <c r="L815" s="361">
        <f>IF(OR(N815="RFA",N815="UFA",N815="",N815=0),0,N815)</f>
        <v>3775000</v>
      </c>
      <c r="M815" s="361">
        <f>IF(OR(O815="RFA",O815="UFA",O815="",O815=0),0,O815)</f>
        <v>0</v>
      </c>
      <c r="N815" s="358">
        <v>3775000</v>
      </c>
      <c r="O815" s="358" t="s">
        <v>8</v>
      </c>
      <c r="P815" s="358">
        <v>0</v>
      </c>
      <c r="Q815" s="358">
        <v>0</v>
      </c>
      <c r="R815" s="358">
        <v>0</v>
      </c>
      <c r="S815" s="358">
        <v>0</v>
      </c>
      <c r="T815" s="358">
        <v>0</v>
      </c>
      <c r="U815" s="35">
        <f t="shared" si="48"/>
        <v>1</v>
      </c>
      <c r="W815">
        <f>COUNTIF($E$3:$E$1479,E815)</f>
        <v>1</v>
      </c>
      <c r="X815" s="35">
        <f t="shared" si="49"/>
        <v>1</v>
      </c>
      <c r="Y815">
        <f t="shared" si="50"/>
        <v>0</v>
      </c>
    </row>
    <row r="816" spans="1:25" ht="15.75" x14ac:dyDescent="0.25">
      <c r="A816">
        <f t="shared" si="51"/>
        <v>814</v>
      </c>
      <c r="B816" t="str">
        <f>C816&amp;" "&amp;D816&amp;" - "&amp;F816</f>
        <v>Jack Hughes - NJD</v>
      </c>
      <c r="C816" t="str">
        <f>RIGHT(E816,(LEN(E816)-1)-SEARCH(",",E816,1))</f>
        <v>Jack</v>
      </c>
      <c r="D816" t="str">
        <f>LEFT(E816,SEARCH(",",E816,1)-1)</f>
        <v>Hughes</v>
      </c>
      <c r="E816" s="39" t="s">
        <v>2750</v>
      </c>
      <c r="F816" s="30" t="s">
        <v>24</v>
      </c>
      <c r="G816" s="35" t="s">
        <v>390</v>
      </c>
      <c r="H816" s="35" t="s">
        <v>73</v>
      </c>
      <c r="I816" s="35" t="s">
        <v>2441</v>
      </c>
      <c r="J816" s="35">
        <v>18</v>
      </c>
      <c r="K816" s="35">
        <f>VALUE(COUNTIF(Validation!$A$2:$H$47,E816))</f>
        <v>0</v>
      </c>
      <c r="L816" s="361">
        <f>IF(OR(N816="RFA",N816="UFA",N816="",N816=0),0,N816)</f>
        <v>3775000</v>
      </c>
      <c r="M816" s="361">
        <f>IF(OR(O816="RFA",O816="UFA",O816="",O816=0),0,O816)</f>
        <v>3775000</v>
      </c>
      <c r="N816" s="358">
        <v>3775000</v>
      </c>
      <c r="O816" s="358">
        <v>3775000</v>
      </c>
      <c r="P816" s="358">
        <v>3775000</v>
      </c>
      <c r="Q816" s="358" t="s">
        <v>8</v>
      </c>
      <c r="R816" s="358">
        <v>0</v>
      </c>
      <c r="S816" s="358">
        <v>0</v>
      </c>
      <c r="T816" s="358">
        <v>0</v>
      </c>
      <c r="U816" s="35">
        <f t="shared" si="48"/>
        <v>3</v>
      </c>
      <c r="W816">
        <f>COUNTIF($E$3:$E$1479,E816)</f>
        <v>1</v>
      </c>
      <c r="X816" s="35">
        <f t="shared" si="49"/>
        <v>1</v>
      </c>
      <c r="Y816">
        <f t="shared" si="50"/>
        <v>1</v>
      </c>
    </row>
    <row r="817" spans="1:25" ht="15.75" x14ac:dyDescent="0.25">
      <c r="A817">
        <f t="shared" si="51"/>
        <v>815</v>
      </c>
      <c r="B817" t="str">
        <f>C817&amp;" "&amp;D817&amp;" - "&amp;F817</f>
        <v>Will Butcher - NJD</v>
      </c>
      <c r="C817" t="str">
        <f>RIGHT(E817,(LEN(E817)-1)-SEARCH(",",E817,1))</f>
        <v>Will</v>
      </c>
      <c r="D817" t="str">
        <f>LEFT(E817,SEARCH(",",E817,1)-1)</f>
        <v>Butcher</v>
      </c>
      <c r="E817" s="39" t="s">
        <v>1705</v>
      </c>
      <c r="F817" s="35" t="s">
        <v>24</v>
      </c>
      <c r="G817" s="35">
        <v>0</v>
      </c>
      <c r="H817" s="9" t="s">
        <v>2447</v>
      </c>
      <c r="I817" s="9" t="s">
        <v>2441</v>
      </c>
      <c r="J817" s="9">
        <v>24</v>
      </c>
      <c r="K817" s="35">
        <f>VALUE(COUNTIF(Validation!$A$2:$H$47,E817))</f>
        <v>0</v>
      </c>
      <c r="L817" s="361">
        <f>IF(OR(N817="RFA",N817="UFA",N817="",N817=0),0,N817)</f>
        <v>3733333</v>
      </c>
      <c r="M817" s="361">
        <f>IF(OR(O817="RFA",O817="UFA",O817="",O817=0),0,O817)</f>
        <v>3733333</v>
      </c>
      <c r="N817" s="358">
        <v>3733333</v>
      </c>
      <c r="O817" s="358">
        <v>3733333</v>
      </c>
      <c r="P817" s="358">
        <v>3733333</v>
      </c>
      <c r="Q817" s="358" t="s">
        <v>7</v>
      </c>
      <c r="R817" s="358">
        <v>0</v>
      </c>
      <c r="S817" s="358">
        <v>0</v>
      </c>
      <c r="T817" s="358">
        <v>0</v>
      </c>
      <c r="U817" s="35">
        <f t="shared" si="48"/>
        <v>3</v>
      </c>
      <c r="W817">
        <f>COUNTIF($E$3:$E$1479,E817)</f>
        <v>1</v>
      </c>
      <c r="X817" s="35">
        <f t="shared" si="49"/>
        <v>0</v>
      </c>
      <c r="Y817">
        <f t="shared" si="50"/>
        <v>1</v>
      </c>
    </row>
    <row r="818" spans="1:25" ht="15.75" x14ac:dyDescent="0.25">
      <c r="A818">
        <f t="shared" si="51"/>
        <v>816</v>
      </c>
      <c r="B818" t="str">
        <f>C818&amp;" "&amp;D818&amp;" - "&amp;F818</f>
        <v>Miles Wood - NJD</v>
      </c>
      <c r="C818" t="str">
        <f>RIGHT(E818,(LEN(E818)-1)-SEARCH(",",E818,1))</f>
        <v>Miles</v>
      </c>
      <c r="D818" t="str">
        <f>LEFT(E818,SEARCH(",",E818,1)-1)</f>
        <v>Wood</v>
      </c>
      <c r="E818" s="39" t="s">
        <v>1701</v>
      </c>
      <c r="F818" s="30" t="s">
        <v>24</v>
      </c>
      <c r="G818" s="35">
        <v>0</v>
      </c>
      <c r="H818" s="35" t="s">
        <v>2442</v>
      </c>
      <c r="I818" s="35" t="s">
        <v>2441</v>
      </c>
      <c r="J818" s="35">
        <v>23</v>
      </c>
      <c r="K818" s="35">
        <f>VALUE(COUNTIF(Validation!$A$2:$H$47,E818))</f>
        <v>0</v>
      </c>
      <c r="L818" s="361">
        <f>IF(OR(N818="RFA",N818="UFA",N818="",N818=0),0,N818)</f>
        <v>2750000</v>
      </c>
      <c r="M818" s="361">
        <f>IF(OR(O818="RFA",O818="UFA",O818="",O818=0),0,O818)</f>
        <v>2750000</v>
      </c>
      <c r="N818" s="358">
        <v>2750000</v>
      </c>
      <c r="O818" s="358">
        <v>2750000</v>
      </c>
      <c r="P818" s="358">
        <v>2750000</v>
      </c>
      <c r="Q818" s="358" t="s">
        <v>8</v>
      </c>
      <c r="R818" s="358">
        <v>0</v>
      </c>
      <c r="S818" s="358">
        <v>0</v>
      </c>
      <c r="T818" s="358">
        <v>0</v>
      </c>
      <c r="U818" s="35">
        <f t="shared" si="48"/>
        <v>3</v>
      </c>
      <c r="W818">
        <f>COUNTIF($E$3:$E$1479,E818)</f>
        <v>1</v>
      </c>
      <c r="X818" s="35">
        <f t="shared" si="49"/>
        <v>0</v>
      </c>
      <c r="Y818">
        <f t="shared" si="50"/>
        <v>1</v>
      </c>
    </row>
    <row r="819" spans="1:25" ht="15.75" x14ac:dyDescent="0.25">
      <c r="A819">
        <f t="shared" si="51"/>
        <v>817</v>
      </c>
      <c r="B819" t="str">
        <f>C819&amp;" "&amp;D819&amp;" - "&amp;F819</f>
        <v>Blake Coleman - NJD</v>
      </c>
      <c r="C819" t="str">
        <f>RIGHT(E819,(LEN(E819)-1)-SEARCH(",",E819,1))</f>
        <v>Blake</v>
      </c>
      <c r="D819" t="str">
        <f>LEFT(E819,SEARCH(",",E819,1)-1)</f>
        <v>Coleman</v>
      </c>
      <c r="E819" s="39" t="s">
        <v>1695</v>
      </c>
      <c r="F819" s="30" t="s">
        <v>24</v>
      </c>
      <c r="G819" s="35">
        <v>0</v>
      </c>
      <c r="H819" s="35" t="s">
        <v>2496</v>
      </c>
      <c r="I819" s="35" t="s">
        <v>2441</v>
      </c>
      <c r="J819" s="35">
        <v>27</v>
      </c>
      <c r="K819" s="35">
        <f>VALUE(COUNTIF(Validation!$A$2:$H$47,E819))</f>
        <v>0</v>
      </c>
      <c r="L819" s="361">
        <f>IF(OR(N819="RFA",N819="UFA",N819="",N819=0),0,N819)</f>
        <v>1800000</v>
      </c>
      <c r="M819" s="361">
        <f>IF(OR(O819="RFA",O819="UFA",O819="",O819=0),0,O819)</f>
        <v>1800000</v>
      </c>
      <c r="N819" s="358">
        <v>1800000</v>
      </c>
      <c r="O819" s="358">
        <v>1800000</v>
      </c>
      <c r="P819" s="358" t="s">
        <v>7</v>
      </c>
      <c r="Q819" s="358">
        <v>0</v>
      </c>
      <c r="R819" s="358">
        <v>0</v>
      </c>
      <c r="S819" s="358">
        <v>0</v>
      </c>
      <c r="T819" s="358">
        <v>0</v>
      </c>
      <c r="U819" s="35">
        <f t="shared" si="48"/>
        <v>2</v>
      </c>
      <c r="W819">
        <f>COUNTIF($E$3:$E$1479,E819)</f>
        <v>1</v>
      </c>
      <c r="X819" s="35">
        <f t="shared" si="49"/>
        <v>0</v>
      </c>
      <c r="Y819">
        <f t="shared" si="50"/>
        <v>1</v>
      </c>
    </row>
    <row r="820" spans="1:25" ht="15.75" x14ac:dyDescent="0.25">
      <c r="A820">
        <f t="shared" si="51"/>
        <v>818</v>
      </c>
      <c r="B820" t="str">
        <f>C820&amp;" "&amp;D820&amp;" - "&amp;F820</f>
        <v>Connor Carrick - NJD</v>
      </c>
      <c r="C820" t="str">
        <f>RIGHT(E820,(LEN(E820)-1)-SEARCH(",",E820,1))</f>
        <v>Connor</v>
      </c>
      <c r="D820" t="str">
        <f>LEFT(E820,SEARCH(",",E820,1)-1)</f>
        <v>Carrick</v>
      </c>
      <c r="E820" s="39" t="s">
        <v>1600</v>
      </c>
      <c r="F820" s="30" t="s">
        <v>24</v>
      </c>
      <c r="G820" s="35">
        <v>0</v>
      </c>
      <c r="H820" s="35" t="s">
        <v>2446</v>
      </c>
      <c r="I820" s="35" t="s">
        <v>2441</v>
      </c>
      <c r="J820" s="35">
        <v>25</v>
      </c>
      <c r="K820" s="35">
        <f>VALUE(COUNTIF(Validation!$A$2:$H$47,E820))</f>
        <v>0</v>
      </c>
      <c r="L820" s="361">
        <f>IF(OR(N820="RFA",N820="UFA",N820="",N820=0),0,N820)</f>
        <v>1500000</v>
      </c>
      <c r="M820" s="361">
        <f>IF(OR(O820="RFA",O820="UFA",O820="",O820=0),0,O820)</f>
        <v>1500000</v>
      </c>
      <c r="N820" s="358">
        <v>1500000</v>
      </c>
      <c r="O820" s="358">
        <v>1500000</v>
      </c>
      <c r="P820" s="358" t="s">
        <v>7</v>
      </c>
      <c r="Q820" s="358">
        <v>0</v>
      </c>
      <c r="R820" s="358">
        <v>0</v>
      </c>
      <c r="S820" s="358">
        <v>0</v>
      </c>
      <c r="T820" s="358">
        <v>0</v>
      </c>
      <c r="U820" s="35">
        <f t="shared" si="48"/>
        <v>2</v>
      </c>
      <c r="W820">
        <f>COUNTIF($E$3:$E$1479,E820)</f>
        <v>1</v>
      </c>
      <c r="X820" s="35">
        <f t="shared" si="49"/>
        <v>0</v>
      </c>
      <c r="Y820">
        <f t="shared" si="50"/>
        <v>1</v>
      </c>
    </row>
    <row r="821" spans="1:25" ht="15.75" x14ac:dyDescent="0.25">
      <c r="A821">
        <f t="shared" si="51"/>
        <v>819</v>
      </c>
      <c r="B821" t="str">
        <f>C821&amp;" "&amp;D821&amp;" - "&amp;F821</f>
        <v>Mirco Mueller - NJD</v>
      </c>
      <c r="C821" t="str">
        <f>RIGHT(E821,(LEN(E821)-1)-SEARCH(",",E821,1))</f>
        <v>Mirco</v>
      </c>
      <c r="D821" t="str">
        <f>LEFT(E821,SEARCH(",",E821,1)-1)</f>
        <v>Mueller</v>
      </c>
      <c r="E821" s="39" t="s">
        <v>1706</v>
      </c>
      <c r="F821" s="30" t="s">
        <v>24</v>
      </c>
      <c r="G821" s="35">
        <v>0</v>
      </c>
      <c r="H821" s="9" t="s">
        <v>2447</v>
      </c>
      <c r="I821" s="9" t="s">
        <v>2441</v>
      </c>
      <c r="J821" s="9">
        <v>24</v>
      </c>
      <c r="K821" s="35">
        <f>VALUE(COUNTIF(Validation!$A$2:$H$47,E821))</f>
        <v>0</v>
      </c>
      <c r="L821" s="361">
        <f>IF(OR(N821="RFA",N821="UFA",N821="",N821=0),0,N821)</f>
        <v>1400000</v>
      </c>
      <c r="M821" s="361">
        <f>IF(OR(O821="RFA",O821="UFA",O821="",O821=0),0,O821)</f>
        <v>0</v>
      </c>
      <c r="N821" s="358">
        <v>1400000</v>
      </c>
      <c r="O821" s="358" t="s">
        <v>8</v>
      </c>
      <c r="P821" s="358">
        <v>0</v>
      </c>
      <c r="Q821" s="358">
        <v>0</v>
      </c>
      <c r="R821" s="358">
        <v>0</v>
      </c>
      <c r="S821" s="358">
        <v>0</v>
      </c>
      <c r="T821" s="358">
        <v>0</v>
      </c>
      <c r="U821" s="35">
        <f t="shared" si="48"/>
        <v>1</v>
      </c>
      <c r="W821">
        <f>COUNTIF($E$3:$E$1479,E821)</f>
        <v>1</v>
      </c>
      <c r="X821" s="35">
        <f t="shared" si="49"/>
        <v>0</v>
      </c>
      <c r="Y821">
        <f t="shared" si="50"/>
        <v>0</v>
      </c>
    </row>
    <row r="822" spans="1:25" ht="15.75" x14ac:dyDescent="0.25">
      <c r="A822">
        <f t="shared" si="51"/>
        <v>820</v>
      </c>
      <c r="B822" t="str">
        <f>C822&amp;" "&amp;D822&amp;" - "&amp;F822</f>
        <v>Michael Mcleod - NJD</v>
      </c>
      <c r="C822" t="str">
        <f>RIGHT(E822,(LEN(E822)-1)-SEARCH(",",E822,1))</f>
        <v>Michael</v>
      </c>
      <c r="D822" t="str">
        <f>LEFT(E822,SEARCH(",",E822,1)-1)</f>
        <v>Mcleod</v>
      </c>
      <c r="E822" s="39" t="s">
        <v>1710</v>
      </c>
      <c r="F822" s="30" t="s">
        <v>24</v>
      </c>
      <c r="G822" s="35" t="s">
        <v>388</v>
      </c>
      <c r="H822" s="35" t="s">
        <v>73</v>
      </c>
      <c r="I822" s="35" t="s">
        <v>2448</v>
      </c>
      <c r="J822" s="35">
        <v>21</v>
      </c>
      <c r="K822" s="35">
        <f>VALUE(COUNTIF(Validation!$A$2:$H$47,E822))</f>
        <v>0</v>
      </c>
      <c r="L822" s="361">
        <f>IF(OR(N822="RFA",N822="UFA",N822="",N822=0),0,N822)</f>
        <v>1363333</v>
      </c>
      <c r="M822" s="361">
        <f>IF(OR(O822="RFA",O822="UFA",O822="",O822=0),0,O822)</f>
        <v>1363333</v>
      </c>
      <c r="N822" s="358">
        <v>1363333</v>
      </c>
      <c r="O822" s="358">
        <v>1363333</v>
      </c>
      <c r="P822" s="358" t="s">
        <v>8</v>
      </c>
      <c r="Q822" s="358">
        <v>0</v>
      </c>
      <c r="R822" s="358">
        <v>0</v>
      </c>
      <c r="S822" s="358">
        <v>0</v>
      </c>
      <c r="T822" s="358">
        <v>0</v>
      </c>
      <c r="U822" s="35">
        <f t="shared" si="48"/>
        <v>2</v>
      </c>
      <c r="W822">
        <f>COUNTIF($E$3:$E$1479,E822)</f>
        <v>1</v>
      </c>
      <c r="X822" s="35">
        <f t="shared" si="49"/>
        <v>1</v>
      </c>
      <c r="Y822">
        <f t="shared" si="50"/>
        <v>1</v>
      </c>
    </row>
    <row r="823" spans="1:25" ht="15.75" x14ac:dyDescent="0.25">
      <c r="A823">
        <f t="shared" si="51"/>
        <v>821</v>
      </c>
      <c r="B823" t="str">
        <f>C823&amp;" "&amp;D823&amp;" - "&amp;F823</f>
        <v>Ty Smith - NJD</v>
      </c>
      <c r="C823" t="str">
        <f>RIGHT(E823,(LEN(E823)-1)-SEARCH(",",E823,1))</f>
        <v>Ty</v>
      </c>
      <c r="D823" t="str">
        <f>LEFT(E823,SEARCH(",",E823,1)-1)</f>
        <v>Smith</v>
      </c>
      <c r="E823" s="39" t="s">
        <v>1709</v>
      </c>
      <c r="F823" s="30" t="s">
        <v>24</v>
      </c>
      <c r="G823" s="35" t="s">
        <v>390</v>
      </c>
      <c r="H823" s="35" t="s">
        <v>2447</v>
      </c>
      <c r="I823" s="35" t="s">
        <v>391</v>
      </c>
      <c r="J823" s="35">
        <v>19</v>
      </c>
      <c r="K823" s="35">
        <f>VALUE(COUNTIF(Validation!$A$2:$H$47,E823))</f>
        <v>0</v>
      </c>
      <c r="L823" s="361">
        <f>IF(OR(N823="RFA",N823="UFA",N823="",N823=0),0,N823)</f>
        <v>1294167</v>
      </c>
      <c r="M823" s="361">
        <f>IF(OR(O823="RFA",O823="UFA",O823="",O823=0),0,O823)</f>
        <v>1294167</v>
      </c>
      <c r="N823" s="358">
        <v>1294167</v>
      </c>
      <c r="O823" s="358">
        <v>1294167</v>
      </c>
      <c r="P823" s="358">
        <v>1294167</v>
      </c>
      <c r="Q823" s="358" t="s">
        <v>8</v>
      </c>
      <c r="R823" s="358">
        <v>0</v>
      </c>
      <c r="S823" s="358">
        <v>0</v>
      </c>
      <c r="T823" s="358">
        <v>0</v>
      </c>
      <c r="U823" s="35">
        <f t="shared" si="48"/>
        <v>3</v>
      </c>
      <c r="W823">
        <f>COUNTIF($E$3:$E$1479,E823)</f>
        <v>1</v>
      </c>
      <c r="X823" s="35">
        <f t="shared" si="49"/>
        <v>1</v>
      </c>
      <c r="Y823">
        <f t="shared" si="50"/>
        <v>1</v>
      </c>
    </row>
    <row r="824" spans="1:25" ht="15.75" x14ac:dyDescent="0.25">
      <c r="A824">
        <f t="shared" si="51"/>
        <v>822</v>
      </c>
      <c r="B824" t="str">
        <f>C824&amp;" "&amp;D824&amp;" - "&amp;F824</f>
        <v>Blake Speers - NJD</v>
      </c>
      <c r="C824" t="str">
        <f>RIGHT(E824,(LEN(E824)-1)-SEARCH(",",E824,1))</f>
        <v>Blake</v>
      </c>
      <c r="D824" t="str">
        <f>LEFT(E824,SEARCH(",",E824,1)-1)</f>
        <v>Speers</v>
      </c>
      <c r="E824" s="39" t="s">
        <v>1715</v>
      </c>
      <c r="F824" s="30" t="s">
        <v>24</v>
      </c>
      <c r="G824" s="35" t="s">
        <v>388</v>
      </c>
      <c r="H824" s="35" t="s">
        <v>73</v>
      </c>
      <c r="I824" s="35" t="s">
        <v>2448</v>
      </c>
      <c r="J824" s="35">
        <v>22</v>
      </c>
      <c r="K824" s="35">
        <f>VALUE(COUNTIF(Validation!$A$2:$H$47,E824))</f>
        <v>0</v>
      </c>
      <c r="L824" s="361">
        <f>IF(OR(N824="RFA",N824="UFA",N824="",N824=0),0,N824)</f>
        <v>935833</v>
      </c>
      <c r="M824" s="361">
        <f>IF(OR(O824="RFA",O824="UFA",O824="",O824=0),0,O824)</f>
        <v>0</v>
      </c>
      <c r="N824" s="358">
        <v>935833</v>
      </c>
      <c r="O824" s="358" t="s">
        <v>8</v>
      </c>
      <c r="P824" s="358">
        <v>0</v>
      </c>
      <c r="Q824" s="358">
        <v>0</v>
      </c>
      <c r="R824" s="358">
        <v>0</v>
      </c>
      <c r="S824" s="358">
        <v>0</v>
      </c>
      <c r="T824" s="358">
        <v>0</v>
      </c>
      <c r="U824" s="35">
        <f t="shared" si="48"/>
        <v>1</v>
      </c>
      <c r="W824">
        <f>COUNTIF($E$3:$E$1479,E824)</f>
        <v>1</v>
      </c>
      <c r="X824" s="35">
        <f t="shared" si="49"/>
        <v>1</v>
      </c>
      <c r="Y824">
        <f t="shared" si="50"/>
        <v>0</v>
      </c>
    </row>
    <row r="825" spans="1:25" ht="15.75" x14ac:dyDescent="0.25">
      <c r="A825">
        <f t="shared" si="51"/>
        <v>823</v>
      </c>
      <c r="B825" t="str">
        <f>C825&amp;" "&amp;D825&amp;" - "&amp;F825</f>
        <v>Colton White - NJD</v>
      </c>
      <c r="C825" t="str">
        <f>RIGHT(E825,(LEN(E825)-1)-SEARCH(",",E825,1))</f>
        <v>Colton</v>
      </c>
      <c r="D825" t="str">
        <f>LEFT(E825,SEARCH(",",E825,1)-1)</f>
        <v>White</v>
      </c>
      <c r="E825" s="39" t="s">
        <v>1716</v>
      </c>
      <c r="F825" s="30" t="s">
        <v>24</v>
      </c>
      <c r="G825" s="35" t="s">
        <v>388</v>
      </c>
      <c r="H825" s="35" t="s">
        <v>82</v>
      </c>
      <c r="I825" s="9" t="s">
        <v>2448</v>
      </c>
      <c r="J825" s="35">
        <v>22</v>
      </c>
      <c r="K825" s="35">
        <f>VALUE(COUNTIF(Validation!$A$2:$H$47,E825))</f>
        <v>0</v>
      </c>
      <c r="L825" s="361">
        <f>IF(OR(N825="RFA",N825="UFA",N825="",N825=0),0,N825)</f>
        <v>935833</v>
      </c>
      <c r="M825" s="361">
        <f>IF(OR(O825="RFA",O825="UFA",O825="",O825=0),0,O825)</f>
        <v>0</v>
      </c>
      <c r="N825" s="358">
        <v>935833</v>
      </c>
      <c r="O825" s="358" t="s">
        <v>8</v>
      </c>
      <c r="P825" s="358">
        <v>0</v>
      </c>
      <c r="Q825" s="358">
        <v>0</v>
      </c>
      <c r="R825" s="358">
        <v>0</v>
      </c>
      <c r="S825" s="358">
        <v>0</v>
      </c>
      <c r="T825" s="358">
        <v>0</v>
      </c>
      <c r="U825" s="35">
        <f t="shared" si="48"/>
        <v>1</v>
      </c>
      <c r="W825">
        <f>COUNTIF($E$3:$E$1479,E825)</f>
        <v>1</v>
      </c>
      <c r="X825" s="35">
        <f t="shared" si="49"/>
        <v>1</v>
      </c>
      <c r="Y825">
        <f t="shared" si="50"/>
        <v>0</v>
      </c>
    </row>
    <row r="826" spans="1:25" ht="15.75" x14ac:dyDescent="0.25">
      <c r="A826">
        <f t="shared" si="51"/>
        <v>824</v>
      </c>
      <c r="B826" t="str">
        <f>C826&amp;" "&amp;D826&amp;" - "&amp;F826</f>
        <v>Joseph Anderson - NJD</v>
      </c>
      <c r="C826" t="str">
        <f>RIGHT(E826,(LEN(E826)-1)-SEARCH(",",E826,1))</f>
        <v>Joseph</v>
      </c>
      <c r="D826" t="str">
        <f>LEFT(E826,SEARCH(",",E826,1)-1)</f>
        <v>Anderson</v>
      </c>
      <c r="E826" s="39" t="s">
        <v>1697</v>
      </c>
      <c r="F826" s="30" t="s">
        <v>24</v>
      </c>
      <c r="G826" s="35" t="s">
        <v>388</v>
      </c>
      <c r="H826" s="35" t="s">
        <v>2440</v>
      </c>
      <c r="I826" s="35" t="s">
        <v>2448</v>
      </c>
      <c r="J826" s="35">
        <v>21</v>
      </c>
      <c r="K826" s="35">
        <f>VALUE(COUNTIF(Validation!$A$2:$H$47,E826))</f>
        <v>0</v>
      </c>
      <c r="L826" s="361">
        <f>IF(OR(N826="RFA",N826="UFA",N826="",N826=0),0,N826)</f>
        <v>925000</v>
      </c>
      <c r="M826" s="361">
        <f>IF(OR(O826="RFA",O826="UFA",O826="",O826=0),0,O826)</f>
        <v>0</v>
      </c>
      <c r="N826" s="358">
        <v>925000</v>
      </c>
      <c r="O826" s="358" t="s">
        <v>8</v>
      </c>
      <c r="P826" s="358">
        <v>0</v>
      </c>
      <c r="Q826" s="358">
        <v>0</v>
      </c>
      <c r="R826" s="358">
        <v>0</v>
      </c>
      <c r="S826" s="358">
        <v>0</v>
      </c>
      <c r="T826" s="358">
        <v>0</v>
      </c>
      <c r="U826" s="35">
        <f t="shared" si="48"/>
        <v>1</v>
      </c>
      <c r="W826">
        <f>COUNTIF($E$3:$E$1479,E826)</f>
        <v>1</v>
      </c>
      <c r="X826" s="35">
        <f t="shared" si="49"/>
        <v>1</v>
      </c>
      <c r="Y826">
        <f t="shared" si="50"/>
        <v>0</v>
      </c>
    </row>
    <row r="827" spans="1:25" ht="15.75" x14ac:dyDescent="0.25">
      <c r="A827">
        <f t="shared" si="51"/>
        <v>825</v>
      </c>
      <c r="B827" t="str">
        <f>C827&amp;" "&amp;D827&amp;" - "&amp;F827</f>
        <v>Jesper Boqvist - NJD</v>
      </c>
      <c r="C827" t="str">
        <f>RIGHT(E827,(LEN(E827)-1)-SEARCH(",",E827,1))</f>
        <v>Jesper</v>
      </c>
      <c r="D827" t="str">
        <f>LEFT(E827,SEARCH(",",E827,1)-1)</f>
        <v>Boqvist</v>
      </c>
      <c r="E827" s="39" t="s">
        <v>2649</v>
      </c>
      <c r="F827" s="30" t="s">
        <v>24</v>
      </c>
      <c r="G827" s="35" t="s">
        <v>388</v>
      </c>
      <c r="H827" s="35" t="s">
        <v>2496</v>
      </c>
      <c r="I827" s="35" t="s">
        <v>2448</v>
      </c>
      <c r="J827" s="35">
        <v>20</v>
      </c>
      <c r="K827" s="35">
        <f>VALUE(COUNTIF(Validation!$A$2:$H$47,E827))</f>
        <v>0</v>
      </c>
      <c r="L827" s="361">
        <f>IF(OR(N827="RFA",N827="UFA",N827="",N827=0),0,N827)</f>
        <v>925000</v>
      </c>
      <c r="M827" s="361">
        <f>IF(OR(O827="RFA",O827="UFA",O827="",O827=0),0,O827)</f>
        <v>925000</v>
      </c>
      <c r="N827" s="358">
        <v>925000</v>
      </c>
      <c r="O827" s="358">
        <v>925000</v>
      </c>
      <c r="P827" s="358">
        <v>925000</v>
      </c>
      <c r="Q827" s="358" t="s">
        <v>8</v>
      </c>
      <c r="R827" s="358">
        <v>0</v>
      </c>
      <c r="S827" s="358">
        <v>0</v>
      </c>
      <c r="T827" s="358">
        <v>0</v>
      </c>
      <c r="U827" s="35">
        <f t="shared" si="48"/>
        <v>3</v>
      </c>
      <c r="W827">
        <f>COUNTIF($E$3:$E$1479,E827)</f>
        <v>1</v>
      </c>
      <c r="X827" s="35">
        <f t="shared" si="49"/>
        <v>1</v>
      </c>
      <c r="Y827">
        <f t="shared" si="50"/>
        <v>1</v>
      </c>
    </row>
    <row r="828" spans="1:25" ht="15.75" x14ac:dyDescent="0.25">
      <c r="A828">
        <f t="shared" si="51"/>
        <v>826</v>
      </c>
      <c r="B828" t="str">
        <f>C828&amp;" "&amp;D828&amp;" - "&amp;F828</f>
        <v>Mikhail Maltsev - NJD</v>
      </c>
      <c r="C828" t="str">
        <f>RIGHT(E828,(LEN(E828)-1)-SEARCH(",",E828,1))</f>
        <v>Mikhail</v>
      </c>
      <c r="D828" t="str">
        <f>LEFT(E828,SEARCH(",",E828,1)-1)</f>
        <v>Maltsev</v>
      </c>
      <c r="E828" s="39" t="s">
        <v>2651</v>
      </c>
      <c r="F828" s="30" t="s">
        <v>24</v>
      </c>
      <c r="G828" s="35" t="s">
        <v>388</v>
      </c>
      <c r="H828" s="35" t="s">
        <v>2442</v>
      </c>
      <c r="I828" s="35" t="s">
        <v>2448</v>
      </c>
      <c r="J828" s="35">
        <v>21</v>
      </c>
      <c r="K828" s="35">
        <f>VALUE(COUNTIF(Validation!$A$2:$H$47,E828))</f>
        <v>0</v>
      </c>
      <c r="L828" s="361">
        <f>IF(OR(N828="RFA",N828="UFA",N828="",N828=0),0,N828)</f>
        <v>925000</v>
      </c>
      <c r="M828" s="361">
        <f>IF(OR(O828="RFA",O828="UFA",O828="",O828=0),0,O828)</f>
        <v>925000</v>
      </c>
      <c r="N828" s="358">
        <v>925000</v>
      </c>
      <c r="O828" s="358">
        <v>925000</v>
      </c>
      <c r="P828" s="358">
        <v>925000</v>
      </c>
      <c r="Q828" s="358" t="s">
        <v>8</v>
      </c>
      <c r="R828" s="358">
        <v>0</v>
      </c>
      <c r="S828" s="358">
        <v>0</v>
      </c>
      <c r="T828" s="358">
        <v>0</v>
      </c>
      <c r="U828" s="35">
        <f t="shared" si="48"/>
        <v>3</v>
      </c>
      <c r="W828">
        <f>COUNTIF($E$3:$E$1479,E828)</f>
        <v>1</v>
      </c>
      <c r="X828" s="35">
        <f t="shared" si="49"/>
        <v>1</v>
      </c>
      <c r="Y828">
        <f t="shared" si="50"/>
        <v>1</v>
      </c>
    </row>
    <row r="829" spans="1:25" ht="15.75" x14ac:dyDescent="0.25">
      <c r="A829">
        <f t="shared" si="51"/>
        <v>827</v>
      </c>
      <c r="B829" t="str">
        <f>C829&amp;" "&amp;D829&amp;" - "&amp;F829</f>
        <v>Gilles Senn - NJD</v>
      </c>
      <c r="C829" t="str">
        <f>RIGHT(E829,(LEN(E829)-1)-SEARCH(",",E829,1))</f>
        <v>Gilles</v>
      </c>
      <c r="D829" t="str">
        <f>LEFT(E829,SEARCH(",",E829,1)-1)</f>
        <v>Senn</v>
      </c>
      <c r="E829" s="39" t="s">
        <v>2652</v>
      </c>
      <c r="F829" s="30" t="s">
        <v>24</v>
      </c>
      <c r="G829" s="35" t="s">
        <v>388</v>
      </c>
      <c r="H829" s="35" t="s">
        <v>127</v>
      </c>
      <c r="I829" s="35" t="s">
        <v>2448</v>
      </c>
      <c r="J829" s="35">
        <v>23</v>
      </c>
      <c r="K829" s="35">
        <f>VALUE(COUNTIF(Validation!$A$2:$H$47,E829))</f>
        <v>0</v>
      </c>
      <c r="L829" s="361">
        <f>IF(OR(N829="RFA",N829="UFA",N829="",N829=0),0,N829)</f>
        <v>925000</v>
      </c>
      <c r="M829" s="361">
        <f>IF(OR(O829="RFA",O829="UFA",O829="",O829=0),0,O829)</f>
        <v>925000</v>
      </c>
      <c r="N829" s="358">
        <v>925000</v>
      </c>
      <c r="O829" s="358">
        <v>925000</v>
      </c>
      <c r="P829" s="358" t="s">
        <v>8</v>
      </c>
      <c r="Q829" s="358">
        <v>0</v>
      </c>
      <c r="R829" s="358">
        <v>0</v>
      </c>
      <c r="S829" s="358">
        <v>0</v>
      </c>
      <c r="T829" s="358">
        <v>0</v>
      </c>
      <c r="U829" s="35">
        <f t="shared" si="48"/>
        <v>2</v>
      </c>
      <c r="W829">
        <f>COUNTIF($E$3:$E$1479,E829)</f>
        <v>1</v>
      </c>
      <c r="X829" s="35">
        <f t="shared" si="49"/>
        <v>1</v>
      </c>
      <c r="Y829">
        <f t="shared" si="50"/>
        <v>1</v>
      </c>
    </row>
    <row r="830" spans="1:25" ht="15.75" x14ac:dyDescent="0.25">
      <c r="A830">
        <f t="shared" si="51"/>
        <v>828</v>
      </c>
      <c r="B830" t="str">
        <f>C830&amp;" "&amp;D830&amp;" - "&amp;F830</f>
        <v>Yegor Sharangovich - NJD</v>
      </c>
      <c r="C830" t="str">
        <f>RIGHT(E830,(LEN(E830)-1)-SEARCH(",",E830,1))</f>
        <v>Yegor</v>
      </c>
      <c r="D830" t="str">
        <f>LEFT(E830,SEARCH(",",E830,1)-1)</f>
        <v>Sharangovich</v>
      </c>
      <c r="E830" s="39" t="s">
        <v>1712</v>
      </c>
      <c r="F830" s="30" t="s">
        <v>24</v>
      </c>
      <c r="G830" s="35" t="s">
        <v>388</v>
      </c>
      <c r="H830" s="35" t="s">
        <v>73</v>
      </c>
      <c r="I830" s="35" t="s">
        <v>2448</v>
      </c>
      <c r="J830" s="35">
        <v>21</v>
      </c>
      <c r="K830" s="35">
        <f>VALUE(COUNTIF(Validation!$A$2:$H$47,E830))</f>
        <v>0</v>
      </c>
      <c r="L830" s="361">
        <f>IF(OR(N830="RFA",N830="UFA",N830="",N830=0),0,N830)</f>
        <v>925000</v>
      </c>
      <c r="M830" s="361">
        <f>IF(OR(O830="RFA",O830="UFA",O830="",O830=0),0,O830)</f>
        <v>925000</v>
      </c>
      <c r="N830" s="358">
        <v>925000</v>
      </c>
      <c r="O830" s="358">
        <v>925000</v>
      </c>
      <c r="P830" s="358" t="s">
        <v>8</v>
      </c>
      <c r="Q830" s="358">
        <v>0</v>
      </c>
      <c r="R830" s="358">
        <v>0</v>
      </c>
      <c r="S830" s="358">
        <v>0</v>
      </c>
      <c r="T830" s="358">
        <v>0</v>
      </c>
      <c r="U830" s="35">
        <f t="shared" si="48"/>
        <v>2</v>
      </c>
      <c r="W830">
        <f>COUNTIF($E$3:$E$1479,E830)</f>
        <v>1</v>
      </c>
      <c r="X830" s="35">
        <f t="shared" si="49"/>
        <v>1</v>
      </c>
      <c r="Y830">
        <f t="shared" si="50"/>
        <v>1</v>
      </c>
    </row>
    <row r="831" spans="1:25" ht="15.75" x14ac:dyDescent="0.25">
      <c r="A831">
        <f t="shared" si="51"/>
        <v>829</v>
      </c>
      <c r="B831" t="str">
        <f>C831&amp;" "&amp;D831&amp;" - "&amp;F831</f>
        <v>Marian Studenic - NJD</v>
      </c>
      <c r="C831" t="str">
        <f>RIGHT(E831,(LEN(E831)-1)-SEARCH(",",E831,1))</f>
        <v>Marian</v>
      </c>
      <c r="D831" t="str">
        <f>LEFT(E831,SEARCH(",",E831,1)-1)</f>
        <v>Studenic</v>
      </c>
      <c r="E831" s="39" t="s">
        <v>1713</v>
      </c>
      <c r="F831" s="30" t="s">
        <v>24</v>
      </c>
      <c r="G831" s="35" t="s">
        <v>388</v>
      </c>
      <c r="H831" s="35" t="s">
        <v>2440</v>
      </c>
      <c r="I831" s="35" t="s">
        <v>2448</v>
      </c>
      <c r="J831" s="35">
        <v>20</v>
      </c>
      <c r="K831" s="35">
        <f>VALUE(COUNTIF(Validation!$A$2:$H$47,E831))</f>
        <v>0</v>
      </c>
      <c r="L831" s="361">
        <f>IF(OR(N831="RFA",N831="UFA",N831="",N831=0),0,N831)</f>
        <v>925000</v>
      </c>
      <c r="M831" s="361">
        <f>IF(OR(O831="RFA",O831="UFA",O831="",O831=0),0,O831)</f>
        <v>925000</v>
      </c>
      <c r="N831" s="358">
        <v>925000</v>
      </c>
      <c r="O831" s="358">
        <v>925000</v>
      </c>
      <c r="P831" s="358" t="s">
        <v>8</v>
      </c>
      <c r="Q831" s="358">
        <v>0</v>
      </c>
      <c r="R831" s="358">
        <v>0</v>
      </c>
      <c r="S831" s="358">
        <v>0</v>
      </c>
      <c r="T831" s="358">
        <v>0</v>
      </c>
      <c r="U831" s="35">
        <f t="shared" si="48"/>
        <v>2</v>
      </c>
      <c r="W831">
        <f>COUNTIF($E$3:$E$1479,E831)</f>
        <v>1</v>
      </c>
      <c r="X831" s="35">
        <f t="shared" si="49"/>
        <v>1</v>
      </c>
      <c r="Y831">
        <f t="shared" si="50"/>
        <v>1</v>
      </c>
    </row>
    <row r="832" spans="1:25" ht="15.75" x14ac:dyDescent="0.25">
      <c r="A832">
        <f t="shared" si="51"/>
        <v>830</v>
      </c>
      <c r="B832" t="str">
        <f>C832&amp;" "&amp;D832&amp;" - "&amp;F832</f>
        <v>Fabian Zetterlund - NJD</v>
      </c>
      <c r="C832" t="str">
        <f>RIGHT(E832,(LEN(E832)-1)-SEARCH(",",E832,1))</f>
        <v>Fabian</v>
      </c>
      <c r="D832" t="str">
        <f>LEFT(E832,SEARCH(",",E832,1)-1)</f>
        <v>Zetterlund</v>
      </c>
      <c r="E832" s="39" t="s">
        <v>2650</v>
      </c>
      <c r="F832" s="30" t="s">
        <v>24</v>
      </c>
      <c r="G832" s="35" t="s">
        <v>388</v>
      </c>
      <c r="H832" s="35" t="s">
        <v>2450</v>
      </c>
      <c r="I832" s="35" t="s">
        <v>2448</v>
      </c>
      <c r="J832" s="35">
        <v>19</v>
      </c>
      <c r="K832" s="35">
        <f>VALUE(COUNTIF(Validation!$A$2:$H$47,E832))</f>
        <v>0</v>
      </c>
      <c r="L832" s="361">
        <f>IF(OR(N832="RFA",N832="UFA",N832="",N832=0),0,N832)</f>
        <v>925000</v>
      </c>
      <c r="M832" s="361">
        <f>IF(OR(O832="RFA",O832="UFA",O832="",O832=0),0,O832)</f>
        <v>925000</v>
      </c>
      <c r="N832" s="358">
        <v>925000</v>
      </c>
      <c r="O832" s="358">
        <v>925000</v>
      </c>
      <c r="P832" s="358">
        <v>925000</v>
      </c>
      <c r="Q832" s="358" t="s">
        <v>8</v>
      </c>
      <c r="R832" s="358">
        <v>0</v>
      </c>
      <c r="S832" s="358">
        <v>0</v>
      </c>
      <c r="T832" s="358">
        <v>0</v>
      </c>
      <c r="U832" s="35">
        <f t="shared" si="48"/>
        <v>3</v>
      </c>
      <c r="W832">
        <f>COUNTIF($E$3:$E$1479,E832)</f>
        <v>1</v>
      </c>
      <c r="X832" s="35">
        <f t="shared" si="49"/>
        <v>1</v>
      </c>
      <c r="Y832">
        <f t="shared" si="50"/>
        <v>1</v>
      </c>
    </row>
    <row r="833" spans="1:25" ht="15.75" x14ac:dyDescent="0.25">
      <c r="A833">
        <f t="shared" si="51"/>
        <v>831</v>
      </c>
      <c r="B833" t="str">
        <f>C833&amp;" "&amp;D833&amp;" - "&amp;F833</f>
        <v>Brandon Gignac - NJD</v>
      </c>
      <c r="C833" t="str">
        <f>RIGHT(E833,(LEN(E833)-1)-SEARCH(",",E833,1))</f>
        <v>Brandon</v>
      </c>
      <c r="D833" t="str">
        <f>LEFT(E833,SEARCH(",",E833,1)-1)</f>
        <v>Gignac</v>
      </c>
      <c r="E833" s="39" t="s">
        <v>1719</v>
      </c>
      <c r="F833" s="30" t="s">
        <v>24</v>
      </c>
      <c r="G833" s="35" t="s">
        <v>388</v>
      </c>
      <c r="H833" s="35" t="s">
        <v>73</v>
      </c>
      <c r="I833" s="35" t="s">
        <v>2448</v>
      </c>
      <c r="J833" s="35">
        <v>21</v>
      </c>
      <c r="K833" s="35">
        <f>VALUE(COUNTIF(Validation!$A$2:$H$47,E833))</f>
        <v>0</v>
      </c>
      <c r="L833" s="361">
        <f>IF(OR(N833="RFA",N833="UFA",N833="",N833=0),0,N833)</f>
        <v>921666</v>
      </c>
      <c r="M833" s="361">
        <f>IF(OR(O833="RFA",O833="UFA",O833="",O833=0),0,O833)</f>
        <v>921666</v>
      </c>
      <c r="N833" s="358">
        <v>921666</v>
      </c>
      <c r="O833" s="358">
        <v>921666</v>
      </c>
      <c r="P833" s="358" t="s">
        <v>8</v>
      </c>
      <c r="Q833" s="358">
        <v>0</v>
      </c>
      <c r="R833" s="358">
        <v>0</v>
      </c>
      <c r="S833" s="358">
        <v>0</v>
      </c>
      <c r="T833" s="358">
        <v>0</v>
      </c>
      <c r="U833" s="35">
        <f t="shared" si="48"/>
        <v>2</v>
      </c>
      <c r="W833">
        <f>COUNTIF($E$3:$E$1479,E833)</f>
        <v>1</v>
      </c>
      <c r="X833" s="35">
        <f t="shared" si="49"/>
        <v>1</v>
      </c>
      <c r="Y833">
        <f t="shared" si="50"/>
        <v>1</v>
      </c>
    </row>
    <row r="834" spans="1:25" ht="15.75" x14ac:dyDescent="0.25">
      <c r="A834">
        <f t="shared" si="51"/>
        <v>832</v>
      </c>
      <c r="B834" t="str">
        <f>C834&amp;" "&amp;D834&amp;" - "&amp;F834</f>
        <v>Mackenzie Blackwood - NJD</v>
      </c>
      <c r="C834" t="str">
        <f>RIGHT(E834,(LEN(E834)-1)-SEARCH(",",E834,1))</f>
        <v>Mackenzie</v>
      </c>
      <c r="D834" t="str">
        <f>LEFT(E834,SEARCH(",",E834,1)-1)</f>
        <v>Blackwood</v>
      </c>
      <c r="E834" s="39" t="s">
        <v>1722</v>
      </c>
      <c r="F834" s="30" t="s">
        <v>24</v>
      </c>
      <c r="G834" s="35" t="s">
        <v>388</v>
      </c>
      <c r="H834" s="35" t="s">
        <v>127</v>
      </c>
      <c r="I834" s="35" t="s">
        <v>2441</v>
      </c>
      <c r="J834" s="35">
        <v>22</v>
      </c>
      <c r="K834" s="35">
        <f>VALUE(COUNTIF(Validation!$A$2:$H$47,E834))</f>
        <v>0</v>
      </c>
      <c r="L834" s="361">
        <f>IF(OR(N834="RFA",N834="UFA",N834="",N834=0),0,N834)</f>
        <v>913333</v>
      </c>
      <c r="M834" s="361">
        <f>IF(OR(O834="RFA",O834="UFA",O834="",O834=0),0,O834)</f>
        <v>0</v>
      </c>
      <c r="N834" s="358">
        <v>913333</v>
      </c>
      <c r="O834" s="358" t="s">
        <v>8</v>
      </c>
      <c r="P834" s="358">
        <v>0</v>
      </c>
      <c r="Q834" s="358">
        <v>0</v>
      </c>
      <c r="R834" s="358">
        <v>0</v>
      </c>
      <c r="S834" s="358">
        <v>0</v>
      </c>
      <c r="T834" s="358">
        <v>0</v>
      </c>
      <c r="U834" s="35">
        <f t="shared" si="48"/>
        <v>1</v>
      </c>
      <c r="W834">
        <f>COUNTIF($E$3:$E$1479,E834)</f>
        <v>1</v>
      </c>
      <c r="X834" s="35">
        <f t="shared" si="49"/>
        <v>1</v>
      </c>
      <c r="Y834">
        <f t="shared" si="50"/>
        <v>0</v>
      </c>
    </row>
    <row r="835" spans="1:25" ht="15.75" x14ac:dyDescent="0.25">
      <c r="A835">
        <f t="shared" si="51"/>
        <v>833</v>
      </c>
      <c r="B835" t="str">
        <f>C835&amp;" "&amp;D835&amp;" - "&amp;F835</f>
        <v>Nathan Bastian - NJD</v>
      </c>
      <c r="C835" t="str">
        <f>RIGHT(E835,(LEN(E835)-1)-SEARCH(",",E835,1))</f>
        <v>Nathan</v>
      </c>
      <c r="D835" t="str">
        <f>LEFT(E835,SEARCH(",",E835,1)-1)</f>
        <v>Bastian</v>
      </c>
      <c r="E835" s="39" t="s">
        <v>1718</v>
      </c>
      <c r="F835" s="30" t="s">
        <v>24</v>
      </c>
      <c r="G835" s="35" t="s">
        <v>388</v>
      </c>
      <c r="H835" s="35" t="s">
        <v>2455</v>
      </c>
      <c r="I835" s="35" t="s">
        <v>2448</v>
      </c>
      <c r="J835" s="35">
        <v>21</v>
      </c>
      <c r="K835" s="35">
        <f>VALUE(COUNTIF(Validation!$A$2:$H$47,E835))</f>
        <v>0</v>
      </c>
      <c r="L835" s="361">
        <f>IF(OR(N835="RFA",N835="UFA",N835="",N835=0),0,N835)</f>
        <v>905000</v>
      </c>
      <c r="M835" s="361">
        <f>IF(OR(O835="RFA",O835="UFA",O835="",O835=0),0,O835)</f>
        <v>905000</v>
      </c>
      <c r="N835" s="358">
        <v>905000</v>
      </c>
      <c r="O835" s="358">
        <v>905000</v>
      </c>
      <c r="P835" s="358" t="s">
        <v>8</v>
      </c>
      <c r="Q835" s="358">
        <v>0</v>
      </c>
      <c r="R835" s="358">
        <v>0</v>
      </c>
      <c r="S835" s="358">
        <v>0</v>
      </c>
      <c r="T835" s="358">
        <v>0</v>
      </c>
      <c r="U835" s="35">
        <f t="shared" ref="U835:U898" si="52">COUNTIF(N835:T835,"&gt;0")</f>
        <v>2</v>
      </c>
      <c r="W835">
        <f>COUNTIF($E$3:$E$1479,E835)</f>
        <v>1</v>
      </c>
      <c r="X835" s="35">
        <f t="shared" ref="X835:X898" si="53">IF(LEFT(G835,3)="ELC",1,0)</f>
        <v>1</v>
      </c>
      <c r="Y835">
        <f t="shared" ref="Y835:Y898" si="54">IF(L835=M835,1,0)</f>
        <v>1</v>
      </c>
    </row>
    <row r="836" spans="1:25" ht="15.75" x14ac:dyDescent="0.25">
      <c r="A836">
        <f t="shared" ref="A836:A899" si="55">A835+1</f>
        <v>834</v>
      </c>
      <c r="B836" t="str">
        <f>C836&amp;" "&amp;D836&amp;" - "&amp;F836</f>
        <v>Jesper Bratt - NJD</v>
      </c>
      <c r="C836" t="str">
        <f>RIGHT(E836,(LEN(E836)-1)-SEARCH(",",E836,1))</f>
        <v>Jesper</v>
      </c>
      <c r="D836" t="str">
        <f>LEFT(E836,SEARCH(",",E836,1)-1)</f>
        <v>Bratt</v>
      </c>
      <c r="E836" s="39" t="s">
        <v>1699</v>
      </c>
      <c r="F836" s="30" t="s">
        <v>24</v>
      </c>
      <c r="G836" s="35" t="s">
        <v>388</v>
      </c>
      <c r="H836" s="35" t="s">
        <v>2444</v>
      </c>
      <c r="I836" s="35" t="s">
        <v>2441</v>
      </c>
      <c r="J836" s="35">
        <v>21</v>
      </c>
      <c r="K836" s="35">
        <f>VALUE(COUNTIF(Validation!$A$2:$H$47,E836))</f>
        <v>0</v>
      </c>
      <c r="L836" s="361">
        <f>IF(OR(N836="RFA",N836="UFA",N836="",N836=0),0,N836)</f>
        <v>825000</v>
      </c>
      <c r="M836" s="361">
        <f>IF(OR(O836="RFA",O836="UFA",O836="",O836=0),0,O836)</f>
        <v>0</v>
      </c>
      <c r="N836" s="358">
        <v>825000</v>
      </c>
      <c r="O836" s="358" t="s">
        <v>8</v>
      </c>
      <c r="P836" s="358">
        <v>0</v>
      </c>
      <c r="Q836" s="358">
        <v>0</v>
      </c>
      <c r="R836" s="358">
        <v>0</v>
      </c>
      <c r="S836" s="358">
        <v>0</v>
      </c>
      <c r="T836" s="358">
        <v>0</v>
      </c>
      <c r="U836" s="35">
        <f t="shared" si="52"/>
        <v>1</v>
      </c>
      <c r="W836">
        <f>COUNTIF($E$3:$E$1479,E836)</f>
        <v>1</v>
      </c>
      <c r="X836" s="35">
        <f t="shared" si="53"/>
        <v>1</v>
      </c>
      <c r="Y836">
        <f t="shared" si="54"/>
        <v>0</v>
      </c>
    </row>
    <row r="837" spans="1:25" ht="15.75" x14ac:dyDescent="0.25">
      <c r="A837">
        <f t="shared" si="55"/>
        <v>835</v>
      </c>
      <c r="B837" t="str">
        <f>C837&amp;" "&amp;D837&amp;" - "&amp;F837</f>
        <v>Brett Seney - NJD</v>
      </c>
      <c r="C837" t="str">
        <f>RIGHT(E837,(LEN(E837)-1)-SEARCH(",",E837,1))</f>
        <v>Brett</v>
      </c>
      <c r="D837" t="str">
        <f>LEFT(E837,SEARCH(",",E837,1)-1)</f>
        <v>Seney</v>
      </c>
      <c r="E837" s="39" t="s">
        <v>1714</v>
      </c>
      <c r="F837" s="30" t="s">
        <v>24</v>
      </c>
      <c r="G837" s="35" t="s">
        <v>388</v>
      </c>
      <c r="H837" s="35" t="s">
        <v>2454</v>
      </c>
      <c r="I837" s="35" t="s">
        <v>2448</v>
      </c>
      <c r="J837" s="35">
        <v>23</v>
      </c>
      <c r="K837" s="35">
        <f>VALUE(COUNTIF(Validation!$A$2:$H$47,E837))</f>
        <v>0</v>
      </c>
      <c r="L837" s="361">
        <f>IF(OR(N837="RFA",N837="UFA",N837="",N837=0),0,N837)</f>
        <v>825000</v>
      </c>
      <c r="M837" s="361">
        <f>IF(OR(O837="RFA",O837="UFA",O837="",O837=0),0,O837)</f>
        <v>0</v>
      </c>
      <c r="N837" s="358">
        <v>825000</v>
      </c>
      <c r="O837" s="358" t="s">
        <v>8</v>
      </c>
      <c r="P837" s="358">
        <v>0</v>
      </c>
      <c r="Q837" s="358">
        <v>0</v>
      </c>
      <c r="R837" s="358">
        <v>0</v>
      </c>
      <c r="S837" s="358">
        <v>0</v>
      </c>
      <c r="T837" s="358">
        <v>0</v>
      </c>
      <c r="U837" s="35">
        <f t="shared" si="52"/>
        <v>1</v>
      </c>
      <c r="W837">
        <f>COUNTIF($E$3:$E$1479,E837)</f>
        <v>1</v>
      </c>
      <c r="X837" s="35">
        <f t="shared" si="53"/>
        <v>1</v>
      </c>
      <c r="Y837">
        <f t="shared" si="54"/>
        <v>0</v>
      </c>
    </row>
    <row r="838" spans="1:25" ht="15.75" x14ac:dyDescent="0.25">
      <c r="A838">
        <f t="shared" si="55"/>
        <v>836</v>
      </c>
      <c r="B838" t="str">
        <f>C838&amp;" "&amp;D838&amp;" - "&amp;F838</f>
        <v>John Hayden - NJD</v>
      </c>
      <c r="C838" t="str">
        <f>RIGHT(E838,(LEN(E838)-1)-SEARCH(",",E838,1))</f>
        <v>John</v>
      </c>
      <c r="D838" t="str">
        <f>LEFT(E838,SEARCH(",",E838,1)-1)</f>
        <v>Hayden</v>
      </c>
      <c r="E838" s="39" t="s">
        <v>1895</v>
      </c>
      <c r="F838" s="35" t="s">
        <v>24</v>
      </c>
      <c r="G838" s="35">
        <v>0</v>
      </c>
      <c r="H838" s="9" t="s">
        <v>2450</v>
      </c>
      <c r="I838" s="9" t="s">
        <v>2441</v>
      </c>
      <c r="J838" s="9">
        <v>24</v>
      </c>
      <c r="K838" s="35">
        <f>VALUE(COUNTIF(Validation!$A$2:$H$47,E838))</f>
        <v>0</v>
      </c>
      <c r="L838" s="361">
        <f>IF(OR(N838="RFA",N838="UFA",N838="",N838=0),0,N838)</f>
        <v>750000</v>
      </c>
      <c r="M838" s="361">
        <f>IF(OR(O838="RFA",O838="UFA",O838="",O838=0),0,O838)</f>
        <v>0</v>
      </c>
      <c r="N838" s="358">
        <v>750000</v>
      </c>
      <c r="O838" s="358" t="s">
        <v>8</v>
      </c>
      <c r="P838" s="358">
        <v>0</v>
      </c>
      <c r="Q838" s="358">
        <v>0</v>
      </c>
      <c r="R838" s="358">
        <v>0</v>
      </c>
      <c r="S838" s="358">
        <v>0</v>
      </c>
      <c r="T838" s="358">
        <v>0</v>
      </c>
      <c r="U838" s="35">
        <f t="shared" si="52"/>
        <v>1</v>
      </c>
      <c r="W838">
        <f>COUNTIF($E$3:$E$1479,E838)</f>
        <v>1</v>
      </c>
      <c r="X838" s="35">
        <f t="shared" si="53"/>
        <v>0</v>
      </c>
      <c r="Y838">
        <f t="shared" si="54"/>
        <v>0</v>
      </c>
    </row>
    <row r="839" spans="1:25" ht="15.75" x14ac:dyDescent="0.25">
      <c r="A839">
        <f t="shared" si="55"/>
        <v>837</v>
      </c>
      <c r="B839" t="str">
        <f>C839&amp;" "&amp;D839&amp;" - "&amp;F839</f>
        <v>Ben Street - NJD</v>
      </c>
      <c r="C839" t="str">
        <f>RIGHT(E839,(LEN(E839)-1)-SEARCH(",",E839,1))</f>
        <v>Ben</v>
      </c>
      <c r="D839" t="str">
        <f>LEFT(E839,SEARCH(",",E839,1)-1)</f>
        <v>Street</v>
      </c>
      <c r="E839" s="39" t="s">
        <v>2142</v>
      </c>
      <c r="F839" s="30" t="s">
        <v>24</v>
      </c>
      <c r="G839" s="35">
        <v>0</v>
      </c>
      <c r="H839" s="35" t="s">
        <v>73</v>
      </c>
      <c r="I839" s="35" t="s">
        <v>2448</v>
      </c>
      <c r="J839" s="35">
        <v>32</v>
      </c>
      <c r="K839" s="35">
        <f>VALUE(COUNTIF(Validation!$A$2:$H$47,E839))</f>
        <v>0</v>
      </c>
      <c r="L839" s="361">
        <f>IF(OR(N839="RFA",N839="UFA",N839="",N839=0),0,N839)</f>
        <v>750000</v>
      </c>
      <c r="M839" s="361">
        <f>IF(OR(O839="RFA",O839="UFA",O839="",O839=0),0,O839)</f>
        <v>0</v>
      </c>
      <c r="N839" s="358">
        <v>750000</v>
      </c>
      <c r="O839" s="358" t="s">
        <v>7</v>
      </c>
      <c r="P839" s="358">
        <v>0</v>
      </c>
      <c r="Q839" s="358">
        <v>0</v>
      </c>
      <c r="R839" s="358">
        <v>0</v>
      </c>
      <c r="S839" s="358">
        <v>0</v>
      </c>
      <c r="T839" s="358">
        <v>0</v>
      </c>
      <c r="U839" s="35">
        <f t="shared" si="52"/>
        <v>1</v>
      </c>
      <c r="W839">
        <f>COUNTIF($E$3:$E$1479,E839)</f>
        <v>1</v>
      </c>
      <c r="X839" s="35">
        <f t="shared" si="53"/>
        <v>0</v>
      </c>
      <c r="Y839">
        <f t="shared" si="54"/>
        <v>0</v>
      </c>
    </row>
    <row r="840" spans="1:25" ht="15.75" x14ac:dyDescent="0.25">
      <c r="A840">
        <f t="shared" si="55"/>
        <v>838</v>
      </c>
      <c r="B840" t="str">
        <f>C840&amp;" "&amp;D840&amp;" - "&amp;F840</f>
        <v>Jeremy Groleau - NJD</v>
      </c>
      <c r="C840" t="str">
        <f>RIGHT(E840,(LEN(E840)-1)-SEARCH(",",E840,1))</f>
        <v>Jeremy</v>
      </c>
      <c r="D840" t="str">
        <f>LEFT(E840,SEARCH(",",E840,1)-1)</f>
        <v>Groleau</v>
      </c>
      <c r="E840" s="39" t="s">
        <v>2904</v>
      </c>
      <c r="F840" s="30" t="s">
        <v>24</v>
      </c>
      <c r="G840" s="35" t="s">
        <v>390</v>
      </c>
      <c r="H840" s="35" t="s">
        <v>2447</v>
      </c>
      <c r="I840" s="35" t="s">
        <v>391</v>
      </c>
      <c r="J840" s="35">
        <v>19</v>
      </c>
      <c r="K840" s="35">
        <f>VALUE(COUNTIF(Validation!$A$2:$H$47,E840))</f>
        <v>0</v>
      </c>
      <c r="L840" s="361">
        <f>IF(OR(N840="RFA",N840="UFA",N840="",N840=0),0,N840)</f>
        <v>743333</v>
      </c>
      <c r="M840" s="361">
        <f>IF(OR(O840="RFA",O840="UFA",O840="",O840=0),0,O840)</f>
        <v>743333</v>
      </c>
      <c r="N840" s="358">
        <v>743333</v>
      </c>
      <c r="O840" s="358">
        <v>743333</v>
      </c>
      <c r="P840" s="358">
        <v>743333</v>
      </c>
      <c r="Q840" s="358" t="s">
        <v>8</v>
      </c>
      <c r="R840" s="358">
        <v>0</v>
      </c>
      <c r="S840" s="358">
        <v>0</v>
      </c>
      <c r="T840" s="358">
        <v>0</v>
      </c>
      <c r="U840" s="35">
        <f t="shared" si="52"/>
        <v>3</v>
      </c>
      <c r="W840">
        <f>COUNTIF($E$3:$E$1479,E840)</f>
        <v>1</v>
      </c>
      <c r="X840" s="35">
        <f t="shared" si="53"/>
        <v>1</v>
      </c>
      <c r="Y840">
        <f t="shared" si="54"/>
        <v>1</v>
      </c>
    </row>
    <row r="841" spans="1:25" ht="15.75" x14ac:dyDescent="0.25">
      <c r="A841">
        <f t="shared" si="55"/>
        <v>839</v>
      </c>
      <c r="B841" t="str">
        <f>C841&amp;" "&amp;D841&amp;" - "&amp;F841</f>
        <v>Evan Cormier - NJD</v>
      </c>
      <c r="C841" t="str">
        <f>RIGHT(E841,(LEN(E841)-1)-SEARCH(",",E841,1))</f>
        <v>Evan</v>
      </c>
      <c r="D841" t="str">
        <f>LEFT(E841,SEARCH(",",E841,1)-1)</f>
        <v>Cormier</v>
      </c>
      <c r="E841" s="39" t="s">
        <v>2653</v>
      </c>
      <c r="F841" s="30" t="s">
        <v>24</v>
      </c>
      <c r="G841" s="35" t="s">
        <v>388</v>
      </c>
      <c r="H841" s="35" t="s">
        <v>127</v>
      </c>
      <c r="I841" s="35" t="s">
        <v>2448</v>
      </c>
      <c r="J841" s="35">
        <v>21</v>
      </c>
      <c r="K841" s="35">
        <f>VALUE(COUNTIF(Validation!$A$2:$H$47,E841))</f>
        <v>0</v>
      </c>
      <c r="L841" s="361">
        <f>IF(OR(N841="RFA",N841="UFA",N841="",N841=0),0,N841)</f>
        <v>718333</v>
      </c>
      <c r="M841" s="361">
        <f>IF(OR(O841="RFA",O841="UFA",O841="",O841=0),0,O841)</f>
        <v>718333</v>
      </c>
      <c r="N841" s="358">
        <v>718333</v>
      </c>
      <c r="O841" s="358">
        <v>718333</v>
      </c>
      <c r="P841" s="358" t="s">
        <v>8</v>
      </c>
      <c r="Q841" s="358">
        <v>0</v>
      </c>
      <c r="R841" s="358">
        <v>0</v>
      </c>
      <c r="S841" s="358">
        <v>0</v>
      </c>
      <c r="T841" s="358">
        <v>0</v>
      </c>
      <c r="U841" s="35">
        <f t="shared" si="52"/>
        <v>2</v>
      </c>
      <c r="W841">
        <f>COUNTIF($E$3:$E$1479,E841)</f>
        <v>1</v>
      </c>
      <c r="X841" s="35">
        <f t="shared" si="53"/>
        <v>1</v>
      </c>
      <c r="Y841">
        <f t="shared" si="54"/>
        <v>1</v>
      </c>
    </row>
    <row r="842" spans="1:25" ht="15.75" x14ac:dyDescent="0.25">
      <c r="A842">
        <f t="shared" si="55"/>
        <v>840</v>
      </c>
      <c r="B842" t="str">
        <f>C842&amp;" "&amp;D842&amp;" - "&amp;F842</f>
        <v>Brandon Baddock - NJD</v>
      </c>
      <c r="C842" t="str">
        <f>RIGHT(E842,(LEN(E842)-1)-SEARCH(",",E842,1))</f>
        <v>Brandon</v>
      </c>
      <c r="D842" t="str">
        <f>LEFT(E842,SEARCH(",",E842,1)-1)</f>
        <v>Baddock</v>
      </c>
      <c r="E842" s="39" t="s">
        <v>1725</v>
      </c>
      <c r="F842" s="30" t="s">
        <v>24</v>
      </c>
      <c r="G842" s="35">
        <v>0</v>
      </c>
      <c r="H842" s="35" t="s">
        <v>2452</v>
      </c>
      <c r="I842" s="35" t="s">
        <v>2448</v>
      </c>
      <c r="J842" s="35">
        <v>24</v>
      </c>
      <c r="K842" s="35">
        <f>VALUE(COUNTIF(Validation!$A$2:$H$47,E842))</f>
        <v>0</v>
      </c>
      <c r="L842" s="361">
        <f>IF(OR(N842="RFA",N842="UFA",N842="",N842=0),0,N842)</f>
        <v>700000</v>
      </c>
      <c r="M842" s="361">
        <f>IF(OR(O842="RFA",O842="UFA",O842="",O842=0),0,O842)</f>
        <v>0</v>
      </c>
      <c r="N842" s="358">
        <v>700000</v>
      </c>
      <c r="O842" s="358" t="s">
        <v>8</v>
      </c>
      <c r="P842" s="358">
        <v>0</v>
      </c>
      <c r="Q842" s="358">
        <v>0</v>
      </c>
      <c r="R842" s="358">
        <v>0</v>
      </c>
      <c r="S842" s="358">
        <v>0</v>
      </c>
      <c r="T842" s="358">
        <v>0</v>
      </c>
      <c r="U842" s="35">
        <f t="shared" si="52"/>
        <v>1</v>
      </c>
      <c r="W842">
        <f>COUNTIF($E$3:$E$1479,E842)</f>
        <v>1</v>
      </c>
      <c r="X842" s="35">
        <f t="shared" si="53"/>
        <v>0</v>
      </c>
      <c r="Y842">
        <f t="shared" si="54"/>
        <v>0</v>
      </c>
    </row>
    <row r="843" spans="1:25" ht="15.75" x14ac:dyDescent="0.25">
      <c r="A843">
        <f t="shared" si="55"/>
        <v>841</v>
      </c>
      <c r="B843" t="str">
        <f>C843&amp;" "&amp;D843&amp;" - "&amp;F843</f>
        <v>Josh Jacobs - NJD</v>
      </c>
      <c r="C843" t="str">
        <f>RIGHT(E843,(LEN(E843)-1)-SEARCH(",",E843,1))</f>
        <v>Josh</v>
      </c>
      <c r="D843" t="str">
        <f>LEFT(E843,SEARCH(",",E843,1)-1)</f>
        <v>Jacobs</v>
      </c>
      <c r="E843" s="39" t="s">
        <v>1717</v>
      </c>
      <c r="F843" s="30" t="s">
        <v>24</v>
      </c>
      <c r="G843" s="35">
        <v>0</v>
      </c>
      <c r="H843" s="35" t="s">
        <v>82</v>
      </c>
      <c r="I843" s="35" t="s">
        <v>2448</v>
      </c>
      <c r="J843" s="35">
        <v>23</v>
      </c>
      <c r="K843" s="35">
        <f>VALUE(COUNTIF(Validation!$A$2:$H$47,E843))</f>
        <v>0</v>
      </c>
      <c r="L843" s="361">
        <f>IF(OR(N843="RFA",N843="UFA",N843="",N843=0),0,N843)</f>
        <v>700000</v>
      </c>
      <c r="M843" s="361">
        <f>IF(OR(O843="RFA",O843="UFA",O843="",O843=0),0,O843)</f>
        <v>0</v>
      </c>
      <c r="N843" s="358">
        <v>700000</v>
      </c>
      <c r="O843" s="358" t="s">
        <v>8</v>
      </c>
      <c r="P843" s="358">
        <v>0</v>
      </c>
      <c r="Q843" s="358">
        <v>0</v>
      </c>
      <c r="R843" s="358">
        <v>0</v>
      </c>
      <c r="S843" s="358">
        <v>0</v>
      </c>
      <c r="T843" s="358">
        <v>0</v>
      </c>
      <c r="U843" s="35">
        <f t="shared" si="52"/>
        <v>1</v>
      </c>
      <c r="W843">
        <f>COUNTIF($E$3:$E$1479,E843)</f>
        <v>1</v>
      </c>
      <c r="X843" s="35">
        <f t="shared" si="53"/>
        <v>0</v>
      </c>
      <c r="Y843">
        <f t="shared" si="54"/>
        <v>0</v>
      </c>
    </row>
    <row r="844" spans="1:25" ht="15.75" x14ac:dyDescent="0.25">
      <c r="A844">
        <f t="shared" si="55"/>
        <v>842</v>
      </c>
      <c r="B844" t="str">
        <f>C844&amp;" "&amp;D844&amp;" - "&amp;F844</f>
        <v>Dakota Mermis - NJD</v>
      </c>
      <c r="C844" t="str">
        <f>RIGHT(E844,(LEN(E844)-1)-SEARCH(",",E844,1))</f>
        <v>Dakota</v>
      </c>
      <c r="D844" t="str">
        <f>LEFT(E844,SEARCH(",",E844,1)-1)</f>
        <v>Mermis</v>
      </c>
      <c r="E844" s="39" t="s">
        <v>2184</v>
      </c>
      <c r="F844" s="30" t="s">
        <v>24</v>
      </c>
      <c r="G844" s="35">
        <v>0</v>
      </c>
      <c r="H844" s="35" t="s">
        <v>2446</v>
      </c>
      <c r="I844" s="35" t="s">
        <v>2448</v>
      </c>
      <c r="J844" s="35">
        <v>25</v>
      </c>
      <c r="K844" s="35">
        <f>VALUE(COUNTIF(Validation!$A$2:$H$47,E844))</f>
        <v>0</v>
      </c>
      <c r="L844" s="361">
        <f>IF(OR(N844="RFA",N844="UFA",N844="",N844=0),0,N844)</f>
        <v>700000</v>
      </c>
      <c r="M844" s="361">
        <f>IF(OR(O844="RFA",O844="UFA",O844="",O844=0),0,O844)</f>
        <v>0</v>
      </c>
      <c r="N844" s="358">
        <v>700000</v>
      </c>
      <c r="O844" s="358" t="s">
        <v>8</v>
      </c>
      <c r="P844" s="358">
        <v>0</v>
      </c>
      <c r="Q844" s="358">
        <v>0</v>
      </c>
      <c r="R844" s="358">
        <v>0</v>
      </c>
      <c r="S844" s="358">
        <v>0</v>
      </c>
      <c r="T844" s="358">
        <v>0</v>
      </c>
      <c r="U844" s="35">
        <f t="shared" si="52"/>
        <v>1</v>
      </c>
      <c r="W844">
        <f>COUNTIF($E$3:$E$1479,E844)</f>
        <v>1</v>
      </c>
      <c r="X844" s="35">
        <f t="shared" si="53"/>
        <v>0</v>
      </c>
      <c r="Y844">
        <f t="shared" si="54"/>
        <v>0</v>
      </c>
    </row>
    <row r="845" spans="1:25" ht="15.75" x14ac:dyDescent="0.25">
      <c r="A845">
        <f t="shared" si="55"/>
        <v>843</v>
      </c>
      <c r="B845" t="str">
        <f>C845&amp;" "&amp;D845&amp;" - "&amp;F845</f>
        <v>Kevin Rooney - NJD</v>
      </c>
      <c r="C845" t="str">
        <f>RIGHT(E845,(LEN(E845)-1)-SEARCH(",",E845,1))</f>
        <v>Kevin</v>
      </c>
      <c r="D845" t="str">
        <f>LEFT(E845,SEARCH(",",E845,1)-1)</f>
        <v>Rooney</v>
      </c>
      <c r="E845" s="39" t="s">
        <v>1721</v>
      </c>
      <c r="F845" s="30" t="s">
        <v>24</v>
      </c>
      <c r="G845" s="35">
        <v>0</v>
      </c>
      <c r="H845" s="35" t="s">
        <v>2455</v>
      </c>
      <c r="I845" s="35" t="s">
        <v>2441</v>
      </c>
      <c r="J845" s="35">
        <v>26</v>
      </c>
      <c r="K845" s="35">
        <f>VALUE(COUNTIF(Validation!$A$2:$H$47,E845))</f>
        <v>0</v>
      </c>
      <c r="L845" s="361">
        <f>IF(OR(N845="RFA",N845="UFA",N845="",N845=0),0,N845)</f>
        <v>700000</v>
      </c>
      <c r="M845" s="361">
        <f>IF(OR(O845="RFA",O845="UFA",O845="",O845=0),0,O845)</f>
        <v>0</v>
      </c>
      <c r="N845" s="358">
        <v>700000</v>
      </c>
      <c r="O845" s="358" t="s">
        <v>7</v>
      </c>
      <c r="P845" s="358">
        <v>0</v>
      </c>
      <c r="Q845" s="358">
        <v>0</v>
      </c>
      <c r="R845" s="358">
        <v>0</v>
      </c>
      <c r="S845" s="358">
        <v>0</v>
      </c>
      <c r="T845" s="358">
        <v>0</v>
      </c>
      <c r="U845" s="35">
        <f t="shared" si="52"/>
        <v>1</v>
      </c>
      <c r="W845">
        <f>COUNTIF($E$3:$E$1479,E845)</f>
        <v>1</v>
      </c>
      <c r="X845" s="35">
        <f t="shared" si="53"/>
        <v>0</v>
      </c>
      <c r="Y845">
        <f t="shared" si="54"/>
        <v>0</v>
      </c>
    </row>
    <row r="846" spans="1:25" ht="15.75" x14ac:dyDescent="0.25">
      <c r="A846">
        <f t="shared" si="55"/>
        <v>844</v>
      </c>
      <c r="B846" t="str">
        <f>C846&amp;" "&amp;D846&amp;" - "&amp;F846</f>
        <v>Matt Tennyson - NJD</v>
      </c>
      <c r="C846" t="str">
        <f>RIGHT(E846,(LEN(E846)-1)-SEARCH(",",E846,1))</f>
        <v>Matt</v>
      </c>
      <c r="D846" t="str">
        <f>LEFT(E846,SEARCH(",",E846,1)-1)</f>
        <v>Tennyson</v>
      </c>
      <c r="E846" s="39" t="s">
        <v>1420</v>
      </c>
      <c r="F846" s="30" t="s">
        <v>24</v>
      </c>
      <c r="G846" s="35">
        <v>0</v>
      </c>
      <c r="H846" s="35" t="s">
        <v>2446</v>
      </c>
      <c r="I846" s="35" t="s">
        <v>2448</v>
      </c>
      <c r="J846" s="35">
        <v>29</v>
      </c>
      <c r="K846" s="35">
        <f>VALUE(COUNTIF(Validation!$A$2:$H$47,E846))</f>
        <v>0</v>
      </c>
      <c r="L846" s="361">
        <f>IF(OR(N846="RFA",N846="UFA",N846="",N846=0),0,N846)</f>
        <v>700000</v>
      </c>
      <c r="M846" s="361">
        <f>IF(OR(O846="RFA",O846="UFA",O846="",O846=0),0,O846)</f>
        <v>700000</v>
      </c>
      <c r="N846" s="358">
        <v>700000</v>
      </c>
      <c r="O846" s="358">
        <v>700000</v>
      </c>
      <c r="P846" s="358" t="s">
        <v>7</v>
      </c>
      <c r="Q846" s="358">
        <v>0</v>
      </c>
      <c r="R846" s="358">
        <v>0</v>
      </c>
      <c r="S846" s="358">
        <v>0</v>
      </c>
      <c r="T846" s="358">
        <v>0</v>
      </c>
      <c r="U846" s="35">
        <f t="shared" si="52"/>
        <v>2</v>
      </c>
      <c r="W846">
        <f>COUNTIF($E$3:$E$1479,E846)</f>
        <v>1</v>
      </c>
      <c r="X846" s="35">
        <f t="shared" si="53"/>
        <v>0</v>
      </c>
      <c r="Y846">
        <f t="shared" si="54"/>
        <v>1</v>
      </c>
    </row>
    <row r="847" spans="1:25" ht="15.75" x14ac:dyDescent="0.25">
      <c r="A847">
        <f t="shared" si="55"/>
        <v>845</v>
      </c>
      <c r="B847" t="str">
        <f>C847&amp;" "&amp;D847&amp;" - "&amp;F847</f>
        <v>Colby Sissons - NJD</v>
      </c>
      <c r="C847" t="str">
        <f>RIGHT(E847,(LEN(E847)-1)-SEARCH(",",E847,1))</f>
        <v>Colby</v>
      </c>
      <c r="D847" t="str">
        <f>LEFT(E847,SEARCH(",",E847,1)-1)</f>
        <v>Sissons</v>
      </c>
      <c r="E847" s="39" t="s">
        <v>1723</v>
      </c>
      <c r="F847" s="30" t="s">
        <v>24</v>
      </c>
      <c r="G847" s="35" t="s">
        <v>388</v>
      </c>
      <c r="H847" s="35" t="s">
        <v>82</v>
      </c>
      <c r="I847" s="35" t="s">
        <v>2448</v>
      </c>
      <c r="J847" s="35">
        <v>21</v>
      </c>
      <c r="K847" s="35">
        <f>VALUE(COUNTIF(Validation!$A$2:$H$47,E847))</f>
        <v>0</v>
      </c>
      <c r="L847" s="361">
        <f>IF(OR(N847="RFA",N847="UFA",N847="",N847=0),0,N847)</f>
        <v>696111</v>
      </c>
      <c r="M847" s="361">
        <f>IF(OR(O847="RFA",O847="UFA",O847="",O847=0),0,O847)</f>
        <v>696111</v>
      </c>
      <c r="N847" s="358">
        <v>696111</v>
      </c>
      <c r="O847" s="358">
        <v>696111</v>
      </c>
      <c r="P847" s="358" t="s">
        <v>8</v>
      </c>
      <c r="Q847" s="358">
        <v>0</v>
      </c>
      <c r="R847" s="358">
        <v>0</v>
      </c>
      <c r="S847" s="358">
        <v>0</v>
      </c>
      <c r="T847" s="358">
        <v>0</v>
      </c>
      <c r="U847" s="35">
        <f t="shared" si="52"/>
        <v>2</v>
      </c>
      <c r="W847">
        <f>COUNTIF($E$3:$E$1479,E847)</f>
        <v>1</v>
      </c>
      <c r="X847" s="35">
        <f t="shared" si="53"/>
        <v>1</v>
      </c>
      <c r="Y847">
        <f t="shared" si="54"/>
        <v>1</v>
      </c>
    </row>
    <row r="848" spans="1:25" ht="15.75" x14ac:dyDescent="0.25">
      <c r="A848">
        <f t="shared" si="55"/>
        <v>846</v>
      </c>
      <c r="B848" t="str">
        <f>C848&amp;" "&amp;D848&amp;" - "&amp;F848</f>
        <v>Brian Strait - NJD</v>
      </c>
      <c r="C848" t="str">
        <f>RIGHT(E848,(LEN(E848)-1)-SEARCH(",",E848,1))</f>
        <v>Brian</v>
      </c>
      <c r="D848" t="str">
        <f>LEFT(E848,SEARCH(",",E848,1)-1)</f>
        <v>Strait</v>
      </c>
      <c r="E848" s="39" t="s">
        <v>1724</v>
      </c>
      <c r="F848" s="30" t="s">
        <v>24</v>
      </c>
      <c r="G848" s="35">
        <v>0</v>
      </c>
      <c r="H848" s="35" t="s">
        <v>2447</v>
      </c>
      <c r="I848" s="35" t="s">
        <v>2448</v>
      </c>
      <c r="J848" s="35">
        <v>31</v>
      </c>
      <c r="K848" s="35">
        <f>VALUE(COUNTIF(Validation!$A$2:$H$47,E848))</f>
        <v>0</v>
      </c>
      <c r="L848" s="361">
        <f>IF(OR(N848="RFA",N848="UFA",N848="",N848=0),0,N848)</f>
        <v>675000</v>
      </c>
      <c r="M848" s="361">
        <f>IF(OR(O848="RFA",O848="UFA",O848="",O848=0),0,O848)</f>
        <v>0</v>
      </c>
      <c r="N848" s="358">
        <v>675000</v>
      </c>
      <c r="O848" s="358" t="s">
        <v>7</v>
      </c>
      <c r="P848" s="358">
        <v>0</v>
      </c>
      <c r="Q848" s="358">
        <v>0</v>
      </c>
      <c r="R848" s="358">
        <v>0</v>
      </c>
      <c r="S848" s="358">
        <v>0</v>
      </c>
      <c r="T848" s="358">
        <v>0</v>
      </c>
      <c r="U848" s="35">
        <f t="shared" si="52"/>
        <v>1</v>
      </c>
      <c r="W848">
        <f>COUNTIF($E$3:$E$1479,E848)</f>
        <v>1</v>
      </c>
      <c r="X848" s="35">
        <f t="shared" si="53"/>
        <v>0</v>
      </c>
      <c r="Y848">
        <f t="shared" si="54"/>
        <v>0</v>
      </c>
    </row>
    <row r="849" spans="1:25" ht="15.75" x14ac:dyDescent="0.25">
      <c r="A849">
        <f t="shared" si="55"/>
        <v>847</v>
      </c>
      <c r="B849" t="str">
        <f>C849&amp;" "&amp;D849&amp;" - "&amp;F849</f>
        <v>Mike Cammalleri - NJD</v>
      </c>
      <c r="C849" t="str">
        <f>RIGHT(E849,(LEN(E849)-1)-SEARCH(",",E849,1))</f>
        <v>Mike</v>
      </c>
      <c r="D849" t="str">
        <f>LEFT(E849,SEARCH(",",E849,1)-1)</f>
        <v>Cammalleri</v>
      </c>
      <c r="E849" s="39" t="s">
        <v>2751</v>
      </c>
      <c r="F849" s="30" t="s">
        <v>24</v>
      </c>
      <c r="G849" s="35">
        <v>0</v>
      </c>
      <c r="H849" s="35">
        <v>0</v>
      </c>
      <c r="I849" s="35">
        <v>0</v>
      </c>
      <c r="J849" s="35">
        <v>0</v>
      </c>
      <c r="K849" s="35">
        <f>VALUE(COUNTIF(Validation!$A$2:$H$47,E849))</f>
        <v>0</v>
      </c>
      <c r="L849" s="361">
        <f>IF(OR(N849="RFA",N849="UFA",N849="",N849=0),0,N849)</f>
        <v>0</v>
      </c>
      <c r="M849" s="361">
        <f>IF(OR(O849="RFA",O849="UFA",O849="",O849=0),0,O849)</f>
        <v>0</v>
      </c>
      <c r="N849" s="358">
        <v>0</v>
      </c>
      <c r="O849" s="358">
        <v>0</v>
      </c>
      <c r="P849" s="358">
        <v>0</v>
      </c>
      <c r="Q849" s="358">
        <v>0</v>
      </c>
      <c r="R849" s="358">
        <v>0</v>
      </c>
      <c r="S849" s="358">
        <v>0</v>
      </c>
      <c r="T849" s="358">
        <v>0</v>
      </c>
      <c r="U849" s="35">
        <f t="shared" si="52"/>
        <v>0</v>
      </c>
      <c r="W849">
        <f>COUNTIF($E$3:$E$1479,E849)</f>
        <v>1</v>
      </c>
      <c r="X849" s="35">
        <f t="shared" si="53"/>
        <v>0</v>
      </c>
      <c r="Y849">
        <f t="shared" si="54"/>
        <v>1</v>
      </c>
    </row>
    <row r="850" spans="1:25" ht="15.75" x14ac:dyDescent="0.25">
      <c r="A850">
        <f t="shared" si="55"/>
        <v>848</v>
      </c>
      <c r="B850" t="str">
        <f>C850&amp;" "&amp;D850&amp;" - "&amp;F850</f>
        <v>Pavel Zacha - NJD</v>
      </c>
      <c r="C850" t="str">
        <f>RIGHT(E850,(LEN(E850)-1)-SEARCH(",",E850,1))</f>
        <v>Pavel</v>
      </c>
      <c r="D850" t="str">
        <f>LEFT(E850,SEARCH(",",E850,1)-1)</f>
        <v>Zacha</v>
      </c>
      <c r="E850" s="39" t="s">
        <v>1698</v>
      </c>
      <c r="F850" s="30" t="s">
        <v>24</v>
      </c>
      <c r="G850" s="35">
        <v>0</v>
      </c>
      <c r="H850" s="35" t="s">
        <v>73</v>
      </c>
      <c r="I850" s="35" t="s">
        <v>2441</v>
      </c>
      <c r="J850" s="35">
        <v>22</v>
      </c>
      <c r="K850" s="35">
        <f>VALUE(COUNTIF(Validation!$A$2:$H$47,E850))</f>
        <v>0</v>
      </c>
      <c r="L850" s="361">
        <f>IF(OR(N850="RFA",N850="UFA",N850="",N850=0),0,N850)</f>
        <v>0</v>
      </c>
      <c r="M850" s="361">
        <f>IF(OR(O850="RFA",O850="UFA",O850="",O850=0),0,O850)</f>
        <v>0</v>
      </c>
      <c r="N850" s="358" t="s">
        <v>8</v>
      </c>
      <c r="O850" s="358">
        <v>0</v>
      </c>
      <c r="P850" s="358">
        <v>0</v>
      </c>
      <c r="Q850" s="358">
        <v>0</v>
      </c>
      <c r="R850" s="358">
        <v>0</v>
      </c>
      <c r="S850" s="358">
        <v>0</v>
      </c>
      <c r="T850" s="358">
        <v>0</v>
      </c>
      <c r="U850" s="35">
        <f t="shared" si="52"/>
        <v>0</v>
      </c>
      <c r="W850">
        <f>COUNTIF($E$3:$E$1479,E850)</f>
        <v>1</v>
      </c>
      <c r="X850" s="35">
        <f t="shared" si="53"/>
        <v>0</v>
      </c>
      <c r="Y850">
        <f t="shared" si="54"/>
        <v>1</v>
      </c>
    </row>
    <row r="851" spans="1:25" ht="15.75" x14ac:dyDescent="0.25">
      <c r="A851">
        <f t="shared" si="55"/>
        <v>849</v>
      </c>
      <c r="B851" t="str">
        <f>C851&amp;" "&amp;D851&amp;" - "&amp;F851</f>
        <v>Anders Lee - NYI</v>
      </c>
      <c r="C851" t="str">
        <f>RIGHT(E851,(LEN(E851)-1)-SEARCH(",",E851,1))</f>
        <v>Anders</v>
      </c>
      <c r="D851" t="str">
        <f>LEFT(E851,SEARCH(",",E851,1)-1)</f>
        <v>Lee</v>
      </c>
      <c r="E851" s="39" t="s">
        <v>2986</v>
      </c>
      <c r="F851" s="30" t="s">
        <v>25</v>
      </c>
      <c r="G851" s="35" t="s">
        <v>374</v>
      </c>
      <c r="H851" s="35" t="s">
        <v>2452</v>
      </c>
      <c r="I851" s="35" t="s">
        <v>2441</v>
      </c>
      <c r="J851" s="35">
        <v>29</v>
      </c>
      <c r="K851" s="35">
        <f>VALUE(COUNTIF(Validation!$A$2:$H$47,E851))</f>
        <v>0</v>
      </c>
      <c r="L851" s="361">
        <f>IF(OR(N851="RFA",N851="UFA",N851="",N851=0),0,N851)</f>
        <v>7000000</v>
      </c>
      <c r="M851" s="361">
        <f>IF(OR(O851="RFA",O851="UFA",O851="",O851=0),0,O851)</f>
        <v>7000000</v>
      </c>
      <c r="N851" s="358">
        <v>7000000</v>
      </c>
      <c r="O851" s="358">
        <v>7000000</v>
      </c>
      <c r="P851" s="358">
        <v>7000000</v>
      </c>
      <c r="Q851" s="358">
        <v>7000000</v>
      </c>
      <c r="R851" s="358">
        <v>7000000</v>
      </c>
      <c r="S851" s="358">
        <v>7000000</v>
      </c>
      <c r="T851" s="358">
        <v>7000000</v>
      </c>
      <c r="U851" s="35">
        <f t="shared" si="52"/>
        <v>7</v>
      </c>
      <c r="W851">
        <f>COUNTIF($E$3:$E$1479,E851)</f>
        <v>1</v>
      </c>
      <c r="X851" s="35">
        <f t="shared" si="53"/>
        <v>0</v>
      </c>
      <c r="Y851">
        <f t="shared" si="54"/>
        <v>1</v>
      </c>
    </row>
    <row r="852" spans="1:25" ht="15.75" x14ac:dyDescent="0.25">
      <c r="A852">
        <f t="shared" si="55"/>
        <v>850</v>
      </c>
      <c r="B852" t="str">
        <f>C852&amp;" "&amp;D852&amp;" - "&amp;F852</f>
        <v>Johnny Boychuk - NYI</v>
      </c>
      <c r="C852" t="str">
        <f>RIGHT(E852,(LEN(E852)-1)-SEARCH(",",E852,1))</f>
        <v>Johnny</v>
      </c>
      <c r="D852" t="str">
        <f>LEFT(E852,SEARCH(",",E852,1)-1)</f>
        <v>Boychuk</v>
      </c>
      <c r="E852" s="39" t="s">
        <v>1736</v>
      </c>
      <c r="F852" s="30" t="s">
        <v>25</v>
      </c>
      <c r="G852" s="35" t="s">
        <v>383</v>
      </c>
      <c r="H852" s="35" t="s">
        <v>2446</v>
      </c>
      <c r="I852" s="35" t="s">
        <v>2441</v>
      </c>
      <c r="J852" s="35">
        <v>35</v>
      </c>
      <c r="K852" s="35">
        <f>VALUE(COUNTIF(Validation!$A$2:$H$47,E852))</f>
        <v>0</v>
      </c>
      <c r="L852" s="361">
        <f>IF(OR(N852="RFA",N852="UFA",N852="",N852=0),0,N852)</f>
        <v>6000000</v>
      </c>
      <c r="M852" s="361">
        <f>IF(OR(O852="RFA",O852="UFA",O852="",O852=0),0,O852)</f>
        <v>6000000</v>
      </c>
      <c r="N852" s="358">
        <v>6000000</v>
      </c>
      <c r="O852" s="358">
        <v>6000000</v>
      </c>
      <c r="P852" s="358">
        <v>6000000</v>
      </c>
      <c r="Q852" s="358" t="s">
        <v>7</v>
      </c>
      <c r="R852" s="358">
        <v>0</v>
      </c>
      <c r="S852" s="358">
        <v>0</v>
      </c>
      <c r="T852" s="358">
        <v>0</v>
      </c>
      <c r="U852" s="35">
        <f t="shared" si="52"/>
        <v>3</v>
      </c>
      <c r="W852">
        <f>COUNTIF($E$3:$E$1479,E852)</f>
        <v>1</v>
      </c>
      <c r="X852" s="35">
        <f t="shared" si="53"/>
        <v>0</v>
      </c>
      <c r="Y852">
        <f t="shared" si="54"/>
        <v>1</v>
      </c>
    </row>
    <row r="853" spans="1:25" ht="15.75" x14ac:dyDescent="0.25">
      <c r="A853">
        <f t="shared" si="55"/>
        <v>851</v>
      </c>
      <c r="B853" t="str">
        <f>C853&amp;" "&amp;D853&amp;" - "&amp;F853</f>
        <v>Brock Nelson - NYI</v>
      </c>
      <c r="C853" t="str">
        <f>RIGHT(E853,(LEN(E853)-1)-SEARCH(",",E853,1))</f>
        <v>Brock</v>
      </c>
      <c r="D853" t="str">
        <f>LEFT(E853,SEARCH(",",E853,1)-1)</f>
        <v>Nelson</v>
      </c>
      <c r="E853" s="39" t="s">
        <v>1727</v>
      </c>
      <c r="F853" s="30" t="s">
        <v>25</v>
      </c>
      <c r="G853" s="35" t="s">
        <v>374</v>
      </c>
      <c r="H853" s="9" t="s">
        <v>2454</v>
      </c>
      <c r="I853" s="9" t="s">
        <v>2441</v>
      </c>
      <c r="J853" s="9">
        <v>27</v>
      </c>
      <c r="K853" s="35">
        <f>VALUE(COUNTIF(Validation!$A$2:$H$47,E853))</f>
        <v>0</v>
      </c>
      <c r="L853" s="361">
        <f>IF(OR(N853="RFA",N853="UFA",N853="",N853=0),0,N853)</f>
        <v>6000000</v>
      </c>
      <c r="M853" s="361">
        <f>IF(OR(O853="RFA",O853="UFA",O853="",O853=0),0,O853)</f>
        <v>6000000</v>
      </c>
      <c r="N853" s="358">
        <v>6000000</v>
      </c>
      <c r="O853" s="358">
        <v>6000000</v>
      </c>
      <c r="P853" s="358">
        <v>6000000</v>
      </c>
      <c r="Q853" s="358">
        <v>6000000</v>
      </c>
      <c r="R853" s="358">
        <v>6000000</v>
      </c>
      <c r="S853" s="358">
        <v>6000000</v>
      </c>
      <c r="T853" s="358" t="s">
        <v>7</v>
      </c>
      <c r="U853" s="35">
        <f t="shared" si="52"/>
        <v>6</v>
      </c>
      <c r="W853">
        <f>COUNTIF($E$3:$E$1479,E853)</f>
        <v>1</v>
      </c>
      <c r="X853" s="35">
        <f t="shared" si="53"/>
        <v>0</v>
      </c>
      <c r="Y853">
        <f t="shared" si="54"/>
        <v>1</v>
      </c>
    </row>
    <row r="854" spans="1:25" ht="15.75" x14ac:dyDescent="0.25">
      <c r="A854">
        <f t="shared" si="55"/>
        <v>852</v>
      </c>
      <c r="B854" t="str">
        <f>C854&amp;" "&amp;D854&amp;" - "&amp;F854</f>
        <v>Jordan Eberle - NYI</v>
      </c>
      <c r="C854" t="str">
        <f>RIGHT(E854,(LEN(E854)-1)-SEARCH(",",E854,1))</f>
        <v>Jordan</v>
      </c>
      <c r="D854" t="str">
        <f>LEFT(E854,SEARCH(",",E854,1)-1)</f>
        <v>Eberle</v>
      </c>
      <c r="E854" s="39" t="s">
        <v>2573</v>
      </c>
      <c r="F854" s="30" t="s">
        <v>25</v>
      </c>
      <c r="G854" s="35" t="s">
        <v>374</v>
      </c>
      <c r="H854" s="35" t="s">
        <v>2440</v>
      </c>
      <c r="I854" s="35" t="s">
        <v>2441</v>
      </c>
      <c r="J854" s="35">
        <v>29</v>
      </c>
      <c r="K854" s="35">
        <f>VALUE(COUNTIF(Validation!$A$2:$H$47,E854))</f>
        <v>0</v>
      </c>
      <c r="L854" s="361">
        <f>IF(OR(N854="RFA",N854="UFA",N854="",N854=0),0,N854)</f>
        <v>5500000</v>
      </c>
      <c r="M854" s="361">
        <f>IF(OR(O854="RFA",O854="UFA",O854="",O854=0),0,O854)</f>
        <v>5500000</v>
      </c>
      <c r="N854" s="358">
        <v>5500000</v>
      </c>
      <c r="O854" s="358">
        <v>5500000</v>
      </c>
      <c r="P854" s="358">
        <v>5500000</v>
      </c>
      <c r="Q854" s="358">
        <v>5500000</v>
      </c>
      <c r="R854" s="358">
        <v>5500000</v>
      </c>
      <c r="S854" s="358" t="s">
        <v>7</v>
      </c>
      <c r="T854" s="358">
        <v>0</v>
      </c>
      <c r="U854" s="35">
        <f t="shared" si="52"/>
        <v>5</v>
      </c>
      <c r="W854">
        <f>COUNTIF($E$3:$E$1479,E854)</f>
        <v>1</v>
      </c>
      <c r="X854" s="35">
        <f t="shared" si="53"/>
        <v>0</v>
      </c>
      <c r="Y854">
        <f t="shared" si="54"/>
        <v>1</v>
      </c>
    </row>
    <row r="855" spans="1:25" ht="15.75" x14ac:dyDescent="0.25">
      <c r="A855">
        <f t="shared" si="55"/>
        <v>853</v>
      </c>
      <c r="B855" t="str">
        <f>C855&amp;" "&amp;D855&amp;" - "&amp;F855</f>
        <v>Andrew Ladd - NYI</v>
      </c>
      <c r="C855" t="str">
        <f>RIGHT(E855,(LEN(E855)-1)-SEARCH(",",E855,1))</f>
        <v>Andrew</v>
      </c>
      <c r="D855" t="str">
        <f>LEFT(E855,SEARCH(",",E855,1)-1)</f>
        <v>Ladd</v>
      </c>
      <c r="E855" s="39" t="s">
        <v>2984</v>
      </c>
      <c r="F855" s="30" t="s">
        <v>25</v>
      </c>
      <c r="G855" s="35" t="s">
        <v>374</v>
      </c>
      <c r="H855" s="35" t="s">
        <v>2442</v>
      </c>
      <c r="I855" s="35" t="s">
        <v>2441</v>
      </c>
      <c r="J855" s="35">
        <v>33</v>
      </c>
      <c r="K855" s="35">
        <f>VALUE(COUNTIF(Validation!$A$2:$H$47,E855))</f>
        <v>0</v>
      </c>
      <c r="L855" s="361">
        <f>IF(OR(N855="RFA",N855="UFA",N855="",N855=0),0,N855)</f>
        <v>5500000</v>
      </c>
      <c r="M855" s="361">
        <f>IF(OR(O855="RFA",O855="UFA",O855="",O855=0),0,O855)</f>
        <v>5500000</v>
      </c>
      <c r="N855" s="358">
        <v>5500000</v>
      </c>
      <c r="O855" s="358">
        <v>5500000</v>
      </c>
      <c r="P855" s="358">
        <v>5500000</v>
      </c>
      <c r="Q855" s="358">
        <v>5500000</v>
      </c>
      <c r="R855" s="358" t="s">
        <v>7</v>
      </c>
      <c r="S855" s="358">
        <v>0</v>
      </c>
      <c r="T855" s="358">
        <v>0</v>
      </c>
      <c r="U855" s="35">
        <f t="shared" si="52"/>
        <v>4</v>
      </c>
      <c r="W855">
        <f>COUNTIF($E$3:$E$1479,E855)</f>
        <v>1</v>
      </c>
      <c r="X855" s="35">
        <f t="shared" si="53"/>
        <v>0</v>
      </c>
      <c r="Y855">
        <f t="shared" si="54"/>
        <v>1</v>
      </c>
    </row>
    <row r="856" spans="1:25" ht="15.75" x14ac:dyDescent="0.25">
      <c r="A856">
        <f t="shared" si="55"/>
        <v>854</v>
      </c>
      <c r="B856" t="str">
        <f>C856&amp;" "&amp;D856&amp;" - "&amp;F856</f>
        <v>Nick Leddy - NYI</v>
      </c>
      <c r="C856" t="str">
        <f>RIGHT(E856,(LEN(E856)-1)-SEARCH(",",E856,1))</f>
        <v>Nick</v>
      </c>
      <c r="D856" t="str">
        <f>LEFT(E856,SEARCH(",",E856,1)-1)</f>
        <v>Leddy</v>
      </c>
      <c r="E856" s="39" t="s">
        <v>1737</v>
      </c>
      <c r="F856" s="30" t="s">
        <v>25</v>
      </c>
      <c r="G856" s="35">
        <v>0</v>
      </c>
      <c r="H856" s="35" t="s">
        <v>2447</v>
      </c>
      <c r="I856" s="35" t="s">
        <v>2441</v>
      </c>
      <c r="J856" s="35">
        <v>28</v>
      </c>
      <c r="K856" s="35">
        <f>VALUE(COUNTIF(Validation!$A$2:$H$47,E856))</f>
        <v>0</v>
      </c>
      <c r="L856" s="361">
        <f>IF(OR(N856="RFA",N856="UFA",N856="",N856=0),0,N856)</f>
        <v>5500000</v>
      </c>
      <c r="M856" s="361">
        <f>IF(OR(O856="RFA",O856="UFA",O856="",O856=0),0,O856)</f>
        <v>5500000</v>
      </c>
      <c r="N856" s="358">
        <v>5500000</v>
      </c>
      <c r="O856" s="358">
        <v>5500000</v>
      </c>
      <c r="P856" s="358">
        <v>5500000</v>
      </c>
      <c r="Q856" s="358" t="s">
        <v>7</v>
      </c>
      <c r="R856" s="358">
        <v>0</v>
      </c>
      <c r="S856" s="358">
        <v>0</v>
      </c>
      <c r="T856" s="358">
        <v>0</v>
      </c>
      <c r="U856" s="35">
        <f t="shared" si="52"/>
        <v>3</v>
      </c>
      <c r="W856">
        <f>COUNTIF($E$3:$E$1479,E856)</f>
        <v>1</v>
      </c>
      <c r="X856" s="35">
        <f t="shared" si="53"/>
        <v>0</v>
      </c>
      <c r="Y856">
        <f t="shared" si="54"/>
        <v>1</v>
      </c>
    </row>
    <row r="857" spans="1:25" ht="15.75" x14ac:dyDescent="0.25">
      <c r="A857">
        <f t="shared" si="55"/>
        <v>855</v>
      </c>
      <c r="B857" t="str">
        <f>C857&amp;" "&amp;D857&amp;" - "&amp;F857</f>
        <v>Josh Bailey - NYI</v>
      </c>
      <c r="C857" t="str">
        <f>RIGHT(E857,(LEN(E857)-1)-SEARCH(",",E857,1))</f>
        <v>Josh</v>
      </c>
      <c r="D857" t="str">
        <f>LEFT(E857,SEARCH(",",E857,1)-1)</f>
        <v>Bailey</v>
      </c>
      <c r="E857" s="39" t="s">
        <v>2943</v>
      </c>
      <c r="F857" s="30" t="s">
        <v>25</v>
      </c>
      <c r="G857" s="35">
        <v>0</v>
      </c>
      <c r="H857" s="35" t="s">
        <v>2443</v>
      </c>
      <c r="I857" s="35" t="s">
        <v>2441</v>
      </c>
      <c r="J857" s="35">
        <v>29</v>
      </c>
      <c r="K857" s="35">
        <f>VALUE(COUNTIF(Validation!$A$2:$H$47,E857))</f>
        <v>0</v>
      </c>
      <c r="L857" s="361">
        <f>IF(OR(N857="RFA",N857="UFA",N857="",N857=0),0,N857)</f>
        <v>5000000</v>
      </c>
      <c r="M857" s="361">
        <f>IF(OR(O857="RFA",O857="UFA",O857="",O857=0),0,O857)</f>
        <v>5000000</v>
      </c>
      <c r="N857" s="358">
        <v>5000000</v>
      </c>
      <c r="O857" s="358">
        <v>5000000</v>
      </c>
      <c r="P857" s="358">
        <v>5000000</v>
      </c>
      <c r="Q857" s="358">
        <v>5000000</v>
      </c>
      <c r="R857" s="358">
        <v>5000000</v>
      </c>
      <c r="S857" s="358" t="s">
        <v>7</v>
      </c>
      <c r="T857" s="358">
        <v>0</v>
      </c>
      <c r="U857" s="35">
        <f t="shared" si="52"/>
        <v>5</v>
      </c>
      <c r="W857">
        <f>COUNTIF($E$3:$E$1479,E857)</f>
        <v>1</v>
      </c>
      <c r="X857" s="35">
        <f t="shared" si="53"/>
        <v>0</v>
      </c>
      <c r="Y857">
        <f t="shared" si="54"/>
        <v>1</v>
      </c>
    </row>
    <row r="858" spans="1:25" ht="15.75" x14ac:dyDescent="0.25">
      <c r="A858">
        <f t="shared" si="55"/>
        <v>856</v>
      </c>
      <c r="B858" t="str">
        <f>C858&amp;" "&amp;D858&amp;" - "&amp;F858</f>
        <v>Semyon Varlamov - NYI</v>
      </c>
      <c r="C858" t="str">
        <f>RIGHT(E858,(LEN(E858)-1)-SEARCH(",",E858,1))</f>
        <v>Semyon</v>
      </c>
      <c r="D858" t="str">
        <f>LEFT(E858,SEARCH(",",E858,1)-1)</f>
        <v>Varlamov</v>
      </c>
      <c r="E858" s="39" t="s">
        <v>1933</v>
      </c>
      <c r="F858" s="30" t="s">
        <v>25</v>
      </c>
      <c r="G858" s="35" t="s">
        <v>374</v>
      </c>
      <c r="H858" s="35" t="s">
        <v>127</v>
      </c>
      <c r="I858" s="35" t="s">
        <v>2441</v>
      </c>
      <c r="J858" s="35">
        <v>31</v>
      </c>
      <c r="K858" s="35">
        <f>VALUE(COUNTIF(Validation!$A$2:$H$47,E858))</f>
        <v>0</v>
      </c>
      <c r="L858" s="361">
        <f>IF(OR(N858="RFA",N858="UFA",N858="",N858=0),0,N858)</f>
        <v>5000000</v>
      </c>
      <c r="M858" s="361">
        <f>IF(OR(O858="RFA",O858="UFA",O858="",O858=0),0,O858)</f>
        <v>5000000</v>
      </c>
      <c r="N858" s="358">
        <v>5000000</v>
      </c>
      <c r="O858" s="358">
        <v>5000000</v>
      </c>
      <c r="P858" s="358">
        <v>5000000</v>
      </c>
      <c r="Q858" s="358">
        <v>5000000</v>
      </c>
      <c r="R858" s="358" t="s">
        <v>7</v>
      </c>
      <c r="S858" s="358">
        <v>0</v>
      </c>
      <c r="T858" s="358">
        <v>0</v>
      </c>
      <c r="U858" s="35">
        <f t="shared" si="52"/>
        <v>4</v>
      </c>
      <c r="W858">
        <f>COUNTIF($E$3:$E$1479,E858)</f>
        <v>1</v>
      </c>
      <c r="X858" s="35">
        <f t="shared" si="53"/>
        <v>0</v>
      </c>
      <c r="Y858">
        <f t="shared" si="54"/>
        <v>1</v>
      </c>
    </row>
    <row r="859" spans="1:25" ht="15.75" x14ac:dyDescent="0.25">
      <c r="A859">
        <f t="shared" si="55"/>
        <v>857</v>
      </c>
      <c r="B859" t="str">
        <f>C859&amp;" "&amp;D859&amp;" - "&amp;F859</f>
        <v>Cal Clutterbuck - NYI</v>
      </c>
      <c r="C859" t="str">
        <f>RIGHT(E859,(LEN(E859)-1)-SEARCH(",",E859,1))</f>
        <v>Cal</v>
      </c>
      <c r="D859" t="str">
        <f>LEFT(E859,SEARCH(",",E859,1)-1)</f>
        <v>Clutterbuck</v>
      </c>
      <c r="E859" s="39" t="s">
        <v>2952</v>
      </c>
      <c r="F859" s="30" t="s">
        <v>25</v>
      </c>
      <c r="G859" s="35">
        <v>0</v>
      </c>
      <c r="H859" s="9" t="s">
        <v>2440</v>
      </c>
      <c r="I859" s="9" t="s">
        <v>2441</v>
      </c>
      <c r="J859" s="9">
        <v>31</v>
      </c>
      <c r="K859" s="35">
        <f>VALUE(COUNTIF(Validation!$A$2:$H$47,E859))</f>
        <v>0</v>
      </c>
      <c r="L859" s="361">
        <f>IF(OR(N859="RFA",N859="UFA",N859="",N859=0),0,N859)</f>
        <v>3500000</v>
      </c>
      <c r="M859" s="361">
        <f>IF(OR(O859="RFA",O859="UFA",O859="",O859=0),0,O859)</f>
        <v>3500000</v>
      </c>
      <c r="N859" s="358">
        <v>3500000</v>
      </c>
      <c r="O859" s="358">
        <v>3500000</v>
      </c>
      <c r="P859" s="358">
        <v>3500000</v>
      </c>
      <c r="Q859" s="358" t="s">
        <v>7</v>
      </c>
      <c r="R859" s="358">
        <v>0</v>
      </c>
      <c r="S859" s="358">
        <v>0</v>
      </c>
      <c r="T859" s="358">
        <v>0</v>
      </c>
      <c r="U859" s="35">
        <f t="shared" si="52"/>
        <v>3</v>
      </c>
      <c r="W859">
        <f>COUNTIF($E$3:$E$1479,E859)</f>
        <v>1</v>
      </c>
      <c r="X859" s="35">
        <f t="shared" si="53"/>
        <v>0</v>
      </c>
      <c r="Y859">
        <f t="shared" si="54"/>
        <v>1</v>
      </c>
    </row>
    <row r="860" spans="1:25" ht="15.75" x14ac:dyDescent="0.25">
      <c r="A860">
        <f t="shared" si="55"/>
        <v>858</v>
      </c>
      <c r="B860" t="str">
        <f>C860&amp;" "&amp;D860&amp;" - "&amp;F860</f>
        <v>Casey Cizikas - NYI</v>
      </c>
      <c r="C860" t="str">
        <f>RIGHT(E860,(LEN(E860)-1)-SEARCH(",",E860,1))</f>
        <v>Casey</v>
      </c>
      <c r="D860" t="str">
        <f>LEFT(E860,SEARCH(",",E860,1)-1)</f>
        <v>Cizikas</v>
      </c>
      <c r="E860" s="39" t="s">
        <v>1728</v>
      </c>
      <c r="F860" s="30" t="s">
        <v>25</v>
      </c>
      <c r="G860" s="35">
        <v>0</v>
      </c>
      <c r="H860" s="35" t="s">
        <v>73</v>
      </c>
      <c r="I860" s="35" t="s">
        <v>2441</v>
      </c>
      <c r="J860" s="35">
        <v>28</v>
      </c>
      <c r="K860" s="35">
        <f>VALUE(COUNTIF(Validation!$A$2:$H$47,E860))</f>
        <v>0</v>
      </c>
      <c r="L860" s="361">
        <f>IF(OR(N860="RFA",N860="UFA",N860="",N860=0),0,N860)</f>
        <v>3350000</v>
      </c>
      <c r="M860" s="361">
        <f>IF(OR(O860="RFA",O860="UFA",O860="",O860=0),0,O860)</f>
        <v>3350000</v>
      </c>
      <c r="N860" s="358">
        <v>3350000</v>
      </c>
      <c r="O860" s="358">
        <v>3350000</v>
      </c>
      <c r="P860" s="358" t="s">
        <v>7</v>
      </c>
      <c r="Q860" s="358">
        <v>0</v>
      </c>
      <c r="R860" s="358">
        <v>0</v>
      </c>
      <c r="S860" s="358">
        <v>0</v>
      </c>
      <c r="T860" s="358">
        <v>0</v>
      </c>
      <c r="U860" s="35">
        <f t="shared" si="52"/>
        <v>2</v>
      </c>
      <c r="W860">
        <f>COUNTIF($E$3:$E$1479,E860)</f>
        <v>1</v>
      </c>
      <c r="X860" s="35">
        <f t="shared" si="53"/>
        <v>0</v>
      </c>
      <c r="Y860">
        <f t="shared" si="54"/>
        <v>1</v>
      </c>
    </row>
    <row r="861" spans="1:25" ht="15.75" x14ac:dyDescent="0.25">
      <c r="A861">
        <f t="shared" si="55"/>
        <v>859</v>
      </c>
      <c r="B861" t="str">
        <f>C861&amp;" "&amp;D861&amp;" - "&amp;F861</f>
        <v>Thomas Greiss - NYI</v>
      </c>
      <c r="C861" t="str">
        <f>RIGHT(E861,(LEN(E861)-1)-SEARCH(",",E861,1))</f>
        <v>Thomas</v>
      </c>
      <c r="D861" t="str">
        <f>LEFT(E861,SEARCH(",",E861,1)-1)</f>
        <v>Greiss</v>
      </c>
      <c r="E861" s="39" t="s">
        <v>1742</v>
      </c>
      <c r="F861" s="30" t="s">
        <v>25</v>
      </c>
      <c r="G861" s="35">
        <v>0</v>
      </c>
      <c r="H861" s="35" t="s">
        <v>127</v>
      </c>
      <c r="I861" s="35" t="s">
        <v>2441</v>
      </c>
      <c r="J861" s="35">
        <v>33</v>
      </c>
      <c r="K861" s="35">
        <f>VALUE(COUNTIF(Validation!$A$2:$H$47,E861))</f>
        <v>0</v>
      </c>
      <c r="L861" s="361">
        <f>IF(OR(N861="RFA",N861="UFA",N861="",N861=0),0,N861)</f>
        <v>3333333</v>
      </c>
      <c r="M861" s="361">
        <f>IF(OR(O861="RFA",O861="UFA",O861="",O861=0),0,O861)</f>
        <v>0</v>
      </c>
      <c r="N861" s="358">
        <v>3333333</v>
      </c>
      <c r="O861" s="358" t="s">
        <v>7</v>
      </c>
      <c r="P861" s="358">
        <v>0</v>
      </c>
      <c r="Q861" s="358">
        <v>0</v>
      </c>
      <c r="R861" s="358">
        <v>0</v>
      </c>
      <c r="S861" s="358">
        <v>0</v>
      </c>
      <c r="T861" s="358">
        <v>0</v>
      </c>
      <c r="U861" s="35">
        <f t="shared" si="52"/>
        <v>1</v>
      </c>
      <c r="W861">
        <f>COUNTIF($E$3:$E$1479,E861)</f>
        <v>1</v>
      </c>
      <c r="X861" s="35">
        <f t="shared" si="53"/>
        <v>0</v>
      </c>
      <c r="Y861">
        <f t="shared" si="54"/>
        <v>0</v>
      </c>
    </row>
    <row r="862" spans="1:25" ht="15.75" x14ac:dyDescent="0.25">
      <c r="A862">
        <f t="shared" si="55"/>
        <v>860</v>
      </c>
      <c r="B862" t="str">
        <f>C862&amp;" "&amp;D862&amp;" - "&amp;F862</f>
        <v>Leo Komarov - NYI</v>
      </c>
      <c r="C862" t="str">
        <f>RIGHT(E862,(LEN(E862)-1)-SEARCH(",",E862,1))</f>
        <v>Leo</v>
      </c>
      <c r="D862" t="str">
        <f>LEFT(E862,SEARCH(",",E862,1)-1)</f>
        <v>Komarov</v>
      </c>
      <c r="E862" s="39" t="s">
        <v>1729</v>
      </c>
      <c r="F862" s="30" t="s">
        <v>25</v>
      </c>
      <c r="G862" s="35" t="s">
        <v>383</v>
      </c>
      <c r="H862" s="35" t="s">
        <v>2498</v>
      </c>
      <c r="I862" s="35" t="s">
        <v>2441</v>
      </c>
      <c r="J862" s="35">
        <v>32</v>
      </c>
      <c r="K862" s="35">
        <f>VALUE(COUNTIF(Validation!$A$2:$H$47,E862))</f>
        <v>0</v>
      </c>
      <c r="L862" s="361">
        <f>IF(OR(N862="RFA",N862="UFA",N862="",N862=0),0,N862)</f>
        <v>3000000</v>
      </c>
      <c r="M862" s="361">
        <f>IF(OR(O862="RFA",O862="UFA",O862="",O862=0),0,O862)</f>
        <v>3000000</v>
      </c>
      <c r="N862" s="358">
        <v>3000000</v>
      </c>
      <c r="O862" s="358">
        <v>3000000</v>
      </c>
      <c r="P862" s="358">
        <v>3000000</v>
      </c>
      <c r="Q862" s="358" t="s">
        <v>7</v>
      </c>
      <c r="R862" s="358">
        <v>0</v>
      </c>
      <c r="S862" s="358">
        <v>0</v>
      </c>
      <c r="T862" s="358">
        <v>0</v>
      </c>
      <c r="U862" s="35">
        <f t="shared" si="52"/>
        <v>3</v>
      </c>
      <c r="W862">
        <f>COUNTIF($E$3:$E$1479,E862)</f>
        <v>1</v>
      </c>
      <c r="X862" s="35">
        <f t="shared" si="53"/>
        <v>0</v>
      </c>
      <c r="Y862">
        <f t="shared" si="54"/>
        <v>1</v>
      </c>
    </row>
    <row r="863" spans="1:25" ht="15.75" x14ac:dyDescent="0.25">
      <c r="A863">
        <f t="shared" si="55"/>
        <v>861</v>
      </c>
      <c r="B863" t="str">
        <f>C863&amp;" "&amp;D863&amp;" - "&amp;F863</f>
        <v>Thomas Hickey - NYI</v>
      </c>
      <c r="C863" t="str">
        <f>RIGHT(E863,(LEN(E863)-1)-SEARCH(",",E863,1))</f>
        <v>Thomas</v>
      </c>
      <c r="D863" t="str">
        <f>LEFT(E863,SEARCH(",",E863,1)-1)</f>
        <v>Hickey</v>
      </c>
      <c r="E863" s="39" t="s">
        <v>1738</v>
      </c>
      <c r="F863" s="30" t="s">
        <v>25</v>
      </c>
      <c r="G863" s="35">
        <v>0</v>
      </c>
      <c r="H863" s="35" t="s">
        <v>2447</v>
      </c>
      <c r="I863" s="35" t="s">
        <v>2441</v>
      </c>
      <c r="J863" s="35">
        <v>30</v>
      </c>
      <c r="K863" s="35">
        <f>VALUE(COUNTIF(Validation!$A$2:$H$47,E863))</f>
        <v>0</v>
      </c>
      <c r="L863" s="361">
        <f>IF(OR(N863="RFA",N863="UFA",N863="",N863=0),0,N863)</f>
        <v>2500000</v>
      </c>
      <c r="M863" s="361">
        <f>IF(OR(O863="RFA",O863="UFA",O863="",O863=0),0,O863)</f>
        <v>2500000</v>
      </c>
      <c r="N863" s="358">
        <v>2500000</v>
      </c>
      <c r="O863" s="358">
        <v>2500000</v>
      </c>
      <c r="P863" s="358">
        <v>2500000</v>
      </c>
      <c r="Q863" s="358" t="s">
        <v>7</v>
      </c>
      <c r="R863" s="358">
        <v>0</v>
      </c>
      <c r="S863" s="358">
        <v>0</v>
      </c>
      <c r="T863" s="358">
        <v>0</v>
      </c>
      <c r="U863" s="35">
        <f t="shared" si="52"/>
        <v>3</v>
      </c>
      <c r="W863">
        <f>COUNTIF($E$3:$E$1479,E863)</f>
        <v>1</v>
      </c>
      <c r="X863" s="35">
        <f t="shared" si="53"/>
        <v>0</v>
      </c>
      <c r="Y863">
        <f t="shared" si="54"/>
        <v>1</v>
      </c>
    </row>
    <row r="864" spans="1:25" ht="15.75" x14ac:dyDescent="0.25">
      <c r="A864">
        <f t="shared" si="55"/>
        <v>862</v>
      </c>
      <c r="B864" t="str">
        <f>C864&amp;" "&amp;D864&amp;" - "&amp;F864</f>
        <v>Matt Martin - NYI</v>
      </c>
      <c r="C864" t="str">
        <f>RIGHT(E864,(LEN(E864)-1)-SEARCH(",",E864,1))</f>
        <v>Matt</v>
      </c>
      <c r="D864" t="str">
        <f>LEFT(E864,SEARCH(",",E864,1)-1)</f>
        <v>Martin</v>
      </c>
      <c r="E864" s="39" t="s">
        <v>1731</v>
      </c>
      <c r="F864" s="30" t="s">
        <v>25</v>
      </c>
      <c r="G864" s="35">
        <v>0</v>
      </c>
      <c r="H864" s="35" t="s">
        <v>2444</v>
      </c>
      <c r="I864" s="35" t="s">
        <v>2441</v>
      </c>
      <c r="J864" s="35">
        <v>30</v>
      </c>
      <c r="K864" s="35">
        <f>VALUE(COUNTIF(Validation!$A$2:$H$47,E864))</f>
        <v>0</v>
      </c>
      <c r="L864" s="361">
        <f>IF(OR(N864="RFA",N864="UFA",N864="",N864=0),0,N864)</f>
        <v>2500000</v>
      </c>
      <c r="M864" s="361">
        <f>IF(OR(O864="RFA",O864="UFA",O864="",O864=0),0,O864)</f>
        <v>0</v>
      </c>
      <c r="N864" s="358">
        <v>2500000</v>
      </c>
      <c r="O864" s="358" t="s">
        <v>7</v>
      </c>
      <c r="P864" s="358">
        <v>0</v>
      </c>
      <c r="Q864" s="358">
        <v>0</v>
      </c>
      <c r="R864" s="358">
        <v>0</v>
      </c>
      <c r="S864" s="358">
        <v>0</v>
      </c>
      <c r="T864" s="358">
        <v>0</v>
      </c>
      <c r="U864" s="35">
        <f t="shared" si="52"/>
        <v>1</v>
      </c>
      <c r="W864">
        <f>COUNTIF($E$3:$E$1479,E864)</f>
        <v>1</v>
      </c>
      <c r="X864" s="35">
        <f t="shared" si="53"/>
        <v>0</v>
      </c>
      <c r="Y864">
        <f t="shared" si="54"/>
        <v>0</v>
      </c>
    </row>
    <row r="865" spans="1:25" ht="15.75" x14ac:dyDescent="0.25">
      <c r="A865">
        <f t="shared" si="55"/>
        <v>863</v>
      </c>
      <c r="B865" t="str">
        <f>C865&amp;" "&amp;D865&amp;" - "&amp;F865</f>
        <v>Ryan Pulock - NYI</v>
      </c>
      <c r="C865" t="str">
        <f>RIGHT(E865,(LEN(E865)-1)-SEARCH(",",E865,1))</f>
        <v>Ryan</v>
      </c>
      <c r="D865" t="str">
        <f>LEFT(E865,SEARCH(",",E865,1)-1)</f>
        <v>Pulock</v>
      </c>
      <c r="E865" s="39" t="s">
        <v>1739</v>
      </c>
      <c r="F865" s="30" t="s">
        <v>25</v>
      </c>
      <c r="G865" s="35">
        <v>0</v>
      </c>
      <c r="H865" s="35" t="s">
        <v>2446</v>
      </c>
      <c r="I865" s="35" t="s">
        <v>2441</v>
      </c>
      <c r="J865" s="35">
        <v>24</v>
      </c>
      <c r="K865" s="35">
        <f>VALUE(COUNTIF(Validation!$A$2:$H$47,E865))</f>
        <v>0</v>
      </c>
      <c r="L865" s="361">
        <f>IF(OR(N865="RFA",N865="UFA",N865="",N865=0),0,N865)</f>
        <v>2000000</v>
      </c>
      <c r="M865" s="361">
        <f>IF(OR(O865="RFA",O865="UFA",O865="",O865=0),0,O865)</f>
        <v>0</v>
      </c>
      <c r="N865" s="358">
        <v>2000000</v>
      </c>
      <c r="O865" s="358" t="s">
        <v>8</v>
      </c>
      <c r="P865" s="358">
        <v>0</v>
      </c>
      <c r="Q865" s="358">
        <v>0</v>
      </c>
      <c r="R865" s="358">
        <v>0</v>
      </c>
      <c r="S865" s="358">
        <v>0</v>
      </c>
      <c r="T865" s="358">
        <v>0</v>
      </c>
      <c r="U865" s="35">
        <f t="shared" si="52"/>
        <v>1</v>
      </c>
      <c r="W865">
        <f>COUNTIF($E$3:$E$1479,E865)</f>
        <v>1</v>
      </c>
      <c r="X865" s="35">
        <f t="shared" si="53"/>
        <v>0</v>
      </c>
      <c r="Y865">
        <f t="shared" si="54"/>
        <v>0</v>
      </c>
    </row>
    <row r="866" spans="1:25" ht="15.75" x14ac:dyDescent="0.25">
      <c r="A866">
        <f t="shared" si="55"/>
        <v>864</v>
      </c>
      <c r="B866" t="str">
        <f>C866&amp;" "&amp;D866&amp;" - "&amp;F866</f>
        <v>Adam Pelech - NYI</v>
      </c>
      <c r="C866" t="str">
        <f>RIGHT(E866,(LEN(E866)-1)-SEARCH(",",E866,1))</f>
        <v>Adam</v>
      </c>
      <c r="D866" t="str">
        <f>LEFT(E866,SEARCH(",",E866,1)-1)</f>
        <v>Pelech</v>
      </c>
      <c r="E866" s="39" t="s">
        <v>1740</v>
      </c>
      <c r="F866" s="30" t="s">
        <v>25</v>
      </c>
      <c r="G866" s="35">
        <v>0</v>
      </c>
      <c r="H866" s="35" t="s">
        <v>2447</v>
      </c>
      <c r="I866" s="35" t="s">
        <v>2441</v>
      </c>
      <c r="J866" s="35">
        <v>24</v>
      </c>
      <c r="K866" s="35">
        <f>VALUE(COUNTIF(Validation!$A$2:$H$47,E866))</f>
        <v>0</v>
      </c>
      <c r="L866" s="361">
        <f>IF(OR(N866="RFA",N866="UFA",N866="",N866=0),0,N866)</f>
        <v>1600000</v>
      </c>
      <c r="M866" s="361">
        <f>IF(OR(O866="RFA",O866="UFA",O866="",O866=0),0,O866)</f>
        <v>1600000</v>
      </c>
      <c r="N866" s="358">
        <v>1600000</v>
      </c>
      <c r="O866" s="358">
        <v>1600000</v>
      </c>
      <c r="P866" s="358" t="s">
        <v>8</v>
      </c>
      <c r="Q866" s="358">
        <v>0</v>
      </c>
      <c r="R866" s="358">
        <v>0</v>
      </c>
      <c r="S866" s="358">
        <v>0</v>
      </c>
      <c r="T866" s="358">
        <v>0</v>
      </c>
      <c r="U866" s="35">
        <f t="shared" si="52"/>
        <v>2</v>
      </c>
      <c r="W866">
        <f>COUNTIF($E$3:$E$1479,E866)</f>
        <v>1</v>
      </c>
      <c r="X866" s="35">
        <f t="shared" si="53"/>
        <v>0</v>
      </c>
      <c r="Y866">
        <f t="shared" si="54"/>
        <v>1</v>
      </c>
    </row>
    <row r="867" spans="1:25" ht="15.75" x14ac:dyDescent="0.25">
      <c r="A867">
        <f t="shared" si="55"/>
        <v>865</v>
      </c>
      <c r="B867" t="str">
        <f>C867&amp;" "&amp;D867&amp;" - "&amp;F867</f>
        <v>Oliver Wahlstrom - NYI</v>
      </c>
      <c r="C867" t="str">
        <f>RIGHT(E867,(LEN(E867)-1)-SEARCH(",",E867,1))</f>
        <v>Oliver</v>
      </c>
      <c r="D867" t="str">
        <f>LEFT(E867,SEARCH(",",E867,1)-1)</f>
        <v>Wahlstrom</v>
      </c>
      <c r="E867" s="39" t="s">
        <v>2574</v>
      </c>
      <c r="F867" s="30" t="s">
        <v>25</v>
      </c>
      <c r="G867" s="35" t="s">
        <v>388</v>
      </c>
      <c r="H867" s="35" t="s">
        <v>2450</v>
      </c>
      <c r="I867" s="35" t="s">
        <v>2448</v>
      </c>
      <c r="J867" s="9">
        <v>19</v>
      </c>
      <c r="K867" s="35">
        <f>VALUE(COUNTIF(Validation!$A$2:$H$47,E867))</f>
        <v>0</v>
      </c>
      <c r="L867" s="361">
        <f>IF(OR(N867="RFA",N867="UFA",N867="",N867=0),0,N867)</f>
        <v>1462500</v>
      </c>
      <c r="M867" s="361">
        <f>IF(OR(O867="RFA",O867="UFA",O867="",O867=0),0,O867)</f>
        <v>1462500</v>
      </c>
      <c r="N867" s="358">
        <v>1462500</v>
      </c>
      <c r="O867" s="358">
        <v>1462500</v>
      </c>
      <c r="P867" s="358">
        <v>1462500</v>
      </c>
      <c r="Q867" s="358" t="s">
        <v>8</v>
      </c>
      <c r="R867" s="358">
        <v>0</v>
      </c>
      <c r="S867" s="358">
        <v>0</v>
      </c>
      <c r="T867" s="358">
        <v>0</v>
      </c>
      <c r="U867" s="35">
        <f t="shared" si="52"/>
        <v>3</v>
      </c>
      <c r="W867">
        <f>COUNTIF($E$3:$E$1479,E867)</f>
        <v>1</v>
      </c>
      <c r="X867" s="35">
        <f t="shared" si="53"/>
        <v>1</v>
      </c>
      <c r="Y867">
        <f t="shared" si="54"/>
        <v>1</v>
      </c>
    </row>
    <row r="868" spans="1:25" ht="15.75" x14ac:dyDescent="0.25">
      <c r="A868">
        <f t="shared" si="55"/>
        <v>866</v>
      </c>
      <c r="B868" t="str">
        <f>C868&amp;" "&amp;D868&amp;" - "&amp;F868</f>
        <v>Scott Mayfield - NYI</v>
      </c>
      <c r="C868" t="str">
        <f>RIGHT(E868,(LEN(E868)-1)-SEARCH(",",E868,1))</f>
        <v>Scott</v>
      </c>
      <c r="D868" t="str">
        <f>LEFT(E868,SEARCH(",",E868,1)-1)</f>
        <v>Mayfield</v>
      </c>
      <c r="E868" s="39" t="s">
        <v>1741</v>
      </c>
      <c r="F868" s="30" t="s">
        <v>25</v>
      </c>
      <c r="G868" s="35">
        <v>0</v>
      </c>
      <c r="H868" s="35" t="s">
        <v>2446</v>
      </c>
      <c r="I868" s="35" t="s">
        <v>2441</v>
      </c>
      <c r="J868" s="35">
        <v>26</v>
      </c>
      <c r="K868" s="35">
        <f>VALUE(COUNTIF(Validation!$A$2:$H$47,E868))</f>
        <v>0</v>
      </c>
      <c r="L868" s="361">
        <f>IF(OR(N868="RFA",N868="UFA",N868="",N868=0),0,N868)</f>
        <v>1450000</v>
      </c>
      <c r="M868" s="361">
        <f>IF(OR(O868="RFA",O868="UFA",O868="",O868=0),0,O868)</f>
        <v>1450000</v>
      </c>
      <c r="N868" s="358">
        <v>1450000</v>
      </c>
      <c r="O868" s="358">
        <v>1450000</v>
      </c>
      <c r="P868" s="358">
        <v>1450000</v>
      </c>
      <c r="Q868" s="358">
        <v>1450000</v>
      </c>
      <c r="R868" s="358" t="s">
        <v>7</v>
      </c>
      <c r="S868" s="358">
        <v>0</v>
      </c>
      <c r="T868" s="358">
        <v>0</v>
      </c>
      <c r="U868" s="35">
        <f t="shared" si="52"/>
        <v>4</v>
      </c>
      <c r="W868">
        <f>COUNTIF($E$3:$E$1479,E868)</f>
        <v>1</v>
      </c>
      <c r="X868" s="35">
        <f t="shared" si="53"/>
        <v>0</v>
      </c>
      <c r="Y868">
        <f t="shared" si="54"/>
        <v>1</v>
      </c>
    </row>
    <row r="869" spans="1:25" ht="15.75" x14ac:dyDescent="0.25">
      <c r="A869">
        <f t="shared" si="55"/>
        <v>867</v>
      </c>
      <c r="B869" t="str">
        <f>C869&amp;" "&amp;D869&amp;" - "&amp;F869</f>
        <v>Noah Dobson - NYI</v>
      </c>
      <c r="C869" t="str">
        <f>RIGHT(E869,(LEN(E869)-1)-SEARCH(",",E869,1))</f>
        <v>Noah</v>
      </c>
      <c r="D869" t="str">
        <f>LEFT(E869,SEARCH(",",E869,1)-1)</f>
        <v>Dobson</v>
      </c>
      <c r="E869" s="39" t="s">
        <v>1744</v>
      </c>
      <c r="F869" s="30" t="s">
        <v>25</v>
      </c>
      <c r="G869" s="35" t="s">
        <v>390</v>
      </c>
      <c r="H869" s="35" t="s">
        <v>2446</v>
      </c>
      <c r="I869" s="35" t="s">
        <v>391</v>
      </c>
      <c r="J869" s="35">
        <v>19</v>
      </c>
      <c r="K869" s="35">
        <f>VALUE(COUNTIF(Validation!$A$2:$H$47,E869))</f>
        <v>0</v>
      </c>
      <c r="L869" s="361">
        <f>IF(OR(N869="RFA",N869="UFA",N869="",N869=0),0,N869)</f>
        <v>1431667</v>
      </c>
      <c r="M869" s="361">
        <f>IF(OR(O869="RFA",O869="UFA",O869="",O869=0),0,O869)</f>
        <v>1431667</v>
      </c>
      <c r="N869" s="358">
        <v>1431667</v>
      </c>
      <c r="O869" s="358">
        <v>1431667</v>
      </c>
      <c r="P869" s="358">
        <v>1431667</v>
      </c>
      <c r="Q869" s="358" t="s">
        <v>8</v>
      </c>
      <c r="R869" s="358">
        <v>0</v>
      </c>
      <c r="S869" s="358">
        <v>0</v>
      </c>
      <c r="T869" s="358">
        <v>0</v>
      </c>
      <c r="U869" s="35">
        <f t="shared" si="52"/>
        <v>3</v>
      </c>
      <c r="W869">
        <f>COUNTIF($E$3:$E$1479,E869)</f>
        <v>1</v>
      </c>
      <c r="X869" s="35">
        <f t="shared" si="53"/>
        <v>1</v>
      </c>
      <c r="Y869">
        <f t="shared" si="54"/>
        <v>1</v>
      </c>
    </row>
    <row r="870" spans="1:25" ht="15.75" x14ac:dyDescent="0.25">
      <c r="A870">
        <f t="shared" si="55"/>
        <v>868</v>
      </c>
      <c r="B870" t="str">
        <f>C870&amp;" "&amp;D870&amp;" - "&amp;F870</f>
        <v>Mathew Barzal - NYI</v>
      </c>
      <c r="C870" t="str">
        <f>RIGHT(E870,(LEN(E870)-1)-SEARCH(",",E870,1))</f>
        <v>Mathew</v>
      </c>
      <c r="D870" t="str">
        <f>LEFT(E870,SEARCH(",",E870,1)-1)</f>
        <v>Barzal</v>
      </c>
      <c r="E870" s="39" t="s">
        <v>1734</v>
      </c>
      <c r="F870" s="30" t="s">
        <v>25</v>
      </c>
      <c r="G870" s="35" t="s">
        <v>405</v>
      </c>
      <c r="H870" s="35" t="s">
        <v>73</v>
      </c>
      <c r="I870" s="35" t="s">
        <v>2441</v>
      </c>
      <c r="J870" s="35">
        <v>22</v>
      </c>
      <c r="K870" s="35">
        <f>VALUE(COUNTIF(Validation!$A$2:$H$47,E870))</f>
        <v>0</v>
      </c>
      <c r="L870" s="361">
        <f>IF(OR(N870="RFA",N870="UFA",N870="",N870=0),0,N870)</f>
        <v>1263333</v>
      </c>
      <c r="M870" s="361">
        <f>IF(OR(O870="RFA",O870="UFA",O870="",O870=0),0,O870)</f>
        <v>0</v>
      </c>
      <c r="N870" s="358">
        <v>1263333</v>
      </c>
      <c r="O870" s="358" t="s">
        <v>8</v>
      </c>
      <c r="P870" s="358">
        <v>0</v>
      </c>
      <c r="Q870" s="358">
        <v>0</v>
      </c>
      <c r="R870" s="358">
        <v>0</v>
      </c>
      <c r="S870" s="358">
        <v>0</v>
      </c>
      <c r="T870" s="358">
        <v>0</v>
      </c>
      <c r="U870" s="35">
        <f t="shared" si="52"/>
        <v>1</v>
      </c>
      <c r="W870">
        <f>COUNTIF($E$3:$E$1479,E870)</f>
        <v>1</v>
      </c>
      <c r="X870" s="35">
        <f t="shared" si="53"/>
        <v>1</v>
      </c>
      <c r="Y870">
        <f t="shared" si="54"/>
        <v>0</v>
      </c>
    </row>
    <row r="871" spans="1:25" ht="15.75" x14ac:dyDescent="0.25">
      <c r="A871">
        <f t="shared" si="55"/>
        <v>869</v>
      </c>
      <c r="B871" t="str">
        <f>C871&amp;" "&amp;D871&amp;" - "&amp;F871</f>
        <v>Kieffer Bellows - NYI</v>
      </c>
      <c r="C871" t="str">
        <f>RIGHT(E871,(LEN(E871)-1)-SEARCH(",",E871,1))</f>
        <v>Kieffer</v>
      </c>
      <c r="D871" t="str">
        <f>LEFT(E871,SEARCH(",",E871,1)-1)</f>
        <v>Bellows</v>
      </c>
      <c r="E871" s="39" t="s">
        <v>1745</v>
      </c>
      <c r="F871" s="30" t="s">
        <v>25</v>
      </c>
      <c r="G871" s="35" t="s">
        <v>388</v>
      </c>
      <c r="H871" s="9" t="s">
        <v>2454</v>
      </c>
      <c r="I871" s="9" t="s">
        <v>2448</v>
      </c>
      <c r="J871" s="9">
        <v>21</v>
      </c>
      <c r="K871" s="35">
        <f>VALUE(COUNTIF(Validation!$A$2:$H$47,E871))</f>
        <v>0</v>
      </c>
      <c r="L871" s="361">
        <f>IF(OR(N871="RFA",N871="UFA",N871="",N871=0),0,N871)</f>
        <v>1106666</v>
      </c>
      <c r="M871" s="361">
        <f>IF(OR(O871="RFA",O871="UFA",O871="",O871=0),0,O871)</f>
        <v>1106666</v>
      </c>
      <c r="N871" s="358">
        <v>1106666</v>
      </c>
      <c r="O871" s="358">
        <v>1106666</v>
      </c>
      <c r="P871" s="358" t="s">
        <v>8</v>
      </c>
      <c r="Q871" s="358">
        <v>0</v>
      </c>
      <c r="R871" s="358">
        <v>0</v>
      </c>
      <c r="S871" s="358">
        <v>0</v>
      </c>
      <c r="T871" s="358">
        <v>0</v>
      </c>
      <c r="U871" s="35">
        <f t="shared" si="52"/>
        <v>2</v>
      </c>
      <c r="W871">
        <f>COUNTIF($E$3:$E$1479,E871)</f>
        <v>1</v>
      </c>
      <c r="X871" s="35">
        <f t="shared" si="53"/>
        <v>1</v>
      </c>
      <c r="Y871">
        <f t="shared" si="54"/>
        <v>1</v>
      </c>
    </row>
    <row r="872" spans="1:25" ht="15.75" x14ac:dyDescent="0.25">
      <c r="A872">
        <f t="shared" si="55"/>
        <v>870</v>
      </c>
      <c r="B872" t="str">
        <f>C872&amp;" "&amp;D872&amp;" - "&amp;F872</f>
        <v>Ross Johnston - NYI</v>
      </c>
      <c r="C872" t="str">
        <f>RIGHT(E872,(LEN(E872)-1)-SEARCH(",",E872,1))</f>
        <v>Ross</v>
      </c>
      <c r="D872" t="str">
        <f>LEFT(E872,SEARCH(",",E872,1)-1)</f>
        <v>Johnston</v>
      </c>
      <c r="E872" s="39" t="s">
        <v>1732</v>
      </c>
      <c r="F872" s="30" t="s">
        <v>25</v>
      </c>
      <c r="G872" s="35">
        <v>0</v>
      </c>
      <c r="H872" s="35" t="s">
        <v>2442</v>
      </c>
      <c r="I872" s="35" t="s">
        <v>2441</v>
      </c>
      <c r="J872" s="35">
        <v>25</v>
      </c>
      <c r="K872" s="35">
        <f>VALUE(COUNTIF(Validation!$A$2:$H$47,E872))</f>
        <v>0</v>
      </c>
      <c r="L872" s="361">
        <f>IF(OR(N872="RFA",N872="UFA",N872="",N872=0),0,N872)</f>
        <v>1000000</v>
      </c>
      <c r="M872" s="361">
        <f>IF(OR(O872="RFA",O872="UFA",O872="",O872=0),0,O872)</f>
        <v>1000000</v>
      </c>
      <c r="N872" s="358">
        <v>1000000</v>
      </c>
      <c r="O872" s="358">
        <v>1000000</v>
      </c>
      <c r="P872" s="358">
        <v>1000000</v>
      </c>
      <c r="Q872" s="358" t="s">
        <v>7</v>
      </c>
      <c r="R872" s="358">
        <v>0</v>
      </c>
      <c r="S872" s="358">
        <v>0</v>
      </c>
      <c r="T872" s="362">
        <v>0</v>
      </c>
      <c r="U872" s="35">
        <f t="shared" si="52"/>
        <v>3</v>
      </c>
      <c r="W872">
        <f>COUNTIF($E$3:$E$1479,E872)</f>
        <v>1</v>
      </c>
      <c r="X872" s="35">
        <f t="shared" si="53"/>
        <v>0</v>
      </c>
      <c r="Y872">
        <f t="shared" si="54"/>
        <v>1</v>
      </c>
    </row>
    <row r="873" spans="1:25" ht="15.75" x14ac:dyDescent="0.25">
      <c r="A873">
        <f t="shared" si="55"/>
        <v>871</v>
      </c>
      <c r="B873" t="str">
        <f>C873&amp;" "&amp;D873&amp;" - "&amp;F873</f>
        <v>Mitch VandeSompel - NYI</v>
      </c>
      <c r="C873" t="str">
        <f>RIGHT(E873,(LEN(E873)-1)-SEARCH(",",E873,1))</f>
        <v>Mitch</v>
      </c>
      <c r="D873" t="str">
        <f>LEFT(E873,SEARCH(",",E873,1)-1)</f>
        <v>VandeSompel</v>
      </c>
      <c r="E873" s="39" t="s">
        <v>2938</v>
      </c>
      <c r="F873" s="30" t="s">
        <v>25</v>
      </c>
      <c r="G873" s="35" t="s">
        <v>388</v>
      </c>
      <c r="H873" s="35" t="s">
        <v>82</v>
      </c>
      <c r="I873" s="35" t="s">
        <v>2448</v>
      </c>
      <c r="J873" s="35">
        <v>22</v>
      </c>
      <c r="K873" s="35">
        <f>VALUE(COUNTIF(Validation!$A$2:$H$47,E873))</f>
        <v>0</v>
      </c>
      <c r="L873" s="361">
        <f>IF(OR(N873="RFA",N873="UFA",N873="",N873=0),0,N873)</f>
        <v>935833</v>
      </c>
      <c r="M873" s="361">
        <f>IF(OR(O873="RFA",O873="UFA",O873="",O873=0),0,O873)</f>
        <v>0</v>
      </c>
      <c r="N873" s="358">
        <v>935833</v>
      </c>
      <c r="O873" s="358" t="s">
        <v>8</v>
      </c>
      <c r="P873" s="358">
        <v>0</v>
      </c>
      <c r="Q873" s="358">
        <v>0</v>
      </c>
      <c r="R873" s="358">
        <v>0</v>
      </c>
      <c r="S873" s="358">
        <v>0</v>
      </c>
      <c r="T873" s="358">
        <v>0</v>
      </c>
      <c r="U873" s="35">
        <f t="shared" si="52"/>
        <v>1</v>
      </c>
      <c r="W873">
        <f>COUNTIF($E$3:$E$1479,E873)</f>
        <v>1</v>
      </c>
      <c r="X873" s="35">
        <f t="shared" si="53"/>
        <v>1</v>
      </c>
      <c r="Y873">
        <f t="shared" si="54"/>
        <v>0</v>
      </c>
    </row>
    <row r="874" spans="1:25" ht="15.75" x14ac:dyDescent="0.25">
      <c r="A874">
        <f t="shared" si="55"/>
        <v>872</v>
      </c>
      <c r="B874" t="str">
        <f>C874&amp;" "&amp;D874&amp;" - "&amp;F874</f>
        <v>Jakub Skarek - NYI</v>
      </c>
      <c r="C874" t="str">
        <f>RIGHT(E874,(LEN(E874)-1)-SEARCH(",",E874,1))</f>
        <v>Jakub</v>
      </c>
      <c r="D874" t="str">
        <f>LEFT(E874,SEARCH(",",E874,1)-1)</f>
        <v>Skarek</v>
      </c>
      <c r="E874" s="39" t="s">
        <v>1748</v>
      </c>
      <c r="F874" s="30" t="s">
        <v>25</v>
      </c>
      <c r="G874" s="35" t="s">
        <v>390</v>
      </c>
      <c r="H874" s="35" t="s">
        <v>127</v>
      </c>
      <c r="I874" s="35" t="s">
        <v>391</v>
      </c>
      <c r="J874" s="35">
        <v>19</v>
      </c>
      <c r="K874" s="35">
        <f>VALUE(COUNTIF(Validation!$A$2:$H$47,E874))</f>
        <v>0</v>
      </c>
      <c r="L874" s="361">
        <f>IF(OR(N874="RFA",N874="UFA",N874="",N874=0),0,N874)</f>
        <v>927500</v>
      </c>
      <c r="M874" s="361">
        <f>IF(OR(O874="RFA",O874="UFA",O874="",O874=0),0,O874)</f>
        <v>927500</v>
      </c>
      <c r="N874" s="358">
        <v>927500</v>
      </c>
      <c r="O874" s="358">
        <v>927500</v>
      </c>
      <c r="P874" s="358">
        <v>927500</v>
      </c>
      <c r="Q874" s="358" t="s">
        <v>8</v>
      </c>
      <c r="R874" s="358">
        <v>0</v>
      </c>
      <c r="S874" s="358">
        <v>0</v>
      </c>
      <c r="T874" s="358">
        <v>0</v>
      </c>
      <c r="U874" s="35">
        <f t="shared" si="52"/>
        <v>3</v>
      </c>
      <c r="W874">
        <f>COUNTIF($E$3:$E$1479,E874)</f>
        <v>1</v>
      </c>
      <c r="X874" s="35">
        <f t="shared" si="53"/>
        <v>1</v>
      </c>
      <c r="Y874">
        <f t="shared" si="54"/>
        <v>1</v>
      </c>
    </row>
    <row r="875" spans="1:25" ht="15.75" x14ac:dyDescent="0.25">
      <c r="A875">
        <f t="shared" si="55"/>
        <v>873</v>
      </c>
      <c r="B875" t="str">
        <f>C875&amp;" "&amp;D875&amp;" - "&amp;F875</f>
        <v>Sebastian Aho - NYI</v>
      </c>
      <c r="C875" t="str">
        <f>RIGHT(E875,(LEN(E875)-1)-SEARCH(",",E875,1))</f>
        <v>Sebastian</v>
      </c>
      <c r="D875" t="str">
        <f>LEFT(E875,SEARCH(",",E875,1)-1)</f>
        <v>Aho</v>
      </c>
      <c r="E875" s="39" t="s">
        <v>1624</v>
      </c>
      <c r="F875" s="30" t="s">
        <v>25</v>
      </c>
      <c r="G875" s="35" t="s">
        <v>388</v>
      </c>
      <c r="H875" s="35" t="s">
        <v>82</v>
      </c>
      <c r="I875" s="35" t="s">
        <v>2448</v>
      </c>
      <c r="J875" s="35">
        <v>23</v>
      </c>
      <c r="K875" s="35">
        <f>VALUE(COUNTIF(Validation!$A$2:$H$47,E875))</f>
        <v>0</v>
      </c>
      <c r="L875" s="361">
        <f>IF(OR(N875="RFA",N875="UFA",N875="",N875=0),0,N875)</f>
        <v>925000</v>
      </c>
      <c r="M875" s="361">
        <f>IF(OR(O875="RFA",O875="UFA",O875="",O875=0),0,O875)</f>
        <v>0</v>
      </c>
      <c r="N875" s="358">
        <v>925000</v>
      </c>
      <c r="O875" s="358" t="s">
        <v>8</v>
      </c>
      <c r="P875" s="358">
        <v>0</v>
      </c>
      <c r="Q875" s="358">
        <v>0</v>
      </c>
      <c r="R875" s="358">
        <v>0</v>
      </c>
      <c r="S875" s="358">
        <v>0</v>
      </c>
      <c r="T875" s="358">
        <v>0</v>
      </c>
      <c r="U875" s="35">
        <f t="shared" si="52"/>
        <v>1</v>
      </c>
      <c r="W875">
        <f>COUNTIF($E$3:$E$1479,E875)</f>
        <v>2</v>
      </c>
      <c r="X875" s="35">
        <f t="shared" si="53"/>
        <v>1</v>
      </c>
      <c r="Y875">
        <f t="shared" si="54"/>
        <v>0</v>
      </c>
    </row>
    <row r="876" spans="1:25" ht="15.75" x14ac:dyDescent="0.25">
      <c r="A876">
        <f t="shared" si="55"/>
        <v>874</v>
      </c>
      <c r="B876" t="str">
        <f>C876&amp;" "&amp;D876&amp;" - "&amp;F876</f>
        <v>Bobo Carpenter - NYI</v>
      </c>
      <c r="C876" t="str">
        <f>RIGHT(E876,(LEN(E876)-1)-SEARCH(",",E876,1))</f>
        <v>Bobo</v>
      </c>
      <c r="D876" t="str">
        <f>LEFT(E876,SEARCH(",",E876,1)-1)</f>
        <v>Carpenter</v>
      </c>
      <c r="E876" s="39" t="s">
        <v>2575</v>
      </c>
      <c r="F876" s="30" t="s">
        <v>25</v>
      </c>
      <c r="G876" s="35" t="s">
        <v>388</v>
      </c>
      <c r="H876" s="9" t="s">
        <v>2452</v>
      </c>
      <c r="I876" s="9" t="s">
        <v>2448</v>
      </c>
      <c r="J876" s="9">
        <v>22</v>
      </c>
      <c r="K876" s="35">
        <f>VALUE(COUNTIF(Validation!$A$2:$H$47,E876))</f>
        <v>0</v>
      </c>
      <c r="L876" s="361">
        <f>IF(OR(N876="RFA",N876="UFA",N876="",N876=0),0,N876)</f>
        <v>925000</v>
      </c>
      <c r="M876" s="361">
        <f>IF(OR(O876="RFA",O876="UFA",O876="",O876=0),0,O876)</f>
        <v>925000</v>
      </c>
      <c r="N876" s="358">
        <v>925000</v>
      </c>
      <c r="O876" s="358">
        <v>925000</v>
      </c>
      <c r="P876" s="358" t="s">
        <v>8</v>
      </c>
      <c r="Q876" s="358">
        <v>0</v>
      </c>
      <c r="R876" s="358">
        <v>0</v>
      </c>
      <c r="S876" s="358">
        <v>0</v>
      </c>
      <c r="T876" s="358">
        <v>0</v>
      </c>
      <c r="U876" s="35">
        <f t="shared" si="52"/>
        <v>2</v>
      </c>
      <c r="W876">
        <f>COUNTIF($E$3:$E$1479,E876)</f>
        <v>1</v>
      </c>
      <c r="X876" s="35">
        <f t="shared" si="53"/>
        <v>1</v>
      </c>
      <c r="Y876">
        <f t="shared" si="54"/>
        <v>1</v>
      </c>
    </row>
    <row r="877" spans="1:25" ht="15.75" x14ac:dyDescent="0.25">
      <c r="A877">
        <f t="shared" si="55"/>
        <v>875</v>
      </c>
      <c r="B877" t="str">
        <f>C877&amp;" "&amp;D877&amp;" - "&amp;F877</f>
        <v>Simon Holmstrom - NYI</v>
      </c>
      <c r="C877" t="str">
        <f>RIGHT(E877,(LEN(E877)-1)-SEARCH(",",E877,1))</f>
        <v>Simon</v>
      </c>
      <c r="D877" t="str">
        <f>LEFT(E877,SEARCH(",",E877,1)-1)</f>
        <v>Holmstrom</v>
      </c>
      <c r="E877" s="39" t="s">
        <v>2856</v>
      </c>
      <c r="F877" s="30" t="s">
        <v>25</v>
      </c>
      <c r="G877" s="35" t="s">
        <v>388</v>
      </c>
      <c r="H877" s="35" t="s">
        <v>2440</v>
      </c>
      <c r="I877" s="35" t="s">
        <v>2448</v>
      </c>
      <c r="J877" s="35">
        <v>18</v>
      </c>
      <c r="K877" s="35">
        <f>VALUE(COUNTIF(Validation!$A$2:$H$47,E877))</f>
        <v>0</v>
      </c>
      <c r="L877" s="361">
        <f>IF(OR(N877="RFA",N877="UFA",N877="",N877=0),0,N877)</f>
        <v>925000</v>
      </c>
      <c r="M877" s="361">
        <f>IF(OR(O877="RFA",O877="UFA",O877="",O877=0),0,O877)</f>
        <v>925000</v>
      </c>
      <c r="N877" s="358">
        <v>925000</v>
      </c>
      <c r="O877" s="358">
        <v>925000</v>
      </c>
      <c r="P877" s="358">
        <v>925000</v>
      </c>
      <c r="Q877" s="358" t="s">
        <v>8</v>
      </c>
      <c r="R877" s="358">
        <v>0</v>
      </c>
      <c r="S877" s="358">
        <v>0</v>
      </c>
      <c r="T877" s="358">
        <v>0</v>
      </c>
      <c r="U877" s="35">
        <f t="shared" si="52"/>
        <v>3</v>
      </c>
      <c r="W877">
        <f>COUNTIF($E$3:$E$1479,E877)</f>
        <v>1</v>
      </c>
      <c r="X877" s="35">
        <f t="shared" si="53"/>
        <v>1</v>
      </c>
      <c r="Y877">
        <f t="shared" si="54"/>
        <v>1</v>
      </c>
    </row>
    <row r="878" spans="1:25" ht="15.75" x14ac:dyDescent="0.25">
      <c r="A878">
        <f t="shared" si="55"/>
        <v>876</v>
      </c>
      <c r="B878" t="str">
        <f>C878&amp;" "&amp;D878&amp;" - "&amp;F878</f>
        <v>Grant Hutton - NYI</v>
      </c>
      <c r="C878" t="str">
        <f>RIGHT(E878,(LEN(E878)-1)-SEARCH(",",E878,1))</f>
        <v>Grant</v>
      </c>
      <c r="D878" t="str">
        <f>LEFT(E878,SEARCH(",",E878,1)-1)</f>
        <v>Hutton</v>
      </c>
      <c r="E878" s="39" t="s">
        <v>2578</v>
      </c>
      <c r="F878" s="30" t="s">
        <v>25</v>
      </c>
      <c r="G878" s="35" t="s">
        <v>388</v>
      </c>
      <c r="H878" s="35" t="s">
        <v>2446</v>
      </c>
      <c r="I878" s="35" t="s">
        <v>2448</v>
      </c>
      <c r="J878" s="35">
        <v>24</v>
      </c>
      <c r="K878" s="35">
        <f>VALUE(COUNTIF(Validation!$A$2:$H$47,E878))</f>
        <v>0</v>
      </c>
      <c r="L878" s="361">
        <f>IF(OR(N878="RFA",N878="UFA",N878="",N878=0),0,N878)</f>
        <v>925000</v>
      </c>
      <c r="M878" s="361">
        <f>IF(OR(O878="RFA",O878="UFA",O878="",O878=0),0,O878)</f>
        <v>0</v>
      </c>
      <c r="N878" s="358">
        <v>925000</v>
      </c>
      <c r="O878" s="358" t="s">
        <v>8</v>
      </c>
      <c r="P878" s="358">
        <v>0</v>
      </c>
      <c r="Q878" s="358">
        <v>0</v>
      </c>
      <c r="R878" s="358">
        <v>0</v>
      </c>
      <c r="S878" s="358">
        <v>0</v>
      </c>
      <c r="T878" s="358">
        <v>0</v>
      </c>
      <c r="U878" s="35">
        <f t="shared" si="52"/>
        <v>1</v>
      </c>
      <c r="W878">
        <f>COUNTIF($E$3:$E$1479,E878)</f>
        <v>1</v>
      </c>
      <c r="X878" s="35">
        <f t="shared" si="53"/>
        <v>1</v>
      </c>
      <c r="Y878">
        <f t="shared" si="54"/>
        <v>0</v>
      </c>
    </row>
    <row r="879" spans="1:25" ht="15.75" x14ac:dyDescent="0.25">
      <c r="A879">
        <f t="shared" si="55"/>
        <v>877</v>
      </c>
      <c r="B879" t="str">
        <f>C879&amp;" "&amp;D879&amp;" - "&amp;F879</f>
        <v>Otto Koivula - NYI</v>
      </c>
      <c r="C879" t="str">
        <f>RIGHT(E879,(LEN(E879)-1)-SEARCH(",",E879,1))</f>
        <v>Otto</v>
      </c>
      <c r="D879" t="str">
        <f>LEFT(E879,SEARCH(",",E879,1)-1)</f>
        <v>Koivula</v>
      </c>
      <c r="E879" s="39" t="s">
        <v>1747</v>
      </c>
      <c r="F879" s="30" t="s">
        <v>25</v>
      </c>
      <c r="G879" s="35" t="s">
        <v>388</v>
      </c>
      <c r="H879" s="35" t="s">
        <v>2444</v>
      </c>
      <c r="I879" s="35" t="s">
        <v>2448</v>
      </c>
      <c r="J879" s="35">
        <v>20</v>
      </c>
      <c r="K879" s="35">
        <f>VALUE(COUNTIF(Validation!$A$2:$H$47,E879))</f>
        <v>0</v>
      </c>
      <c r="L879" s="361">
        <f>IF(OR(N879="RFA",N879="UFA",N879="",N879=0),0,N879)</f>
        <v>925000</v>
      </c>
      <c r="M879" s="361">
        <f>IF(OR(O879="RFA",O879="UFA",O879="",O879=0),0,O879)</f>
        <v>925000</v>
      </c>
      <c r="N879" s="358">
        <v>925000</v>
      </c>
      <c r="O879" s="358">
        <v>925000</v>
      </c>
      <c r="P879" s="358" t="s">
        <v>8</v>
      </c>
      <c r="Q879" s="358">
        <v>0</v>
      </c>
      <c r="R879" s="358">
        <v>0</v>
      </c>
      <c r="S879" s="358">
        <v>0</v>
      </c>
      <c r="T879" s="358">
        <v>0</v>
      </c>
      <c r="U879" s="35">
        <f t="shared" si="52"/>
        <v>2</v>
      </c>
      <c r="W879">
        <f>COUNTIF($E$3:$E$1479,E879)</f>
        <v>1</v>
      </c>
      <c r="X879" s="35">
        <f t="shared" si="53"/>
        <v>1</v>
      </c>
      <c r="Y879">
        <f t="shared" si="54"/>
        <v>1</v>
      </c>
    </row>
    <row r="880" spans="1:25" ht="15.75" x14ac:dyDescent="0.25">
      <c r="A880">
        <f t="shared" si="55"/>
        <v>878</v>
      </c>
      <c r="B880" t="str">
        <f>C880&amp;" "&amp;D880&amp;" - "&amp;F880</f>
        <v>David Quenneville - NYI</v>
      </c>
      <c r="C880" t="str">
        <f>RIGHT(E880,(LEN(E880)-1)-SEARCH(",",E880,1))</f>
        <v>David</v>
      </c>
      <c r="D880" t="str">
        <f>LEFT(E880,SEARCH(",",E880,1)-1)</f>
        <v>Quenneville</v>
      </c>
      <c r="E880" s="39" t="s">
        <v>1749</v>
      </c>
      <c r="F880" s="30" t="s">
        <v>25</v>
      </c>
      <c r="G880" s="35" t="s">
        <v>388</v>
      </c>
      <c r="H880" s="35" t="s">
        <v>2446</v>
      </c>
      <c r="I880" s="35" t="s">
        <v>2448</v>
      </c>
      <c r="J880" s="35">
        <v>21</v>
      </c>
      <c r="K880" s="35">
        <f>VALUE(COUNTIF(Validation!$A$2:$H$47,E880))</f>
        <v>0</v>
      </c>
      <c r="L880" s="361">
        <f>IF(OR(N880="RFA",N880="UFA",N880="",N880=0),0,N880)</f>
        <v>925000</v>
      </c>
      <c r="M880" s="361">
        <f>IF(OR(O880="RFA",O880="UFA",O880="",O880=0),0,O880)</f>
        <v>925000</v>
      </c>
      <c r="N880" s="358">
        <v>925000</v>
      </c>
      <c r="O880" s="358">
        <v>925000</v>
      </c>
      <c r="P880" s="358" t="s">
        <v>8</v>
      </c>
      <c r="Q880" s="358">
        <v>0</v>
      </c>
      <c r="R880" s="358">
        <v>0</v>
      </c>
      <c r="S880" s="358">
        <v>0</v>
      </c>
      <c r="T880" s="358">
        <v>0</v>
      </c>
      <c r="U880" s="35">
        <f t="shared" si="52"/>
        <v>2</v>
      </c>
      <c r="W880">
        <f>COUNTIF($E$3:$E$1479,E880)</f>
        <v>1</v>
      </c>
      <c r="X880" s="35">
        <f t="shared" si="53"/>
        <v>1</v>
      </c>
      <c r="Y880">
        <f t="shared" si="54"/>
        <v>1</v>
      </c>
    </row>
    <row r="881" spans="1:25" ht="15.75" x14ac:dyDescent="0.25">
      <c r="A881">
        <f t="shared" si="55"/>
        <v>879</v>
      </c>
      <c r="B881" t="str">
        <f>C881&amp;" "&amp;D881&amp;" - "&amp;F881</f>
        <v>Linus Soderstrom - NYI</v>
      </c>
      <c r="C881" t="str">
        <f>RIGHT(E881,(LEN(E881)-1)-SEARCH(",",E881,1))</f>
        <v>Linus</v>
      </c>
      <c r="D881" t="str">
        <f>LEFT(E881,SEARCH(",",E881,1)-1)</f>
        <v>Soderstrom</v>
      </c>
      <c r="E881" s="39" t="s">
        <v>2867</v>
      </c>
      <c r="F881" s="35" t="s">
        <v>25</v>
      </c>
      <c r="G881" s="35" t="s">
        <v>388</v>
      </c>
      <c r="H881" s="35" t="s">
        <v>127</v>
      </c>
      <c r="I881" s="35" t="s">
        <v>2448</v>
      </c>
      <c r="J881" s="35">
        <v>22</v>
      </c>
      <c r="K881" s="35">
        <f>VALUE(COUNTIF(Validation!$A$2:$H$47,E881))</f>
        <v>0</v>
      </c>
      <c r="L881" s="361">
        <f>IF(OR(N881="RFA",N881="UFA",N881="",N881=0),0,N881)</f>
        <v>925000</v>
      </c>
      <c r="M881" s="361">
        <f>IF(OR(O881="RFA",O881="UFA",O881="",O881=0),0,O881)</f>
        <v>0</v>
      </c>
      <c r="N881" s="358">
        <v>925000</v>
      </c>
      <c r="O881" s="358" t="s">
        <v>8</v>
      </c>
      <c r="P881" s="358">
        <v>0</v>
      </c>
      <c r="Q881" s="358">
        <v>0</v>
      </c>
      <c r="R881" s="358">
        <v>0</v>
      </c>
      <c r="S881" s="358">
        <v>0</v>
      </c>
      <c r="T881" s="358">
        <v>0</v>
      </c>
      <c r="U881" s="35">
        <f t="shared" si="52"/>
        <v>1</v>
      </c>
      <c r="W881">
        <f>COUNTIF($E$3:$E$1479,E881)</f>
        <v>1</v>
      </c>
      <c r="X881" s="35">
        <f t="shared" si="53"/>
        <v>1</v>
      </c>
      <c r="Y881">
        <f t="shared" si="54"/>
        <v>0</v>
      </c>
    </row>
    <row r="882" spans="1:25" ht="15.75" x14ac:dyDescent="0.25">
      <c r="A882">
        <f t="shared" si="55"/>
        <v>880</v>
      </c>
      <c r="B882" t="str">
        <f>C882&amp;" "&amp;D882&amp;" - "&amp;F882</f>
        <v>Bode Wilde - NYI</v>
      </c>
      <c r="C882" t="str">
        <f>RIGHT(E882,(LEN(E882)-1)-SEARCH(",",E882,1))</f>
        <v>Bode</v>
      </c>
      <c r="D882" t="str">
        <f>LEFT(E882,SEARCH(",",E882,1)-1)</f>
        <v>Wilde</v>
      </c>
      <c r="E882" s="39" t="s">
        <v>2579</v>
      </c>
      <c r="F882" s="30" t="s">
        <v>25</v>
      </c>
      <c r="G882" s="35" t="s">
        <v>390</v>
      </c>
      <c r="H882" s="35" t="s">
        <v>2446</v>
      </c>
      <c r="I882" s="9" t="s">
        <v>391</v>
      </c>
      <c r="J882" s="35">
        <v>19</v>
      </c>
      <c r="K882" s="35">
        <f>VALUE(COUNTIF(Validation!$A$2:$H$47,E882))</f>
        <v>0</v>
      </c>
      <c r="L882" s="361">
        <f>IF(OR(N882="RFA",N882="UFA",N882="",N882=0),0,N882)</f>
        <v>910833</v>
      </c>
      <c r="M882" s="361">
        <f>IF(OR(O882="RFA",O882="UFA",O882="",O882=0),0,O882)</f>
        <v>910833</v>
      </c>
      <c r="N882" s="358">
        <v>910833</v>
      </c>
      <c r="O882" s="358">
        <v>910833</v>
      </c>
      <c r="P882" s="358">
        <v>910833</v>
      </c>
      <c r="Q882" s="358" t="s">
        <v>8</v>
      </c>
      <c r="R882" s="358">
        <v>0</v>
      </c>
      <c r="S882" s="358">
        <v>0</v>
      </c>
      <c r="T882" s="358">
        <v>0</v>
      </c>
      <c r="U882" s="35">
        <f t="shared" si="52"/>
        <v>3</v>
      </c>
      <c r="W882">
        <f>COUNTIF($E$3:$E$1479,E882)</f>
        <v>1</v>
      </c>
      <c r="X882" s="35">
        <f t="shared" si="53"/>
        <v>1</v>
      </c>
      <c r="Y882">
        <f t="shared" si="54"/>
        <v>1</v>
      </c>
    </row>
    <row r="883" spans="1:25" ht="15.75" x14ac:dyDescent="0.25">
      <c r="A883">
        <f t="shared" si="55"/>
        <v>881</v>
      </c>
      <c r="B883" t="str">
        <f>C883&amp;" "&amp;D883&amp;" - "&amp;F883</f>
        <v>Parker Wotherspoon - NYI</v>
      </c>
      <c r="C883" t="str">
        <f>RIGHT(E883,(LEN(E883)-1)-SEARCH(",",E883,1))</f>
        <v>Parker</v>
      </c>
      <c r="D883" t="str">
        <f>LEFT(E883,SEARCH(",",E883,1)-1)</f>
        <v>Wotherspoon</v>
      </c>
      <c r="E883" s="39" t="s">
        <v>1750</v>
      </c>
      <c r="F883" s="30" t="s">
        <v>25</v>
      </c>
      <c r="G883" s="35" t="s">
        <v>388</v>
      </c>
      <c r="H883" s="35" t="s">
        <v>82</v>
      </c>
      <c r="I883" s="35" t="s">
        <v>2448</v>
      </c>
      <c r="J883" s="35">
        <v>21</v>
      </c>
      <c r="K883" s="35">
        <f>VALUE(COUNTIF(Validation!$A$2:$H$47,E883))</f>
        <v>0</v>
      </c>
      <c r="L883" s="361">
        <f>IF(OR(N883="RFA",N883="UFA",N883="",N883=0),0,N883)</f>
        <v>854722</v>
      </c>
      <c r="M883" s="361">
        <f>IF(OR(O883="RFA",O883="UFA",O883="",O883=0),0,O883)</f>
        <v>0</v>
      </c>
      <c r="N883" s="358">
        <v>854722</v>
      </c>
      <c r="O883" s="358" t="s">
        <v>8</v>
      </c>
      <c r="P883" s="358">
        <v>0</v>
      </c>
      <c r="Q883" s="358">
        <v>0</v>
      </c>
      <c r="R883" s="358">
        <v>0</v>
      </c>
      <c r="S883" s="358">
        <v>0</v>
      </c>
      <c r="T883" s="358">
        <v>0</v>
      </c>
      <c r="U883" s="35">
        <f t="shared" si="52"/>
        <v>1</v>
      </c>
      <c r="W883">
        <f>COUNTIF($E$3:$E$1479,E883)</f>
        <v>1</v>
      </c>
      <c r="X883" s="35">
        <f t="shared" si="53"/>
        <v>1</v>
      </c>
      <c r="Y883">
        <f t="shared" si="54"/>
        <v>0</v>
      </c>
    </row>
    <row r="884" spans="1:25" ht="15.75" x14ac:dyDescent="0.25">
      <c r="A884">
        <f t="shared" si="55"/>
        <v>882</v>
      </c>
      <c r="B884" t="str">
        <f>C884&amp;" "&amp;D884&amp;" - "&amp;F884</f>
        <v>Tom Kühnhackl - NYI</v>
      </c>
      <c r="C884" t="str">
        <f>RIGHT(E884,(LEN(E884)-1)-SEARCH(",",E884,1))</f>
        <v>Tom</v>
      </c>
      <c r="D884" t="str">
        <f>LEFT(E884,SEARCH(",",E884,1)-1)</f>
        <v>Kühnhackl</v>
      </c>
      <c r="E884" s="39" t="s">
        <v>1735</v>
      </c>
      <c r="F884" s="30" t="s">
        <v>25</v>
      </c>
      <c r="G884" s="35">
        <v>0</v>
      </c>
      <c r="H884" s="35" t="s">
        <v>2440</v>
      </c>
      <c r="I884" s="35" t="s">
        <v>2441</v>
      </c>
      <c r="J884" s="35">
        <v>27</v>
      </c>
      <c r="K884" s="35">
        <f>VALUE(COUNTIF(Validation!$A$2:$H$47,E884))</f>
        <v>0</v>
      </c>
      <c r="L884" s="361">
        <f>IF(OR(N884="RFA",N884="UFA",N884="",N884=0),0,N884)</f>
        <v>850000</v>
      </c>
      <c r="M884" s="361">
        <f>IF(OR(O884="RFA",O884="UFA",O884="",O884=0),0,O884)</f>
        <v>0</v>
      </c>
      <c r="N884" s="358">
        <v>850000</v>
      </c>
      <c r="O884" s="358" t="s">
        <v>7</v>
      </c>
      <c r="P884" s="358">
        <v>0</v>
      </c>
      <c r="Q884" s="358">
        <v>0</v>
      </c>
      <c r="R884" s="358">
        <v>0</v>
      </c>
      <c r="S884" s="358">
        <v>0</v>
      </c>
      <c r="T884" s="358">
        <v>0</v>
      </c>
      <c r="U884" s="35">
        <f t="shared" si="52"/>
        <v>1</v>
      </c>
      <c r="W884">
        <f>COUNTIF($E$3:$E$1479,E884)</f>
        <v>1</v>
      </c>
      <c r="X884" s="35">
        <f t="shared" si="53"/>
        <v>0</v>
      </c>
      <c r="Y884">
        <f t="shared" si="54"/>
        <v>0</v>
      </c>
    </row>
    <row r="885" spans="1:25" ht="15.75" x14ac:dyDescent="0.25">
      <c r="A885">
        <f t="shared" si="55"/>
        <v>883</v>
      </c>
      <c r="B885" t="str">
        <f>C885&amp;" "&amp;D885&amp;" - "&amp;F885</f>
        <v>Mason Jobst - NYI</v>
      </c>
      <c r="C885" t="str">
        <f>RIGHT(E885,(LEN(E885)-1)-SEARCH(",",E885,1))</f>
        <v>Mason</v>
      </c>
      <c r="D885" t="str">
        <f>LEFT(E885,SEARCH(",",E885,1)-1)</f>
        <v>Jobst</v>
      </c>
      <c r="E885" s="39" t="s">
        <v>2576</v>
      </c>
      <c r="F885" s="30" t="s">
        <v>25</v>
      </c>
      <c r="G885" s="35">
        <v>0</v>
      </c>
      <c r="H885" s="35" t="s">
        <v>73</v>
      </c>
      <c r="I885" s="35" t="s">
        <v>2448</v>
      </c>
      <c r="J885" s="35">
        <v>25</v>
      </c>
      <c r="K885" s="35">
        <f>VALUE(COUNTIF(Validation!$A$2:$H$47,E885))</f>
        <v>0</v>
      </c>
      <c r="L885" s="361">
        <f>IF(OR(N885="RFA",N885="UFA",N885="",N885=0),0,N885)</f>
        <v>792500</v>
      </c>
      <c r="M885" s="361">
        <f>IF(OR(O885="RFA",O885="UFA",O885="",O885=0),0,O885)</f>
        <v>792500</v>
      </c>
      <c r="N885" s="358">
        <v>792500</v>
      </c>
      <c r="O885" s="358">
        <v>792500</v>
      </c>
      <c r="P885" s="358" t="s">
        <v>7</v>
      </c>
      <c r="Q885" s="358">
        <v>0</v>
      </c>
      <c r="R885" s="358">
        <v>0</v>
      </c>
      <c r="S885" s="358">
        <v>0</v>
      </c>
      <c r="T885" s="358">
        <v>0</v>
      </c>
      <c r="U885" s="35">
        <f t="shared" si="52"/>
        <v>2</v>
      </c>
      <c r="W885">
        <f>COUNTIF($E$3:$E$1479,E885)</f>
        <v>1</v>
      </c>
      <c r="X885" s="35">
        <f t="shared" si="53"/>
        <v>0</v>
      </c>
      <c r="Y885">
        <f t="shared" si="54"/>
        <v>1</v>
      </c>
    </row>
    <row r="886" spans="1:25" ht="15.75" x14ac:dyDescent="0.25">
      <c r="A886">
        <f t="shared" si="55"/>
        <v>884</v>
      </c>
      <c r="B886" t="str">
        <f>C886&amp;" "&amp;D886&amp;" - "&amp;F886</f>
        <v>Arnaud Durandeau - NYI</v>
      </c>
      <c r="C886" t="str">
        <f>RIGHT(E886,(LEN(E886)-1)-SEARCH(",",E886,1))</f>
        <v>Arnaud</v>
      </c>
      <c r="D886" t="str">
        <f>LEFT(E886,SEARCH(",",E886,1)-1)</f>
        <v>Durandeau</v>
      </c>
      <c r="E886" s="39" t="s">
        <v>2577</v>
      </c>
      <c r="F886" s="30" t="s">
        <v>25</v>
      </c>
      <c r="G886" s="35" t="s">
        <v>388</v>
      </c>
      <c r="H886" s="35" t="s">
        <v>2442</v>
      </c>
      <c r="I886" s="35" t="s">
        <v>2448</v>
      </c>
      <c r="J886" s="35">
        <v>20</v>
      </c>
      <c r="K886" s="35">
        <f>VALUE(COUNTIF(Validation!$A$2:$H$47,E886))</f>
        <v>0</v>
      </c>
      <c r="L886" s="361">
        <f>IF(OR(N886="RFA",N886="UFA",N886="",N886=0),0,N886)</f>
        <v>756667</v>
      </c>
      <c r="M886" s="361">
        <f>IF(OR(O886="RFA",O886="UFA",O886="",O886=0),0,O886)</f>
        <v>756667</v>
      </c>
      <c r="N886" s="358">
        <v>756667</v>
      </c>
      <c r="O886" s="358">
        <v>756667</v>
      </c>
      <c r="P886" s="358">
        <v>756667</v>
      </c>
      <c r="Q886" s="358" t="s">
        <v>8</v>
      </c>
      <c r="R886" s="358">
        <v>0</v>
      </c>
      <c r="S886" s="358">
        <v>0</v>
      </c>
      <c r="T886" s="358">
        <v>0</v>
      </c>
      <c r="U886" s="35">
        <f t="shared" si="52"/>
        <v>3</v>
      </c>
      <c r="W886">
        <f>COUNTIF($E$3:$E$1479,E886)</f>
        <v>1</v>
      </c>
      <c r="X886" s="35">
        <f t="shared" si="53"/>
        <v>1</v>
      </c>
      <c r="Y886">
        <f t="shared" si="54"/>
        <v>1</v>
      </c>
    </row>
    <row r="887" spans="1:25" ht="15.75" x14ac:dyDescent="0.25">
      <c r="A887">
        <f t="shared" si="55"/>
        <v>885</v>
      </c>
      <c r="B887" t="str">
        <f>C887&amp;" "&amp;D887&amp;" - "&amp;F887</f>
        <v>Scott Eansor - NYI</v>
      </c>
      <c r="C887" t="str">
        <f>RIGHT(E887,(LEN(E887)-1)-SEARCH(",",E887,1))</f>
        <v>Scott</v>
      </c>
      <c r="D887" t="str">
        <f>LEFT(E887,SEARCH(",",E887,1)-1)</f>
        <v>Eansor</v>
      </c>
      <c r="E887" s="39" t="s">
        <v>1751</v>
      </c>
      <c r="F887" s="30" t="s">
        <v>25</v>
      </c>
      <c r="G887" s="35" t="s">
        <v>388</v>
      </c>
      <c r="H887" s="35" t="s">
        <v>73</v>
      </c>
      <c r="I887" s="35" t="s">
        <v>2448</v>
      </c>
      <c r="J887" s="35">
        <v>23</v>
      </c>
      <c r="K887" s="35">
        <f>VALUE(COUNTIF(Validation!$A$2:$H$47,E887))</f>
        <v>0</v>
      </c>
      <c r="L887" s="361">
        <f>IF(OR(N887="RFA",N887="UFA",N887="",N887=0),0,N887)</f>
        <v>720000</v>
      </c>
      <c r="M887" s="361">
        <f>IF(OR(O887="RFA",O887="UFA",O887="",O887=0),0,O887)</f>
        <v>0</v>
      </c>
      <c r="N887" s="358">
        <v>720000</v>
      </c>
      <c r="O887" s="358" t="s">
        <v>8</v>
      </c>
      <c r="P887" s="358">
        <v>0</v>
      </c>
      <c r="Q887" s="358">
        <v>0</v>
      </c>
      <c r="R887" s="358">
        <v>0</v>
      </c>
      <c r="S887" s="358">
        <v>0</v>
      </c>
      <c r="T887" s="358">
        <v>0</v>
      </c>
      <c r="U887" s="35">
        <f t="shared" si="52"/>
        <v>1</v>
      </c>
      <c r="W887">
        <f>COUNTIF($E$3:$E$1479,E887)</f>
        <v>1</v>
      </c>
      <c r="X887" s="35">
        <f t="shared" si="53"/>
        <v>1</v>
      </c>
      <c r="Y887">
        <f t="shared" si="54"/>
        <v>0</v>
      </c>
    </row>
    <row r="888" spans="1:25" ht="15.75" x14ac:dyDescent="0.25">
      <c r="A888">
        <f t="shared" si="55"/>
        <v>886</v>
      </c>
      <c r="B888" t="str">
        <f>C888&amp;" "&amp;D888&amp;" - "&amp;F888</f>
        <v>Cole Bardreau - NYI</v>
      </c>
      <c r="C888" t="str">
        <f>RIGHT(E888,(LEN(E888)-1)-SEARCH(",",E888,1))</f>
        <v>Cole</v>
      </c>
      <c r="D888" t="str">
        <f>LEFT(E888,SEARCH(",",E888,1)-1)</f>
        <v>Bardreau</v>
      </c>
      <c r="E888" s="39" t="s">
        <v>1822</v>
      </c>
      <c r="F888" s="30" t="s">
        <v>25</v>
      </c>
      <c r="G888" s="35">
        <v>0</v>
      </c>
      <c r="H888" s="35" t="s">
        <v>73</v>
      </c>
      <c r="I888" s="35" t="s">
        <v>2448</v>
      </c>
      <c r="J888" s="35">
        <v>26</v>
      </c>
      <c r="K888" s="35">
        <f>VALUE(COUNTIF(Validation!$A$2:$H$47,E888))</f>
        <v>0</v>
      </c>
      <c r="L888" s="361">
        <f>IF(OR(N888="RFA",N888="UFA",N888="",N888=0),0,N888)</f>
        <v>700000</v>
      </c>
      <c r="M888" s="361">
        <f>IF(OR(O888="RFA",O888="UFA",O888="",O888=0),0,O888)</f>
        <v>700000</v>
      </c>
      <c r="N888" s="358">
        <v>700000</v>
      </c>
      <c r="O888" s="358">
        <v>700000</v>
      </c>
      <c r="P888" s="358" t="s">
        <v>7</v>
      </c>
      <c r="Q888" s="358">
        <v>0</v>
      </c>
      <c r="R888" s="358">
        <v>0</v>
      </c>
      <c r="S888" s="358">
        <v>0</v>
      </c>
      <c r="T888" s="358">
        <v>0</v>
      </c>
      <c r="U888" s="35">
        <f t="shared" si="52"/>
        <v>2</v>
      </c>
      <c r="W888">
        <f>COUNTIF($E$3:$E$1479,E888)</f>
        <v>1</v>
      </c>
      <c r="X888" s="35">
        <f t="shared" si="53"/>
        <v>0</v>
      </c>
      <c r="Y888">
        <f t="shared" si="54"/>
        <v>1</v>
      </c>
    </row>
    <row r="889" spans="1:25" ht="15.75" x14ac:dyDescent="0.25">
      <c r="A889">
        <f t="shared" si="55"/>
        <v>887</v>
      </c>
      <c r="B889" t="str">
        <f>C889&amp;" "&amp;D889&amp;" - "&amp;F889</f>
        <v>Jared Coreau - NYI</v>
      </c>
      <c r="C889" t="str">
        <f>RIGHT(E889,(LEN(E889)-1)-SEARCH(",",E889,1))</f>
        <v>Jared</v>
      </c>
      <c r="D889" t="str">
        <f>LEFT(E889,SEARCH(",",E889,1)-1)</f>
        <v>Coreau</v>
      </c>
      <c r="E889" s="39" t="s">
        <v>2749</v>
      </c>
      <c r="F889" s="30" t="s">
        <v>25</v>
      </c>
      <c r="G889" s="35">
        <v>0</v>
      </c>
      <c r="H889" s="35" t="s">
        <v>127</v>
      </c>
      <c r="I889" s="35" t="s">
        <v>2448</v>
      </c>
      <c r="J889" s="35">
        <v>27</v>
      </c>
      <c r="K889" s="35">
        <f>VALUE(COUNTIF(Validation!$A$2:$H$47,E889))</f>
        <v>0</v>
      </c>
      <c r="L889" s="361">
        <f>IF(OR(N889="RFA",N889="UFA",N889="",N889=0),0,N889)</f>
        <v>700000</v>
      </c>
      <c r="M889" s="361">
        <f>IF(OR(O889="RFA",O889="UFA",O889="",O889=0),0,O889)</f>
        <v>0</v>
      </c>
      <c r="N889" s="358">
        <v>700000</v>
      </c>
      <c r="O889" s="358" t="s">
        <v>7</v>
      </c>
      <c r="P889" s="358">
        <v>0</v>
      </c>
      <c r="Q889" s="358">
        <v>0</v>
      </c>
      <c r="R889" s="358">
        <v>0</v>
      </c>
      <c r="S889" s="358">
        <v>0</v>
      </c>
      <c r="T889" s="358">
        <v>0</v>
      </c>
      <c r="U889" s="35">
        <f t="shared" si="52"/>
        <v>1</v>
      </c>
      <c r="W889">
        <f>COUNTIF($E$3:$E$1479,E889)</f>
        <v>1</v>
      </c>
      <c r="X889" s="35">
        <f t="shared" si="53"/>
        <v>0</v>
      </c>
      <c r="Y889">
        <f t="shared" si="54"/>
        <v>0</v>
      </c>
    </row>
    <row r="890" spans="1:25" ht="15.75" x14ac:dyDescent="0.25">
      <c r="A890">
        <f t="shared" si="55"/>
        <v>888</v>
      </c>
      <c r="B890" t="str">
        <f>C890&amp;" "&amp;D890&amp;" - "&amp;F890</f>
        <v>Tanner Fritz - NYI</v>
      </c>
      <c r="C890" t="str">
        <f>RIGHT(E890,(LEN(E890)-1)-SEARCH(",",E890,1))</f>
        <v>Tanner</v>
      </c>
      <c r="D890" t="str">
        <f>LEFT(E890,SEARCH(",",E890,1)-1)</f>
        <v>Fritz</v>
      </c>
      <c r="E890" s="39" t="s">
        <v>1757</v>
      </c>
      <c r="F890" s="30" t="s">
        <v>25</v>
      </c>
      <c r="G890" s="35">
        <v>0</v>
      </c>
      <c r="H890" s="35" t="s">
        <v>2450</v>
      </c>
      <c r="I890" s="35" t="s">
        <v>2441</v>
      </c>
      <c r="J890" s="35">
        <v>27</v>
      </c>
      <c r="K890" s="35">
        <f>VALUE(COUNTIF(Validation!$A$2:$H$47,E890))</f>
        <v>0</v>
      </c>
      <c r="L890" s="361">
        <f>IF(OR(N890="RFA",N890="UFA",N890="",N890=0),0,N890)</f>
        <v>700000</v>
      </c>
      <c r="M890" s="361">
        <f>IF(OR(O890="RFA",O890="UFA",O890="",O890=0),0,O890)</f>
        <v>700000</v>
      </c>
      <c r="N890" s="358">
        <v>700000</v>
      </c>
      <c r="O890" s="358">
        <v>700000</v>
      </c>
      <c r="P890" s="358" t="s">
        <v>7</v>
      </c>
      <c r="Q890" s="358">
        <v>0</v>
      </c>
      <c r="R890" s="358">
        <v>0</v>
      </c>
      <c r="S890" s="358">
        <v>0</v>
      </c>
      <c r="T890" s="358">
        <v>0</v>
      </c>
      <c r="U890" s="35">
        <f t="shared" si="52"/>
        <v>2</v>
      </c>
      <c r="W890">
        <f>COUNTIF($E$3:$E$1479,E890)</f>
        <v>1</v>
      </c>
      <c r="X890" s="35">
        <f t="shared" si="53"/>
        <v>0</v>
      </c>
      <c r="Y890">
        <f t="shared" si="54"/>
        <v>1</v>
      </c>
    </row>
    <row r="891" spans="1:25" ht="15.75" x14ac:dyDescent="0.25">
      <c r="A891">
        <f t="shared" si="55"/>
        <v>889</v>
      </c>
      <c r="B891" t="str">
        <f>C891&amp;" "&amp;D891&amp;" - "&amp;F891</f>
        <v>Devon Toews - NYI</v>
      </c>
      <c r="C891" t="str">
        <f>RIGHT(E891,(LEN(E891)-1)-SEARCH(",",E891,1))</f>
        <v>Devon</v>
      </c>
      <c r="D891" t="str">
        <f>LEFT(E891,SEARCH(",",E891,1)-1)</f>
        <v>Toews</v>
      </c>
      <c r="E891" s="39" t="s">
        <v>1752</v>
      </c>
      <c r="F891" s="35" t="s">
        <v>25</v>
      </c>
      <c r="G891" s="35">
        <v>0</v>
      </c>
      <c r="H891" s="35" t="s">
        <v>2447</v>
      </c>
      <c r="I891" s="35" t="s">
        <v>2441</v>
      </c>
      <c r="J891" s="35">
        <v>25</v>
      </c>
      <c r="K891" s="35">
        <f>VALUE(COUNTIF(Validation!$A$2:$H$47,E891))</f>
        <v>0</v>
      </c>
      <c r="L891" s="361">
        <f>IF(OR(N891="RFA",N891="UFA",N891="",N891=0),0,N891)</f>
        <v>700000</v>
      </c>
      <c r="M891" s="361">
        <f>IF(OR(O891="RFA",O891="UFA",O891="",O891=0),0,O891)</f>
        <v>0</v>
      </c>
      <c r="N891" s="358">
        <v>700000</v>
      </c>
      <c r="O891" s="358" t="s">
        <v>8</v>
      </c>
      <c r="P891" s="358">
        <v>0</v>
      </c>
      <c r="Q891" s="358">
        <v>0</v>
      </c>
      <c r="R891" s="358">
        <v>0</v>
      </c>
      <c r="S891" s="358">
        <v>0</v>
      </c>
      <c r="T891" s="358">
        <v>0</v>
      </c>
      <c r="U891" s="35">
        <f t="shared" si="52"/>
        <v>1</v>
      </c>
      <c r="W891">
        <f>COUNTIF($E$3:$E$1479,E891)</f>
        <v>1</v>
      </c>
      <c r="X891" s="35">
        <f t="shared" si="53"/>
        <v>0</v>
      </c>
      <c r="Y891">
        <f t="shared" si="54"/>
        <v>0</v>
      </c>
    </row>
    <row r="892" spans="1:25" ht="15.75" x14ac:dyDescent="0.25">
      <c r="A892">
        <f t="shared" si="55"/>
        <v>890</v>
      </c>
      <c r="B892" t="str">
        <f>C892&amp;" "&amp;D892&amp;" - "&amp;F892</f>
        <v>Kyle Burroughs - NYI</v>
      </c>
      <c r="C892" t="str">
        <f>RIGHT(E892,(LEN(E892)-1)-SEARCH(",",E892,1))</f>
        <v>Kyle</v>
      </c>
      <c r="D892" t="str">
        <f>LEFT(E892,SEARCH(",",E892,1)-1)</f>
        <v>Burroughs</v>
      </c>
      <c r="E892" s="39" t="s">
        <v>1753</v>
      </c>
      <c r="F892" s="30" t="s">
        <v>25</v>
      </c>
      <c r="G892" s="35">
        <v>0</v>
      </c>
      <c r="H892" s="35" t="s">
        <v>2446</v>
      </c>
      <c r="I892" s="35" t="s">
        <v>2448</v>
      </c>
      <c r="J892" s="35">
        <v>24</v>
      </c>
      <c r="K892" s="35">
        <f>VALUE(COUNTIF(Validation!$A$2:$H$47,E892))</f>
        <v>0</v>
      </c>
      <c r="L892" s="361">
        <f>IF(OR(N892="RFA",N892="UFA",N892="",N892=0),0,N892)</f>
        <v>675000</v>
      </c>
      <c r="M892" s="361">
        <f>IF(OR(O892="RFA",O892="UFA",O892="",O892=0),0,O892)</f>
        <v>0</v>
      </c>
      <c r="N892" s="358">
        <v>675000</v>
      </c>
      <c r="O892" s="358" t="s">
        <v>8</v>
      </c>
      <c r="P892" s="358">
        <v>0</v>
      </c>
      <c r="Q892" s="358">
        <v>0</v>
      </c>
      <c r="R892" s="358">
        <v>0</v>
      </c>
      <c r="S892" s="358">
        <v>0</v>
      </c>
      <c r="T892" s="358">
        <v>0</v>
      </c>
      <c r="U892" s="35">
        <f t="shared" si="52"/>
        <v>1</v>
      </c>
      <c r="W892">
        <f>COUNTIF($E$3:$E$1479,E892)</f>
        <v>1</v>
      </c>
      <c r="X892" s="35">
        <f t="shared" si="53"/>
        <v>0</v>
      </c>
      <c r="Y892">
        <f t="shared" si="54"/>
        <v>0</v>
      </c>
    </row>
    <row r="893" spans="1:25" ht="15.75" x14ac:dyDescent="0.25">
      <c r="A893">
        <f t="shared" si="55"/>
        <v>891</v>
      </c>
      <c r="B893" t="str">
        <f>C893&amp;" "&amp;D893&amp;" - "&amp;F893</f>
        <v>Christopher Gibson - NYI</v>
      </c>
      <c r="C893" t="str">
        <f>RIGHT(E893,(LEN(E893)-1)-SEARCH(",",E893,1))</f>
        <v>Christopher</v>
      </c>
      <c r="D893" t="str">
        <f>LEFT(E893,SEARCH(",",E893,1)-1)</f>
        <v>Gibson</v>
      </c>
      <c r="E893" s="39" t="s">
        <v>1754</v>
      </c>
      <c r="F893" s="30" t="s">
        <v>25</v>
      </c>
      <c r="G893" s="35">
        <v>0</v>
      </c>
      <c r="H893" s="35" t="s">
        <v>127</v>
      </c>
      <c r="I893" s="35" t="s">
        <v>2448</v>
      </c>
      <c r="J893" s="35">
        <v>26</v>
      </c>
      <c r="K893" s="35">
        <f>VALUE(COUNTIF(Validation!$A$2:$H$47,E893))</f>
        <v>0</v>
      </c>
      <c r="L893" s="361">
        <f>IF(OR(N893="RFA",N893="UFA",N893="",N893=0),0,N893)</f>
        <v>675000</v>
      </c>
      <c r="M893" s="361">
        <f>IF(OR(O893="RFA",O893="UFA",O893="",O893=0),0,O893)</f>
        <v>0</v>
      </c>
      <c r="N893" s="358">
        <v>675000</v>
      </c>
      <c r="O893" s="358" t="s">
        <v>7</v>
      </c>
      <c r="P893" s="358">
        <v>0</v>
      </c>
      <c r="Q893" s="358">
        <v>0</v>
      </c>
      <c r="R893" s="358">
        <v>0</v>
      </c>
      <c r="S893" s="358">
        <v>0</v>
      </c>
      <c r="T893" s="358">
        <v>0</v>
      </c>
      <c r="U893" s="35">
        <f t="shared" si="52"/>
        <v>1</v>
      </c>
      <c r="W893">
        <f>COUNTIF($E$3:$E$1479,E893)</f>
        <v>1</v>
      </c>
      <c r="X893" s="35">
        <f t="shared" si="53"/>
        <v>0</v>
      </c>
      <c r="Y893">
        <f t="shared" si="54"/>
        <v>0</v>
      </c>
    </row>
    <row r="894" spans="1:25" ht="15.75" x14ac:dyDescent="0.25">
      <c r="A894">
        <f t="shared" si="55"/>
        <v>892</v>
      </c>
      <c r="B894" t="str">
        <f>C894&amp;" "&amp;D894&amp;" - "&amp;F894</f>
        <v>Seth Helgeson - NYI</v>
      </c>
      <c r="C894" t="str">
        <f>RIGHT(E894,(LEN(E894)-1)-SEARCH(",",E894,1))</f>
        <v>Seth</v>
      </c>
      <c r="D894" t="str">
        <f>LEFT(E894,SEARCH(",",E894,1)-1)</f>
        <v>Helgeson</v>
      </c>
      <c r="E894" s="39" t="s">
        <v>1755</v>
      </c>
      <c r="F894" s="30" t="s">
        <v>25</v>
      </c>
      <c r="G894" s="35">
        <v>0</v>
      </c>
      <c r="H894" s="9" t="s">
        <v>2447</v>
      </c>
      <c r="I894" s="9" t="s">
        <v>2448</v>
      </c>
      <c r="J894" s="9">
        <v>28</v>
      </c>
      <c r="K894" s="35">
        <f>VALUE(COUNTIF(Validation!$A$2:$H$47,E894))</f>
        <v>0</v>
      </c>
      <c r="L894" s="361">
        <f>IF(OR(N894="RFA",N894="UFA",N894="",N894=0),0,N894)</f>
        <v>675000</v>
      </c>
      <c r="M894" s="361">
        <f>IF(OR(O894="RFA",O894="UFA",O894="",O894=0),0,O894)</f>
        <v>0</v>
      </c>
      <c r="N894" s="358">
        <v>675000</v>
      </c>
      <c r="O894" s="358" t="s">
        <v>7</v>
      </c>
      <c r="P894" s="358">
        <v>0</v>
      </c>
      <c r="Q894" s="358">
        <v>0</v>
      </c>
      <c r="R894" s="358">
        <v>0</v>
      </c>
      <c r="S894" s="358">
        <v>0</v>
      </c>
      <c r="T894" s="358">
        <v>0</v>
      </c>
      <c r="U894" s="35">
        <f t="shared" si="52"/>
        <v>1</v>
      </c>
      <c r="W894">
        <f>COUNTIF($E$3:$E$1479,E894)</f>
        <v>1</v>
      </c>
      <c r="X894" s="35">
        <f t="shared" si="53"/>
        <v>0</v>
      </c>
      <c r="Y894">
        <f t="shared" si="54"/>
        <v>0</v>
      </c>
    </row>
    <row r="895" spans="1:25" ht="15.75" x14ac:dyDescent="0.25">
      <c r="A895">
        <f t="shared" si="55"/>
        <v>893</v>
      </c>
      <c r="B895" t="str">
        <f>C895&amp;" "&amp;D895&amp;" - "&amp;F895</f>
        <v>Matt Lorito - NYI</v>
      </c>
      <c r="C895" t="str">
        <f>RIGHT(E895,(LEN(E895)-1)-SEARCH(",",E895,1))</f>
        <v>Matt</v>
      </c>
      <c r="D895" t="str">
        <f>LEFT(E895,SEARCH(",",E895,1)-1)</f>
        <v>Lorito</v>
      </c>
      <c r="E895" s="39" t="s">
        <v>1756</v>
      </c>
      <c r="F895" s="30" t="s">
        <v>25</v>
      </c>
      <c r="G895" s="35">
        <v>0</v>
      </c>
      <c r="H895" s="35" t="s">
        <v>2444</v>
      </c>
      <c r="I895" s="35" t="s">
        <v>2448</v>
      </c>
      <c r="J895" s="35">
        <v>29</v>
      </c>
      <c r="K895" s="35">
        <f>VALUE(COUNTIF(Validation!$A$2:$H$47,E895))</f>
        <v>0</v>
      </c>
      <c r="L895" s="361">
        <f>IF(OR(N895="RFA",N895="UFA",N895="",N895=0),0,N895)</f>
        <v>675000</v>
      </c>
      <c r="M895" s="361">
        <f>IF(OR(O895="RFA",O895="UFA",O895="",O895=0),0,O895)</f>
        <v>0</v>
      </c>
      <c r="N895" s="358">
        <v>675000</v>
      </c>
      <c r="O895" s="358" t="s">
        <v>7</v>
      </c>
      <c r="P895" s="358">
        <v>0</v>
      </c>
      <c r="Q895" s="358">
        <v>0</v>
      </c>
      <c r="R895" s="358">
        <v>0</v>
      </c>
      <c r="S895" s="358">
        <v>0</v>
      </c>
      <c r="T895" s="358">
        <v>0</v>
      </c>
      <c r="U895" s="35">
        <f t="shared" si="52"/>
        <v>1</v>
      </c>
      <c r="W895">
        <f>COUNTIF($E$3:$E$1479,E895)</f>
        <v>1</v>
      </c>
      <c r="X895" s="35">
        <f t="shared" si="53"/>
        <v>0</v>
      </c>
      <c r="Y895">
        <f t="shared" si="54"/>
        <v>0</v>
      </c>
    </row>
    <row r="896" spans="1:25" ht="15.75" x14ac:dyDescent="0.25">
      <c r="A896">
        <f t="shared" si="55"/>
        <v>894</v>
      </c>
      <c r="B896" t="str">
        <f>C896&amp;" "&amp;D896&amp;" - "&amp;F896</f>
        <v>Travis St.Denis - NYI</v>
      </c>
      <c r="C896" t="str">
        <f>RIGHT(E896,(LEN(E896)-1)-SEARCH(",",E896,1))</f>
        <v>Travis</v>
      </c>
      <c r="D896" t="str">
        <f>LEFT(E896,SEARCH(",",E896,1)-1)</f>
        <v>St.Denis</v>
      </c>
      <c r="E896" s="39" t="s">
        <v>2935</v>
      </c>
      <c r="F896" s="30" t="s">
        <v>25</v>
      </c>
      <c r="G896" s="35">
        <v>0</v>
      </c>
      <c r="H896" s="35" t="s">
        <v>2450</v>
      </c>
      <c r="I896" s="35" t="s">
        <v>2448</v>
      </c>
      <c r="J896" s="35">
        <v>26</v>
      </c>
      <c r="K896" s="35">
        <f>VALUE(COUNTIF(Validation!$A$2:$H$47,E896))</f>
        <v>0</v>
      </c>
      <c r="L896" s="361">
        <f>IF(OR(N896="RFA",N896="UFA",N896="",N896=0),0,N896)</f>
        <v>675000</v>
      </c>
      <c r="M896" s="361">
        <f>IF(OR(O896="RFA",O896="UFA",O896="",O896=0),0,O896)</f>
        <v>0</v>
      </c>
      <c r="N896" s="358">
        <v>675000</v>
      </c>
      <c r="O896" s="358" t="s">
        <v>7</v>
      </c>
      <c r="P896" s="358">
        <v>0</v>
      </c>
      <c r="Q896" s="358">
        <v>0</v>
      </c>
      <c r="R896" s="358">
        <v>0</v>
      </c>
      <c r="S896" s="358">
        <v>0</v>
      </c>
      <c r="T896" s="358">
        <v>0</v>
      </c>
      <c r="U896" s="35">
        <f t="shared" si="52"/>
        <v>1</v>
      </c>
      <c r="W896">
        <f>COUNTIF($E$3:$E$1479,E896)</f>
        <v>1</v>
      </c>
      <c r="X896" s="35">
        <f t="shared" si="53"/>
        <v>0</v>
      </c>
      <c r="Y896">
        <f t="shared" si="54"/>
        <v>0</v>
      </c>
    </row>
    <row r="897" spans="1:25" ht="15.75" x14ac:dyDescent="0.25">
      <c r="A897">
        <f t="shared" si="55"/>
        <v>895</v>
      </c>
      <c r="B897" t="str">
        <f>C897&amp;" "&amp;D897&amp;" - "&amp;F897</f>
        <v>Anthony Beauvillier - NYI</v>
      </c>
      <c r="C897" t="str">
        <f>RIGHT(E897,(LEN(E897)-1)-SEARCH(",",E897,1))</f>
        <v>Anthony</v>
      </c>
      <c r="D897" t="str">
        <f>LEFT(E897,SEARCH(",",E897,1)-1)</f>
        <v>Beauvillier</v>
      </c>
      <c r="E897" s="39" t="s">
        <v>1733</v>
      </c>
      <c r="F897" s="30" t="s">
        <v>25</v>
      </c>
      <c r="G897" s="35">
        <v>0</v>
      </c>
      <c r="H897" s="9" t="s">
        <v>2442</v>
      </c>
      <c r="I897" s="9" t="s">
        <v>2441</v>
      </c>
      <c r="J897" s="9">
        <v>22</v>
      </c>
      <c r="K897" s="35">
        <f>VALUE(COUNTIF(Validation!$A$2:$H$47,E897))</f>
        <v>0</v>
      </c>
      <c r="L897" s="361">
        <f>IF(OR(N897="RFA",N897="UFA",N897="",N897=0),0,N897)</f>
        <v>0</v>
      </c>
      <c r="M897" s="361">
        <f>IF(OR(O897="RFA",O897="UFA",O897="",O897=0),0,O897)</f>
        <v>0</v>
      </c>
      <c r="N897" s="358" t="s">
        <v>8</v>
      </c>
      <c r="O897" s="358">
        <v>0</v>
      </c>
      <c r="P897" s="358">
        <v>0</v>
      </c>
      <c r="Q897" s="358">
        <v>0</v>
      </c>
      <c r="R897" s="358">
        <v>0</v>
      </c>
      <c r="S897" s="358">
        <v>0</v>
      </c>
      <c r="T897" s="358">
        <v>0</v>
      </c>
      <c r="U897" s="35">
        <f t="shared" si="52"/>
        <v>0</v>
      </c>
      <c r="W897">
        <f>COUNTIF($E$3:$E$1479,E897)</f>
        <v>1</v>
      </c>
      <c r="X897" s="35">
        <f t="shared" si="53"/>
        <v>0</v>
      </c>
      <c r="Y897">
        <f t="shared" si="54"/>
        <v>1</v>
      </c>
    </row>
    <row r="898" spans="1:25" ht="15.75" x14ac:dyDescent="0.25">
      <c r="A898">
        <f t="shared" si="55"/>
        <v>896</v>
      </c>
      <c r="B898" t="str">
        <f>C898&amp;" "&amp;D898&amp;" - "&amp;F898</f>
        <v>Michael DalColle - NYI</v>
      </c>
      <c r="C898" t="str">
        <f>RIGHT(E898,(LEN(E898)-1)-SEARCH(",",E898,1))</f>
        <v>Michael</v>
      </c>
      <c r="D898" t="str">
        <f>LEFT(E898,SEARCH(",",E898,1)-1)</f>
        <v>DalColle</v>
      </c>
      <c r="E898" s="39" t="s">
        <v>2927</v>
      </c>
      <c r="F898" s="30" t="s">
        <v>25</v>
      </c>
      <c r="G898" s="35">
        <v>0</v>
      </c>
      <c r="H898" s="35" t="s">
        <v>2442</v>
      </c>
      <c r="I898" s="35" t="s">
        <v>2441</v>
      </c>
      <c r="J898" s="35">
        <v>23</v>
      </c>
      <c r="K898" s="35">
        <f>VALUE(COUNTIF(Validation!$A$2:$H$47,E898))</f>
        <v>0</v>
      </c>
      <c r="L898" s="361">
        <f>IF(OR(N898="RFA",N898="UFA",N898="",N898=0),0,N898)</f>
        <v>0</v>
      </c>
      <c r="M898" s="361">
        <f>IF(OR(O898="RFA",O898="UFA",O898="",O898=0),0,O898)</f>
        <v>0</v>
      </c>
      <c r="N898" s="358" t="s">
        <v>8</v>
      </c>
      <c r="O898" s="358">
        <v>0</v>
      </c>
      <c r="P898" s="358">
        <v>0</v>
      </c>
      <c r="Q898" s="358">
        <v>0</v>
      </c>
      <c r="R898" s="358">
        <v>0</v>
      </c>
      <c r="S898" s="358">
        <v>0</v>
      </c>
      <c r="T898" s="358">
        <v>0</v>
      </c>
      <c r="U898" s="35">
        <f t="shared" si="52"/>
        <v>0</v>
      </c>
      <c r="W898">
        <f>COUNTIF($E$3:$E$1479,E898)</f>
        <v>1</v>
      </c>
      <c r="X898" s="35">
        <f t="shared" si="53"/>
        <v>0</v>
      </c>
      <c r="Y898">
        <f t="shared" si="54"/>
        <v>1</v>
      </c>
    </row>
    <row r="899" spans="1:25" ht="15.75" x14ac:dyDescent="0.25">
      <c r="A899">
        <f t="shared" si="55"/>
        <v>897</v>
      </c>
      <c r="B899" t="str">
        <f>C899&amp;" "&amp;D899&amp;" - "&amp;F899</f>
        <v>Joshua Ho-Sang - NYI</v>
      </c>
      <c r="C899" t="str">
        <f>RIGHT(E899,(LEN(E899)-1)-SEARCH(",",E899,1))</f>
        <v>Joshua</v>
      </c>
      <c r="D899" t="str">
        <f>LEFT(E899,SEARCH(",",E899,1)-1)</f>
        <v>Ho-Sang</v>
      </c>
      <c r="E899" s="39" t="s">
        <v>1746</v>
      </c>
      <c r="F899" s="30" t="s">
        <v>25</v>
      </c>
      <c r="G899" s="35">
        <v>0</v>
      </c>
      <c r="H899" s="35" t="s">
        <v>2455</v>
      </c>
      <c r="I899" s="35" t="s">
        <v>2448</v>
      </c>
      <c r="J899" s="35">
        <v>23</v>
      </c>
      <c r="K899" s="35">
        <f>VALUE(COUNTIF(Validation!$A$2:$H$47,E899))</f>
        <v>0</v>
      </c>
      <c r="L899" s="361">
        <f>IF(OR(N899="RFA",N899="UFA",N899="",N899=0),0,N899)</f>
        <v>0</v>
      </c>
      <c r="M899" s="361">
        <f>IF(OR(O899="RFA",O899="UFA",O899="",O899=0),0,O899)</f>
        <v>0</v>
      </c>
      <c r="N899" s="358" t="s">
        <v>8</v>
      </c>
      <c r="O899" s="358">
        <v>0</v>
      </c>
      <c r="P899" s="358">
        <v>0</v>
      </c>
      <c r="Q899" s="358">
        <v>0</v>
      </c>
      <c r="R899" s="358">
        <v>0</v>
      </c>
      <c r="S899" s="358">
        <v>0</v>
      </c>
      <c r="T899" s="358">
        <v>0</v>
      </c>
      <c r="U899" s="35">
        <f t="shared" ref="U899:U962" si="56">COUNTIF(N899:T899,"&gt;0")</f>
        <v>0</v>
      </c>
      <c r="W899">
        <f>COUNTIF($E$3:$E$1479,E899)</f>
        <v>1</v>
      </c>
      <c r="X899" s="35">
        <f t="shared" ref="X899:X963" si="57">IF(LEFT(G899,3)="ELC",1,0)</f>
        <v>0</v>
      </c>
      <c r="Y899">
        <f t="shared" ref="Y899:Y963" si="58">IF(L899=M899,1,0)</f>
        <v>1</v>
      </c>
    </row>
    <row r="900" spans="1:25" ht="15.75" x14ac:dyDescent="0.25">
      <c r="A900">
        <f t="shared" ref="A900:A963" si="59">A899+1</f>
        <v>898</v>
      </c>
      <c r="B900" t="str">
        <f>C900&amp;" "&amp;D900&amp;" - "&amp;F900</f>
        <v>Artemi Panarin - NYR</v>
      </c>
      <c r="C900" t="str">
        <f>RIGHT(E900,(LEN(E900)-1)-SEARCH(",",E900,1))</f>
        <v>Artemi</v>
      </c>
      <c r="D900" t="str">
        <f>LEFT(E900,SEARCH(",",E900,1)-1)</f>
        <v>Panarin</v>
      </c>
      <c r="E900" s="39" t="s">
        <v>1656</v>
      </c>
      <c r="F900" s="30" t="s">
        <v>26</v>
      </c>
      <c r="G900" s="35" t="s">
        <v>422</v>
      </c>
      <c r="H900" s="35" t="s">
        <v>93</v>
      </c>
      <c r="I900" s="35" t="s">
        <v>2679</v>
      </c>
      <c r="J900" s="35">
        <v>27</v>
      </c>
      <c r="K900" s="35">
        <f>VALUE(COUNTIF(Validation!$A$2:$H$47,E900))</f>
        <v>0</v>
      </c>
      <c r="L900" s="361">
        <f>IF(OR(N900="RFA",N900="UFA",N900="",N900=0),0,N900)</f>
        <v>11642857</v>
      </c>
      <c r="M900" s="361">
        <f>IF(OR(O900="RFA",O900="UFA",O900="",O900=0),0,O900)</f>
        <v>11642857</v>
      </c>
      <c r="N900" s="358">
        <v>11642857</v>
      </c>
      <c r="O900" s="358">
        <v>11642857</v>
      </c>
      <c r="P900" s="358">
        <v>11642857</v>
      </c>
      <c r="Q900" s="358">
        <v>11642857</v>
      </c>
      <c r="R900" s="358">
        <v>11642857</v>
      </c>
      <c r="S900" s="358">
        <v>11642857</v>
      </c>
      <c r="T900" s="358">
        <v>11642857</v>
      </c>
      <c r="U900" s="35">
        <f t="shared" si="56"/>
        <v>7</v>
      </c>
      <c r="W900">
        <f>COUNTIF($E$3:$E$1479,E900)</f>
        <v>1</v>
      </c>
      <c r="X900" s="35">
        <f t="shared" si="57"/>
        <v>0</v>
      </c>
      <c r="Y900">
        <f t="shared" si="58"/>
        <v>1</v>
      </c>
    </row>
    <row r="901" spans="1:25" ht="15.75" x14ac:dyDescent="0.25">
      <c r="A901">
        <f t="shared" si="59"/>
        <v>899</v>
      </c>
      <c r="B901" t="str">
        <f>C901&amp;" "&amp;D901&amp;" - "&amp;F901</f>
        <v>Henrik Lundqvist - NYR</v>
      </c>
      <c r="C901" t="str">
        <f>RIGHT(E901,(LEN(E901)-1)-SEARCH(",",E901,1))</f>
        <v>Henrik</v>
      </c>
      <c r="D901" t="str">
        <f>LEFT(E901,SEARCH(",",E901,1)-1)</f>
        <v>Lundqvist</v>
      </c>
      <c r="E901" s="39" t="s">
        <v>1766</v>
      </c>
      <c r="F901" s="30" t="s">
        <v>26</v>
      </c>
      <c r="G901" s="35" t="s">
        <v>422</v>
      </c>
      <c r="H901" s="35" t="s">
        <v>127</v>
      </c>
      <c r="I901" s="35" t="s">
        <v>2679</v>
      </c>
      <c r="J901" s="35">
        <v>37</v>
      </c>
      <c r="K901" s="35">
        <f>VALUE(COUNTIF(Validation!$A$2:$H$47,E901))</f>
        <v>0</v>
      </c>
      <c r="L901" s="361">
        <f>IF(OR(N901="RFA",N901="UFA",N901="",N901=0),0,N901)</f>
        <v>8500000</v>
      </c>
      <c r="M901" s="361">
        <f>IF(OR(O901="RFA",O901="UFA",O901="",O901=0),0,O901)</f>
        <v>8500000</v>
      </c>
      <c r="N901" s="358">
        <v>8500000</v>
      </c>
      <c r="O901" s="358">
        <v>8500000</v>
      </c>
      <c r="P901" s="358" t="s">
        <v>7</v>
      </c>
      <c r="Q901" s="358">
        <v>0</v>
      </c>
      <c r="R901" s="358">
        <v>0</v>
      </c>
      <c r="S901" s="358">
        <v>0</v>
      </c>
      <c r="T901" s="358">
        <v>0</v>
      </c>
      <c r="U901" s="35">
        <f t="shared" si="56"/>
        <v>2</v>
      </c>
      <c r="W901">
        <f>COUNTIF($E$3:$E$1479,E901)</f>
        <v>1</v>
      </c>
      <c r="X901" s="35">
        <f t="shared" si="57"/>
        <v>0</v>
      </c>
      <c r="Y901">
        <f t="shared" si="58"/>
        <v>1</v>
      </c>
    </row>
    <row r="902" spans="1:25" ht="15.75" x14ac:dyDescent="0.25">
      <c r="A902">
        <f t="shared" si="59"/>
        <v>900</v>
      </c>
      <c r="B902" t="str">
        <f>C902&amp;" "&amp;D902&amp;" - "&amp;F902</f>
        <v>Jacob Trouba - NYR</v>
      </c>
      <c r="C902" t="str">
        <f>RIGHT(E902,(LEN(E902)-1)-SEARCH(",",E902,1))</f>
        <v>Jacob</v>
      </c>
      <c r="D902" t="str">
        <f>LEFT(E902,SEARCH(",",E902,1)-1)</f>
        <v>Trouba</v>
      </c>
      <c r="E902" s="39" t="s">
        <v>2092</v>
      </c>
      <c r="F902" s="30" t="s">
        <v>26</v>
      </c>
      <c r="G902" s="35">
        <v>0</v>
      </c>
      <c r="H902" s="35" t="s">
        <v>381</v>
      </c>
      <c r="I902" s="35" t="s">
        <v>2679</v>
      </c>
      <c r="J902" s="35">
        <v>25</v>
      </c>
      <c r="K902" s="35">
        <f>VALUE(COUNTIF(Validation!$A$2:$H$47,E902))</f>
        <v>0</v>
      </c>
      <c r="L902" s="361">
        <f>IF(OR(N902="RFA",N902="UFA",N902="",N902=0),0,N902)</f>
        <v>8000000</v>
      </c>
      <c r="M902" s="361">
        <f>IF(OR(O902="RFA",O902="UFA",O902="",O902=0),0,O902)</f>
        <v>8000000</v>
      </c>
      <c r="N902" s="358">
        <v>8000000</v>
      </c>
      <c r="O902" s="358">
        <v>8000000</v>
      </c>
      <c r="P902" s="358">
        <v>8000000</v>
      </c>
      <c r="Q902" s="358">
        <v>8000000</v>
      </c>
      <c r="R902" s="358">
        <v>8000000</v>
      </c>
      <c r="S902" s="358">
        <v>8000000</v>
      </c>
      <c r="T902" s="358">
        <v>8000000</v>
      </c>
      <c r="U902" s="35">
        <f t="shared" si="56"/>
        <v>7</v>
      </c>
      <c r="W902">
        <f>COUNTIF($E$3:$E$1479,E902)</f>
        <v>1</v>
      </c>
      <c r="X902" s="35">
        <f t="shared" si="57"/>
        <v>0</v>
      </c>
      <c r="Y902">
        <f t="shared" si="58"/>
        <v>1</v>
      </c>
    </row>
    <row r="903" spans="1:25" ht="15.75" x14ac:dyDescent="0.25">
      <c r="A903">
        <f t="shared" si="59"/>
        <v>901</v>
      </c>
      <c r="B903" t="str">
        <f>C903&amp;" "&amp;D903&amp;" - "&amp;F903</f>
        <v>Marc Staal - NYR</v>
      </c>
      <c r="C903" t="str">
        <f>RIGHT(E903,(LEN(E903)-1)-SEARCH(",",E903,1))</f>
        <v>Marc</v>
      </c>
      <c r="D903" t="str">
        <f>LEFT(E903,SEARCH(",",E903,1)-1)</f>
        <v>Staal</v>
      </c>
      <c r="E903" s="39" t="s">
        <v>3004</v>
      </c>
      <c r="F903" s="30" t="s">
        <v>26</v>
      </c>
      <c r="G903" s="35" t="s">
        <v>422</v>
      </c>
      <c r="H903" s="35" t="s">
        <v>382</v>
      </c>
      <c r="I903" s="35" t="s">
        <v>2679</v>
      </c>
      <c r="J903" s="35">
        <v>32</v>
      </c>
      <c r="K903" s="35">
        <f>VALUE(COUNTIF(Validation!$A$2:$H$47,E903))</f>
        <v>0</v>
      </c>
      <c r="L903" s="361">
        <f>IF(OR(N903="RFA",N903="UFA",N903="",N903=0),0,N903)</f>
        <v>5700000</v>
      </c>
      <c r="M903" s="361">
        <f>IF(OR(O903="RFA",O903="UFA",O903="",O903=0),0,O903)</f>
        <v>5700000</v>
      </c>
      <c r="N903" s="358">
        <v>5700000</v>
      </c>
      <c r="O903" s="358">
        <v>5700000</v>
      </c>
      <c r="P903" s="358" t="s">
        <v>7</v>
      </c>
      <c r="Q903" s="358">
        <v>0</v>
      </c>
      <c r="R903" s="358">
        <v>0</v>
      </c>
      <c r="S903" s="358">
        <v>0</v>
      </c>
      <c r="T903" s="358">
        <v>0</v>
      </c>
      <c r="U903" s="35">
        <f t="shared" si="56"/>
        <v>2</v>
      </c>
      <c r="W903">
        <f>COUNTIF($E$3:$E$1479,E903)</f>
        <v>1</v>
      </c>
      <c r="X903" s="35">
        <f t="shared" si="57"/>
        <v>0</v>
      </c>
      <c r="Y903">
        <f t="shared" si="58"/>
        <v>1</v>
      </c>
    </row>
    <row r="904" spans="1:25" ht="15.75" x14ac:dyDescent="0.25">
      <c r="A904">
        <f t="shared" si="59"/>
        <v>902</v>
      </c>
      <c r="B904" t="str">
        <f>C904&amp;" "&amp;D904&amp;" - "&amp;F904</f>
        <v>Mika Zibanejad - NYR</v>
      </c>
      <c r="C904" t="str">
        <f>RIGHT(E904,(LEN(E904)-1)-SEARCH(",",E904,1))</f>
        <v>Mika</v>
      </c>
      <c r="D904" t="str">
        <f>LEFT(E904,SEARCH(",",E904,1)-1)</f>
        <v>Zibanejad</v>
      </c>
      <c r="E904" s="39" t="s">
        <v>2922</v>
      </c>
      <c r="F904" s="30" t="s">
        <v>26</v>
      </c>
      <c r="G904" s="35" t="s">
        <v>422</v>
      </c>
      <c r="H904" s="35" t="s">
        <v>73</v>
      </c>
      <c r="I904" s="35" t="s">
        <v>2679</v>
      </c>
      <c r="J904" s="35">
        <v>26</v>
      </c>
      <c r="K904" s="35">
        <f>VALUE(COUNTIF(Validation!$A$2:$H$47,E904))</f>
        <v>0</v>
      </c>
      <c r="L904" s="361">
        <f>IF(OR(N904="RFA",N904="UFA",N904="",N904=0),0,N904)</f>
        <v>5350000</v>
      </c>
      <c r="M904" s="361">
        <f>IF(OR(O904="RFA",O904="UFA",O904="",O904=0),0,O904)</f>
        <v>5350000</v>
      </c>
      <c r="N904" s="358">
        <v>5350000</v>
      </c>
      <c r="O904" s="358">
        <v>5350000</v>
      </c>
      <c r="P904" s="358">
        <v>5350000</v>
      </c>
      <c r="Q904" s="358" t="s">
        <v>7</v>
      </c>
      <c r="R904" s="358">
        <v>0</v>
      </c>
      <c r="S904" s="358">
        <v>0</v>
      </c>
      <c r="T904" s="358">
        <v>0</v>
      </c>
      <c r="U904" s="35">
        <f t="shared" si="56"/>
        <v>3</v>
      </c>
      <c r="W904">
        <f>COUNTIF($E$3:$E$1479,E904)</f>
        <v>1</v>
      </c>
      <c r="X904" s="35">
        <f t="shared" si="57"/>
        <v>0</v>
      </c>
      <c r="Y904">
        <f t="shared" si="58"/>
        <v>1</v>
      </c>
    </row>
    <row r="905" spans="1:25" ht="15.75" x14ac:dyDescent="0.25">
      <c r="A905">
        <f t="shared" si="59"/>
        <v>903</v>
      </c>
      <c r="B905" t="str">
        <f>C905&amp;" "&amp;D905&amp;" - "&amp;F905</f>
        <v>Brady Skjei - NYR</v>
      </c>
      <c r="C905" t="str">
        <f>RIGHT(E905,(LEN(E905)-1)-SEARCH(",",E905,1))</f>
        <v>Brady</v>
      </c>
      <c r="D905" t="str">
        <f>LEFT(E905,SEARCH(",",E905,1)-1)</f>
        <v>Skjei</v>
      </c>
      <c r="E905" s="39" t="s">
        <v>1763</v>
      </c>
      <c r="F905" s="30" t="s">
        <v>26</v>
      </c>
      <c r="G905" s="35">
        <v>0</v>
      </c>
      <c r="H905" s="9" t="s">
        <v>382</v>
      </c>
      <c r="I905" s="9" t="s">
        <v>2679</v>
      </c>
      <c r="J905" s="9">
        <v>25</v>
      </c>
      <c r="K905" s="35">
        <f>VALUE(COUNTIF(Validation!$A$2:$H$47,E905))</f>
        <v>0</v>
      </c>
      <c r="L905" s="361">
        <f>IF(OR(N905="RFA",N905="UFA",N905="",N905=0),0,N905)</f>
        <v>5250000</v>
      </c>
      <c r="M905" s="361">
        <f>IF(OR(O905="RFA",O905="UFA",O905="",O905=0),0,O905)</f>
        <v>5250000</v>
      </c>
      <c r="N905" s="358">
        <v>5250000</v>
      </c>
      <c r="O905" s="358">
        <v>5250000</v>
      </c>
      <c r="P905" s="358">
        <v>5250000</v>
      </c>
      <c r="Q905" s="358">
        <v>5250000</v>
      </c>
      <c r="R905" s="358">
        <v>5250000</v>
      </c>
      <c r="S905" s="358" t="s">
        <v>7</v>
      </c>
      <c r="T905" s="358">
        <v>0</v>
      </c>
      <c r="U905" s="35">
        <f t="shared" si="56"/>
        <v>5</v>
      </c>
      <c r="W905">
        <f>COUNTIF($E$3:$E$1479,E905)</f>
        <v>1</v>
      </c>
      <c r="X905" s="35">
        <f t="shared" si="57"/>
        <v>0</v>
      </c>
      <c r="Y905">
        <f t="shared" si="58"/>
        <v>1</v>
      </c>
    </row>
    <row r="906" spans="1:25" ht="15.75" x14ac:dyDescent="0.25">
      <c r="A906">
        <f t="shared" si="59"/>
        <v>904</v>
      </c>
      <c r="B906" t="str">
        <f>C906&amp;" "&amp;D906&amp;" - "&amp;F906</f>
        <v>Chris Kreider - NYR</v>
      </c>
      <c r="C906" t="str">
        <f>RIGHT(E906,(LEN(E906)-1)-SEARCH(",",E906,1))</f>
        <v>Chris</v>
      </c>
      <c r="D906" t="str">
        <f>LEFT(E906,SEARCH(",",E906,1)-1)</f>
        <v>Kreider</v>
      </c>
      <c r="E906" s="39" t="s">
        <v>2982</v>
      </c>
      <c r="F906" s="30" t="s">
        <v>26</v>
      </c>
      <c r="G906" s="35" t="s">
        <v>383</v>
      </c>
      <c r="H906" s="35" t="s">
        <v>93</v>
      </c>
      <c r="I906" s="35" t="s">
        <v>2679</v>
      </c>
      <c r="J906" s="35">
        <v>28</v>
      </c>
      <c r="K906" s="35">
        <f>VALUE(COUNTIF(Validation!$A$2:$H$47,E906))</f>
        <v>0</v>
      </c>
      <c r="L906" s="361">
        <f>IF(OR(N906="RFA",N906="UFA",N906="",N906=0),0,N906)</f>
        <v>4625000</v>
      </c>
      <c r="M906" s="361">
        <f>IF(OR(O906="RFA",O906="UFA",O906="",O906=0),0,O906)</f>
        <v>0</v>
      </c>
      <c r="N906" s="358">
        <v>4625000</v>
      </c>
      <c r="O906" s="358" t="s">
        <v>7</v>
      </c>
      <c r="P906" s="358">
        <v>0</v>
      </c>
      <c r="Q906" s="358">
        <v>0</v>
      </c>
      <c r="R906" s="358">
        <v>0</v>
      </c>
      <c r="S906" s="358">
        <v>0</v>
      </c>
      <c r="T906" s="358">
        <v>0</v>
      </c>
      <c r="U906" s="35">
        <f t="shared" si="56"/>
        <v>1</v>
      </c>
      <c r="W906">
        <f>COUNTIF($E$3:$E$1479,E906)</f>
        <v>1</v>
      </c>
      <c r="X906" s="35">
        <f t="shared" si="57"/>
        <v>0</v>
      </c>
      <c r="Y906">
        <f t="shared" si="58"/>
        <v>0</v>
      </c>
    </row>
    <row r="907" spans="1:25" ht="15.75" x14ac:dyDescent="0.25">
      <c r="A907">
        <f t="shared" si="59"/>
        <v>905</v>
      </c>
      <c r="B907" t="str">
        <f>C907&amp;" "&amp;D907&amp;" - "&amp;F907</f>
        <v>Brendan Smith - NYR</v>
      </c>
      <c r="C907" t="str">
        <f>RIGHT(E907,(LEN(E907)-1)-SEARCH(",",E907,1))</f>
        <v>Brendan</v>
      </c>
      <c r="D907" t="str">
        <f>LEFT(E907,SEARCH(",",E907,1)-1)</f>
        <v>Smith</v>
      </c>
      <c r="E907" s="39" t="s">
        <v>1764</v>
      </c>
      <c r="F907" s="30" t="s">
        <v>26</v>
      </c>
      <c r="G907" s="35" t="s">
        <v>383</v>
      </c>
      <c r="H907" s="35" t="s">
        <v>2712</v>
      </c>
      <c r="I907" s="35" t="s">
        <v>2679</v>
      </c>
      <c r="J907" s="35">
        <v>30</v>
      </c>
      <c r="K907" s="35">
        <f>VALUE(COUNTIF(Validation!$A$2:$H$47,E907))</f>
        <v>0</v>
      </c>
      <c r="L907" s="361">
        <f>IF(OR(N907="RFA",N907="UFA",N907="",N907=0),0,N907)</f>
        <v>4350000</v>
      </c>
      <c r="M907" s="361">
        <f>IF(OR(O907="RFA",O907="UFA",O907="",O907=0),0,O907)</f>
        <v>4350000</v>
      </c>
      <c r="N907" s="358">
        <v>4350000</v>
      </c>
      <c r="O907" s="358">
        <v>4350000</v>
      </c>
      <c r="P907" s="358" t="s">
        <v>7</v>
      </c>
      <c r="Q907" s="358">
        <v>0</v>
      </c>
      <c r="R907" s="358">
        <v>0</v>
      </c>
      <c r="S907" s="358">
        <v>0</v>
      </c>
      <c r="T907" s="358">
        <v>0</v>
      </c>
      <c r="U907" s="35">
        <f t="shared" si="56"/>
        <v>2</v>
      </c>
      <c r="W907">
        <f>COUNTIF($E$3:$E$1479,E907)</f>
        <v>1</v>
      </c>
      <c r="X907" s="35">
        <f t="shared" si="57"/>
        <v>0</v>
      </c>
      <c r="Y907">
        <f t="shared" si="58"/>
        <v>1</v>
      </c>
    </row>
    <row r="908" spans="1:25" ht="15.75" x14ac:dyDescent="0.25">
      <c r="A908">
        <f t="shared" si="59"/>
        <v>906</v>
      </c>
      <c r="B908" t="str">
        <f>C908&amp;" "&amp;D908&amp;" - "&amp;F908</f>
        <v>Vladislav Namestnikov - NYR</v>
      </c>
      <c r="C908" t="str">
        <f>RIGHT(E908,(LEN(E908)-1)-SEARCH(",",E908,1))</f>
        <v>Vladislav</v>
      </c>
      <c r="D908" t="str">
        <f>LEFT(E908,SEARCH(",",E908,1)-1)</f>
        <v>Namestnikov</v>
      </c>
      <c r="E908" s="39" t="s">
        <v>1759</v>
      </c>
      <c r="F908" s="30" t="s">
        <v>26</v>
      </c>
      <c r="G908" s="35">
        <v>0</v>
      </c>
      <c r="H908" s="9" t="s">
        <v>2710</v>
      </c>
      <c r="I908" s="9" t="s">
        <v>2679</v>
      </c>
      <c r="J908" s="9">
        <v>26</v>
      </c>
      <c r="K908" s="35">
        <f>VALUE(COUNTIF(Validation!$A$2:$H$47,E908))</f>
        <v>0</v>
      </c>
      <c r="L908" s="361">
        <f>IF(OR(N908="RFA",N908="UFA",N908="",N908=0),0,N908)</f>
        <v>4000000</v>
      </c>
      <c r="M908" s="361">
        <f>IF(OR(O908="RFA",O908="UFA",O908="",O908=0),0,O908)</f>
        <v>0</v>
      </c>
      <c r="N908" s="358">
        <v>4000000</v>
      </c>
      <c r="O908" s="358" t="s">
        <v>7</v>
      </c>
      <c r="P908" s="358">
        <v>0</v>
      </c>
      <c r="Q908" s="358">
        <v>0</v>
      </c>
      <c r="R908" s="358">
        <v>0</v>
      </c>
      <c r="S908" s="358">
        <v>0</v>
      </c>
      <c r="T908" s="358">
        <v>0</v>
      </c>
      <c r="U908" s="35">
        <f t="shared" si="56"/>
        <v>1</v>
      </c>
      <c r="W908">
        <f>COUNTIF($E$3:$E$1479,E908)</f>
        <v>1</v>
      </c>
      <c r="X908" s="35">
        <f t="shared" si="57"/>
        <v>0</v>
      </c>
      <c r="Y908">
        <f t="shared" si="58"/>
        <v>0</v>
      </c>
    </row>
    <row r="909" spans="1:25" ht="15.75" x14ac:dyDescent="0.25">
      <c r="A909">
        <f t="shared" si="59"/>
        <v>907</v>
      </c>
      <c r="B909" t="str">
        <f>C909&amp;" "&amp;D909&amp;" - "&amp;F909</f>
        <v>Igor Shesterkin - NYR</v>
      </c>
      <c r="C909" t="str">
        <f>RIGHT(E909,(LEN(E909)-1)-SEARCH(",",E909,1))</f>
        <v>Igor</v>
      </c>
      <c r="D909" t="str">
        <f>LEFT(E909,SEARCH(",",E909,1)-1)</f>
        <v>Shesterkin</v>
      </c>
      <c r="E909" s="39" t="s">
        <v>2572</v>
      </c>
      <c r="F909" s="30" t="s">
        <v>26</v>
      </c>
      <c r="G909" s="35" t="s">
        <v>388</v>
      </c>
      <c r="H909" s="35" t="s">
        <v>127</v>
      </c>
      <c r="I909" s="35" t="s">
        <v>2692</v>
      </c>
      <c r="J909" s="35">
        <v>23</v>
      </c>
      <c r="K909" s="35">
        <f>VALUE(COUNTIF(Validation!$A$2:$H$47,E909))</f>
        <v>0</v>
      </c>
      <c r="L909" s="361">
        <f>IF(OR(N909="RFA",N909="UFA",N909="",N909=0),0,N909)</f>
        <v>3775000</v>
      </c>
      <c r="M909" s="361">
        <f>IF(OR(O909="RFA",O909="UFA",O909="",O909=0),0,O909)</f>
        <v>3775000</v>
      </c>
      <c r="N909" s="358">
        <v>3775000</v>
      </c>
      <c r="O909" s="358">
        <v>3775000</v>
      </c>
      <c r="P909" s="358" t="s">
        <v>8</v>
      </c>
      <c r="Q909" s="358">
        <v>0</v>
      </c>
      <c r="R909" s="358">
        <v>0</v>
      </c>
      <c r="S909" s="358">
        <v>0</v>
      </c>
      <c r="T909" s="358">
        <v>0</v>
      </c>
      <c r="U909" s="35">
        <f t="shared" si="56"/>
        <v>2</v>
      </c>
      <c r="W909">
        <f>COUNTIF($E$3:$E$1479,E909)</f>
        <v>1</v>
      </c>
      <c r="X909" s="35">
        <f t="shared" si="57"/>
        <v>1</v>
      </c>
      <c r="Y909">
        <f t="shared" si="58"/>
        <v>1</v>
      </c>
    </row>
    <row r="910" spans="1:25" ht="15.75" x14ac:dyDescent="0.25">
      <c r="A910">
        <f t="shared" si="59"/>
        <v>908</v>
      </c>
      <c r="B910" t="str">
        <f>C910&amp;" "&amp;D910&amp;" - "&amp;F910</f>
        <v>Kaapo Kakko - NYR</v>
      </c>
      <c r="C910" t="str">
        <f>RIGHT(E910,(LEN(E910)-1)-SEARCH(",",E910,1))</f>
        <v>Kaapo</v>
      </c>
      <c r="D910" t="str">
        <f>LEFT(E910,SEARCH(",",E910,1)-1)</f>
        <v>Kakko</v>
      </c>
      <c r="E910" s="39" t="s">
        <v>2711</v>
      </c>
      <c r="F910" s="30" t="s">
        <v>26</v>
      </c>
      <c r="G910" s="35" t="s">
        <v>390</v>
      </c>
      <c r="H910" s="35" t="s">
        <v>88</v>
      </c>
      <c r="I910" s="35" t="s">
        <v>2679</v>
      </c>
      <c r="J910" s="35">
        <v>18</v>
      </c>
      <c r="K910" s="35">
        <f>VALUE(COUNTIF(Validation!$A$2:$H$47,E910))</f>
        <v>0</v>
      </c>
      <c r="L910" s="361">
        <f>IF(OR(N910="RFA",N910="UFA",N910="",N910=0),0,N910)</f>
        <v>3575000</v>
      </c>
      <c r="M910" s="361">
        <f>IF(OR(O910="RFA",O910="UFA",O910="",O910=0),0,O910)</f>
        <v>3575000</v>
      </c>
      <c r="N910" s="358">
        <v>3575000</v>
      </c>
      <c r="O910" s="358">
        <v>3575000</v>
      </c>
      <c r="P910" s="358">
        <v>3575000</v>
      </c>
      <c r="Q910" s="358" t="s">
        <v>8</v>
      </c>
      <c r="R910" s="358">
        <v>0</v>
      </c>
      <c r="S910" s="358">
        <v>0</v>
      </c>
      <c r="T910" s="358">
        <v>0</v>
      </c>
      <c r="U910" s="35">
        <f t="shared" si="56"/>
        <v>3</v>
      </c>
      <c r="W910">
        <f>COUNTIF($E$3:$E$1479,E910)</f>
        <v>1</v>
      </c>
      <c r="X910" s="35">
        <f t="shared" si="57"/>
        <v>1</v>
      </c>
      <c r="Y910">
        <f t="shared" si="58"/>
        <v>1</v>
      </c>
    </row>
    <row r="911" spans="1:25" ht="15.75" x14ac:dyDescent="0.25">
      <c r="A911">
        <f t="shared" si="59"/>
        <v>909</v>
      </c>
      <c r="B911" t="str">
        <f>C911&amp;" "&amp;D911&amp;" - "&amp;F911</f>
        <v>Pavel Buchnevich - NYR</v>
      </c>
      <c r="C911" t="str">
        <f>RIGHT(E911,(LEN(E911)-1)-SEARCH(",",E911,1))</f>
        <v>Pavel</v>
      </c>
      <c r="D911" t="str">
        <f>LEFT(E911,SEARCH(",",E911,1)-1)</f>
        <v>Buchnevich</v>
      </c>
      <c r="E911" s="39" t="s">
        <v>1761</v>
      </c>
      <c r="F911" s="30" t="s">
        <v>26</v>
      </c>
      <c r="G911" s="35">
        <v>0</v>
      </c>
      <c r="H911" s="35" t="s">
        <v>2682</v>
      </c>
      <c r="I911" s="35" t="s">
        <v>2679</v>
      </c>
      <c r="J911" s="35">
        <v>24</v>
      </c>
      <c r="K911" s="35">
        <f>VALUE(COUNTIF(Validation!$A$2:$H$47,E911))</f>
        <v>0</v>
      </c>
      <c r="L911" s="361">
        <f>IF(OR(N911="RFA",N911="UFA",N911="",N911=0),0,N911)</f>
        <v>3250000</v>
      </c>
      <c r="M911" s="361">
        <f>IF(OR(O911="RFA",O911="UFA",O911="",O911=0),0,O911)</f>
        <v>3250000</v>
      </c>
      <c r="N911" s="358">
        <v>3250000</v>
      </c>
      <c r="O911" s="358">
        <v>3250000</v>
      </c>
      <c r="P911" s="358" t="s">
        <v>8</v>
      </c>
      <c r="Q911" s="358">
        <v>0</v>
      </c>
      <c r="R911" s="358">
        <v>0</v>
      </c>
      <c r="S911" s="358">
        <v>0</v>
      </c>
      <c r="T911" s="358">
        <v>0</v>
      </c>
      <c r="U911" s="35">
        <f t="shared" si="56"/>
        <v>2</v>
      </c>
      <c r="W911">
        <f>COUNTIF($E$3:$E$1479,E911)</f>
        <v>1</v>
      </c>
      <c r="X911" s="35">
        <f t="shared" si="57"/>
        <v>0</v>
      </c>
      <c r="Y911">
        <f t="shared" si="58"/>
        <v>1</v>
      </c>
    </row>
    <row r="912" spans="1:25" ht="15.75" x14ac:dyDescent="0.25">
      <c r="A912">
        <f t="shared" si="59"/>
        <v>910</v>
      </c>
      <c r="B912" t="str">
        <f>C912&amp;" "&amp;D912&amp;" - "&amp;F912</f>
        <v>Ryan Strome - NYR</v>
      </c>
      <c r="C912" t="str">
        <f>RIGHT(E912,(LEN(E912)-1)-SEARCH(",",E912,1))</f>
        <v>Ryan</v>
      </c>
      <c r="D912" t="str">
        <f>LEFT(E912,SEARCH(",",E912,1)-1)</f>
        <v>Strome</v>
      </c>
      <c r="E912" s="39" t="s">
        <v>2220</v>
      </c>
      <c r="F912" s="30" t="s">
        <v>26</v>
      </c>
      <c r="G912" s="35">
        <v>0</v>
      </c>
      <c r="H912" s="9" t="s">
        <v>2686</v>
      </c>
      <c r="I912" s="9" t="s">
        <v>2679</v>
      </c>
      <c r="J912" s="9">
        <v>26</v>
      </c>
      <c r="K912" s="35">
        <f>VALUE(COUNTIF(Validation!$A$2:$H$47,E912))</f>
        <v>0</v>
      </c>
      <c r="L912" s="361">
        <f>IF(OR(N912="RFA",N912="UFA",N912="",N912=0),0,N912)</f>
        <v>3100000</v>
      </c>
      <c r="M912" s="361">
        <f>IF(OR(O912="RFA",O912="UFA",O912="",O912=0),0,O912)</f>
        <v>0</v>
      </c>
      <c r="N912" s="358">
        <v>3100000</v>
      </c>
      <c r="O912" s="358" t="s">
        <v>8</v>
      </c>
      <c r="P912" s="358">
        <v>0</v>
      </c>
      <c r="Q912" s="358">
        <v>0</v>
      </c>
      <c r="R912" s="358">
        <v>0</v>
      </c>
      <c r="S912" s="358">
        <v>0</v>
      </c>
      <c r="T912" s="358">
        <v>0</v>
      </c>
      <c r="U912" s="35">
        <f t="shared" si="56"/>
        <v>1</v>
      </c>
      <c r="W912">
        <f>COUNTIF($E$3:$E$1479,E912)</f>
        <v>1</v>
      </c>
      <c r="X912" s="35">
        <f t="shared" si="57"/>
        <v>0</v>
      </c>
      <c r="Y912">
        <f t="shared" si="58"/>
        <v>0</v>
      </c>
    </row>
    <row r="913" spans="1:25" ht="15.75" x14ac:dyDescent="0.25">
      <c r="A913">
        <f t="shared" si="59"/>
        <v>911</v>
      </c>
      <c r="B913" t="str">
        <f>C913&amp;" "&amp;D913&amp;" - "&amp;F913</f>
        <v>Matt Beleskey - NYR</v>
      </c>
      <c r="C913" t="str">
        <f>RIGHT(E913,(LEN(E913)-1)-SEARCH(",",E913,1))</f>
        <v>Matt</v>
      </c>
      <c r="D913" t="str">
        <f>LEFT(E913,SEARCH(",",E913,1)-1)</f>
        <v>Beleskey</v>
      </c>
      <c r="E913" s="39" t="s">
        <v>1364</v>
      </c>
      <c r="F913" s="30" t="s">
        <v>26</v>
      </c>
      <c r="G913" s="35" t="s">
        <v>2688</v>
      </c>
      <c r="H913" s="35" t="s">
        <v>93</v>
      </c>
      <c r="I913" s="35" t="s">
        <v>2679</v>
      </c>
      <c r="J913" s="35">
        <v>31</v>
      </c>
      <c r="K913" s="35">
        <f>VALUE(COUNTIF(Validation!$A$2:$H$47,E913))</f>
        <v>0</v>
      </c>
      <c r="L913" s="361">
        <f>IF(OR(N913="RFA",N913="UFA",N913="",N913=0),0,N913)</f>
        <v>1900000</v>
      </c>
      <c r="M913" s="361">
        <f>IF(OR(O913="RFA",O913="UFA",O913="",O913=0),0,O913)</f>
        <v>0</v>
      </c>
      <c r="N913" s="358">
        <v>1900000</v>
      </c>
      <c r="O913" s="358" t="s">
        <v>7</v>
      </c>
      <c r="P913" s="358">
        <v>0</v>
      </c>
      <c r="Q913" s="358">
        <v>0</v>
      </c>
      <c r="R913" s="358">
        <v>0</v>
      </c>
      <c r="S913" s="358">
        <v>0</v>
      </c>
      <c r="T913" s="358">
        <v>0</v>
      </c>
      <c r="U913" s="35">
        <f t="shared" si="56"/>
        <v>1</v>
      </c>
      <c r="W913">
        <f>COUNTIF($E$3:$E$1479,E913)</f>
        <v>1</v>
      </c>
      <c r="X913" s="35">
        <f t="shared" si="57"/>
        <v>0</v>
      </c>
      <c r="Y913">
        <f t="shared" si="58"/>
        <v>0</v>
      </c>
    </row>
    <row r="914" spans="1:25" ht="15.75" x14ac:dyDescent="0.25">
      <c r="A914">
        <f t="shared" si="59"/>
        <v>912</v>
      </c>
      <c r="B914" t="str">
        <f>C914&amp;" "&amp;D914&amp;" - "&amp;F914</f>
        <v>Jesper Fast - NYR</v>
      </c>
      <c r="C914" t="str">
        <f>RIGHT(E914,(LEN(E914)-1)-SEARCH(",",E914,1))</f>
        <v>Jesper</v>
      </c>
      <c r="D914" t="str">
        <f>LEFT(E914,SEARCH(",",E914,1)-1)</f>
        <v>Fast</v>
      </c>
      <c r="E914" s="39" t="s">
        <v>2961</v>
      </c>
      <c r="F914" s="35" t="s">
        <v>26</v>
      </c>
      <c r="G914" s="35">
        <v>0</v>
      </c>
      <c r="H914" s="9" t="s">
        <v>88</v>
      </c>
      <c r="I914" s="9" t="s">
        <v>2679</v>
      </c>
      <c r="J914" s="9">
        <v>27</v>
      </c>
      <c r="K914" s="35">
        <f>VALUE(COUNTIF(Validation!$A$2:$H$47,E914))</f>
        <v>0</v>
      </c>
      <c r="L914" s="361">
        <f>IF(OR(N914="RFA",N914="UFA",N914="",N914=0),0,N914)</f>
        <v>1850000</v>
      </c>
      <c r="M914" s="361">
        <f>IF(OR(O914="RFA",O914="UFA",O914="",O914=0),0,O914)</f>
        <v>0</v>
      </c>
      <c r="N914" s="358">
        <v>1850000</v>
      </c>
      <c r="O914" s="358" t="s">
        <v>7</v>
      </c>
      <c r="P914" s="358">
        <v>0</v>
      </c>
      <c r="Q914" s="358">
        <v>0</v>
      </c>
      <c r="R914" s="358">
        <v>0</v>
      </c>
      <c r="S914" s="358">
        <v>0</v>
      </c>
      <c r="T914" s="358">
        <v>0</v>
      </c>
      <c r="U914" s="35">
        <f t="shared" si="56"/>
        <v>1</v>
      </c>
      <c r="W914">
        <f>COUNTIF($E$3:$E$1479,E914)</f>
        <v>1</v>
      </c>
    </row>
    <row r="915" spans="1:25" ht="15.75" x14ac:dyDescent="0.25">
      <c r="A915">
        <f t="shared" si="59"/>
        <v>913</v>
      </c>
      <c r="B915" t="str">
        <f>C915&amp;" "&amp;D915&amp;" - "&amp;F915</f>
        <v>Adam Fox - NYR</v>
      </c>
      <c r="C915" t="str">
        <f>RIGHT(E915,(LEN(E915)-1)-SEARCH(",",E915,1))</f>
        <v>Adam</v>
      </c>
      <c r="D915" t="str">
        <f>LEFT(E915,SEARCH(",",E915,1)-1)</f>
        <v>Fox</v>
      </c>
      <c r="E915" s="39" t="s">
        <v>2564</v>
      </c>
      <c r="F915" s="30" t="s">
        <v>26</v>
      </c>
      <c r="G915" s="35" t="s">
        <v>388</v>
      </c>
      <c r="H915" s="35" t="s">
        <v>381</v>
      </c>
      <c r="I915" s="35" t="s">
        <v>2679</v>
      </c>
      <c r="J915" s="35">
        <v>21</v>
      </c>
      <c r="K915" s="35">
        <f>VALUE(COUNTIF(Validation!$A$2:$H$47,E915))</f>
        <v>0</v>
      </c>
      <c r="L915" s="361">
        <f>IF(OR(N915="RFA",N915="UFA",N915="",N915=0),0,N915)</f>
        <v>1775000</v>
      </c>
      <c r="M915" s="361">
        <f>IF(OR(O915="RFA",O915="UFA",O915="",O915=0),0,O915)</f>
        <v>1775000</v>
      </c>
      <c r="N915" s="358">
        <v>1775000</v>
      </c>
      <c r="O915" s="358">
        <v>1775000</v>
      </c>
      <c r="P915" s="358">
        <v>1775000</v>
      </c>
      <c r="Q915" s="358" t="s">
        <v>8</v>
      </c>
      <c r="R915" s="358">
        <v>0</v>
      </c>
      <c r="S915" s="358">
        <v>0</v>
      </c>
      <c r="T915" s="358">
        <v>0</v>
      </c>
      <c r="U915" s="35">
        <f t="shared" si="56"/>
        <v>3</v>
      </c>
      <c r="W915">
        <f>COUNTIF($E$3:$E$1479,E915)</f>
        <v>1</v>
      </c>
      <c r="X915" s="35">
        <f t="shared" si="57"/>
        <v>1</v>
      </c>
      <c r="Y915">
        <f t="shared" si="58"/>
        <v>1</v>
      </c>
    </row>
    <row r="916" spans="1:25" ht="15.75" x14ac:dyDescent="0.25">
      <c r="A916">
        <f t="shared" si="59"/>
        <v>914</v>
      </c>
      <c r="B916" t="str">
        <f>C916&amp;" "&amp;D916&amp;" - "&amp;F916</f>
        <v>Vitali Kravtsov - NYR</v>
      </c>
      <c r="C916" t="str">
        <f>RIGHT(E916,(LEN(E916)-1)-SEARCH(",",E916,1))</f>
        <v>Vitali</v>
      </c>
      <c r="D916" t="str">
        <f>LEFT(E916,SEARCH(",",E916,1)-1)</f>
        <v>Kravtsov</v>
      </c>
      <c r="E916" s="39" t="s">
        <v>2565</v>
      </c>
      <c r="F916" s="30" t="s">
        <v>26</v>
      </c>
      <c r="G916" s="35" t="s">
        <v>388</v>
      </c>
      <c r="H916" s="35" t="s">
        <v>88</v>
      </c>
      <c r="I916" s="35" t="s">
        <v>2692</v>
      </c>
      <c r="J916" s="35">
        <v>19</v>
      </c>
      <c r="K916" s="35">
        <f>VALUE(COUNTIF(Validation!$A$2:$H$47,E916))</f>
        <v>0</v>
      </c>
      <c r="L916" s="361">
        <f>IF(OR(N916="RFA",N916="UFA",N916="",N916=0),0,N916)</f>
        <v>1775000</v>
      </c>
      <c r="M916" s="361">
        <f>IF(OR(O916="RFA",O916="UFA",O916="",O916=0),0,O916)</f>
        <v>1775000</v>
      </c>
      <c r="N916" s="358">
        <v>1775000</v>
      </c>
      <c r="O916" s="358">
        <v>1775000</v>
      </c>
      <c r="P916" s="358">
        <v>1775000</v>
      </c>
      <c r="Q916" s="358" t="s">
        <v>8</v>
      </c>
      <c r="R916" s="358">
        <v>0</v>
      </c>
      <c r="S916" s="358">
        <v>0</v>
      </c>
      <c r="T916" s="358">
        <v>0</v>
      </c>
      <c r="U916" s="35">
        <f t="shared" si="56"/>
        <v>3</v>
      </c>
      <c r="W916">
        <f>COUNTIF($E$3:$E$1479,E916)</f>
        <v>1</v>
      </c>
      <c r="X916" s="35">
        <f t="shared" si="57"/>
        <v>1</v>
      </c>
      <c r="Y916">
        <f t="shared" si="58"/>
        <v>1</v>
      </c>
    </row>
    <row r="917" spans="1:25" ht="15.75" x14ac:dyDescent="0.25">
      <c r="A917">
        <f t="shared" si="59"/>
        <v>915</v>
      </c>
      <c r="B917" t="str">
        <f>C917&amp;" "&amp;D917&amp;" - "&amp;F917</f>
        <v>Lias Andersson - NYR</v>
      </c>
      <c r="C917" t="str">
        <f>RIGHT(E917,(LEN(E917)-1)-SEARCH(",",E917,1))</f>
        <v>Lias</v>
      </c>
      <c r="D917" t="str">
        <f>LEFT(E917,SEARCH(",",E917,1)-1)</f>
        <v>Andersson</v>
      </c>
      <c r="E917" s="39" t="s">
        <v>1772</v>
      </c>
      <c r="F917" s="30" t="s">
        <v>26</v>
      </c>
      <c r="G917" s="35" t="s">
        <v>388</v>
      </c>
      <c r="H917" s="35" t="s">
        <v>2681</v>
      </c>
      <c r="I917" s="35" t="s">
        <v>2679</v>
      </c>
      <c r="J917" s="35">
        <v>20</v>
      </c>
      <c r="K917" s="35">
        <f>VALUE(COUNTIF(Validation!$A$2:$H$47,E917))</f>
        <v>0</v>
      </c>
      <c r="L917" s="361">
        <f>IF(OR(N917="RFA",N917="UFA",N917="",N917=0),0,N917)</f>
        <v>1744166</v>
      </c>
      <c r="M917" s="361">
        <f>IF(OR(O917="RFA",O917="UFA",O917="",O917=0),0,O917)</f>
        <v>1744166</v>
      </c>
      <c r="N917" s="358">
        <v>1744166</v>
      </c>
      <c r="O917" s="358">
        <v>1744166</v>
      </c>
      <c r="P917" s="358" t="s">
        <v>8</v>
      </c>
      <c r="Q917" s="358">
        <v>0</v>
      </c>
      <c r="R917" s="358">
        <v>0</v>
      </c>
      <c r="S917" s="358">
        <v>0</v>
      </c>
      <c r="T917" s="358">
        <v>0</v>
      </c>
      <c r="U917" s="35">
        <f t="shared" si="56"/>
        <v>2</v>
      </c>
      <c r="W917">
        <f>COUNTIF($E$3:$E$1479,E917)</f>
        <v>1</v>
      </c>
      <c r="X917" s="35">
        <f t="shared" si="57"/>
        <v>1</v>
      </c>
      <c r="Y917">
        <f t="shared" si="58"/>
        <v>1</v>
      </c>
    </row>
    <row r="918" spans="1:25" ht="15.75" x14ac:dyDescent="0.25">
      <c r="A918">
        <f t="shared" si="59"/>
        <v>916</v>
      </c>
      <c r="B918" t="str">
        <f>C918&amp;" "&amp;D918&amp;" - "&amp;F918</f>
        <v>Filip Chytil - NYR</v>
      </c>
      <c r="C918" t="str">
        <f>RIGHT(E918,(LEN(E918)-1)-SEARCH(",",E918,1))</f>
        <v>Filip</v>
      </c>
      <c r="D918" t="str">
        <f>LEFT(E918,SEARCH(",",E918,1)-1)</f>
        <v>Chytil</v>
      </c>
      <c r="E918" s="39" t="s">
        <v>1771</v>
      </c>
      <c r="F918" s="30" t="s">
        <v>26</v>
      </c>
      <c r="G918" s="35" t="s">
        <v>388</v>
      </c>
      <c r="H918" s="35" t="s">
        <v>2698</v>
      </c>
      <c r="I918" s="35" t="s">
        <v>2679</v>
      </c>
      <c r="J918" s="35">
        <v>19</v>
      </c>
      <c r="K918" s="35">
        <f>VALUE(COUNTIF(Validation!$A$2:$H$47,E918))</f>
        <v>0</v>
      </c>
      <c r="L918" s="361">
        <f>IF(OR(N918="RFA",N918="UFA",N918="",N918=0),0,N918)</f>
        <v>1244166</v>
      </c>
      <c r="M918" s="361">
        <f>IF(OR(O918="RFA",O918="UFA",O918="",O918=0),0,O918)</f>
        <v>1244166</v>
      </c>
      <c r="N918" s="358">
        <v>1244166</v>
      </c>
      <c r="O918" s="358">
        <v>1244166</v>
      </c>
      <c r="P918" s="358" t="s">
        <v>8</v>
      </c>
      <c r="Q918" s="358">
        <v>0</v>
      </c>
      <c r="R918" s="358">
        <v>0</v>
      </c>
      <c r="S918" s="358">
        <v>0</v>
      </c>
      <c r="T918" s="358">
        <v>0</v>
      </c>
      <c r="U918" s="35">
        <f t="shared" si="56"/>
        <v>2</v>
      </c>
      <c r="W918">
        <f>COUNTIF($E$3:$E$1479,E918)</f>
        <v>1</v>
      </c>
      <c r="X918" s="35">
        <f t="shared" si="57"/>
        <v>1</v>
      </c>
      <c r="Y918">
        <f t="shared" si="58"/>
        <v>1</v>
      </c>
    </row>
    <row r="919" spans="1:25" ht="15.75" x14ac:dyDescent="0.25">
      <c r="A919">
        <f t="shared" si="59"/>
        <v>917</v>
      </c>
      <c r="B919" t="str">
        <f>C919&amp;" "&amp;D919&amp;" - "&amp;F919</f>
        <v>Ville Meskanen - NYR</v>
      </c>
      <c r="C919" t="str">
        <f>RIGHT(E919,(LEN(E919)-1)-SEARCH(",",E919,1))</f>
        <v>Ville</v>
      </c>
      <c r="D919" t="str">
        <f>LEFT(E919,SEARCH(",",E919,1)-1)</f>
        <v>Meskanen</v>
      </c>
      <c r="E919" s="39" t="s">
        <v>1768</v>
      </c>
      <c r="F919" s="30" t="s">
        <v>26</v>
      </c>
      <c r="G919" s="35" t="s">
        <v>388</v>
      </c>
      <c r="H919" s="35" t="s">
        <v>2682</v>
      </c>
      <c r="I919" s="35" t="s">
        <v>2692</v>
      </c>
      <c r="J919" s="35">
        <v>23</v>
      </c>
      <c r="K919" s="35">
        <f>VALUE(COUNTIF(Validation!$A$2:$H$47,E919))</f>
        <v>0</v>
      </c>
      <c r="L919" s="361">
        <f>IF(OR(N919="RFA",N919="UFA",N919="",N919=0),0,N919)</f>
        <v>1137500</v>
      </c>
      <c r="M919" s="361">
        <f>IF(OR(O919="RFA",O919="UFA",O919="",O919=0),0,O919)</f>
        <v>0</v>
      </c>
      <c r="N919" s="358">
        <v>1137500</v>
      </c>
      <c r="O919" s="358" t="s">
        <v>8</v>
      </c>
      <c r="P919" s="358">
        <v>0</v>
      </c>
      <c r="Q919" s="358">
        <v>0</v>
      </c>
      <c r="R919" s="358">
        <v>0</v>
      </c>
      <c r="S919" s="358">
        <v>0</v>
      </c>
      <c r="T919" s="358">
        <v>0</v>
      </c>
      <c r="U919" s="35">
        <f t="shared" si="56"/>
        <v>1</v>
      </c>
      <c r="W919">
        <f>COUNTIF($E$3:$E$1479,E919)</f>
        <v>1</v>
      </c>
      <c r="X919" s="35">
        <f t="shared" si="57"/>
        <v>1</v>
      </c>
      <c r="Y919">
        <f t="shared" si="58"/>
        <v>0</v>
      </c>
    </row>
    <row r="920" spans="1:25" ht="15.75" x14ac:dyDescent="0.25">
      <c r="A920">
        <f t="shared" si="59"/>
        <v>918</v>
      </c>
      <c r="B920" t="str">
        <f>C920&amp;" "&amp;D920&amp;" - "&amp;F920</f>
        <v>Ryan Lindgren - NYR</v>
      </c>
      <c r="C920" t="str">
        <f>RIGHT(E920,(LEN(E920)-1)-SEARCH(",",E920,1))</f>
        <v>Ryan</v>
      </c>
      <c r="D920" t="str">
        <f>LEFT(E920,SEARCH(",",E920,1)-1)</f>
        <v>Lindgren</v>
      </c>
      <c r="E920" s="39" t="s">
        <v>1769</v>
      </c>
      <c r="F920" s="30" t="s">
        <v>26</v>
      </c>
      <c r="G920" s="35" t="s">
        <v>388</v>
      </c>
      <c r="H920" s="35" t="s">
        <v>382</v>
      </c>
      <c r="I920" s="35" t="s">
        <v>2692</v>
      </c>
      <c r="J920" s="35">
        <v>21</v>
      </c>
      <c r="K920" s="35">
        <f>VALUE(COUNTIF(Validation!$A$2:$H$47,E920))</f>
        <v>0</v>
      </c>
      <c r="L920" s="361">
        <f>IF(OR(N920="RFA",N920="UFA",N920="",N920=0),0,N920)</f>
        <v>1100000</v>
      </c>
      <c r="M920" s="361">
        <f>IF(OR(O920="RFA",O920="UFA",O920="",O920=0),0,O920)</f>
        <v>1100000</v>
      </c>
      <c r="N920" s="358">
        <v>1100000</v>
      </c>
      <c r="O920" s="358">
        <v>1100000</v>
      </c>
      <c r="P920" s="358" t="s">
        <v>8</v>
      </c>
      <c r="Q920" s="358">
        <v>0</v>
      </c>
      <c r="R920" s="358">
        <v>0</v>
      </c>
      <c r="S920" s="358">
        <v>0</v>
      </c>
      <c r="T920" s="358">
        <v>0</v>
      </c>
      <c r="U920" s="35">
        <f t="shared" si="56"/>
        <v>2</v>
      </c>
      <c r="W920">
        <f>COUNTIF($E$3:$E$1479,E920)</f>
        <v>1</v>
      </c>
      <c r="X920" s="35">
        <f t="shared" si="57"/>
        <v>1</v>
      </c>
      <c r="Y920">
        <f t="shared" si="58"/>
        <v>1</v>
      </c>
    </row>
    <row r="921" spans="1:25" ht="15.75" x14ac:dyDescent="0.25">
      <c r="A921">
        <f t="shared" si="59"/>
        <v>919</v>
      </c>
      <c r="B921" t="str">
        <f>C921&amp;" "&amp;D921&amp;" - "&amp;F921</f>
        <v>Jacob Elmer - NYR</v>
      </c>
      <c r="C921" t="str">
        <f>RIGHT(E921,(LEN(E921)-1)-SEARCH(",",E921,1))</f>
        <v>Jacob</v>
      </c>
      <c r="D921" t="str">
        <f>LEFT(E921,SEARCH(",",E921,1)-1)</f>
        <v>Elmer</v>
      </c>
      <c r="E921" s="14" t="s">
        <v>2566</v>
      </c>
      <c r="F921" s="30" t="s">
        <v>26</v>
      </c>
      <c r="G921" s="35" t="s">
        <v>388</v>
      </c>
      <c r="H921" s="35" t="s">
        <v>88</v>
      </c>
      <c r="I921" s="35" t="s">
        <v>2692</v>
      </c>
      <c r="J921" s="35">
        <v>20</v>
      </c>
      <c r="L921" s="361">
        <f>IF(OR(N921="RFA",N921="UFA",N921="",N921=0),0,N921)</f>
        <v>925000</v>
      </c>
      <c r="M921" s="361">
        <f>IF(OR(O921="RFA",O921="UFA",O921="",O921=0),0,O921)</f>
        <v>925000</v>
      </c>
      <c r="N921" s="358">
        <v>925000</v>
      </c>
      <c r="O921" s="358">
        <v>925000</v>
      </c>
      <c r="P921" s="358">
        <v>925000</v>
      </c>
      <c r="Q921" s="358" t="s">
        <v>8</v>
      </c>
      <c r="R921" s="358">
        <v>0</v>
      </c>
      <c r="S921" s="358">
        <v>0</v>
      </c>
      <c r="T921" s="358">
        <v>0</v>
      </c>
      <c r="U921" s="35">
        <f t="shared" si="56"/>
        <v>3</v>
      </c>
      <c r="W921">
        <f>COUNTIF($E$3:$E$1479,E921)</f>
        <v>1</v>
      </c>
      <c r="X921" s="35">
        <f t="shared" si="57"/>
        <v>1</v>
      </c>
      <c r="Y921">
        <f t="shared" si="58"/>
        <v>1</v>
      </c>
    </row>
    <row r="922" spans="1:25" ht="15.75" x14ac:dyDescent="0.25">
      <c r="A922">
        <f t="shared" si="59"/>
        <v>920</v>
      </c>
      <c r="B922" t="str">
        <f>C922&amp;" "&amp;D922&amp;" - "&amp;F922</f>
        <v>Alexandar Georgiev - NYR</v>
      </c>
      <c r="C922" t="str">
        <f>RIGHT(E922,(LEN(E922)-1)-SEARCH(",",E922,1))</f>
        <v>Alexandar</v>
      </c>
      <c r="D922" t="str">
        <f>LEFT(E922,SEARCH(",",E922,1)-1)</f>
        <v>Georgiev</v>
      </c>
      <c r="E922" s="39" t="s">
        <v>1777</v>
      </c>
      <c r="F922" s="30" t="s">
        <v>26</v>
      </c>
      <c r="G922" s="35" t="s">
        <v>388</v>
      </c>
      <c r="H922" s="35" t="s">
        <v>127</v>
      </c>
      <c r="I922" s="35" t="s">
        <v>2679</v>
      </c>
      <c r="J922" s="35">
        <v>23</v>
      </c>
      <c r="K922" s="35">
        <f>VALUE(COUNTIF(Validation!$A$2:$H$47,E922))</f>
        <v>0</v>
      </c>
      <c r="L922" s="361">
        <f>IF(OR(N922="RFA",N922="UFA",N922="",N922=0),0,N922)</f>
        <v>925000</v>
      </c>
      <c r="M922" s="361">
        <f>IF(OR(O922="RFA",O922="UFA",O922="",O922=0),0,O922)</f>
        <v>0</v>
      </c>
      <c r="N922" s="358">
        <v>925000</v>
      </c>
      <c r="O922" s="358" t="s">
        <v>8</v>
      </c>
      <c r="P922" s="358">
        <v>0</v>
      </c>
      <c r="Q922" s="358">
        <v>0</v>
      </c>
      <c r="R922" s="358">
        <v>0</v>
      </c>
      <c r="S922" s="358">
        <v>0</v>
      </c>
      <c r="T922" s="358">
        <v>0</v>
      </c>
      <c r="U922" s="35">
        <f t="shared" si="56"/>
        <v>1</v>
      </c>
      <c r="W922">
        <f>COUNTIF($E$3:$E$1479,E922)</f>
        <v>1</v>
      </c>
      <c r="X922" s="35">
        <f t="shared" si="57"/>
        <v>1</v>
      </c>
      <c r="Y922">
        <f t="shared" si="58"/>
        <v>0</v>
      </c>
    </row>
    <row r="923" spans="1:25" ht="15.75" x14ac:dyDescent="0.25">
      <c r="A923">
        <f t="shared" si="59"/>
        <v>921</v>
      </c>
      <c r="B923" t="str">
        <f>C923&amp;" "&amp;D923&amp;" - "&amp;F923</f>
        <v>Adam Huska - NYR</v>
      </c>
      <c r="C923" t="str">
        <f>RIGHT(E923,(LEN(E923)-1)-SEARCH(",",E923,1))</f>
        <v>Adam</v>
      </c>
      <c r="D923" t="str">
        <f>LEFT(E923,SEARCH(",",E923,1)-1)</f>
        <v>Huska</v>
      </c>
      <c r="E923" s="39" t="s">
        <v>2571</v>
      </c>
      <c r="F923" s="30" t="s">
        <v>26</v>
      </c>
      <c r="G923" s="35" t="s">
        <v>388</v>
      </c>
      <c r="H923" s="35" t="s">
        <v>127</v>
      </c>
      <c r="I923" s="35" t="s">
        <v>2692</v>
      </c>
      <c r="J923" s="35">
        <v>22</v>
      </c>
      <c r="K923" s="35">
        <f>VALUE(COUNTIF(Validation!$A$2:$H$47,E923))</f>
        <v>0</v>
      </c>
      <c r="L923" s="361">
        <f>IF(OR(N923="RFA",N923="UFA",N923="",N923=0),0,N923)</f>
        <v>925000</v>
      </c>
      <c r="M923" s="361">
        <f>IF(OR(O923="RFA",O923="UFA",O923="",O923=0),0,O923)</f>
        <v>925000</v>
      </c>
      <c r="N923" s="358">
        <v>925000</v>
      </c>
      <c r="O923" s="358">
        <v>925000</v>
      </c>
      <c r="P923" s="358" t="s">
        <v>8</v>
      </c>
      <c r="Q923" s="358">
        <v>0</v>
      </c>
      <c r="R923" s="358">
        <v>0</v>
      </c>
      <c r="S923" s="358">
        <v>0</v>
      </c>
      <c r="T923" s="358">
        <v>0</v>
      </c>
      <c r="U923" s="35">
        <f t="shared" si="56"/>
        <v>2</v>
      </c>
      <c r="W923">
        <f>COUNTIF($E$3:$E$1479,E923)</f>
        <v>1</v>
      </c>
      <c r="X923" s="35">
        <f t="shared" si="57"/>
        <v>1</v>
      </c>
      <c r="Y923">
        <f t="shared" si="58"/>
        <v>1</v>
      </c>
    </row>
    <row r="924" spans="1:25" ht="15.75" x14ac:dyDescent="0.25">
      <c r="A924">
        <f t="shared" si="59"/>
        <v>922</v>
      </c>
      <c r="B924" t="str">
        <f>C924&amp;" "&amp;D924&amp;" - "&amp;F924</f>
        <v>Joey Keane - NYR</v>
      </c>
      <c r="C924" t="str">
        <f>RIGHT(E924,(LEN(E924)-1)-SEARCH(",",E924,1))</f>
        <v>Joey</v>
      </c>
      <c r="D924" t="str">
        <f>LEFT(E924,SEARCH(",",E924,1)-1)</f>
        <v>Keane</v>
      </c>
      <c r="E924" s="39" t="s">
        <v>2570</v>
      </c>
      <c r="F924" s="30" t="s">
        <v>26</v>
      </c>
      <c r="G924" s="35" t="s">
        <v>388</v>
      </c>
      <c r="H924" s="35" t="s">
        <v>381</v>
      </c>
      <c r="I924" s="35" t="s">
        <v>2692</v>
      </c>
      <c r="J924" s="35">
        <v>20</v>
      </c>
      <c r="K924" s="35">
        <f>VALUE(COUNTIF(Validation!$A$2:$H$47,E924))</f>
        <v>0</v>
      </c>
      <c r="L924" s="361">
        <f>IF(OR(N924="RFA",N924="UFA",N924="",N924=0),0,N924)</f>
        <v>925000</v>
      </c>
      <c r="M924" s="361">
        <f>IF(OR(O924="RFA",O924="UFA",O924="",O924=0),0,O924)</f>
        <v>925000</v>
      </c>
      <c r="N924" s="358">
        <v>925000</v>
      </c>
      <c r="O924" s="358">
        <v>925000</v>
      </c>
      <c r="P924" s="358">
        <v>925000</v>
      </c>
      <c r="Q924" s="358" t="s">
        <v>8</v>
      </c>
      <c r="R924" s="358">
        <v>0</v>
      </c>
      <c r="S924" s="358">
        <v>0</v>
      </c>
      <c r="T924" s="358">
        <v>0</v>
      </c>
      <c r="U924" s="35">
        <f t="shared" si="56"/>
        <v>3</v>
      </c>
      <c r="W924">
        <f>COUNTIF($E$3:$E$1479,E924)</f>
        <v>1</v>
      </c>
      <c r="X924" s="35">
        <f t="shared" si="57"/>
        <v>1</v>
      </c>
      <c r="Y924">
        <f t="shared" si="58"/>
        <v>1</v>
      </c>
    </row>
    <row r="925" spans="1:25" ht="15.75" x14ac:dyDescent="0.25">
      <c r="A925">
        <f t="shared" si="59"/>
        <v>923</v>
      </c>
      <c r="B925" t="str">
        <f>C925&amp;" "&amp;D925&amp;" - "&amp;F925</f>
        <v>Patrick Newell - NYR</v>
      </c>
      <c r="C925" t="str">
        <f>RIGHT(E925,(LEN(E925)-1)-SEARCH(",",E925,1))</f>
        <v>Patrick</v>
      </c>
      <c r="D925" t="str">
        <f>LEFT(E925,SEARCH(",",E925,1)-1)</f>
        <v>Newell</v>
      </c>
      <c r="E925" s="39" t="s">
        <v>2567</v>
      </c>
      <c r="F925" s="30" t="s">
        <v>26</v>
      </c>
      <c r="G925" s="35" t="s">
        <v>388</v>
      </c>
      <c r="H925" s="35" t="s">
        <v>2681</v>
      </c>
      <c r="I925" s="35" t="s">
        <v>2692</v>
      </c>
      <c r="J925" s="35">
        <v>23</v>
      </c>
      <c r="K925" s="35">
        <f>VALUE(COUNTIF(Validation!$A$2:$H$47,E925))</f>
        <v>0</v>
      </c>
      <c r="L925" s="361">
        <f>IF(OR(N925="RFA",N925="UFA",N925="",N925=0),0,N925)</f>
        <v>925000</v>
      </c>
      <c r="M925" s="361">
        <f>IF(OR(O925="RFA",O925="UFA",O925="",O925=0),0,O925)</f>
        <v>925000</v>
      </c>
      <c r="N925" s="358">
        <v>925000</v>
      </c>
      <c r="O925" s="358">
        <v>925000</v>
      </c>
      <c r="P925" s="358" t="s">
        <v>8</v>
      </c>
      <c r="Q925" s="358">
        <v>0</v>
      </c>
      <c r="R925" s="358">
        <v>0</v>
      </c>
      <c r="S925" s="358">
        <v>0</v>
      </c>
      <c r="T925" s="358">
        <v>0</v>
      </c>
      <c r="U925" s="35">
        <f t="shared" si="56"/>
        <v>2</v>
      </c>
      <c r="W925">
        <f>COUNTIF($E$3:$E$1479,E925)</f>
        <v>1</v>
      </c>
      <c r="X925" s="35">
        <f t="shared" si="57"/>
        <v>1</v>
      </c>
      <c r="Y925">
        <f t="shared" si="58"/>
        <v>1</v>
      </c>
    </row>
    <row r="926" spans="1:25" ht="15.75" x14ac:dyDescent="0.25">
      <c r="A926">
        <f t="shared" si="59"/>
        <v>924</v>
      </c>
      <c r="B926" t="str">
        <f>C926&amp;" "&amp;D926&amp;" - "&amp;F926</f>
        <v>Tarmo Reunanen - NYR</v>
      </c>
      <c r="C926" t="str">
        <f>RIGHT(E926,(LEN(E926)-1)-SEARCH(",",E926,1))</f>
        <v>Tarmo</v>
      </c>
      <c r="D926" t="str">
        <f>LEFT(E926,SEARCH(",",E926,1)-1)</f>
        <v>Reunanen</v>
      </c>
      <c r="E926" s="39" t="s">
        <v>2569</v>
      </c>
      <c r="F926" s="30" t="s">
        <v>26</v>
      </c>
      <c r="G926" s="35" t="s">
        <v>388</v>
      </c>
      <c r="H926" s="35" t="s">
        <v>82</v>
      </c>
      <c r="I926" s="35" t="s">
        <v>2692</v>
      </c>
      <c r="J926" s="35">
        <v>21</v>
      </c>
      <c r="K926" s="35">
        <f>VALUE(COUNTIF(Validation!$A$2:$H$47,E926))</f>
        <v>0</v>
      </c>
      <c r="L926" s="361">
        <f>IF(OR(N926="RFA",N926="UFA",N926="",N926=0),0,N926)</f>
        <v>925000</v>
      </c>
      <c r="M926" s="361">
        <f>IF(OR(O926="RFA",O926="UFA",O926="",O926=0),0,O926)</f>
        <v>925000</v>
      </c>
      <c r="N926" s="358">
        <v>925000</v>
      </c>
      <c r="O926" s="358">
        <v>925000</v>
      </c>
      <c r="P926" s="358">
        <v>925000</v>
      </c>
      <c r="Q926" s="358" t="s">
        <v>8</v>
      </c>
      <c r="R926" s="358">
        <v>0</v>
      </c>
      <c r="S926" s="358">
        <v>0</v>
      </c>
      <c r="T926" s="358">
        <v>0</v>
      </c>
      <c r="U926" s="35">
        <f t="shared" si="56"/>
        <v>3</v>
      </c>
      <c r="W926">
        <f>COUNTIF($E$3:$E$1479,E926)</f>
        <v>1</v>
      </c>
      <c r="X926" s="35">
        <f t="shared" si="57"/>
        <v>1</v>
      </c>
      <c r="Y926">
        <f t="shared" si="58"/>
        <v>1</v>
      </c>
    </row>
    <row r="927" spans="1:25" ht="15.75" x14ac:dyDescent="0.25">
      <c r="A927">
        <f t="shared" si="59"/>
        <v>925</v>
      </c>
      <c r="B927" t="str">
        <f>C927&amp;" "&amp;D927&amp;" - "&amp;F927</f>
        <v>Yegor Rykov - NYR</v>
      </c>
      <c r="C927" t="str">
        <f>RIGHT(E927,(LEN(E927)-1)-SEARCH(",",E927,1))</f>
        <v>Yegor</v>
      </c>
      <c r="D927" t="str">
        <f>LEFT(E927,SEARCH(",",E927,1)-1)</f>
        <v>Rykov</v>
      </c>
      <c r="E927" s="39" t="s">
        <v>2568</v>
      </c>
      <c r="F927" s="30" t="s">
        <v>26</v>
      </c>
      <c r="G927" s="35" t="s">
        <v>388</v>
      </c>
      <c r="H927" s="35" t="s">
        <v>382</v>
      </c>
      <c r="I927" s="35" t="s">
        <v>2692</v>
      </c>
      <c r="J927" s="35">
        <v>22</v>
      </c>
      <c r="K927" s="35">
        <f>VALUE(COUNTIF(Validation!$A$2:$H$47,E927))</f>
        <v>0</v>
      </c>
      <c r="L927" s="361">
        <f>IF(OR(N927="RFA",N927="UFA",N927="",N927=0),0,N927)</f>
        <v>925000</v>
      </c>
      <c r="M927" s="361">
        <f>IF(OR(O927="RFA",O927="UFA",O927="",O927=0),0,O927)</f>
        <v>925000</v>
      </c>
      <c r="N927" s="358">
        <v>925000</v>
      </c>
      <c r="O927" s="358">
        <v>925000</v>
      </c>
      <c r="P927" s="358" t="s">
        <v>8</v>
      </c>
      <c r="Q927" s="358">
        <v>0</v>
      </c>
      <c r="R927" s="358">
        <v>0</v>
      </c>
      <c r="S927" s="358">
        <v>0</v>
      </c>
      <c r="T927" s="358">
        <v>0</v>
      </c>
      <c r="U927" s="35">
        <f t="shared" si="56"/>
        <v>2</v>
      </c>
      <c r="W927">
        <f>COUNTIF($E$3:$E$1479,E927)</f>
        <v>1</v>
      </c>
      <c r="X927" s="35">
        <f t="shared" si="57"/>
        <v>1</v>
      </c>
      <c r="Y927">
        <f t="shared" si="58"/>
        <v>1</v>
      </c>
    </row>
    <row r="928" spans="1:25" ht="15.75" x14ac:dyDescent="0.25">
      <c r="A928">
        <f t="shared" si="59"/>
        <v>926</v>
      </c>
      <c r="B928" t="str">
        <f>C928&amp;" "&amp;D928&amp;" - "&amp;F928</f>
        <v>Sean Day - NYR</v>
      </c>
      <c r="C928" t="str">
        <f>RIGHT(E928,(LEN(E928)-1)-SEARCH(",",E928,1))</f>
        <v>Sean</v>
      </c>
      <c r="D928" t="str">
        <f>LEFT(E928,SEARCH(",",E928,1)-1)</f>
        <v>Day</v>
      </c>
      <c r="E928" s="39" t="s">
        <v>1779</v>
      </c>
      <c r="F928" s="30" t="s">
        <v>26</v>
      </c>
      <c r="G928" s="35" t="s">
        <v>388</v>
      </c>
      <c r="H928" s="35" t="s">
        <v>82</v>
      </c>
      <c r="I928" s="35" t="s">
        <v>2692</v>
      </c>
      <c r="J928" s="35">
        <v>21</v>
      </c>
      <c r="K928" s="35">
        <f>VALUE(COUNTIF(Validation!$A$2:$H$47,E928))</f>
        <v>0</v>
      </c>
      <c r="L928" s="361">
        <f>IF(OR(N928="RFA",N928="UFA",N928="",N928=0),0,N928)</f>
        <v>910833</v>
      </c>
      <c r="M928" s="361">
        <f>IF(OR(O928="RFA",O928="UFA",O928="",O928=0),0,O928)</f>
        <v>910833</v>
      </c>
      <c r="N928" s="358">
        <v>910833</v>
      </c>
      <c r="O928" s="358">
        <v>910833</v>
      </c>
      <c r="P928" s="358" t="s">
        <v>8</v>
      </c>
      <c r="Q928" s="358">
        <v>0</v>
      </c>
      <c r="R928" s="358">
        <v>0</v>
      </c>
      <c r="S928" s="358">
        <v>0</v>
      </c>
      <c r="T928" s="358">
        <v>0</v>
      </c>
      <c r="U928" s="35">
        <f t="shared" si="56"/>
        <v>2</v>
      </c>
      <c r="W928">
        <f>COUNTIF($E$3:$E$1479,E928)</f>
        <v>1</v>
      </c>
      <c r="X928" s="35">
        <f t="shared" si="57"/>
        <v>1</v>
      </c>
      <c r="Y928">
        <f t="shared" si="58"/>
        <v>1</v>
      </c>
    </row>
    <row r="929" spans="1:25" ht="15.75" x14ac:dyDescent="0.25">
      <c r="A929">
        <f t="shared" si="59"/>
        <v>927</v>
      </c>
      <c r="B929" t="str">
        <f>C929&amp;" "&amp;D929&amp;" - "&amp;F929</f>
        <v>Libor Hájek - NYR</v>
      </c>
      <c r="C929" t="str">
        <f>RIGHT(E929,(LEN(E929)-1)-SEARCH(",",E929,1))</f>
        <v>Libor</v>
      </c>
      <c r="D929" t="str">
        <f>LEFT(E929,SEARCH(",",E929,1)-1)</f>
        <v>Hájek</v>
      </c>
      <c r="E929" s="39" t="s">
        <v>1775</v>
      </c>
      <c r="F929" s="30" t="s">
        <v>26</v>
      </c>
      <c r="G929" s="35" t="s">
        <v>388</v>
      </c>
      <c r="H929" s="35" t="s">
        <v>382</v>
      </c>
      <c r="I929" s="35" t="s">
        <v>2679</v>
      </c>
      <c r="J929" s="35">
        <v>21</v>
      </c>
      <c r="K929" s="35">
        <f>VALUE(COUNTIF(Validation!$A$2:$H$47,E929))</f>
        <v>0</v>
      </c>
      <c r="L929" s="361">
        <f>IF(OR(N929="RFA",N929="UFA",N929="",N929=0),0,N929)</f>
        <v>894166</v>
      </c>
      <c r="M929" s="361">
        <f>IF(OR(O929="RFA",O929="UFA",O929="",O929=0),0,O929)</f>
        <v>894166</v>
      </c>
      <c r="N929" s="358">
        <v>894166</v>
      </c>
      <c r="O929" s="358">
        <v>894166</v>
      </c>
      <c r="P929" s="358" t="s">
        <v>8</v>
      </c>
      <c r="Q929" s="358">
        <v>0</v>
      </c>
      <c r="R929" s="358">
        <v>0</v>
      </c>
      <c r="S929" s="358">
        <v>0</v>
      </c>
      <c r="T929" s="358">
        <v>0</v>
      </c>
      <c r="U929" s="35">
        <f t="shared" si="56"/>
        <v>2</v>
      </c>
      <c r="W929">
        <f>COUNTIF($E$3:$E$1479,E929)</f>
        <v>1</v>
      </c>
      <c r="X929" s="35">
        <f t="shared" si="57"/>
        <v>1</v>
      </c>
      <c r="Y929">
        <f t="shared" si="58"/>
        <v>1</v>
      </c>
    </row>
    <row r="930" spans="1:25" ht="15.75" x14ac:dyDescent="0.25">
      <c r="A930">
        <f t="shared" si="59"/>
        <v>928</v>
      </c>
      <c r="B930" t="str">
        <f>C930&amp;" "&amp;D930&amp;" - "&amp;F930</f>
        <v>Ryan Gropp - NYR</v>
      </c>
      <c r="C930" t="str">
        <f>RIGHT(E930,(LEN(E930)-1)-SEARCH(",",E930,1))</f>
        <v>Ryan</v>
      </c>
      <c r="D930" t="str">
        <f>LEFT(E930,SEARCH(",",E930,1)-1)</f>
        <v>Gropp</v>
      </c>
      <c r="E930" s="39" t="s">
        <v>1776</v>
      </c>
      <c r="F930" s="30" t="s">
        <v>26</v>
      </c>
      <c r="G930" s="35" t="s">
        <v>388</v>
      </c>
      <c r="H930" s="35" t="s">
        <v>93</v>
      </c>
      <c r="I930" s="35" t="s">
        <v>2692</v>
      </c>
      <c r="J930" s="35">
        <v>22</v>
      </c>
      <c r="K930" s="35">
        <f>VALUE(COUNTIF(Validation!$A$2:$H$47,E930))</f>
        <v>0</v>
      </c>
      <c r="L930" s="361">
        <f>IF(OR(N930="RFA",N930="UFA",N930="",N930=0),0,N930)</f>
        <v>888333</v>
      </c>
      <c r="M930" s="361">
        <f>IF(OR(O930="RFA",O930="UFA",O930="",O930=0),0,O930)</f>
        <v>0</v>
      </c>
      <c r="N930" s="358">
        <v>888333</v>
      </c>
      <c r="O930" s="358" t="s">
        <v>8</v>
      </c>
      <c r="P930" s="358">
        <v>0</v>
      </c>
      <c r="Q930" s="358">
        <v>0</v>
      </c>
      <c r="R930" s="358">
        <v>0</v>
      </c>
      <c r="S930" s="358">
        <v>0</v>
      </c>
      <c r="T930" s="358">
        <v>0</v>
      </c>
      <c r="U930" s="35">
        <f t="shared" si="56"/>
        <v>1</v>
      </c>
      <c r="W930">
        <f>COUNTIF($E$3:$E$1479,E930)</f>
        <v>1</v>
      </c>
      <c r="X930" s="35">
        <f t="shared" si="57"/>
        <v>1</v>
      </c>
      <c r="Y930">
        <f t="shared" si="58"/>
        <v>0</v>
      </c>
    </row>
    <row r="931" spans="1:25" ht="15.75" x14ac:dyDescent="0.25">
      <c r="A931">
        <f t="shared" si="59"/>
        <v>929</v>
      </c>
      <c r="B931" t="str">
        <f>C931&amp;" "&amp;D931&amp;" - "&amp;F931</f>
        <v>Brandon Crawley - NYR</v>
      </c>
      <c r="C931" t="str">
        <f>RIGHT(E931,(LEN(E931)-1)-SEARCH(",",E931,1))</f>
        <v>Brandon</v>
      </c>
      <c r="D931" t="str">
        <f>LEFT(E931,SEARCH(",",E931,1)-1)</f>
        <v>Crawley</v>
      </c>
      <c r="E931" s="39" t="s">
        <v>1778</v>
      </c>
      <c r="F931" s="30" t="s">
        <v>26</v>
      </c>
      <c r="G931" s="35" t="s">
        <v>388</v>
      </c>
      <c r="H931" s="9" t="s">
        <v>82</v>
      </c>
      <c r="I931" s="9" t="s">
        <v>2692</v>
      </c>
      <c r="J931" s="9">
        <v>22</v>
      </c>
      <c r="K931" s="35">
        <f>VALUE(COUNTIF(Validation!$A$2:$H$47,E931))</f>
        <v>0</v>
      </c>
      <c r="L931" s="361">
        <f>IF(OR(N931="RFA",N931="UFA",N931="",N931=0),0,N931)</f>
        <v>866666</v>
      </c>
      <c r="M931" s="361">
        <f>IF(OR(O931="RFA",O931="UFA",O931="",O931=0),0,O931)</f>
        <v>0</v>
      </c>
      <c r="N931" s="358">
        <v>866666</v>
      </c>
      <c r="O931" s="358" t="s">
        <v>8</v>
      </c>
      <c r="P931" s="358">
        <v>0</v>
      </c>
      <c r="Q931" s="358">
        <v>0</v>
      </c>
      <c r="R931" s="358">
        <v>0</v>
      </c>
      <c r="S931" s="358">
        <v>0</v>
      </c>
      <c r="T931" s="358">
        <v>0</v>
      </c>
      <c r="U931" s="35">
        <f t="shared" si="56"/>
        <v>1</v>
      </c>
      <c r="W931">
        <f>COUNTIF($E$3:$E$1479,E931)</f>
        <v>1</v>
      </c>
      <c r="X931" s="35">
        <f t="shared" si="57"/>
        <v>1</v>
      </c>
      <c r="Y931">
        <f t="shared" si="58"/>
        <v>0</v>
      </c>
    </row>
    <row r="932" spans="1:25" ht="15.75" x14ac:dyDescent="0.25">
      <c r="A932">
        <f t="shared" si="59"/>
        <v>930</v>
      </c>
      <c r="B932" t="str">
        <f>C932&amp;" "&amp;D932&amp;" - "&amp;F932</f>
        <v>Brett Howden - NYR</v>
      </c>
      <c r="C932" t="str">
        <f>RIGHT(E932,(LEN(E932)-1)-SEARCH(",",E932,1))</f>
        <v>Brett</v>
      </c>
      <c r="D932" t="str">
        <f>LEFT(E932,SEARCH(",",E932,1)-1)</f>
        <v>Howden</v>
      </c>
      <c r="E932" s="39" t="s">
        <v>1774</v>
      </c>
      <c r="F932" s="30" t="s">
        <v>26</v>
      </c>
      <c r="G932" s="35" t="s">
        <v>388</v>
      </c>
      <c r="H932" s="35" t="s">
        <v>73</v>
      </c>
      <c r="I932" s="35" t="s">
        <v>2679</v>
      </c>
      <c r="J932" s="35">
        <v>21</v>
      </c>
      <c r="K932" s="35">
        <f>VALUE(COUNTIF(Validation!$A$2:$H$47,E932))</f>
        <v>0</v>
      </c>
      <c r="L932" s="361">
        <f>IF(OR(N932="RFA",N932="UFA",N932="",N932=0),0,N932)</f>
        <v>863333</v>
      </c>
      <c r="M932" s="361">
        <f>IF(OR(O932="RFA",O932="UFA",O932="",O932=0),0,O932)</f>
        <v>863333</v>
      </c>
      <c r="N932" s="358">
        <v>863333</v>
      </c>
      <c r="O932" s="358">
        <v>863333</v>
      </c>
      <c r="P932" s="358" t="s">
        <v>8</v>
      </c>
      <c r="Q932" s="358">
        <v>0</v>
      </c>
      <c r="R932" s="358">
        <v>0</v>
      </c>
      <c r="S932" s="358">
        <v>0</v>
      </c>
      <c r="T932" s="358">
        <v>0</v>
      </c>
      <c r="U932" s="35">
        <f t="shared" si="56"/>
        <v>2</v>
      </c>
      <c r="W932">
        <f>COUNTIF($E$3:$E$1479,E932)</f>
        <v>1</v>
      </c>
      <c r="X932" s="35">
        <f t="shared" si="57"/>
        <v>1</v>
      </c>
      <c r="Y932">
        <f t="shared" si="58"/>
        <v>1</v>
      </c>
    </row>
    <row r="933" spans="1:25" ht="15.75" x14ac:dyDescent="0.25">
      <c r="A933">
        <f t="shared" si="59"/>
        <v>931</v>
      </c>
      <c r="B933" t="str">
        <f>C933&amp;" "&amp;D933&amp;" - "&amp;F933</f>
        <v>Dawson Leedahl - NYR</v>
      </c>
      <c r="C933" t="str">
        <f>RIGHT(E933,(LEN(E933)-1)-SEARCH(",",E933,1))</f>
        <v>Dawson</v>
      </c>
      <c r="D933" t="str">
        <f>LEFT(E933,SEARCH(",",E933,1)-1)</f>
        <v>Leedahl</v>
      </c>
      <c r="E933" s="39" t="s">
        <v>1781</v>
      </c>
      <c r="F933" s="30" t="s">
        <v>26</v>
      </c>
      <c r="G933" s="35" t="s">
        <v>388</v>
      </c>
      <c r="H933" s="9" t="s">
        <v>93</v>
      </c>
      <c r="I933" s="9" t="s">
        <v>2692</v>
      </c>
      <c r="J933" s="9">
        <v>23</v>
      </c>
      <c r="K933" s="35">
        <f>VALUE(COUNTIF(Validation!$A$2:$H$47,E933))</f>
        <v>0</v>
      </c>
      <c r="L933" s="361">
        <f>IF(OR(N933="RFA",N933="UFA",N933="",N933=0),0,N933)</f>
        <v>825000</v>
      </c>
      <c r="M933" s="361">
        <f>IF(OR(O933="RFA",O933="UFA",O933="",O933=0),0,O933)</f>
        <v>0</v>
      </c>
      <c r="N933" s="358">
        <v>825000</v>
      </c>
      <c r="O933" s="358" t="s">
        <v>8</v>
      </c>
      <c r="P933" s="358">
        <v>0</v>
      </c>
      <c r="Q933" s="358">
        <v>0</v>
      </c>
      <c r="R933" s="358">
        <v>0</v>
      </c>
      <c r="S933" s="358">
        <v>0</v>
      </c>
      <c r="T933" s="358">
        <v>0</v>
      </c>
      <c r="U933" s="35">
        <f t="shared" si="56"/>
        <v>1</v>
      </c>
      <c r="W933">
        <f>COUNTIF($E$3:$E$1479,E933)</f>
        <v>1</v>
      </c>
      <c r="X933" s="35">
        <f t="shared" si="57"/>
        <v>1</v>
      </c>
      <c r="Y933">
        <f t="shared" si="58"/>
        <v>0</v>
      </c>
    </row>
    <row r="934" spans="1:25" ht="15.75" x14ac:dyDescent="0.25">
      <c r="A934">
        <f t="shared" si="59"/>
        <v>932</v>
      </c>
      <c r="B934" t="str">
        <f>C934&amp;" "&amp;D934&amp;" - "&amp;F934</f>
        <v>Ty Ronning - NYR</v>
      </c>
      <c r="C934" t="str">
        <f>RIGHT(E934,(LEN(E934)-1)-SEARCH(",",E934,1))</f>
        <v>Ty</v>
      </c>
      <c r="D934" t="str">
        <f>LEFT(E934,SEARCH(",",E934,1)-1)</f>
        <v>Ronning</v>
      </c>
      <c r="E934" s="39" t="s">
        <v>1780</v>
      </c>
      <c r="F934" s="30" t="s">
        <v>26</v>
      </c>
      <c r="G934" s="35" t="s">
        <v>388</v>
      </c>
      <c r="H934" s="35" t="s">
        <v>88</v>
      </c>
      <c r="I934" s="35" t="s">
        <v>2692</v>
      </c>
      <c r="J934" s="35">
        <v>21</v>
      </c>
      <c r="K934" s="35">
        <f>VALUE(COUNTIF(Validation!$A$2:$H$47,E934))</f>
        <v>0</v>
      </c>
      <c r="L934" s="361">
        <f>IF(OR(N934="RFA",N934="UFA",N934="",N934=0),0,N934)</f>
        <v>750833</v>
      </c>
      <c r="M934" s="361">
        <f>IF(OR(O934="RFA",O934="UFA",O934="",O934=0),0,O934)</f>
        <v>750833</v>
      </c>
      <c r="N934" s="358">
        <v>750833</v>
      </c>
      <c r="O934" s="358">
        <v>750833</v>
      </c>
      <c r="P934" s="358" t="s">
        <v>8</v>
      </c>
      <c r="Q934" s="358">
        <v>0</v>
      </c>
      <c r="R934" s="358">
        <v>0</v>
      </c>
      <c r="S934" s="358">
        <v>0</v>
      </c>
      <c r="T934" s="358">
        <v>0</v>
      </c>
      <c r="U934" s="35">
        <f t="shared" si="56"/>
        <v>2</v>
      </c>
      <c r="W934">
        <f>COUNTIF($E$3:$E$1479,E934)</f>
        <v>1</v>
      </c>
      <c r="X934" s="35">
        <f t="shared" si="57"/>
        <v>1</v>
      </c>
      <c r="Y934">
        <f t="shared" si="58"/>
        <v>1</v>
      </c>
    </row>
    <row r="935" spans="1:25" ht="15.75" x14ac:dyDescent="0.25">
      <c r="A935">
        <f t="shared" si="59"/>
        <v>933</v>
      </c>
      <c r="B935" t="str">
        <f>C935&amp;" "&amp;D935&amp;" - "&amp;F935</f>
        <v>Greg McKegg - NYR</v>
      </c>
      <c r="C935" t="str">
        <f>RIGHT(E935,(LEN(E935)-1)-SEARCH(",",E935,1))</f>
        <v>Greg</v>
      </c>
      <c r="D935" t="str">
        <f>LEFT(E935,SEARCH(",",E935,1)-1)</f>
        <v>McKegg</v>
      </c>
      <c r="E935" s="39" t="s">
        <v>1649</v>
      </c>
      <c r="F935" s="30" t="s">
        <v>26</v>
      </c>
      <c r="G935" s="35">
        <v>0</v>
      </c>
      <c r="H935" s="35" t="s">
        <v>2681</v>
      </c>
      <c r="I935" s="35" t="s">
        <v>2679</v>
      </c>
      <c r="J935" s="35">
        <v>27</v>
      </c>
      <c r="K935" s="35">
        <f>VALUE(COUNTIF(Validation!$A$2:$H$47,E935))</f>
        <v>0</v>
      </c>
      <c r="L935" s="361">
        <f>IF(OR(N935="RFA",N935="UFA",N935="",N935=0),0,N935)</f>
        <v>750000</v>
      </c>
      <c r="M935" s="361">
        <f>IF(OR(O935="RFA",O935="UFA",O935="",O935=0),0,O935)</f>
        <v>0</v>
      </c>
      <c r="N935" s="358">
        <v>750000</v>
      </c>
      <c r="O935" s="358" t="s">
        <v>7</v>
      </c>
      <c r="P935" s="358">
        <v>0</v>
      </c>
      <c r="Q935" s="358">
        <v>0</v>
      </c>
      <c r="R935" s="358">
        <v>0</v>
      </c>
      <c r="S935" s="358">
        <v>0</v>
      </c>
      <c r="T935" s="358">
        <v>0</v>
      </c>
      <c r="U935" s="35">
        <f t="shared" si="56"/>
        <v>1</v>
      </c>
      <c r="W935">
        <f>COUNTIF($E$3:$E$1479,E935)</f>
        <v>1</v>
      </c>
      <c r="X935" s="35">
        <f t="shared" si="57"/>
        <v>0</v>
      </c>
      <c r="Y935">
        <f t="shared" si="58"/>
        <v>0</v>
      </c>
    </row>
    <row r="936" spans="1:25" ht="15.75" x14ac:dyDescent="0.25">
      <c r="A936">
        <f t="shared" si="59"/>
        <v>934</v>
      </c>
      <c r="B936" t="str">
        <f>C936&amp;" "&amp;D936&amp;" - "&amp;F936</f>
        <v>Gabriel Fontaine - NYR</v>
      </c>
      <c r="C936" t="str">
        <f>RIGHT(E936,(LEN(E936)-1)-SEARCH(",",E936,1))</f>
        <v>Gabriel</v>
      </c>
      <c r="D936" t="str">
        <f>LEFT(E936,SEARCH(",",E936,1)-1)</f>
        <v>Fontaine</v>
      </c>
      <c r="E936" s="39" t="s">
        <v>1782</v>
      </c>
      <c r="F936" s="30" t="s">
        <v>26</v>
      </c>
      <c r="G936" s="35" t="s">
        <v>388</v>
      </c>
      <c r="H936" s="35" t="s">
        <v>73</v>
      </c>
      <c r="I936" s="35" t="s">
        <v>2692</v>
      </c>
      <c r="J936" s="35">
        <v>22</v>
      </c>
      <c r="K936" s="35">
        <f>VALUE(COUNTIF(Validation!$A$2:$H$47,E936))</f>
        <v>0</v>
      </c>
      <c r="L936" s="361">
        <f>IF(OR(N936="RFA",N936="UFA",N936="",N936=0),0,N936)</f>
        <v>736667</v>
      </c>
      <c r="M936" s="361">
        <f>IF(OR(O936="RFA",O936="UFA",O936="",O936=0),0,O936)</f>
        <v>0</v>
      </c>
      <c r="N936" s="358">
        <v>736667</v>
      </c>
      <c r="O936" s="358" t="s">
        <v>8</v>
      </c>
      <c r="P936" s="358">
        <v>0</v>
      </c>
      <c r="Q936" s="358">
        <v>0</v>
      </c>
      <c r="R936" s="358">
        <v>0</v>
      </c>
      <c r="S936" s="358">
        <v>0</v>
      </c>
      <c r="T936" s="358">
        <v>0</v>
      </c>
      <c r="U936" s="35">
        <f t="shared" si="56"/>
        <v>1</v>
      </c>
      <c r="W936">
        <f>COUNTIF($E$3:$E$1479,E936)</f>
        <v>1</v>
      </c>
      <c r="X936" s="35">
        <f t="shared" si="57"/>
        <v>1</v>
      </c>
      <c r="Y936">
        <f t="shared" si="58"/>
        <v>0</v>
      </c>
    </row>
    <row r="937" spans="1:25" ht="15.75" x14ac:dyDescent="0.25">
      <c r="A937">
        <f t="shared" si="59"/>
        <v>935</v>
      </c>
      <c r="B937" t="str">
        <f>C937&amp;" "&amp;D937&amp;" - "&amp;F937</f>
        <v>Tim Gettinger - NYR</v>
      </c>
      <c r="C937" t="str">
        <f>RIGHT(E937,(LEN(E937)-1)-SEARCH(",",E937,1))</f>
        <v>Tim</v>
      </c>
      <c r="D937" t="str">
        <f>LEFT(E937,SEARCH(",",E937,1)-1)</f>
        <v>Gettinger</v>
      </c>
      <c r="E937" s="39" t="s">
        <v>1783</v>
      </c>
      <c r="F937" s="30" t="s">
        <v>26</v>
      </c>
      <c r="G937" s="35" t="s">
        <v>388</v>
      </c>
      <c r="H937" s="9" t="s">
        <v>2691</v>
      </c>
      <c r="I937" s="9" t="s">
        <v>2692</v>
      </c>
      <c r="J937" s="9">
        <v>21</v>
      </c>
      <c r="K937" s="35">
        <f>VALUE(COUNTIF(Validation!$A$2:$H$47,E937))</f>
        <v>0</v>
      </c>
      <c r="L937" s="361">
        <f>IF(OR(N937="RFA",N937="UFA",N937="",N937=0),0,N937)</f>
        <v>730000</v>
      </c>
      <c r="M937" s="361">
        <f>IF(OR(O937="RFA",O937="UFA",O937="",O937=0),0,O937)</f>
        <v>730000</v>
      </c>
      <c r="N937" s="358">
        <v>730000</v>
      </c>
      <c r="O937" s="358">
        <v>730000</v>
      </c>
      <c r="P937" s="358" t="s">
        <v>8</v>
      </c>
      <c r="Q937" s="358">
        <v>0</v>
      </c>
      <c r="R937" s="358">
        <v>0</v>
      </c>
      <c r="S937" s="358">
        <v>0</v>
      </c>
      <c r="T937" s="358">
        <v>0</v>
      </c>
      <c r="U937" s="35">
        <f t="shared" si="56"/>
        <v>2</v>
      </c>
      <c r="W937">
        <f>COUNTIF($E$3:$E$1479,E937)</f>
        <v>1</v>
      </c>
      <c r="X937" s="35">
        <f t="shared" si="57"/>
        <v>1</v>
      </c>
      <c r="Y937">
        <f t="shared" si="58"/>
        <v>1</v>
      </c>
    </row>
    <row r="938" spans="1:25" ht="15.75" x14ac:dyDescent="0.25">
      <c r="A938">
        <f t="shared" si="59"/>
        <v>936</v>
      </c>
      <c r="B938" t="str">
        <f>C938&amp;" "&amp;D938&amp;" - "&amp;F938</f>
        <v>Darren Raddysh - NYR</v>
      </c>
      <c r="C938" t="str">
        <f>RIGHT(E938,(LEN(E938)-1)-SEARCH(",",E938,1))</f>
        <v>Darren</v>
      </c>
      <c r="D938" t="str">
        <f>LEFT(E938,SEARCH(",",E938,1)-1)</f>
        <v>Raddysh</v>
      </c>
      <c r="E938" s="39" t="s">
        <v>1914</v>
      </c>
      <c r="F938" s="30" t="s">
        <v>26</v>
      </c>
      <c r="G938" s="35" t="s">
        <v>388</v>
      </c>
      <c r="H938" s="35" t="s">
        <v>381</v>
      </c>
      <c r="I938" s="35" t="s">
        <v>2692</v>
      </c>
      <c r="J938" s="35">
        <v>23</v>
      </c>
      <c r="K938" s="35">
        <f>VALUE(COUNTIF(Validation!$A$2:$H$47,E938))</f>
        <v>0</v>
      </c>
      <c r="L938" s="361">
        <f>IF(OR(N938="RFA",N938="UFA",N938="",N938=0),0,N938)</f>
        <v>730000</v>
      </c>
      <c r="M938" s="361">
        <f>IF(OR(O938="RFA",O938="UFA",O938="",O938=0),0,O938)</f>
        <v>0</v>
      </c>
      <c r="N938" s="358">
        <v>730000</v>
      </c>
      <c r="O938" s="358" t="s">
        <v>8</v>
      </c>
      <c r="P938" s="358">
        <v>0</v>
      </c>
      <c r="Q938" s="358">
        <v>0</v>
      </c>
      <c r="R938" s="358">
        <v>0</v>
      </c>
      <c r="S938" s="358">
        <v>0</v>
      </c>
      <c r="T938" s="358">
        <v>0</v>
      </c>
      <c r="U938" s="35">
        <f t="shared" si="56"/>
        <v>1</v>
      </c>
      <c r="W938">
        <f>COUNTIF($E$3:$E$1479,E938)</f>
        <v>1</v>
      </c>
      <c r="X938" s="35">
        <f t="shared" si="57"/>
        <v>1</v>
      </c>
      <c r="Y938">
        <f t="shared" si="58"/>
        <v>0</v>
      </c>
    </row>
    <row r="939" spans="1:25" ht="15.75" x14ac:dyDescent="0.25">
      <c r="A939">
        <f t="shared" si="59"/>
        <v>937</v>
      </c>
      <c r="B939" t="str">
        <f>C939&amp;" "&amp;D939&amp;" - "&amp;F939</f>
        <v>Phillip DiGiuseppe - NYR</v>
      </c>
      <c r="C939" t="str">
        <f>RIGHT(E939,(LEN(E939)-1)-SEARCH(",",E939,1))</f>
        <v>Phillip</v>
      </c>
      <c r="D939" t="str">
        <f>LEFT(E939,SEARCH(",",E939,1)-1)</f>
        <v>DiGiuseppe</v>
      </c>
      <c r="E939" s="39" t="s">
        <v>2932</v>
      </c>
      <c r="F939" s="30" t="s">
        <v>26</v>
      </c>
      <c r="G939" s="35">
        <v>0</v>
      </c>
      <c r="H939" s="35" t="s">
        <v>93</v>
      </c>
      <c r="I939" s="35" t="s">
        <v>2692</v>
      </c>
      <c r="J939" s="35">
        <v>25</v>
      </c>
      <c r="K939" s="35">
        <f>VALUE(COUNTIF(Validation!$A$2:$H$47,E939))</f>
        <v>0</v>
      </c>
      <c r="L939" s="361">
        <f>IF(OR(N939="RFA",N939="UFA",N939="",N939=0),0,N939)</f>
        <v>700000</v>
      </c>
      <c r="M939" s="361">
        <f>IF(OR(O939="RFA",O939="UFA",O939="",O939=0),0,O939)</f>
        <v>0</v>
      </c>
      <c r="N939" s="358">
        <v>700000</v>
      </c>
      <c r="O939" s="358" t="s">
        <v>8</v>
      </c>
      <c r="P939" s="358">
        <v>0</v>
      </c>
      <c r="Q939" s="358">
        <v>0</v>
      </c>
      <c r="R939" s="358">
        <v>0</v>
      </c>
      <c r="S939" s="358">
        <v>0</v>
      </c>
      <c r="T939" s="358">
        <v>0</v>
      </c>
      <c r="U939" s="35">
        <f t="shared" si="56"/>
        <v>1</v>
      </c>
      <c r="W939">
        <f>COUNTIF($E$3:$E$1479,E939)</f>
        <v>1</v>
      </c>
      <c r="X939" s="35">
        <f t="shared" si="57"/>
        <v>0</v>
      </c>
      <c r="Y939">
        <f t="shared" si="58"/>
        <v>0</v>
      </c>
    </row>
    <row r="940" spans="1:25" ht="15.75" x14ac:dyDescent="0.25">
      <c r="A940">
        <f t="shared" si="59"/>
        <v>938</v>
      </c>
      <c r="B940" t="str">
        <f>C940&amp;" "&amp;D940&amp;" - "&amp;F940</f>
        <v>Steven Fogarty - NYR</v>
      </c>
      <c r="C940" t="str">
        <f>RIGHT(E940,(LEN(E940)-1)-SEARCH(",",E940,1))</f>
        <v>Steven</v>
      </c>
      <c r="D940" t="str">
        <f>LEFT(E940,SEARCH(",",E940,1)-1)</f>
        <v>Fogarty</v>
      </c>
      <c r="E940" s="39" t="s">
        <v>1784</v>
      </c>
      <c r="F940" s="30" t="s">
        <v>26</v>
      </c>
      <c r="G940" s="35">
        <v>0</v>
      </c>
      <c r="H940" s="35" t="s">
        <v>2686</v>
      </c>
      <c r="I940" s="35" t="s">
        <v>2692</v>
      </c>
      <c r="J940" s="35">
        <v>26</v>
      </c>
      <c r="K940" s="35">
        <f>VALUE(COUNTIF(Validation!$A$2:$H$47,E940))</f>
        <v>0</v>
      </c>
      <c r="L940" s="361">
        <f>IF(OR(N940="RFA",N940="UFA",N940="",N940=0),0,N940)</f>
        <v>700000</v>
      </c>
      <c r="M940" s="361">
        <f>IF(OR(O940="RFA",O940="UFA",O940="",O940=0),0,O940)</f>
        <v>0</v>
      </c>
      <c r="N940" s="358">
        <v>700000</v>
      </c>
      <c r="O940" s="358" t="s">
        <v>7</v>
      </c>
      <c r="P940" s="358">
        <v>0</v>
      </c>
      <c r="Q940" s="358">
        <v>0</v>
      </c>
      <c r="R940" s="358">
        <v>0</v>
      </c>
      <c r="S940" s="358">
        <v>0</v>
      </c>
      <c r="T940" s="358">
        <v>0</v>
      </c>
      <c r="U940" s="35">
        <f t="shared" si="56"/>
        <v>1</v>
      </c>
      <c r="W940">
        <f>COUNTIF($E$3:$E$1479,E940)</f>
        <v>1</v>
      </c>
      <c r="X940" s="35">
        <f t="shared" si="57"/>
        <v>0</v>
      </c>
      <c r="Y940">
        <f t="shared" si="58"/>
        <v>0</v>
      </c>
    </row>
    <row r="941" spans="1:25" ht="15.75" x14ac:dyDescent="0.25">
      <c r="A941">
        <f t="shared" si="59"/>
        <v>939</v>
      </c>
      <c r="B941" t="str">
        <f>C941&amp;" "&amp;D941&amp;" - "&amp;F941</f>
        <v>Vinni Lettieri - NYR</v>
      </c>
      <c r="C941" t="str">
        <f>RIGHT(E941,(LEN(E941)-1)-SEARCH(",",E941,1))</f>
        <v>Vinni</v>
      </c>
      <c r="D941" t="str">
        <f>LEFT(E941,SEARCH(",",E941,1)-1)</f>
        <v>Lettieri</v>
      </c>
      <c r="E941" s="39" t="s">
        <v>1767</v>
      </c>
      <c r="F941" s="30" t="s">
        <v>26</v>
      </c>
      <c r="G941" s="35">
        <v>0</v>
      </c>
      <c r="H941" s="35" t="s">
        <v>2686</v>
      </c>
      <c r="I941" s="35" t="s">
        <v>2692</v>
      </c>
      <c r="J941" s="35">
        <v>24</v>
      </c>
      <c r="K941" s="35">
        <f>VALUE(COUNTIF(Validation!$A$2:$H$47,E941))</f>
        <v>0</v>
      </c>
      <c r="L941" s="361">
        <f>IF(OR(N941="RFA",N941="UFA",N941="",N941=0),0,N941)</f>
        <v>700000</v>
      </c>
      <c r="M941" s="361">
        <f>IF(OR(O941="RFA",O941="UFA",O941="",O941=0),0,O941)</f>
        <v>0</v>
      </c>
      <c r="N941" s="358">
        <v>700000</v>
      </c>
      <c r="O941" s="358" t="s">
        <v>8</v>
      </c>
      <c r="P941" s="358">
        <v>0</v>
      </c>
      <c r="Q941" s="358">
        <v>0</v>
      </c>
      <c r="R941" s="358">
        <v>0</v>
      </c>
      <c r="S941" s="358">
        <v>0</v>
      </c>
      <c r="T941" s="358">
        <v>0</v>
      </c>
      <c r="U941" s="35">
        <f t="shared" si="56"/>
        <v>1</v>
      </c>
      <c r="W941">
        <f>COUNTIF($E$3:$E$1479,E941)</f>
        <v>1</v>
      </c>
      <c r="X941" s="35">
        <f t="shared" si="57"/>
        <v>0</v>
      </c>
      <c r="Y941">
        <f t="shared" si="58"/>
        <v>0</v>
      </c>
    </row>
    <row r="942" spans="1:25" ht="15.75" x14ac:dyDescent="0.25">
      <c r="A942">
        <f t="shared" si="59"/>
        <v>940</v>
      </c>
      <c r="B942" t="str">
        <f>C942&amp;" "&amp;D942&amp;" - "&amp;F942</f>
        <v>Cristoval Nieves - NYR</v>
      </c>
      <c r="C942" t="str">
        <f>RIGHT(E942,(LEN(E942)-1)-SEARCH(",",E942,1))</f>
        <v>Cristoval</v>
      </c>
      <c r="D942" t="str">
        <f>LEFT(E942,SEARCH(",",E942,1)-1)</f>
        <v>Nieves</v>
      </c>
      <c r="E942" s="39" t="s">
        <v>1785</v>
      </c>
      <c r="F942" s="30" t="s">
        <v>26</v>
      </c>
      <c r="G942" s="35">
        <v>0</v>
      </c>
      <c r="H942" s="35" t="s">
        <v>2681</v>
      </c>
      <c r="I942" s="35" t="s">
        <v>2679</v>
      </c>
      <c r="J942" s="35">
        <v>25</v>
      </c>
      <c r="K942" s="35">
        <f>VALUE(COUNTIF(Validation!$A$2:$H$47,E942))</f>
        <v>0</v>
      </c>
      <c r="L942" s="361">
        <f>IF(OR(N942="RFA",N942="UFA",N942="",N942=0),0,N942)</f>
        <v>700000</v>
      </c>
      <c r="M942" s="361">
        <f>IF(OR(O942="RFA",O942="UFA",O942="",O942=0),0,O942)</f>
        <v>0</v>
      </c>
      <c r="N942" s="358">
        <v>700000</v>
      </c>
      <c r="O942" s="358" t="s">
        <v>8</v>
      </c>
      <c r="P942" s="358">
        <v>0</v>
      </c>
      <c r="Q942" s="358">
        <v>0</v>
      </c>
      <c r="R942" s="358">
        <v>0</v>
      </c>
      <c r="S942" s="358">
        <v>0</v>
      </c>
      <c r="T942" s="358">
        <v>0</v>
      </c>
      <c r="U942" s="35">
        <f t="shared" si="56"/>
        <v>1</v>
      </c>
      <c r="W942">
        <f>COUNTIF($E$3:$E$1479,E942)</f>
        <v>1</v>
      </c>
      <c r="X942" s="35">
        <f t="shared" si="57"/>
        <v>0</v>
      </c>
      <c r="Y942">
        <f t="shared" si="58"/>
        <v>0</v>
      </c>
    </row>
    <row r="943" spans="1:25" ht="15.75" x14ac:dyDescent="0.25">
      <c r="A943">
        <f t="shared" si="59"/>
        <v>941</v>
      </c>
      <c r="B943" t="str">
        <f>C943&amp;" "&amp;D943&amp;" - "&amp;F943</f>
        <v>Danny O'Regan - NYR</v>
      </c>
      <c r="C943" t="str">
        <f>RIGHT(E943,(LEN(E943)-1)-SEARCH(",",E943,1))</f>
        <v>Danny</v>
      </c>
      <c r="D943" t="str">
        <f>LEFT(E943,SEARCH(",",E943,1)-1)</f>
        <v>O'Regan</v>
      </c>
      <c r="E943" s="39" t="s">
        <v>1407</v>
      </c>
      <c r="F943" s="30" t="s">
        <v>26</v>
      </c>
      <c r="G943" s="35">
        <v>0</v>
      </c>
      <c r="H943" s="35" t="s">
        <v>2681</v>
      </c>
      <c r="I943" s="35" t="s">
        <v>2692</v>
      </c>
      <c r="J943" s="35">
        <v>25</v>
      </c>
      <c r="K943" s="35">
        <f>VALUE(COUNTIF(Validation!$A$2:$H$47,E943))</f>
        <v>0</v>
      </c>
      <c r="L943" s="361">
        <f>IF(OR(N943="RFA",N943="UFA",N943="",N943=0),0,N943)</f>
        <v>700000</v>
      </c>
      <c r="M943" s="361">
        <f>IF(OR(O943="RFA",O943="UFA",O943="",O943=0),0,O943)</f>
        <v>0</v>
      </c>
      <c r="N943" s="358">
        <v>700000</v>
      </c>
      <c r="O943" s="358" t="s">
        <v>8</v>
      </c>
      <c r="P943" s="358">
        <v>0</v>
      </c>
      <c r="Q943" s="358">
        <v>0</v>
      </c>
      <c r="R943" s="358">
        <v>0</v>
      </c>
      <c r="S943" s="358">
        <v>0</v>
      </c>
      <c r="T943" s="358">
        <v>0</v>
      </c>
      <c r="U943" s="35">
        <f t="shared" si="56"/>
        <v>1</v>
      </c>
      <c r="W943">
        <f>COUNTIF($E$3:$E$1479,E943)</f>
        <v>1</v>
      </c>
      <c r="X943" s="35">
        <f t="shared" si="57"/>
        <v>0</v>
      </c>
      <c r="Y943">
        <f t="shared" si="58"/>
        <v>0</v>
      </c>
    </row>
    <row r="944" spans="1:25" ht="15.75" x14ac:dyDescent="0.25">
      <c r="A944">
        <f t="shared" si="59"/>
        <v>942</v>
      </c>
      <c r="B944" t="str">
        <f>C944&amp;" "&amp;D944&amp;" - "&amp;F944</f>
        <v>Anthony Deangelo - NYR</v>
      </c>
      <c r="C944" t="str">
        <f>RIGHT(E944,(LEN(E944)-1)-SEARCH(",",E944,1))</f>
        <v>Anthony</v>
      </c>
      <c r="D944" t="str">
        <f>LEFT(E944,SEARCH(",",E944,1)-1)</f>
        <v>Deangelo</v>
      </c>
      <c r="E944" s="39" t="s">
        <v>1765</v>
      </c>
      <c r="F944" s="30" t="s">
        <v>26</v>
      </c>
      <c r="G944" s="35">
        <v>0</v>
      </c>
      <c r="H944" s="35" t="s">
        <v>381</v>
      </c>
      <c r="I944" s="35" t="s">
        <v>2679</v>
      </c>
      <c r="J944" s="35">
        <v>23</v>
      </c>
      <c r="K944" s="35">
        <f>VALUE(COUNTIF(Validation!$A$2:$H$47,E944))</f>
        <v>0</v>
      </c>
      <c r="L944" s="361">
        <f>IF(OR(N944="RFA",N944="UFA",N944="",N944=0),0,N944)</f>
        <v>0</v>
      </c>
      <c r="M944" s="361">
        <f>IF(OR(O944="RFA",O944="UFA",O944="",O944=0),0,O944)</f>
        <v>0</v>
      </c>
      <c r="N944" s="358" t="s">
        <v>8</v>
      </c>
      <c r="O944" s="358">
        <v>0</v>
      </c>
      <c r="P944" s="358">
        <v>0</v>
      </c>
      <c r="Q944" s="358">
        <v>0</v>
      </c>
      <c r="R944" s="358">
        <v>0</v>
      </c>
      <c r="S944" s="358">
        <v>0</v>
      </c>
      <c r="T944" s="358">
        <v>0</v>
      </c>
      <c r="U944" s="35">
        <f t="shared" si="56"/>
        <v>0</v>
      </c>
      <c r="W944">
        <f>COUNTIF($E$3:$E$1479,E944)</f>
        <v>1</v>
      </c>
      <c r="X944" s="35">
        <f t="shared" si="57"/>
        <v>0</v>
      </c>
      <c r="Y944">
        <f t="shared" si="58"/>
        <v>1</v>
      </c>
    </row>
    <row r="945" spans="1:25" ht="15.75" x14ac:dyDescent="0.25">
      <c r="A945">
        <f t="shared" si="59"/>
        <v>943</v>
      </c>
      <c r="B945" t="str">
        <f>C945&amp;" "&amp;D945&amp;" - "&amp;F945</f>
        <v>Brendan Lemieux - NYR</v>
      </c>
      <c r="C945" t="str">
        <f>RIGHT(E945,(LEN(E945)-1)-SEARCH(",",E945,1))</f>
        <v>Brendan</v>
      </c>
      <c r="D945" t="str">
        <f>LEFT(E945,SEARCH(",",E945,1)-1)</f>
        <v>Lemieux</v>
      </c>
      <c r="E945" s="39" t="s">
        <v>2102</v>
      </c>
      <c r="F945" s="30" t="s">
        <v>26</v>
      </c>
      <c r="G945" s="35">
        <v>0</v>
      </c>
      <c r="H945" s="35" t="s">
        <v>2691</v>
      </c>
      <c r="I945" s="35" t="s">
        <v>2679</v>
      </c>
      <c r="J945" s="35">
        <v>23</v>
      </c>
      <c r="K945" s="35">
        <f>VALUE(COUNTIF(Validation!$A$2:$H$47,E945))</f>
        <v>0</v>
      </c>
      <c r="L945" s="361">
        <f>IF(OR(N945="RFA",N945="UFA",N945="",N945=0),0,N945)</f>
        <v>0</v>
      </c>
      <c r="M945" s="361">
        <f>IF(OR(O945="RFA",O945="UFA",O945="",O945=0),0,O945)</f>
        <v>0</v>
      </c>
      <c r="N945" s="358" t="s">
        <v>8</v>
      </c>
      <c r="O945" s="358">
        <v>0</v>
      </c>
      <c r="P945" s="358">
        <v>0</v>
      </c>
      <c r="Q945" s="358">
        <v>0</v>
      </c>
      <c r="R945" s="358">
        <v>0</v>
      </c>
      <c r="S945" s="358">
        <v>0</v>
      </c>
      <c r="T945" s="358">
        <v>0</v>
      </c>
      <c r="U945" s="35">
        <f t="shared" si="56"/>
        <v>0</v>
      </c>
      <c r="W945">
        <f>COUNTIF($E$3:$E$1479,E945)</f>
        <v>1</v>
      </c>
      <c r="X945" s="35">
        <f t="shared" si="57"/>
        <v>0</v>
      </c>
      <c r="Y945">
        <f t="shared" si="58"/>
        <v>1</v>
      </c>
    </row>
    <row r="946" spans="1:25" ht="15.75" x14ac:dyDescent="0.25">
      <c r="A946">
        <f t="shared" si="59"/>
        <v>944</v>
      </c>
      <c r="B946" t="str">
        <f>C946&amp;" "&amp;D946&amp;" - "&amp;F946</f>
        <v>Bobby Ryan - OTT</v>
      </c>
      <c r="C946" t="str">
        <f>RIGHT(E946,(LEN(E946)-1)-SEARCH(",",E946,1))</f>
        <v>Bobby</v>
      </c>
      <c r="D946" t="str">
        <f>LEFT(E946,SEARCH(",",E946,1)-1)</f>
        <v>Ryan</v>
      </c>
      <c r="E946" s="39" t="s">
        <v>1517</v>
      </c>
      <c r="F946" s="30" t="s">
        <v>27</v>
      </c>
      <c r="G946" s="35" t="s">
        <v>372</v>
      </c>
      <c r="H946" s="35" t="s">
        <v>2443</v>
      </c>
      <c r="I946" s="35" t="s">
        <v>2441</v>
      </c>
      <c r="J946" s="35">
        <v>32</v>
      </c>
      <c r="K946" s="35">
        <f>VALUE(COUNTIF(Validation!$A$2:$H$47,E946))</f>
        <v>0</v>
      </c>
      <c r="L946" s="361">
        <f>IF(OR(N946="RFA",N946="UFA",N946="",N946=0),0,N946)</f>
        <v>7250000</v>
      </c>
      <c r="M946" s="361">
        <f>IF(OR(O946="RFA",O946="UFA",O946="",O946=0),0,O946)</f>
        <v>7250000</v>
      </c>
      <c r="N946" s="358">
        <v>7250000</v>
      </c>
      <c r="O946" s="358">
        <v>7250000</v>
      </c>
      <c r="P946" s="358">
        <v>7250000</v>
      </c>
      <c r="Q946" s="358" t="s">
        <v>7</v>
      </c>
      <c r="R946" s="358">
        <v>0</v>
      </c>
      <c r="S946" s="358">
        <v>0</v>
      </c>
      <c r="T946" s="358">
        <v>0</v>
      </c>
      <c r="U946" s="35">
        <f t="shared" si="56"/>
        <v>3</v>
      </c>
      <c r="W946">
        <f>COUNTIF($E$3:$E$1479,E946)</f>
        <v>1</v>
      </c>
      <c r="X946" s="35">
        <f t="shared" si="57"/>
        <v>0</v>
      </c>
      <c r="Y946">
        <f t="shared" si="58"/>
        <v>1</v>
      </c>
    </row>
    <row r="947" spans="1:25" ht="15.75" x14ac:dyDescent="0.25">
      <c r="A947">
        <f t="shared" si="59"/>
        <v>945</v>
      </c>
      <c r="B947" t="str">
        <f>C947&amp;" "&amp;D947&amp;" - "&amp;F947</f>
        <v>Ryan Callahan - OTT</v>
      </c>
      <c r="C947" t="str">
        <f>RIGHT(E947,(LEN(E947)-1)-SEARCH(",",E947,1))</f>
        <v>Ryan</v>
      </c>
      <c r="D947" t="str">
        <f>LEFT(E947,SEARCH(",",E947,1)-1)</f>
        <v>Callahan</v>
      </c>
      <c r="E947" s="39" t="s">
        <v>2559</v>
      </c>
      <c r="F947" s="30" t="s">
        <v>27</v>
      </c>
      <c r="G947" s="35" t="s">
        <v>372</v>
      </c>
      <c r="H947" s="9" t="s">
        <v>2440</v>
      </c>
      <c r="I947" s="9" t="s">
        <v>376</v>
      </c>
      <c r="J947" s="9">
        <v>34</v>
      </c>
      <c r="K947" s="35">
        <f>VALUE(COUNTIF(Validation!$A$2:$H$47,E947))</f>
        <v>0</v>
      </c>
      <c r="L947" s="361">
        <f>IF(OR(N947="RFA",N947="UFA",N947="",N947=0),0,N947)</f>
        <v>5800000</v>
      </c>
      <c r="M947" s="361">
        <f>IF(OR(O947="RFA",O947="UFA",O947="",O947=0),0,O947)</f>
        <v>0</v>
      </c>
      <c r="N947" s="358">
        <v>5800000</v>
      </c>
      <c r="O947" s="358" t="s">
        <v>7</v>
      </c>
      <c r="P947" s="358">
        <v>0</v>
      </c>
      <c r="Q947" s="358">
        <v>0</v>
      </c>
      <c r="R947" s="358">
        <v>0</v>
      </c>
      <c r="S947" s="358">
        <v>0</v>
      </c>
      <c r="T947" s="358">
        <v>0</v>
      </c>
      <c r="U947" s="35">
        <f t="shared" si="56"/>
        <v>1</v>
      </c>
      <c r="W947">
        <f>COUNTIF($E$3:$E$1479,E947)</f>
        <v>1</v>
      </c>
      <c r="X947" s="35">
        <f t="shared" si="57"/>
        <v>0</v>
      </c>
      <c r="Y947">
        <f t="shared" si="58"/>
        <v>0</v>
      </c>
    </row>
    <row r="948" spans="1:25" ht="15.75" x14ac:dyDescent="0.25">
      <c r="A948">
        <f t="shared" si="59"/>
        <v>946</v>
      </c>
      <c r="B948" t="str">
        <f>C948&amp;" "&amp;D948&amp;" - "&amp;F948</f>
        <v>Marián Gáborík - OTT</v>
      </c>
      <c r="C948" t="str">
        <f>RIGHT(E948,(LEN(E948)-1)-SEARCH(",",E948,1))</f>
        <v>Marián</v>
      </c>
      <c r="D948" t="str">
        <f>LEFT(E948,SEARCH(",",E948,1)-1)</f>
        <v>Gáborík</v>
      </c>
      <c r="E948" s="39" t="s">
        <v>1519</v>
      </c>
      <c r="F948" s="30" t="s">
        <v>27</v>
      </c>
      <c r="G948" s="35">
        <v>0</v>
      </c>
      <c r="H948" s="35" t="s">
        <v>2440</v>
      </c>
      <c r="I948" s="35" t="s">
        <v>376</v>
      </c>
      <c r="J948" s="35">
        <v>37</v>
      </c>
      <c r="K948" s="35">
        <f>VALUE(COUNTIF(Validation!$A$2:$H$47,E948))</f>
        <v>0</v>
      </c>
      <c r="L948" s="361">
        <f>IF(OR(N948="RFA",N948="UFA",N948="",N948=0),0,N948)</f>
        <v>4875000</v>
      </c>
      <c r="M948" s="361">
        <f>IF(OR(O948="RFA",O948="UFA",O948="",O948=0),0,O948)</f>
        <v>4875000</v>
      </c>
      <c r="N948" s="358">
        <v>4875000</v>
      </c>
      <c r="O948" s="358">
        <v>4875000</v>
      </c>
      <c r="P948" s="358" t="s">
        <v>7</v>
      </c>
      <c r="Q948" s="358">
        <v>0</v>
      </c>
      <c r="R948" s="358">
        <v>0</v>
      </c>
      <c r="S948" s="358">
        <v>0</v>
      </c>
      <c r="T948" s="358">
        <v>0</v>
      </c>
      <c r="U948" s="35">
        <f t="shared" si="56"/>
        <v>2</v>
      </c>
      <c r="W948">
        <f>COUNTIF($E$3:$E$1479,E948)</f>
        <v>1</v>
      </c>
      <c r="X948" s="35">
        <f t="shared" si="57"/>
        <v>0</v>
      </c>
      <c r="Y948">
        <f t="shared" si="58"/>
        <v>1</v>
      </c>
    </row>
    <row r="949" spans="1:25" ht="15.75" x14ac:dyDescent="0.25">
      <c r="A949">
        <f t="shared" si="59"/>
        <v>947</v>
      </c>
      <c r="B949" t="str">
        <f>C949&amp;" "&amp;D949&amp;" - "&amp;F949</f>
        <v>Craig Anderson - OTT</v>
      </c>
      <c r="C949" t="str">
        <f>RIGHT(E949,(LEN(E949)-1)-SEARCH(",",E949,1))</f>
        <v>Craig</v>
      </c>
      <c r="D949" t="str">
        <f>LEFT(E949,SEARCH(",",E949,1)-1)</f>
        <v>Anderson</v>
      </c>
      <c r="E949" s="39" t="s">
        <v>1531</v>
      </c>
      <c r="F949" s="30" t="s">
        <v>27</v>
      </c>
      <c r="G949" s="35" t="s">
        <v>2580</v>
      </c>
      <c r="H949" s="35" t="s">
        <v>127</v>
      </c>
      <c r="I949" s="35" t="s">
        <v>2441</v>
      </c>
      <c r="J949" s="35">
        <v>38</v>
      </c>
      <c r="K949" s="35">
        <f>VALUE(COUNTIF(Validation!$A$2:$H$47,E949))</f>
        <v>0</v>
      </c>
      <c r="L949" s="361">
        <f>IF(OR(N949="RFA",N949="UFA",N949="",N949=0),0,N949)</f>
        <v>4750000</v>
      </c>
      <c r="M949" s="361">
        <f>IF(OR(O949="RFA",O949="UFA",O949="",O949=0),0,O949)</f>
        <v>0</v>
      </c>
      <c r="N949" s="358">
        <v>4750000</v>
      </c>
      <c r="O949" s="358" t="s">
        <v>7</v>
      </c>
      <c r="P949" s="358">
        <v>0</v>
      </c>
      <c r="Q949" s="358">
        <v>0</v>
      </c>
      <c r="R949" s="358">
        <v>0</v>
      </c>
      <c r="S949" s="358">
        <v>0</v>
      </c>
      <c r="T949" s="358">
        <v>0</v>
      </c>
      <c r="U949" s="35">
        <f t="shared" si="56"/>
        <v>1</v>
      </c>
      <c r="W949">
        <f>COUNTIF($E$3:$E$1479,E949)</f>
        <v>1</v>
      </c>
      <c r="X949" s="35">
        <f t="shared" si="57"/>
        <v>0</v>
      </c>
      <c r="Y949">
        <f t="shared" si="58"/>
        <v>0</v>
      </c>
    </row>
    <row r="950" spans="1:25" ht="15.75" x14ac:dyDescent="0.25">
      <c r="A950">
        <f t="shared" si="59"/>
        <v>948</v>
      </c>
      <c r="B950" t="str">
        <f>C950&amp;" "&amp;D950&amp;" - "&amp;F950</f>
        <v>Clarke MacArthur - OTT</v>
      </c>
      <c r="C950" t="str">
        <f>RIGHT(E950,(LEN(E950)-1)-SEARCH(",",E950,1))</f>
        <v>Clarke</v>
      </c>
      <c r="D950" t="str">
        <f>LEFT(E950,SEARCH(",",E950,1)-1)</f>
        <v>MacArthur</v>
      </c>
      <c r="E950" s="39" t="s">
        <v>1520</v>
      </c>
      <c r="F950" s="30" t="s">
        <v>27</v>
      </c>
      <c r="G950" s="35" t="s">
        <v>383</v>
      </c>
      <c r="H950" s="35" t="s">
        <v>2442</v>
      </c>
      <c r="I950" s="35" t="s">
        <v>376</v>
      </c>
      <c r="J950" s="35">
        <v>34</v>
      </c>
      <c r="K950" s="35">
        <f>VALUE(COUNTIF(Validation!$A$2:$H$47,E950))</f>
        <v>0</v>
      </c>
      <c r="L950" s="361">
        <f>IF(OR(N950="RFA",N950="UFA",N950="",N950=0),0,N950)</f>
        <v>4650000</v>
      </c>
      <c r="M950" s="361">
        <f>IF(OR(O950="RFA",O950="UFA",O950="",O950=0),0,O950)</f>
        <v>0</v>
      </c>
      <c r="N950" s="358">
        <v>4650000</v>
      </c>
      <c r="O950" s="358" t="s">
        <v>7</v>
      </c>
      <c r="P950" s="358">
        <v>0</v>
      </c>
      <c r="Q950" s="358">
        <v>0</v>
      </c>
      <c r="R950" s="358">
        <v>0</v>
      </c>
      <c r="S950" s="358">
        <v>0</v>
      </c>
      <c r="T950" s="358">
        <v>0</v>
      </c>
      <c r="U950" s="35">
        <f t="shared" si="56"/>
        <v>1</v>
      </c>
      <c r="W950">
        <f>COUNTIF($E$3:$E$1479,E950)</f>
        <v>1</v>
      </c>
      <c r="X950" s="35">
        <f t="shared" si="57"/>
        <v>0</v>
      </c>
      <c r="Y950">
        <f t="shared" si="58"/>
        <v>0</v>
      </c>
    </row>
    <row r="951" spans="1:25" ht="15.75" x14ac:dyDescent="0.25">
      <c r="A951">
        <f t="shared" si="59"/>
        <v>949</v>
      </c>
      <c r="B951" t="str">
        <f>C951&amp;" "&amp;D951&amp;" - "&amp;F951</f>
        <v>Artem Anisimov - OTT</v>
      </c>
      <c r="C951" t="str">
        <f>RIGHT(E951,(LEN(E951)-1)-SEARCH(",",E951,1))</f>
        <v>Artem</v>
      </c>
      <c r="D951" t="str">
        <f>LEFT(E951,SEARCH(",",E951,1)-1)</f>
        <v>Anisimov</v>
      </c>
      <c r="E951" s="39" t="s">
        <v>1891</v>
      </c>
      <c r="F951" s="30" t="s">
        <v>27</v>
      </c>
      <c r="G951" s="35">
        <v>0</v>
      </c>
      <c r="H951" s="35" t="s">
        <v>2454</v>
      </c>
      <c r="I951" s="35" t="s">
        <v>2441</v>
      </c>
      <c r="J951" s="35">
        <v>31</v>
      </c>
      <c r="K951" s="35">
        <f>VALUE(COUNTIF(Validation!$A$2:$H$47,E951))</f>
        <v>0</v>
      </c>
      <c r="L951" s="361">
        <f>IF(OR(N951="RFA",N951="UFA",N951="",N951=0),0,N951)</f>
        <v>4550000</v>
      </c>
      <c r="M951" s="361">
        <f>IF(OR(O951="RFA",O951="UFA",O951="",O951=0),0,O951)</f>
        <v>4550000</v>
      </c>
      <c r="N951" s="358">
        <v>4550000</v>
      </c>
      <c r="O951" s="358">
        <v>4550000</v>
      </c>
      <c r="P951" s="358" t="s">
        <v>7</v>
      </c>
      <c r="Q951" s="358">
        <v>0</v>
      </c>
      <c r="R951" s="358">
        <v>0</v>
      </c>
      <c r="S951" s="358">
        <v>0</v>
      </c>
      <c r="T951" s="358">
        <v>0</v>
      </c>
      <c r="U951" s="35">
        <f t="shared" si="56"/>
        <v>2</v>
      </c>
      <c r="W951">
        <f>COUNTIF($E$3:$E$1479,E951)</f>
        <v>1</v>
      </c>
      <c r="X951" s="35">
        <f t="shared" si="57"/>
        <v>0</v>
      </c>
      <c r="Y951">
        <f t="shared" si="58"/>
        <v>1</v>
      </c>
    </row>
    <row r="952" spans="1:25" ht="15.75" x14ac:dyDescent="0.25">
      <c r="A952">
        <f t="shared" si="59"/>
        <v>950</v>
      </c>
      <c r="B952" t="str">
        <f>C952&amp;" "&amp;D952&amp;" - "&amp;F952</f>
        <v>Nikita Zaitsev - OTT</v>
      </c>
      <c r="C952" t="str">
        <f>RIGHT(E952,(LEN(E952)-1)-SEARCH(",",E952,1))</f>
        <v>Nikita</v>
      </c>
      <c r="D952" t="str">
        <f>LEFT(E952,SEARCH(",",E952,1)-1)</f>
        <v>Zaitsev</v>
      </c>
      <c r="E952" s="39" t="s">
        <v>1598</v>
      </c>
      <c r="F952" s="30" t="s">
        <v>27</v>
      </c>
      <c r="G952" s="35" t="s">
        <v>383</v>
      </c>
      <c r="H952" s="35" t="s">
        <v>2446</v>
      </c>
      <c r="I952" s="35" t="s">
        <v>2441</v>
      </c>
      <c r="J952" s="35">
        <v>27</v>
      </c>
      <c r="K952" s="35">
        <f>VALUE(COUNTIF(Validation!$A$2:$H$47,E952))</f>
        <v>0</v>
      </c>
      <c r="L952" s="361">
        <f>IF(OR(N952="RFA",N952="UFA",N952="",N952=0),0,N952)</f>
        <v>4500000</v>
      </c>
      <c r="M952" s="361">
        <f>IF(OR(O952="RFA",O952="UFA",O952="",O952=0),0,O952)</f>
        <v>4500000</v>
      </c>
      <c r="N952" s="358">
        <v>4500000</v>
      </c>
      <c r="O952" s="358">
        <v>4500000</v>
      </c>
      <c r="P952" s="358">
        <v>4500000</v>
      </c>
      <c r="Q952" s="358">
        <v>4500000</v>
      </c>
      <c r="R952" s="358">
        <v>4500000</v>
      </c>
      <c r="S952" s="358" t="s">
        <v>7</v>
      </c>
      <c r="T952" s="358">
        <v>0</v>
      </c>
      <c r="U952" s="35">
        <f t="shared" si="56"/>
        <v>5</v>
      </c>
      <c r="W952">
        <f>COUNTIF($E$3:$E$1479,E952)</f>
        <v>1</v>
      </c>
      <c r="X952" s="35">
        <f t="shared" si="57"/>
        <v>0</v>
      </c>
      <c r="Y952">
        <f t="shared" si="58"/>
        <v>1</v>
      </c>
    </row>
    <row r="953" spans="1:25" ht="15.75" x14ac:dyDescent="0.25">
      <c r="A953">
        <f t="shared" si="59"/>
        <v>951</v>
      </c>
      <c r="B953" t="str">
        <f>C953&amp;" "&amp;D953&amp;" - "&amp;F953</f>
        <v>Mikkel Boedker - OTT</v>
      </c>
      <c r="C953" t="str">
        <f>RIGHT(E953,(LEN(E953)-1)-SEARCH(",",E953,1))</f>
        <v>Mikkel</v>
      </c>
      <c r="D953" t="str">
        <f>LEFT(E953,SEARCH(",",E953,1)-1)</f>
        <v>Boedker</v>
      </c>
      <c r="E953" s="39" t="s">
        <v>1521</v>
      </c>
      <c r="F953" s="30" t="s">
        <v>27</v>
      </c>
      <c r="G953" s="35">
        <v>0</v>
      </c>
      <c r="H953" s="35" t="s">
        <v>2444</v>
      </c>
      <c r="I953" s="35" t="s">
        <v>2441</v>
      </c>
      <c r="J953" s="35">
        <v>29</v>
      </c>
      <c r="K953" s="35">
        <f>VALUE(COUNTIF(Validation!$A$2:$H$47,E953))</f>
        <v>0</v>
      </c>
      <c r="L953" s="361">
        <f>IF(OR(N953="RFA",N953="UFA",N953="",N953=0),0,N953)</f>
        <v>4000000</v>
      </c>
      <c r="M953" s="361">
        <f>IF(OR(O953="RFA",O953="UFA",O953="",O953=0),0,O953)</f>
        <v>0</v>
      </c>
      <c r="N953" s="358">
        <v>4000000</v>
      </c>
      <c r="O953" s="358" t="s">
        <v>7</v>
      </c>
      <c r="P953" s="358">
        <v>0</v>
      </c>
      <c r="Q953" s="358">
        <v>0</v>
      </c>
      <c r="R953" s="358">
        <v>0</v>
      </c>
      <c r="S953" s="358">
        <v>0</v>
      </c>
      <c r="T953" s="358">
        <v>0</v>
      </c>
      <c r="U953" s="35">
        <f t="shared" si="56"/>
        <v>1</v>
      </c>
      <c r="W953">
        <f>COUNTIF($E$3:$E$1479,E953)</f>
        <v>1</v>
      </c>
      <c r="X953" s="35">
        <f t="shared" si="57"/>
        <v>0</v>
      </c>
      <c r="Y953">
        <f t="shared" si="58"/>
        <v>0</v>
      </c>
    </row>
    <row r="954" spans="1:25" ht="15.75" x14ac:dyDescent="0.25">
      <c r="A954">
        <f t="shared" si="59"/>
        <v>952</v>
      </c>
      <c r="B954" t="str">
        <f>C954&amp;" "&amp;D954&amp;" - "&amp;F954</f>
        <v>Ron Hainsey - OTT</v>
      </c>
      <c r="C954" t="str">
        <f>RIGHT(E954,(LEN(E954)-1)-SEARCH(",",E954,1))</f>
        <v>Ron</v>
      </c>
      <c r="D954" t="str">
        <f>LEFT(E954,SEARCH(",",E954,1)-1)</f>
        <v>Hainsey</v>
      </c>
      <c r="E954" s="39" t="s">
        <v>1599</v>
      </c>
      <c r="F954" s="30" t="s">
        <v>27</v>
      </c>
      <c r="G954" s="35" t="s">
        <v>2580</v>
      </c>
      <c r="H954" s="35" t="s">
        <v>2446</v>
      </c>
      <c r="I954" s="35" t="s">
        <v>2441</v>
      </c>
      <c r="J954" s="35">
        <v>38</v>
      </c>
      <c r="K954" s="35">
        <f>VALUE(COUNTIF(Validation!$A$2:$H$47,E954))</f>
        <v>0</v>
      </c>
      <c r="L954" s="361">
        <f>IF(OR(N954="RFA",N954="UFA",N954="",N954=0),0,N954)</f>
        <v>3500000</v>
      </c>
      <c r="M954" s="361">
        <f>IF(OR(O954="RFA",O954="UFA",O954="",O954=0),0,O954)</f>
        <v>0</v>
      </c>
      <c r="N954" s="358">
        <v>3500000</v>
      </c>
      <c r="O954" s="358" t="s">
        <v>7</v>
      </c>
      <c r="P954" s="358">
        <v>0</v>
      </c>
      <c r="Q954" s="358">
        <v>0</v>
      </c>
      <c r="R954" s="358">
        <v>0</v>
      </c>
      <c r="S954" s="358">
        <v>0</v>
      </c>
      <c r="T954" s="358">
        <v>0</v>
      </c>
      <c r="U954" s="35">
        <f t="shared" si="56"/>
        <v>1</v>
      </c>
      <c r="W954">
        <f>COUNTIF($E$3:$E$1479,E954)</f>
        <v>1</v>
      </c>
      <c r="X954" s="35">
        <f t="shared" si="57"/>
        <v>0</v>
      </c>
      <c r="Y954">
        <f t="shared" si="58"/>
        <v>0</v>
      </c>
    </row>
    <row r="955" spans="1:25" ht="15.75" x14ac:dyDescent="0.25">
      <c r="A955">
        <f t="shared" si="59"/>
        <v>953</v>
      </c>
      <c r="B955" t="str">
        <f>C955&amp;" "&amp;D955&amp;" - "&amp;F955</f>
        <v>Brady Tkachuk - OTT</v>
      </c>
      <c r="C955" t="str">
        <f>RIGHT(E955,(LEN(E955)-1)-SEARCH(",",E955,1))</f>
        <v>Brady</v>
      </c>
      <c r="D955" t="str">
        <f>LEFT(E955,SEARCH(",",E955,1)-1)</f>
        <v>Tkachuk</v>
      </c>
      <c r="E955" s="39" t="s">
        <v>1533</v>
      </c>
      <c r="F955" s="30" t="s">
        <v>27</v>
      </c>
      <c r="G955" s="35" t="s">
        <v>388</v>
      </c>
      <c r="H955" s="35" t="s">
        <v>2452</v>
      </c>
      <c r="I955" s="35" t="s">
        <v>2441</v>
      </c>
      <c r="J955" s="35">
        <v>19</v>
      </c>
      <c r="K955" s="35">
        <f>VALUE(COUNTIF(Validation!$A$2:$H$47,E955))</f>
        <v>0</v>
      </c>
      <c r="L955" s="361">
        <f>IF(OR(N955="RFA",N955="UFA",N955="",N955=0),0,N955)</f>
        <v>3425000</v>
      </c>
      <c r="M955" s="361">
        <f>IF(OR(O955="RFA",O955="UFA",O955="",O955=0),0,O955)</f>
        <v>3425000</v>
      </c>
      <c r="N955" s="358">
        <v>3425000</v>
      </c>
      <c r="O955" s="358">
        <v>3425000</v>
      </c>
      <c r="P955" s="358" t="s">
        <v>8</v>
      </c>
      <c r="Q955" s="358">
        <v>0</v>
      </c>
      <c r="R955" s="358">
        <v>0</v>
      </c>
      <c r="S955" s="358">
        <v>0</v>
      </c>
      <c r="T955" s="358">
        <v>0</v>
      </c>
      <c r="U955" s="35">
        <f t="shared" si="56"/>
        <v>2</v>
      </c>
      <c r="W955">
        <f>COUNTIF($E$3:$E$1479,E955)</f>
        <v>1</v>
      </c>
      <c r="X955" s="35">
        <f t="shared" si="57"/>
        <v>1</v>
      </c>
      <c r="Y955">
        <f t="shared" si="58"/>
        <v>1</v>
      </c>
    </row>
    <row r="956" spans="1:25" ht="15.75" x14ac:dyDescent="0.25">
      <c r="A956">
        <f t="shared" si="59"/>
        <v>954</v>
      </c>
      <c r="B956" t="str">
        <f>C956&amp;" "&amp;D956&amp;" - "&amp;F956</f>
        <v>Jean-Gabriel Pageau - OTT</v>
      </c>
      <c r="C956" t="str">
        <f>RIGHT(E956,(LEN(E956)-1)-SEARCH(",",E956,1))</f>
        <v>Jean-Gabriel</v>
      </c>
      <c r="D956" t="str">
        <f>LEFT(E956,SEARCH(",",E956,1)-1)</f>
        <v>Pageau</v>
      </c>
      <c r="E956" s="39" t="s">
        <v>2994</v>
      </c>
      <c r="F956" s="30" t="s">
        <v>27</v>
      </c>
      <c r="G956" s="35">
        <v>0</v>
      </c>
      <c r="H956" s="35" t="s">
        <v>73</v>
      </c>
      <c r="I956" s="35" t="s">
        <v>2441</v>
      </c>
      <c r="J956" s="35">
        <v>26</v>
      </c>
      <c r="K956" s="35">
        <f>VALUE(COUNTIF(Validation!$A$2:$H$47,E956))</f>
        <v>0</v>
      </c>
      <c r="L956" s="361">
        <f>IF(OR(N956="RFA",N956="UFA",N956="",N956=0),0,N956)</f>
        <v>3100000</v>
      </c>
      <c r="M956" s="361">
        <f>IF(OR(O956="RFA",O956="UFA",O956="",O956=0),0,O956)</f>
        <v>0</v>
      </c>
      <c r="N956" s="358">
        <v>3100000</v>
      </c>
      <c r="O956" s="358" t="s">
        <v>7</v>
      </c>
      <c r="P956" s="358">
        <v>0</v>
      </c>
      <c r="Q956" s="358">
        <v>0</v>
      </c>
      <c r="R956" s="358">
        <v>0</v>
      </c>
      <c r="S956" s="358">
        <v>0</v>
      </c>
      <c r="T956" s="358">
        <v>0</v>
      </c>
      <c r="U956" s="35">
        <f t="shared" si="56"/>
        <v>1</v>
      </c>
      <c r="W956">
        <f>COUNTIF($E$3:$E$1479,E956)</f>
        <v>1</v>
      </c>
      <c r="X956" s="35">
        <f t="shared" si="57"/>
        <v>0</v>
      </c>
      <c r="Y956">
        <f t="shared" si="58"/>
        <v>0</v>
      </c>
    </row>
    <row r="957" spans="1:25" ht="15.75" x14ac:dyDescent="0.25">
      <c r="A957">
        <f t="shared" si="59"/>
        <v>955</v>
      </c>
      <c r="B957" t="str">
        <f>C957&amp;" "&amp;D957&amp;" - "&amp;F957</f>
        <v>Chris Tierney - OTT</v>
      </c>
      <c r="C957" t="str">
        <f>RIGHT(E957,(LEN(E957)-1)-SEARCH(",",E957,1))</f>
        <v>Chris</v>
      </c>
      <c r="D957" t="str">
        <f>LEFT(E957,SEARCH(",",E957,1)-1)</f>
        <v>Tierney</v>
      </c>
      <c r="E957" s="39" t="s">
        <v>1523</v>
      </c>
      <c r="F957" s="30" t="s">
        <v>27</v>
      </c>
      <c r="G957" s="35">
        <v>0</v>
      </c>
      <c r="H957" s="35" t="s">
        <v>73</v>
      </c>
      <c r="I957" s="35" t="s">
        <v>2441</v>
      </c>
      <c r="J957" s="35">
        <v>25</v>
      </c>
      <c r="K957" s="35">
        <f>VALUE(COUNTIF(Validation!$A$2:$H$47,E957))</f>
        <v>0</v>
      </c>
      <c r="L957" s="361">
        <f>IF(OR(N957="RFA",N957="UFA",N957="",N957=0),0,N957)</f>
        <v>2937500</v>
      </c>
      <c r="M957" s="361">
        <f>IF(OR(O957="RFA",O957="UFA",O957="",O957=0),0,O957)</f>
        <v>0</v>
      </c>
      <c r="N957" s="358">
        <v>2937500</v>
      </c>
      <c r="O957" s="358" t="s">
        <v>8</v>
      </c>
      <c r="P957" s="358">
        <v>0</v>
      </c>
      <c r="Q957" s="358">
        <v>0</v>
      </c>
      <c r="R957" s="358">
        <v>0</v>
      </c>
      <c r="S957" s="358">
        <v>0</v>
      </c>
      <c r="T957" s="358">
        <v>0</v>
      </c>
      <c r="U957" s="35">
        <f t="shared" si="56"/>
        <v>1</v>
      </c>
      <c r="W957">
        <f>COUNTIF($E$3:$E$1479,E957)</f>
        <v>1</v>
      </c>
      <c r="X957" s="35">
        <f t="shared" si="57"/>
        <v>0</v>
      </c>
      <c r="Y957">
        <f t="shared" si="58"/>
        <v>0</v>
      </c>
    </row>
    <row r="958" spans="1:25" ht="15.75" x14ac:dyDescent="0.25">
      <c r="A958">
        <f t="shared" si="59"/>
        <v>956</v>
      </c>
      <c r="B958" t="str">
        <f>C958&amp;" "&amp;D958&amp;" - "&amp;F958</f>
        <v>Anders Nilsson - OTT</v>
      </c>
      <c r="C958" t="str">
        <f>RIGHT(E958,(LEN(E958)-1)-SEARCH(",",E958,1))</f>
        <v>Anders</v>
      </c>
      <c r="D958" t="str">
        <f>LEFT(E958,SEARCH(",",E958,1)-1)</f>
        <v>Nilsson</v>
      </c>
      <c r="E958" s="39" t="s">
        <v>2347</v>
      </c>
      <c r="F958" s="30" t="s">
        <v>27</v>
      </c>
      <c r="G958" s="35">
        <v>0</v>
      </c>
      <c r="H958" s="35" t="s">
        <v>127</v>
      </c>
      <c r="I958" s="35" t="s">
        <v>2441</v>
      </c>
      <c r="J958" s="35">
        <v>29</v>
      </c>
      <c r="K958" s="35">
        <f>VALUE(COUNTIF(Validation!$A$2:$H$47,E958))</f>
        <v>0</v>
      </c>
      <c r="L958" s="361">
        <f>IF(OR(N958="RFA",N958="UFA",N958="",N958=0),0,N958)</f>
        <v>2600000</v>
      </c>
      <c r="M958" s="361">
        <f>IF(OR(O958="RFA",O958="UFA",O958="",O958=0),0,O958)</f>
        <v>2600000</v>
      </c>
      <c r="N958" s="358">
        <v>2600000</v>
      </c>
      <c r="O958" s="358">
        <v>2600000</v>
      </c>
      <c r="P958" s="358" t="s">
        <v>7</v>
      </c>
      <c r="Q958" s="358">
        <v>0</v>
      </c>
      <c r="R958" s="358">
        <v>0</v>
      </c>
      <c r="S958" s="358">
        <v>0</v>
      </c>
      <c r="T958" s="358">
        <v>0</v>
      </c>
      <c r="U958" s="35">
        <f t="shared" si="56"/>
        <v>2</v>
      </c>
      <c r="W958">
        <f>COUNTIF($E$3:$E$1479,E958)</f>
        <v>1</v>
      </c>
      <c r="X958" s="35">
        <f t="shared" si="57"/>
        <v>0</v>
      </c>
      <c r="Y958">
        <f t="shared" si="58"/>
        <v>1</v>
      </c>
    </row>
    <row r="959" spans="1:25" ht="15.75" x14ac:dyDescent="0.25">
      <c r="A959">
        <f t="shared" si="59"/>
        <v>957</v>
      </c>
      <c r="B959" t="str">
        <f>C959&amp;" "&amp;D959&amp;" - "&amp;F959</f>
        <v>Connor Brown - OTT</v>
      </c>
      <c r="C959" t="str">
        <f>RIGHT(E959,(LEN(E959)-1)-SEARCH(",",E959,1))</f>
        <v>Connor</v>
      </c>
      <c r="D959" t="str">
        <f>LEFT(E959,SEARCH(",",E959,1)-1)</f>
        <v>Brown</v>
      </c>
      <c r="E959" s="39" t="s">
        <v>1590</v>
      </c>
      <c r="F959" s="30" t="s">
        <v>27</v>
      </c>
      <c r="G959" s="35">
        <v>0</v>
      </c>
      <c r="H959" s="35" t="s">
        <v>2444</v>
      </c>
      <c r="I959" s="35" t="s">
        <v>2441</v>
      </c>
      <c r="J959" s="35">
        <v>25</v>
      </c>
      <c r="K959" s="35">
        <f>VALUE(COUNTIF(Validation!$A$2:$H$47,E959))</f>
        <v>0</v>
      </c>
      <c r="L959" s="361">
        <f>IF(OR(N959="RFA",N959="UFA",N959="",N959=0),0,N959)</f>
        <v>2100000</v>
      </c>
      <c r="M959" s="361">
        <f>IF(OR(O959="RFA",O959="UFA",O959="",O959=0),0,O959)</f>
        <v>0</v>
      </c>
      <c r="N959" s="358">
        <v>2100000</v>
      </c>
      <c r="O959" s="358" t="s">
        <v>8</v>
      </c>
      <c r="P959" s="358">
        <v>0</v>
      </c>
      <c r="Q959" s="358">
        <v>0</v>
      </c>
      <c r="R959" s="358">
        <v>0</v>
      </c>
      <c r="S959" s="358">
        <v>0</v>
      </c>
      <c r="T959" s="358">
        <v>0</v>
      </c>
      <c r="U959" s="35">
        <f t="shared" si="56"/>
        <v>1</v>
      </c>
      <c r="W959">
        <f>COUNTIF($E$3:$E$1479,E959)</f>
        <v>1</v>
      </c>
      <c r="X959" s="35">
        <f t="shared" si="57"/>
        <v>0</v>
      </c>
      <c r="Y959">
        <f t="shared" si="58"/>
        <v>0</v>
      </c>
    </row>
    <row r="960" spans="1:25" ht="15.75" x14ac:dyDescent="0.25">
      <c r="A960">
        <f t="shared" si="59"/>
        <v>958</v>
      </c>
      <c r="B960" t="str">
        <f>C960&amp;" "&amp;D960&amp;" - "&amp;F960</f>
        <v>Anthony Duclair - OTT</v>
      </c>
      <c r="C960" t="str">
        <f>RIGHT(E960,(LEN(E960)-1)-SEARCH(",",E960,1))</f>
        <v>Anthony</v>
      </c>
      <c r="D960" t="str">
        <f>LEFT(E960,SEARCH(",",E960,1)-1)</f>
        <v>Duclair</v>
      </c>
      <c r="E960" s="39" t="s">
        <v>1664</v>
      </c>
      <c r="F960" s="30" t="s">
        <v>27</v>
      </c>
      <c r="G960" s="35">
        <v>0</v>
      </c>
      <c r="H960" s="35" t="s">
        <v>2444</v>
      </c>
      <c r="I960" s="35" t="s">
        <v>2441</v>
      </c>
      <c r="J960" s="35">
        <v>23</v>
      </c>
      <c r="K960" s="35">
        <f>VALUE(COUNTIF(Validation!$A$2:$H$47,E960))</f>
        <v>0</v>
      </c>
      <c r="L960" s="361">
        <f>IF(OR(N960="RFA",N960="UFA",N960="",N960=0),0,N960)</f>
        <v>1650000</v>
      </c>
      <c r="M960" s="361">
        <f>IF(OR(O960="RFA",O960="UFA",O960="",O960=0),0,O960)</f>
        <v>0</v>
      </c>
      <c r="N960" s="358">
        <v>1650000</v>
      </c>
      <c r="O960" s="358" t="s">
        <v>8</v>
      </c>
      <c r="P960" s="358">
        <v>0</v>
      </c>
      <c r="Q960" s="358">
        <v>0</v>
      </c>
      <c r="R960" s="358">
        <v>0</v>
      </c>
      <c r="S960" s="358">
        <v>0</v>
      </c>
      <c r="T960" s="358">
        <v>0</v>
      </c>
      <c r="U960" s="35">
        <f t="shared" si="56"/>
        <v>1</v>
      </c>
      <c r="W960">
        <f>COUNTIF($E$3:$E$1479,E960)</f>
        <v>1</v>
      </c>
      <c r="X960" s="35">
        <f t="shared" si="57"/>
        <v>0</v>
      </c>
      <c r="Y960">
        <f t="shared" si="58"/>
        <v>0</v>
      </c>
    </row>
    <row r="961" spans="1:25" ht="15.75" x14ac:dyDescent="0.25">
      <c r="A961">
        <f t="shared" si="59"/>
        <v>959</v>
      </c>
      <c r="B961" t="str">
        <f>C961&amp;" "&amp;D961&amp;" - "&amp;F961</f>
        <v>Joshua Norris - OTT</v>
      </c>
      <c r="C961" t="str">
        <f>RIGHT(E961,(LEN(E961)-1)-SEARCH(",",E961,1))</f>
        <v>Joshua</v>
      </c>
      <c r="D961" t="str">
        <f>LEFT(E961,SEARCH(",",E961,1)-1)</f>
        <v>Norris</v>
      </c>
      <c r="E961" s="39" t="s">
        <v>2655</v>
      </c>
      <c r="F961" s="30" t="s">
        <v>27</v>
      </c>
      <c r="G961" s="35" t="s">
        <v>388</v>
      </c>
      <c r="H961" s="35" t="s">
        <v>73</v>
      </c>
      <c r="I961" s="35" t="s">
        <v>2448</v>
      </c>
      <c r="J961" s="35">
        <v>20</v>
      </c>
      <c r="K961" s="35">
        <f>VALUE(COUNTIF(Validation!$A$2:$H$47,E961))</f>
        <v>0</v>
      </c>
      <c r="L961" s="361">
        <f>IF(OR(N961="RFA",N961="UFA",N961="",N961=0),0,N961)</f>
        <v>1633333</v>
      </c>
      <c r="M961" s="361">
        <f>IF(OR(O961="RFA",O961="UFA",O961="",O961=0),0,O961)</f>
        <v>1633333</v>
      </c>
      <c r="N961" s="358">
        <v>1633333</v>
      </c>
      <c r="O961" s="358">
        <v>1633333</v>
      </c>
      <c r="P961" s="358">
        <v>1633333</v>
      </c>
      <c r="Q961" s="358" t="s">
        <v>8</v>
      </c>
      <c r="R961" s="358">
        <v>0</v>
      </c>
      <c r="S961" s="358">
        <v>0</v>
      </c>
      <c r="T961" s="358">
        <v>0</v>
      </c>
      <c r="U961" s="35">
        <f t="shared" si="56"/>
        <v>3</v>
      </c>
      <c r="W961">
        <f>COUNTIF($E$3:$E$1479,E961)</f>
        <v>1</v>
      </c>
      <c r="X961" s="35">
        <f t="shared" si="57"/>
        <v>1</v>
      </c>
      <c r="Y961">
        <f t="shared" si="58"/>
        <v>1</v>
      </c>
    </row>
    <row r="962" spans="1:25" ht="15.75" x14ac:dyDescent="0.25">
      <c r="A962">
        <f t="shared" si="59"/>
        <v>960</v>
      </c>
      <c r="B962" t="str">
        <f>C962&amp;" "&amp;D962&amp;" - "&amp;F962</f>
        <v>Logan Brown - OTT</v>
      </c>
      <c r="C962" t="str">
        <f>RIGHT(E962,(LEN(E962)-1)-SEARCH(",",E962,1))</f>
        <v>Logan</v>
      </c>
      <c r="D962" t="str">
        <f>LEFT(E962,SEARCH(",",E962,1)-1)</f>
        <v>Brown</v>
      </c>
      <c r="E962" s="39" t="s">
        <v>1534</v>
      </c>
      <c r="F962" s="30" t="s">
        <v>27</v>
      </c>
      <c r="G962" s="35" t="s">
        <v>388</v>
      </c>
      <c r="H962" s="35" t="s">
        <v>73</v>
      </c>
      <c r="I962" s="35" t="s">
        <v>2441</v>
      </c>
      <c r="J962" s="35">
        <v>21</v>
      </c>
      <c r="K962" s="35">
        <f>VALUE(COUNTIF(Validation!$A$2:$H$47,E962))</f>
        <v>0</v>
      </c>
      <c r="L962" s="361">
        <f>IF(OR(N962="RFA",N962="UFA",N962="",N962=0),0,N962)</f>
        <v>1573333</v>
      </c>
      <c r="M962" s="361">
        <f>IF(OR(O962="RFA",O962="UFA",O962="",O962=0),0,O962)</f>
        <v>1573333</v>
      </c>
      <c r="N962" s="358">
        <v>1573333</v>
      </c>
      <c r="O962" s="358">
        <v>1573333</v>
      </c>
      <c r="P962" s="358" t="s">
        <v>8</v>
      </c>
      <c r="Q962" s="358">
        <v>0</v>
      </c>
      <c r="R962" s="358">
        <v>0</v>
      </c>
      <c r="S962" s="358">
        <v>0</v>
      </c>
      <c r="T962" s="358">
        <v>0</v>
      </c>
      <c r="U962" s="35">
        <f t="shared" si="56"/>
        <v>2</v>
      </c>
      <c r="W962">
        <f>COUNTIF($E$3:$E$1479,E962)</f>
        <v>1</v>
      </c>
      <c r="X962" s="35">
        <f t="shared" si="57"/>
        <v>1</v>
      </c>
      <c r="Y962">
        <f t="shared" si="58"/>
        <v>1</v>
      </c>
    </row>
    <row r="963" spans="1:25" ht="15.75" x14ac:dyDescent="0.25">
      <c r="A963">
        <f t="shared" si="59"/>
        <v>961</v>
      </c>
      <c r="B963" t="str">
        <f>C963&amp;" "&amp;D963&amp;" - "&amp;F963</f>
        <v>Lassi Thomson - OTT</v>
      </c>
      <c r="C963" t="str">
        <f>RIGHT(E963,(LEN(E963)-1)-SEARCH(",",E963,1))</f>
        <v>Lassi</v>
      </c>
      <c r="D963" t="str">
        <f>LEFT(E963,SEARCH(",",E963,1)-1)</f>
        <v>Thomson</v>
      </c>
      <c r="E963" s="39" t="s">
        <v>2757</v>
      </c>
      <c r="F963" s="30" t="s">
        <v>27</v>
      </c>
      <c r="G963" s="35" t="s">
        <v>388</v>
      </c>
      <c r="H963" s="35" t="s">
        <v>2446</v>
      </c>
      <c r="I963" s="35" t="s">
        <v>2448</v>
      </c>
      <c r="J963" s="35">
        <v>18</v>
      </c>
      <c r="K963" s="35">
        <f>VALUE(COUNTIF(Validation!$A$2:$H$47,E963))</f>
        <v>0</v>
      </c>
      <c r="L963" s="361">
        <f>IF(OR(N963="RFA",N963="UFA",N963="",N963=0),0,N963)</f>
        <v>1350000</v>
      </c>
      <c r="M963" s="361">
        <f>IF(OR(O963="RFA",O963="UFA",O963="",O963=0),0,O963)</f>
        <v>1350000</v>
      </c>
      <c r="N963" s="358">
        <v>1350000</v>
      </c>
      <c r="O963" s="358">
        <v>1350000</v>
      </c>
      <c r="P963" s="358">
        <v>1350000</v>
      </c>
      <c r="Q963" s="358" t="s">
        <v>8</v>
      </c>
      <c r="R963" s="358">
        <v>0</v>
      </c>
      <c r="S963" s="358">
        <v>0</v>
      </c>
      <c r="T963" s="358">
        <v>0</v>
      </c>
      <c r="U963" s="35">
        <f t="shared" ref="U963:U1023" si="60">COUNTIF(N963:T963,"&gt;0")</f>
        <v>3</v>
      </c>
      <c r="W963">
        <f>COUNTIF($E$3:$E$1479,E963)</f>
        <v>1</v>
      </c>
      <c r="X963" s="35">
        <f t="shared" si="57"/>
        <v>1</v>
      </c>
      <c r="Y963">
        <f t="shared" si="58"/>
        <v>1</v>
      </c>
    </row>
    <row r="964" spans="1:25" ht="15.75" x14ac:dyDescent="0.25">
      <c r="A964">
        <f t="shared" ref="A964:A1027" si="61">A963+1</f>
        <v>962</v>
      </c>
      <c r="B964" t="str">
        <f>C964&amp;" "&amp;D964&amp;" - "&amp;F964</f>
        <v>Max Veronneau - OTT</v>
      </c>
      <c r="C964" t="str">
        <f>RIGHT(E964,(LEN(E964)-1)-SEARCH(",",E964,1))</f>
        <v>Max</v>
      </c>
      <c r="D964" t="str">
        <f>LEFT(E964,SEARCH(",",E964,1)-1)</f>
        <v>Veronneau</v>
      </c>
      <c r="E964" s="39" t="s">
        <v>2654</v>
      </c>
      <c r="F964" s="30" t="s">
        <v>27</v>
      </c>
      <c r="G964" s="35" t="s">
        <v>388</v>
      </c>
      <c r="H964" s="35" t="s">
        <v>2440</v>
      </c>
      <c r="I964" s="35" t="s">
        <v>2441</v>
      </c>
      <c r="J964" s="35">
        <v>23</v>
      </c>
      <c r="K964" s="35">
        <f>VALUE(COUNTIF(Validation!$A$2:$H$47,E964))</f>
        <v>0</v>
      </c>
      <c r="L964" s="361">
        <f>IF(OR(N964="RFA",N964="UFA",N964="",N964=0),0,N964)</f>
        <v>1350000</v>
      </c>
      <c r="M964" s="361">
        <f>IF(OR(O964="RFA",O964="UFA",O964="",O964=0),0,O964)</f>
        <v>0</v>
      </c>
      <c r="N964" s="358">
        <v>1350000</v>
      </c>
      <c r="O964" s="358" t="s">
        <v>8</v>
      </c>
      <c r="P964" s="358">
        <v>0</v>
      </c>
      <c r="Q964" s="358">
        <v>0</v>
      </c>
      <c r="R964" s="358">
        <v>0</v>
      </c>
      <c r="S964" s="358">
        <v>0</v>
      </c>
      <c r="T964" s="358">
        <v>0</v>
      </c>
      <c r="U964" s="35">
        <f t="shared" si="60"/>
        <v>1</v>
      </c>
      <c r="W964">
        <f>COUNTIF($E$3:$E$1479,E964)</f>
        <v>1</v>
      </c>
      <c r="X964" s="35">
        <f t="shared" ref="X964:X1024" si="62">IF(LEFT(G964,3)="ELC",1,0)</f>
        <v>1</v>
      </c>
      <c r="Y964">
        <f t="shared" ref="Y964:Y1024" si="63">IF(L964=M964,1,0)</f>
        <v>0</v>
      </c>
    </row>
    <row r="965" spans="1:25" ht="15.75" x14ac:dyDescent="0.25">
      <c r="A965">
        <f t="shared" si="61"/>
        <v>963</v>
      </c>
      <c r="B965" t="str">
        <f>C965&amp;" "&amp;D965&amp;" - "&amp;F965</f>
        <v>Erik Brannstrom - OTT</v>
      </c>
      <c r="C965" t="str">
        <f>RIGHT(E965,(LEN(E965)-1)-SEARCH(",",E965,1))</f>
        <v>Erik</v>
      </c>
      <c r="D965" t="str">
        <f>LEFT(E965,SEARCH(",",E965,1)-1)</f>
        <v>Brannstrom</v>
      </c>
      <c r="E965" s="39" t="s">
        <v>2873</v>
      </c>
      <c r="F965" s="30" t="s">
        <v>27</v>
      </c>
      <c r="G965" s="35" t="s">
        <v>388</v>
      </c>
      <c r="H965" s="35" t="s">
        <v>2447</v>
      </c>
      <c r="I965" s="35" t="s">
        <v>2448</v>
      </c>
      <c r="J965" s="35">
        <v>19</v>
      </c>
      <c r="K965" s="35">
        <f>VALUE(COUNTIF(Validation!$A$2:$H$47,E965))</f>
        <v>0</v>
      </c>
      <c r="L965" s="361">
        <f>IF(OR(N965="RFA",N965="UFA",N965="",N965=0),0,N965)</f>
        <v>1313333</v>
      </c>
      <c r="M965" s="361">
        <f>IF(OR(O965="RFA",O965="UFA",O965="",O965=0),0,O965)</f>
        <v>1313333</v>
      </c>
      <c r="N965" s="358">
        <v>1313333</v>
      </c>
      <c r="O965" s="358">
        <v>1313333</v>
      </c>
      <c r="P965" s="358">
        <v>1313333</v>
      </c>
      <c r="Q965" s="358" t="s">
        <v>8</v>
      </c>
      <c r="R965" s="358">
        <v>0</v>
      </c>
      <c r="S965" s="358">
        <v>0</v>
      </c>
      <c r="T965" s="358">
        <v>0</v>
      </c>
      <c r="U965" s="35">
        <f t="shared" si="60"/>
        <v>3</v>
      </c>
      <c r="W965">
        <f>COUNTIF($E$3:$E$1479,E965)</f>
        <v>1</v>
      </c>
      <c r="X965" s="35">
        <f t="shared" si="62"/>
        <v>1</v>
      </c>
      <c r="Y965">
        <f t="shared" si="63"/>
        <v>1</v>
      </c>
    </row>
    <row r="966" spans="1:25" ht="15.75" x14ac:dyDescent="0.25">
      <c r="A966">
        <f t="shared" si="61"/>
        <v>964</v>
      </c>
      <c r="B966" t="str">
        <f>C966&amp;" "&amp;D966&amp;" - "&amp;F966</f>
        <v>Thomas Chabot - OTT</v>
      </c>
      <c r="C966" t="str">
        <f>RIGHT(E966,(LEN(E966)-1)-SEARCH(",",E966,1))</f>
        <v>Thomas</v>
      </c>
      <c r="D966" t="str">
        <f>LEFT(E966,SEARCH(",",E966,1)-1)</f>
        <v>Chabot</v>
      </c>
      <c r="E966" s="39" t="s">
        <v>1529</v>
      </c>
      <c r="F966" s="30" t="s">
        <v>27</v>
      </c>
      <c r="G966" s="35" t="s">
        <v>388</v>
      </c>
      <c r="H966" s="35" t="s">
        <v>2447</v>
      </c>
      <c r="I966" s="35" t="s">
        <v>2441</v>
      </c>
      <c r="J966" s="35">
        <v>22</v>
      </c>
      <c r="K966" s="35">
        <f>VALUE(COUNTIF(Validation!$A$2:$H$47,E966))</f>
        <v>0</v>
      </c>
      <c r="L966" s="361">
        <f>IF(OR(N966="RFA",N966="UFA",N966="",N966=0),0,N966)</f>
        <v>1223333</v>
      </c>
      <c r="M966" s="361">
        <f>IF(OR(O966="RFA",O966="UFA",O966="",O966=0),0,O966)</f>
        <v>0</v>
      </c>
      <c r="N966" s="358">
        <v>1223333</v>
      </c>
      <c r="O966" s="358" t="s">
        <v>8</v>
      </c>
      <c r="P966" s="358">
        <v>0</v>
      </c>
      <c r="Q966" s="358">
        <v>0</v>
      </c>
      <c r="R966" s="358">
        <v>0</v>
      </c>
      <c r="S966" s="358">
        <v>0</v>
      </c>
      <c r="T966" s="358">
        <v>0</v>
      </c>
      <c r="U966" s="35">
        <f t="shared" si="60"/>
        <v>1</v>
      </c>
      <c r="W966">
        <f>COUNTIF($E$3:$E$1479,E966)</f>
        <v>1</v>
      </c>
      <c r="X966" s="35">
        <f t="shared" si="62"/>
        <v>1</v>
      </c>
      <c r="Y966">
        <f t="shared" si="63"/>
        <v>0</v>
      </c>
    </row>
    <row r="967" spans="1:25" ht="15.75" x14ac:dyDescent="0.25">
      <c r="A967">
        <f t="shared" si="61"/>
        <v>965</v>
      </c>
      <c r="B967" t="str">
        <f>C967&amp;" "&amp;D967&amp;" - "&amp;F967</f>
        <v>Mark Borowiecki - OTT</v>
      </c>
      <c r="C967" t="str">
        <f>RIGHT(E967,(LEN(E967)-1)-SEARCH(",",E967,1))</f>
        <v>Mark</v>
      </c>
      <c r="D967" t="str">
        <f>LEFT(E967,SEARCH(",",E967,1)-1)</f>
        <v>Borowiecki</v>
      </c>
      <c r="E967" s="39" t="s">
        <v>2947</v>
      </c>
      <c r="F967" s="30" t="s">
        <v>27</v>
      </c>
      <c r="G967" s="35">
        <v>0</v>
      </c>
      <c r="H967" s="35" t="s">
        <v>2447</v>
      </c>
      <c r="I967" s="35" t="s">
        <v>2441</v>
      </c>
      <c r="J967" s="35">
        <v>30</v>
      </c>
      <c r="K967" s="35">
        <f>VALUE(COUNTIF(Validation!$A$2:$H$47,E967))</f>
        <v>0</v>
      </c>
      <c r="L967" s="361">
        <f>IF(OR(N967="RFA",N967="UFA",N967="",N967=0),0,N967)</f>
        <v>1200000</v>
      </c>
      <c r="M967" s="361">
        <f>IF(OR(O967="RFA",O967="UFA",O967="",O967=0),0,O967)</f>
        <v>0</v>
      </c>
      <c r="N967" s="358">
        <v>1200000</v>
      </c>
      <c r="O967" s="358" t="s">
        <v>7</v>
      </c>
      <c r="P967" s="358">
        <v>0</v>
      </c>
      <c r="Q967" s="358">
        <v>0</v>
      </c>
      <c r="R967" s="358">
        <v>0</v>
      </c>
      <c r="S967" s="358">
        <v>0</v>
      </c>
      <c r="T967" s="358">
        <v>0</v>
      </c>
      <c r="U967" s="35">
        <f t="shared" si="60"/>
        <v>1</v>
      </c>
      <c r="W967">
        <f>COUNTIF($E$3:$E$1479,E967)</f>
        <v>1</v>
      </c>
      <c r="X967" s="35">
        <f t="shared" si="62"/>
        <v>0</v>
      </c>
      <c r="Y967">
        <f t="shared" si="63"/>
        <v>0</v>
      </c>
    </row>
    <row r="968" spans="1:25" ht="15.75" x14ac:dyDescent="0.25">
      <c r="A968">
        <f t="shared" si="61"/>
        <v>966</v>
      </c>
      <c r="B968" t="str">
        <f>C968&amp;" "&amp;D968&amp;" - "&amp;F968</f>
        <v>Olle Alsing - OTT</v>
      </c>
      <c r="C968" t="str">
        <f>RIGHT(E968,(LEN(E968)-1)-SEARCH(",",E968,1))</f>
        <v>Olle</v>
      </c>
      <c r="D968" t="str">
        <f>LEFT(E968,SEARCH(",",E968,1)-1)</f>
        <v>Alsing</v>
      </c>
      <c r="E968" s="39" t="s">
        <v>2658</v>
      </c>
      <c r="F968" s="30" t="s">
        <v>27</v>
      </c>
      <c r="G968" s="35" t="s">
        <v>388</v>
      </c>
      <c r="H968" s="35" t="s">
        <v>2447</v>
      </c>
      <c r="I968" s="35" t="s">
        <v>2448</v>
      </c>
      <c r="J968" s="35">
        <v>23</v>
      </c>
      <c r="K968" s="35">
        <f>VALUE(COUNTIF(Validation!$A$2:$H$47,E968))</f>
        <v>0</v>
      </c>
      <c r="L968" s="361">
        <f>IF(OR(N968="RFA",N968="UFA",N968="",N968=0),0,N968)</f>
        <v>925000</v>
      </c>
      <c r="M968" s="361">
        <f>IF(OR(O968="RFA",O968="UFA",O968="",O968=0),0,O968)</f>
        <v>925000</v>
      </c>
      <c r="N968" s="358">
        <v>925000</v>
      </c>
      <c r="O968" s="358">
        <v>925000</v>
      </c>
      <c r="P968" s="358" t="s">
        <v>8</v>
      </c>
      <c r="Q968" s="358">
        <v>0</v>
      </c>
      <c r="R968" s="358">
        <v>0</v>
      </c>
      <c r="S968" s="358">
        <v>0</v>
      </c>
      <c r="T968" s="358">
        <v>0</v>
      </c>
      <c r="U968" s="35">
        <f t="shared" si="60"/>
        <v>2</v>
      </c>
      <c r="W968">
        <f>COUNTIF($E$3:$E$1479,E968)</f>
        <v>1</v>
      </c>
      <c r="X968" s="35">
        <f t="shared" si="62"/>
        <v>1</v>
      </c>
      <c r="Y968">
        <f t="shared" si="63"/>
        <v>1</v>
      </c>
    </row>
    <row r="969" spans="1:25" ht="15.75" x14ac:dyDescent="0.25">
      <c r="A969">
        <f t="shared" si="61"/>
        <v>967</v>
      </c>
      <c r="B969" t="str">
        <f>C969&amp;" "&amp;D969&amp;" - "&amp;F969</f>
        <v>Rudolfs Balcers - OTT</v>
      </c>
      <c r="C969" t="str">
        <f>RIGHT(E969,(LEN(E969)-1)-SEARCH(",",E969,1))</f>
        <v>Rudolfs</v>
      </c>
      <c r="D969" t="str">
        <f>LEFT(E969,SEARCH(",",E969,1)-1)</f>
        <v>Balcers</v>
      </c>
      <c r="E969" s="39" t="s">
        <v>2924</v>
      </c>
      <c r="F969" s="30" t="s">
        <v>27</v>
      </c>
      <c r="G969" s="35" t="s">
        <v>388</v>
      </c>
      <c r="H969" s="35" t="s">
        <v>2443</v>
      </c>
      <c r="I969" s="35" t="s">
        <v>2448</v>
      </c>
      <c r="J969" s="35">
        <v>22</v>
      </c>
      <c r="K969" s="35">
        <f>VALUE(COUNTIF(Validation!$A$2:$H$47,E969))</f>
        <v>0</v>
      </c>
      <c r="L969" s="361">
        <f>IF(OR(N969="RFA",N969="UFA",N969="",N969=0),0,N969)</f>
        <v>925000</v>
      </c>
      <c r="M969" s="361">
        <f>IF(OR(O969="RFA",O969="UFA",O969="",O969=0),0,O969)</f>
        <v>0</v>
      </c>
      <c r="N969" s="358">
        <v>925000</v>
      </c>
      <c r="O969" s="358" t="s">
        <v>8</v>
      </c>
      <c r="P969" s="358">
        <v>0</v>
      </c>
      <c r="Q969" s="358">
        <v>0</v>
      </c>
      <c r="R969" s="358">
        <v>0</v>
      </c>
      <c r="S969" s="358">
        <v>0</v>
      </c>
      <c r="T969" s="358">
        <v>0</v>
      </c>
      <c r="U969" s="35">
        <f t="shared" si="60"/>
        <v>1</v>
      </c>
      <c r="W969">
        <f>COUNTIF($E$3:$E$1479,E969)</f>
        <v>1</v>
      </c>
      <c r="X969" s="35">
        <f t="shared" si="62"/>
        <v>1</v>
      </c>
      <c r="Y969">
        <f t="shared" si="63"/>
        <v>0</v>
      </c>
    </row>
    <row r="970" spans="1:25" ht="15.75" x14ac:dyDescent="0.25">
      <c r="A970">
        <f t="shared" si="61"/>
        <v>968</v>
      </c>
      <c r="B970" t="str">
        <f>C970&amp;" "&amp;D970&amp;" - "&amp;F970</f>
        <v>Joey Daccord - OTT</v>
      </c>
      <c r="C970" t="str">
        <f>RIGHT(E970,(LEN(E970)-1)-SEARCH(",",E970,1))</f>
        <v>Joey</v>
      </c>
      <c r="D970" t="str">
        <f>LEFT(E970,SEARCH(",",E970,1)-1)</f>
        <v>Daccord</v>
      </c>
      <c r="E970" s="39" t="s">
        <v>2660</v>
      </c>
      <c r="F970" s="30" t="s">
        <v>27</v>
      </c>
      <c r="G970" s="35" t="s">
        <v>388</v>
      </c>
      <c r="H970" s="35" t="s">
        <v>127</v>
      </c>
      <c r="I970" s="35" t="s">
        <v>2448</v>
      </c>
      <c r="J970" s="35">
        <v>22</v>
      </c>
      <c r="K970" s="35">
        <f>VALUE(COUNTIF(Validation!$A$2:$H$47,E970))</f>
        <v>0</v>
      </c>
      <c r="L970" s="361">
        <f>IF(OR(N970="RFA",N970="UFA",N970="",N970=0),0,N970)</f>
        <v>925000</v>
      </c>
      <c r="M970" s="361">
        <f>IF(OR(O970="RFA",O970="UFA",O970="",O970=0),0,O970)</f>
        <v>0</v>
      </c>
      <c r="N970" s="358">
        <v>925000</v>
      </c>
      <c r="O970" s="358" t="s">
        <v>8</v>
      </c>
      <c r="P970" s="358">
        <v>0</v>
      </c>
      <c r="Q970" s="358">
        <v>0</v>
      </c>
      <c r="R970" s="358">
        <v>0</v>
      </c>
      <c r="S970" s="358">
        <v>0</v>
      </c>
      <c r="T970" s="358">
        <v>0</v>
      </c>
      <c r="U970" s="35">
        <f t="shared" si="60"/>
        <v>1</v>
      </c>
      <c r="W970">
        <f>COUNTIF($E$3:$E$1479,E970)</f>
        <v>1</v>
      </c>
      <c r="X970" s="35">
        <f t="shared" si="62"/>
        <v>1</v>
      </c>
      <c r="Y970">
        <f t="shared" si="63"/>
        <v>0</v>
      </c>
    </row>
    <row r="971" spans="1:25" ht="15.75" x14ac:dyDescent="0.25">
      <c r="A971">
        <f t="shared" si="61"/>
        <v>969</v>
      </c>
      <c r="B971" t="str">
        <f>C971&amp;" "&amp;D971&amp;" - "&amp;F971</f>
        <v>Andrew Sturtz - OTT</v>
      </c>
      <c r="C971" t="str">
        <f>RIGHT(E971,(LEN(E971)-1)-SEARCH(",",E971,1))</f>
        <v>Andrew</v>
      </c>
      <c r="D971" t="str">
        <f>LEFT(E971,SEARCH(",",E971,1)-1)</f>
        <v>Sturtz</v>
      </c>
      <c r="E971" s="39" t="s">
        <v>1536</v>
      </c>
      <c r="F971" s="30" t="s">
        <v>27</v>
      </c>
      <c r="G971" s="35" t="s">
        <v>388</v>
      </c>
      <c r="H971" s="35" t="s">
        <v>2440</v>
      </c>
      <c r="I971" s="35" t="s">
        <v>2448</v>
      </c>
      <c r="J971" s="35">
        <v>24</v>
      </c>
      <c r="K971" s="35">
        <f>VALUE(COUNTIF(Validation!$A$2:$H$47,E971))</f>
        <v>0</v>
      </c>
      <c r="L971" s="361">
        <f>IF(OR(N971="RFA",N971="UFA",N971="",N971=0),0,N971)</f>
        <v>925000</v>
      </c>
      <c r="M971" s="361">
        <f>IF(OR(O971="RFA",O971="UFA",O971="",O971=0),0,O971)</f>
        <v>0</v>
      </c>
      <c r="N971" s="358">
        <v>925000</v>
      </c>
      <c r="O971" s="358" t="s">
        <v>8</v>
      </c>
      <c r="P971" s="358">
        <v>0</v>
      </c>
      <c r="Q971" s="358">
        <v>0</v>
      </c>
      <c r="R971" s="358">
        <v>0</v>
      </c>
      <c r="S971" s="358">
        <v>0</v>
      </c>
      <c r="T971" s="358">
        <v>0</v>
      </c>
      <c r="U971" s="35">
        <f t="shared" si="60"/>
        <v>1</v>
      </c>
      <c r="W971">
        <f>COUNTIF($E$3:$E$1479,E971)</f>
        <v>1</v>
      </c>
      <c r="X971" s="35">
        <f t="shared" si="62"/>
        <v>1</v>
      </c>
      <c r="Y971">
        <f t="shared" si="63"/>
        <v>0</v>
      </c>
    </row>
    <row r="972" spans="1:25" ht="15.75" x14ac:dyDescent="0.25">
      <c r="A972">
        <f t="shared" si="61"/>
        <v>970</v>
      </c>
      <c r="B972" t="str">
        <f>C972&amp;" "&amp;D972&amp;" - "&amp;F972</f>
        <v>Filip Gustavsson - OTT</v>
      </c>
      <c r="C972" t="str">
        <f>RIGHT(E972,(LEN(E972)-1)-SEARCH(",",E972,1))</f>
        <v>Filip</v>
      </c>
      <c r="D972" t="str">
        <f>LEFT(E972,SEARCH(",",E972,1)-1)</f>
        <v>Gustavsson</v>
      </c>
      <c r="E972" s="39" t="s">
        <v>1537</v>
      </c>
      <c r="F972" s="30" t="s">
        <v>27</v>
      </c>
      <c r="G972" s="35" t="s">
        <v>388</v>
      </c>
      <c r="H972" s="9" t="s">
        <v>127</v>
      </c>
      <c r="I972" s="9" t="s">
        <v>2448</v>
      </c>
      <c r="J972" s="9">
        <v>21</v>
      </c>
      <c r="K972" s="35">
        <f>VALUE(COUNTIF(Validation!$A$2:$H$47,E972))</f>
        <v>0</v>
      </c>
      <c r="L972" s="361">
        <f>IF(OR(N972="RFA",N972="UFA",N972="",N972=0),0,N972)</f>
        <v>910833</v>
      </c>
      <c r="M972" s="361">
        <f>IF(OR(O972="RFA",O972="UFA",O972="",O972=0),0,O972)</f>
        <v>910833</v>
      </c>
      <c r="N972" s="358">
        <v>910833</v>
      </c>
      <c r="O972" s="358">
        <v>910833</v>
      </c>
      <c r="P972" s="358" t="s">
        <v>8</v>
      </c>
      <c r="Q972" s="358">
        <v>0</v>
      </c>
      <c r="R972" s="358">
        <v>0</v>
      </c>
      <c r="S972" s="358">
        <v>0</v>
      </c>
      <c r="T972" s="358">
        <v>0</v>
      </c>
      <c r="U972" s="35">
        <f t="shared" si="60"/>
        <v>2</v>
      </c>
      <c r="W972">
        <f>COUNTIF($E$3:$E$1479,E972)</f>
        <v>1</v>
      </c>
      <c r="X972" s="35">
        <f t="shared" si="62"/>
        <v>1</v>
      </c>
      <c r="Y972">
        <f t="shared" si="63"/>
        <v>1</v>
      </c>
    </row>
    <row r="973" spans="1:25" ht="15.75" x14ac:dyDescent="0.25">
      <c r="A973">
        <f t="shared" si="61"/>
        <v>971</v>
      </c>
      <c r="B973" t="str">
        <f>C973&amp;" "&amp;D973&amp;" - "&amp;F973</f>
        <v>Dylan DeMelo - OTT</v>
      </c>
      <c r="C973" t="str">
        <f>RIGHT(E973,(LEN(E973)-1)-SEARCH(",",E973,1))</f>
        <v>Dylan</v>
      </c>
      <c r="D973" t="str">
        <f>LEFT(E973,SEARCH(",",E973,1)-1)</f>
        <v>DeMelo</v>
      </c>
      <c r="E973" s="39" t="s">
        <v>1528</v>
      </c>
      <c r="F973" s="30" t="s">
        <v>27</v>
      </c>
      <c r="G973" s="35">
        <v>0</v>
      </c>
      <c r="H973" s="35" t="s">
        <v>2446</v>
      </c>
      <c r="I973" s="35" t="s">
        <v>2441</v>
      </c>
      <c r="J973" s="35">
        <v>26</v>
      </c>
      <c r="K973" s="35">
        <f>VALUE(COUNTIF(Validation!$A$2:$H$47,E973))</f>
        <v>0</v>
      </c>
      <c r="L973" s="361">
        <f>IF(OR(N973="RFA",N973="UFA",N973="",N973=0),0,N973)</f>
        <v>900000</v>
      </c>
      <c r="M973" s="361">
        <f>IF(OR(O973="RFA",O973="UFA",O973="",O973=0),0,O973)</f>
        <v>0</v>
      </c>
      <c r="N973" s="358">
        <v>900000</v>
      </c>
      <c r="O973" s="358" t="s">
        <v>7</v>
      </c>
      <c r="P973" s="358">
        <v>0</v>
      </c>
      <c r="Q973" s="358">
        <v>0</v>
      </c>
      <c r="R973" s="358">
        <v>0</v>
      </c>
      <c r="S973" s="358">
        <v>0</v>
      </c>
      <c r="T973" s="358">
        <v>0</v>
      </c>
      <c r="U973" s="35">
        <f t="shared" si="60"/>
        <v>1</v>
      </c>
      <c r="W973">
        <f>COUNTIF($E$3:$E$1479,E973)</f>
        <v>1</v>
      </c>
      <c r="X973" s="35">
        <f t="shared" si="62"/>
        <v>0</v>
      </c>
      <c r="Y973">
        <f t="shared" si="63"/>
        <v>0</v>
      </c>
    </row>
    <row r="974" spans="1:25" ht="15.75" x14ac:dyDescent="0.25">
      <c r="A974">
        <f t="shared" si="61"/>
        <v>972</v>
      </c>
      <c r="B974" t="str">
        <f>C974&amp;" "&amp;D974&amp;" - "&amp;F974</f>
        <v>Christian Wolanin - OTT</v>
      </c>
      <c r="C974" t="str">
        <f>RIGHT(E974,(LEN(E974)-1)-SEARCH(",",E974,1))</f>
        <v>Christian</v>
      </c>
      <c r="D974" t="str">
        <f>LEFT(E974,SEARCH(",",E974,1)-1)</f>
        <v>Wolanin</v>
      </c>
      <c r="E974" s="39" t="s">
        <v>1527</v>
      </c>
      <c r="F974" s="30" t="s">
        <v>27</v>
      </c>
      <c r="G974" s="35">
        <v>0</v>
      </c>
      <c r="H974" s="35" t="s">
        <v>2447</v>
      </c>
      <c r="I974" s="35" t="s">
        <v>2441</v>
      </c>
      <c r="J974" s="35">
        <v>24</v>
      </c>
      <c r="K974" s="35">
        <f>VALUE(COUNTIF(Validation!$A$2:$H$47,E974))</f>
        <v>0</v>
      </c>
      <c r="L974" s="361">
        <f>IF(OR(N974="RFA",N974="UFA",N974="",N974=0),0,N974)</f>
        <v>900000</v>
      </c>
      <c r="M974" s="361">
        <f>IF(OR(O974="RFA",O974="UFA",O974="",O974=0),0,O974)</f>
        <v>900000</v>
      </c>
      <c r="N974" s="358">
        <v>900000</v>
      </c>
      <c r="O974" s="358">
        <v>900000</v>
      </c>
      <c r="P974" s="358" t="s">
        <v>8</v>
      </c>
      <c r="Q974" s="358">
        <v>0</v>
      </c>
      <c r="R974" s="358">
        <v>0</v>
      </c>
      <c r="S974" s="358">
        <v>0</v>
      </c>
      <c r="T974" s="358">
        <v>0</v>
      </c>
      <c r="U974" s="35">
        <f t="shared" si="60"/>
        <v>2</v>
      </c>
      <c r="W974">
        <f>COUNTIF($E$3:$E$1479,E974)</f>
        <v>1</v>
      </c>
      <c r="X974" s="35">
        <f t="shared" si="62"/>
        <v>0</v>
      </c>
      <c r="Y974">
        <f t="shared" si="63"/>
        <v>1</v>
      </c>
    </row>
    <row r="975" spans="1:25" ht="15.75" x14ac:dyDescent="0.25">
      <c r="A975">
        <f t="shared" si="61"/>
        <v>973</v>
      </c>
      <c r="B975" t="str">
        <f>C975&amp;" "&amp;D975&amp;" - "&amp;F975</f>
        <v>Filip Chlapik - OTT</v>
      </c>
      <c r="C975" t="str">
        <f>RIGHT(E975,(LEN(E975)-1)-SEARCH(",",E975,1))</f>
        <v>Filip</v>
      </c>
      <c r="D975" t="str">
        <f>LEFT(E975,SEARCH(",",E975,1)-1)</f>
        <v>Chlapik</v>
      </c>
      <c r="E975" s="39" t="s">
        <v>1543</v>
      </c>
      <c r="F975" s="30" t="s">
        <v>27</v>
      </c>
      <c r="G975" s="35" t="s">
        <v>388</v>
      </c>
      <c r="H975" s="35" t="s">
        <v>73</v>
      </c>
      <c r="I975" s="35" t="s">
        <v>2448</v>
      </c>
      <c r="J975" s="35">
        <v>22</v>
      </c>
      <c r="K975" s="35">
        <f>VALUE(COUNTIF(Validation!$A$2:$H$47,E975))</f>
        <v>0</v>
      </c>
      <c r="L975" s="361">
        <f>IF(OR(N975="RFA",N975="UFA",N975="",N975=0),0,N975)</f>
        <v>894166</v>
      </c>
      <c r="M975" s="361">
        <f>IF(OR(O975="RFA",O975="UFA",O975="",O975=0),0,O975)</f>
        <v>0</v>
      </c>
      <c r="N975" s="358">
        <v>894166</v>
      </c>
      <c r="O975" s="358" t="s">
        <v>8</v>
      </c>
      <c r="P975" s="358">
        <v>0</v>
      </c>
      <c r="Q975" s="358">
        <v>0</v>
      </c>
      <c r="R975" s="358">
        <v>0</v>
      </c>
      <c r="S975" s="358">
        <v>0</v>
      </c>
      <c r="T975" s="358">
        <v>0</v>
      </c>
      <c r="U975" s="35">
        <f t="shared" si="60"/>
        <v>1</v>
      </c>
      <c r="W975">
        <f>COUNTIF($E$3:$E$1479,E975)</f>
        <v>1</v>
      </c>
      <c r="X975" s="35">
        <f t="shared" si="62"/>
        <v>1</v>
      </c>
      <c r="Y975">
        <f t="shared" si="63"/>
        <v>0</v>
      </c>
    </row>
    <row r="976" spans="1:25" ht="15.75" x14ac:dyDescent="0.25">
      <c r="A976">
        <f t="shared" si="61"/>
        <v>974</v>
      </c>
      <c r="B976" t="str">
        <f>C976&amp;" "&amp;D976&amp;" - "&amp;F976</f>
        <v>Alex Formenton - OTT</v>
      </c>
      <c r="C976" t="str">
        <f>RIGHT(E976,(LEN(E976)-1)-SEARCH(",",E976,1))</f>
        <v>Alex</v>
      </c>
      <c r="D976" t="str">
        <f>LEFT(E976,SEARCH(",",E976,1)-1)</f>
        <v>Formenton</v>
      </c>
      <c r="E976" s="39" t="s">
        <v>1540</v>
      </c>
      <c r="F976" s="30" t="s">
        <v>27</v>
      </c>
      <c r="G976" s="35" t="s">
        <v>388</v>
      </c>
      <c r="H976" s="35" t="s">
        <v>2442</v>
      </c>
      <c r="I976" s="35" t="s">
        <v>2448</v>
      </c>
      <c r="J976" s="35">
        <v>19</v>
      </c>
      <c r="K976" s="35">
        <f>VALUE(COUNTIF(Validation!$A$2:$H$47,E976))</f>
        <v>0</v>
      </c>
      <c r="L976" s="361">
        <f>IF(OR(N976="RFA",N976="UFA",N976="",N976=0),0,N976)</f>
        <v>888333</v>
      </c>
      <c r="M976" s="361">
        <f>IF(OR(O976="RFA",O976="UFA",O976="",O976=0),0,O976)</f>
        <v>888333</v>
      </c>
      <c r="N976" s="358">
        <v>888333</v>
      </c>
      <c r="O976" s="358">
        <v>888333</v>
      </c>
      <c r="P976" s="358">
        <v>888333</v>
      </c>
      <c r="Q976" s="358" t="s">
        <v>8</v>
      </c>
      <c r="R976" s="358">
        <v>0</v>
      </c>
      <c r="S976" s="358">
        <v>0</v>
      </c>
      <c r="T976" s="358">
        <v>0</v>
      </c>
      <c r="U976" s="35">
        <f t="shared" si="60"/>
        <v>3</v>
      </c>
      <c r="W976">
        <f>COUNTIF($E$3:$E$1479,E976)</f>
        <v>1</v>
      </c>
      <c r="X976" s="35">
        <f t="shared" si="62"/>
        <v>1</v>
      </c>
      <c r="Y976">
        <f t="shared" si="63"/>
        <v>1</v>
      </c>
    </row>
    <row r="977" spans="1:25" ht="15.75" x14ac:dyDescent="0.25">
      <c r="A977">
        <f t="shared" si="61"/>
        <v>975</v>
      </c>
      <c r="B977" t="str">
        <f>C977&amp;" "&amp;D977&amp;" - "&amp;F977</f>
        <v>Vitaly Abramov - OTT</v>
      </c>
      <c r="C977" t="str">
        <f>RIGHT(E977,(LEN(E977)-1)-SEARCH(",",E977,1))</f>
        <v>Vitaly</v>
      </c>
      <c r="D977" t="str">
        <f>LEFT(E977,SEARCH(",",E977,1)-1)</f>
        <v>Abramov</v>
      </c>
      <c r="E977" s="39" t="s">
        <v>1685</v>
      </c>
      <c r="F977" s="30" t="s">
        <v>27</v>
      </c>
      <c r="G977" s="35" t="s">
        <v>388</v>
      </c>
      <c r="H977" s="9" t="s">
        <v>2442</v>
      </c>
      <c r="I977" s="9" t="s">
        <v>2448</v>
      </c>
      <c r="J977" s="9">
        <v>21</v>
      </c>
      <c r="K977" s="35">
        <f>VALUE(COUNTIF(Validation!$A$2:$H$47,E977))</f>
        <v>0</v>
      </c>
      <c r="L977" s="361">
        <f>IF(OR(N977="RFA",N977="UFA",N977="",N977=0),0,N977)</f>
        <v>880000</v>
      </c>
      <c r="M977" s="361">
        <f>IF(OR(O977="RFA",O977="UFA",O977="",O977=0),0,O977)</f>
        <v>880000</v>
      </c>
      <c r="N977" s="358">
        <v>880000</v>
      </c>
      <c r="O977" s="358">
        <v>880000</v>
      </c>
      <c r="P977" s="358" t="s">
        <v>8</v>
      </c>
      <c r="Q977" s="358">
        <v>0</v>
      </c>
      <c r="R977" s="358">
        <v>0</v>
      </c>
      <c r="S977" s="358">
        <v>0</v>
      </c>
      <c r="T977" s="358">
        <v>0</v>
      </c>
      <c r="U977" s="35">
        <f t="shared" si="60"/>
        <v>2</v>
      </c>
      <c r="W977">
        <f>COUNTIF($E$3:$E$1479,E977)</f>
        <v>1</v>
      </c>
      <c r="X977" s="35">
        <f t="shared" si="62"/>
        <v>1</v>
      </c>
      <c r="Y977">
        <f t="shared" si="63"/>
        <v>1</v>
      </c>
    </row>
    <row r="978" spans="1:25" ht="15.75" x14ac:dyDescent="0.25">
      <c r="A978">
        <f t="shared" si="61"/>
        <v>976</v>
      </c>
      <c r="B978" t="str">
        <f>C978&amp;" "&amp;D978&amp;" - "&amp;F978</f>
        <v>Jonathan Davidsson - OTT</v>
      </c>
      <c r="C978" t="str">
        <f>RIGHT(E978,(LEN(E978)-1)-SEARCH(",",E978,1))</f>
        <v>Jonathan</v>
      </c>
      <c r="D978" t="str">
        <f>LEFT(E978,SEARCH(",",E978,1)-1)</f>
        <v>Davidsson</v>
      </c>
      <c r="E978" s="39" t="s">
        <v>1681</v>
      </c>
      <c r="F978" s="30" t="s">
        <v>27</v>
      </c>
      <c r="G978" s="35" t="s">
        <v>388</v>
      </c>
      <c r="H978" s="35" t="s">
        <v>2440</v>
      </c>
      <c r="I978" s="35" t="s">
        <v>2448</v>
      </c>
      <c r="J978" s="35">
        <v>22</v>
      </c>
      <c r="K978" s="35">
        <f>VALUE(COUNTIF(Validation!$A$2:$H$47,E978))</f>
        <v>0</v>
      </c>
      <c r="L978" s="361">
        <f>IF(OR(N978="RFA",N978="UFA",N978="",N978=0),0,N978)</f>
        <v>850000</v>
      </c>
      <c r="M978" s="361">
        <f>IF(OR(O978="RFA",O978="UFA",O978="",O978=0),0,O978)</f>
        <v>850000</v>
      </c>
      <c r="N978" s="358">
        <v>850000</v>
      </c>
      <c r="O978" s="358">
        <v>850000</v>
      </c>
      <c r="P978" s="358" t="s">
        <v>8</v>
      </c>
      <c r="Q978" s="358">
        <v>0</v>
      </c>
      <c r="R978" s="358">
        <v>0</v>
      </c>
      <c r="S978" s="358">
        <v>0</v>
      </c>
      <c r="T978" s="358">
        <v>0</v>
      </c>
      <c r="U978" s="35">
        <f t="shared" si="60"/>
        <v>2</v>
      </c>
      <c r="W978">
        <f>COUNTIF($E$3:$E$1479,E978)</f>
        <v>1</v>
      </c>
      <c r="X978" s="35">
        <f t="shared" si="62"/>
        <v>1</v>
      </c>
      <c r="Y978">
        <f t="shared" si="63"/>
        <v>1</v>
      </c>
    </row>
    <row r="979" spans="1:25" ht="15.75" x14ac:dyDescent="0.25">
      <c r="A979">
        <f t="shared" si="61"/>
        <v>977</v>
      </c>
      <c r="B979" t="str">
        <f>C979&amp;" "&amp;D979&amp;" - "&amp;F979</f>
        <v>Jonathan Gruden - OTT</v>
      </c>
      <c r="C979" t="str">
        <f>RIGHT(E979,(LEN(E979)-1)-SEARCH(",",E979,1))</f>
        <v>Jonathan</v>
      </c>
      <c r="D979" t="str">
        <f>LEFT(E979,SEARCH(",",E979,1)-1)</f>
        <v>Gruden</v>
      </c>
      <c r="E979" s="39" t="s">
        <v>2656</v>
      </c>
      <c r="F979" s="30" t="s">
        <v>27</v>
      </c>
      <c r="G979" s="35" t="s">
        <v>390</v>
      </c>
      <c r="H979" s="9" t="s">
        <v>2442</v>
      </c>
      <c r="I979" s="9" t="s">
        <v>391</v>
      </c>
      <c r="J979" s="9">
        <v>19</v>
      </c>
      <c r="K979" s="35">
        <f>VALUE(COUNTIF(Validation!$A$2:$H$47,E979))</f>
        <v>0</v>
      </c>
      <c r="L979" s="361">
        <f>IF(OR(N979="RFA",N979="UFA",N979="",N979=0),0,N979)</f>
        <v>830000</v>
      </c>
      <c r="M979" s="361">
        <f>IF(OR(O979="RFA",O979="UFA",O979="",O979=0),0,O979)</f>
        <v>830000</v>
      </c>
      <c r="N979" s="358">
        <v>830000</v>
      </c>
      <c r="O979" s="358">
        <v>830000</v>
      </c>
      <c r="P979" s="358">
        <v>830000</v>
      </c>
      <c r="Q979" s="358" t="s">
        <v>8</v>
      </c>
      <c r="R979" s="358">
        <v>0</v>
      </c>
      <c r="S979" s="358">
        <v>0</v>
      </c>
      <c r="T979" s="358">
        <v>0</v>
      </c>
      <c r="U979" s="35">
        <f t="shared" si="60"/>
        <v>3</v>
      </c>
      <c r="W979">
        <f>COUNTIF($E$3:$E$1479,E979)</f>
        <v>1</v>
      </c>
      <c r="X979" s="35">
        <f t="shared" si="62"/>
        <v>1</v>
      </c>
      <c r="Y979">
        <f t="shared" si="63"/>
        <v>1</v>
      </c>
    </row>
    <row r="980" spans="1:25" ht="15.75" x14ac:dyDescent="0.25">
      <c r="A980">
        <f t="shared" si="61"/>
        <v>978</v>
      </c>
      <c r="B980" t="str">
        <f>C980&amp;" "&amp;D980&amp;" - "&amp;F980</f>
        <v>J.C. Beaudin - OTT</v>
      </c>
      <c r="C980" t="str">
        <f>RIGHT(E980,(LEN(E980)-1)-SEARCH(",",E980,1))</f>
        <v>J.C.</v>
      </c>
      <c r="D980" t="str">
        <f>LEFT(E980,SEARCH(",",E980,1)-1)</f>
        <v>Beaudin</v>
      </c>
      <c r="E980" s="39" t="s">
        <v>1943</v>
      </c>
      <c r="F980" s="30" t="s">
        <v>27</v>
      </c>
      <c r="G980" s="35" t="s">
        <v>388</v>
      </c>
      <c r="H980" s="35" t="s">
        <v>2450</v>
      </c>
      <c r="I980" s="35" t="s">
        <v>2448</v>
      </c>
      <c r="J980" s="35">
        <v>22</v>
      </c>
      <c r="K980" s="35">
        <f>VALUE(COUNTIF(Validation!$A$2:$H$47,E980))</f>
        <v>0</v>
      </c>
      <c r="L980" s="361">
        <f>IF(OR(N980="RFA",N980="UFA",N980="",N980=0),0,N980)</f>
        <v>816667</v>
      </c>
      <c r="M980" s="361">
        <f>IF(OR(O980="RFA",O980="UFA",O980="",O980=0),0,O980)</f>
        <v>0</v>
      </c>
      <c r="N980" s="358">
        <v>816667</v>
      </c>
      <c r="O980" s="358" t="s">
        <v>8</v>
      </c>
      <c r="P980" s="358">
        <v>0</v>
      </c>
      <c r="Q980" s="358">
        <v>0</v>
      </c>
      <c r="R980" s="358">
        <v>0</v>
      </c>
      <c r="S980" s="358">
        <v>0</v>
      </c>
      <c r="T980" s="358">
        <v>0</v>
      </c>
      <c r="U980" s="35">
        <f t="shared" si="60"/>
        <v>1</v>
      </c>
      <c r="W980">
        <f>COUNTIF($E$3:$E$1479,E980)</f>
        <v>1</v>
      </c>
      <c r="X980" s="35">
        <f t="shared" si="62"/>
        <v>1</v>
      </c>
      <c r="Y980">
        <f t="shared" si="63"/>
        <v>0</v>
      </c>
    </row>
    <row r="981" spans="1:25" ht="15.75" x14ac:dyDescent="0.25">
      <c r="A981">
        <f t="shared" si="61"/>
        <v>979</v>
      </c>
      <c r="B981" t="str">
        <f>C981&amp;" "&amp;D981&amp;" - "&amp;F981</f>
        <v>Christian Jaros - OTT</v>
      </c>
      <c r="C981" t="str">
        <f>RIGHT(E981,(LEN(E981)-1)-SEARCH(",",E981,1))</f>
        <v>Christian</v>
      </c>
      <c r="D981" t="str">
        <f>LEFT(E981,SEARCH(",",E981,1)-1)</f>
        <v>Jaros</v>
      </c>
      <c r="E981" s="39" t="s">
        <v>1539</v>
      </c>
      <c r="F981" s="30" t="s">
        <v>27</v>
      </c>
      <c r="G981" s="35" t="s">
        <v>388</v>
      </c>
      <c r="H981" s="35" t="s">
        <v>2446</v>
      </c>
      <c r="I981" s="35" t="s">
        <v>2441</v>
      </c>
      <c r="J981" s="35">
        <v>23</v>
      </c>
      <c r="K981" s="35">
        <f>VALUE(COUNTIF(Validation!$A$2:$H$47,E981))</f>
        <v>0</v>
      </c>
      <c r="L981" s="361">
        <f>IF(OR(N981="RFA",N981="UFA",N981="",N981=0),0,N981)</f>
        <v>801667</v>
      </c>
      <c r="M981" s="361">
        <f>IF(OR(O981="RFA",O981="UFA",O981="",O981=0),0,O981)</f>
        <v>0</v>
      </c>
      <c r="N981" s="358">
        <v>801667</v>
      </c>
      <c r="O981" s="358" t="s">
        <v>8</v>
      </c>
      <c r="P981" s="358">
        <v>0</v>
      </c>
      <c r="Q981" s="358">
        <v>0</v>
      </c>
      <c r="R981" s="358">
        <v>0</v>
      </c>
      <c r="S981" s="358">
        <v>0</v>
      </c>
      <c r="T981" s="358">
        <v>0</v>
      </c>
      <c r="U981" s="35">
        <f t="shared" si="60"/>
        <v>1</v>
      </c>
      <c r="W981">
        <f>COUNTIF($E$3:$E$1479,E981)</f>
        <v>1</v>
      </c>
      <c r="X981" s="35">
        <f t="shared" si="62"/>
        <v>1</v>
      </c>
      <c r="Y981">
        <f t="shared" si="63"/>
        <v>0</v>
      </c>
    </row>
    <row r="982" spans="1:25" ht="15.75" x14ac:dyDescent="0.25">
      <c r="A982">
        <f t="shared" si="61"/>
        <v>980</v>
      </c>
      <c r="B982" t="str">
        <f>C982&amp;" "&amp;D982&amp;" - "&amp;F982</f>
        <v>Tyler Ennis - OTT</v>
      </c>
      <c r="C982" t="str">
        <f>RIGHT(E982,(LEN(E982)-1)-SEARCH(",",E982,1))</f>
        <v>Tyler</v>
      </c>
      <c r="D982" t="str">
        <f>LEFT(E982,SEARCH(",",E982,1)-1)</f>
        <v>Ennis</v>
      </c>
      <c r="E982" s="39" t="s">
        <v>1596</v>
      </c>
      <c r="F982" s="30" t="s">
        <v>27</v>
      </c>
      <c r="G982" s="35">
        <v>0</v>
      </c>
      <c r="H982" s="9" t="s">
        <v>2496</v>
      </c>
      <c r="I982" s="9" t="s">
        <v>2441</v>
      </c>
      <c r="J982" s="9">
        <v>29</v>
      </c>
      <c r="K982" s="35">
        <f>VALUE(COUNTIF(Validation!$A$2:$H$47,E982))</f>
        <v>0</v>
      </c>
      <c r="L982" s="361">
        <f>IF(OR(N982="RFA",N982="UFA",N982="",N982=0),0,N982)</f>
        <v>800000</v>
      </c>
      <c r="M982" s="361">
        <f>IF(OR(O982="RFA",O982="UFA",O982="",O982=0),0,O982)</f>
        <v>0</v>
      </c>
      <c r="N982" s="358">
        <v>800000</v>
      </c>
      <c r="O982" s="358" t="s">
        <v>7</v>
      </c>
      <c r="P982" s="358">
        <v>0</v>
      </c>
      <c r="Q982" s="358">
        <v>0</v>
      </c>
      <c r="R982" s="358">
        <v>0</v>
      </c>
      <c r="S982" s="358">
        <v>0</v>
      </c>
      <c r="T982" s="358">
        <v>0</v>
      </c>
      <c r="U982" s="35">
        <f t="shared" si="60"/>
        <v>1</v>
      </c>
      <c r="W982">
        <f>COUNTIF($E$3:$E$1479,E982)</f>
        <v>1</v>
      </c>
      <c r="X982" s="35">
        <f t="shared" si="62"/>
        <v>0</v>
      </c>
      <c r="Y982">
        <f t="shared" si="63"/>
        <v>0</v>
      </c>
    </row>
    <row r="983" spans="1:25" ht="15.75" x14ac:dyDescent="0.25">
      <c r="A983">
        <f t="shared" si="61"/>
        <v>981</v>
      </c>
      <c r="B983" t="str">
        <f>C983&amp;" "&amp;D983&amp;" - "&amp;F983</f>
        <v>Cody Goloubef - OTT</v>
      </c>
      <c r="C983" t="str">
        <f>RIGHT(E983,(LEN(E983)-1)-SEARCH(",",E983,1))</f>
        <v>Cody</v>
      </c>
      <c r="D983" t="str">
        <f>LEFT(E983,SEARCH(",",E983,1)-1)</f>
        <v>Goloubef</v>
      </c>
      <c r="E983" s="39" t="s">
        <v>1384</v>
      </c>
      <c r="F983" s="30" t="s">
        <v>27</v>
      </c>
      <c r="G983" s="35">
        <v>0</v>
      </c>
      <c r="H983" s="35" t="s">
        <v>2446</v>
      </c>
      <c r="I983" s="35" t="s">
        <v>2448</v>
      </c>
      <c r="J983" s="35">
        <v>29</v>
      </c>
      <c r="K983" s="35">
        <f>VALUE(COUNTIF(Validation!$A$2:$H$47,E983))</f>
        <v>0</v>
      </c>
      <c r="L983" s="361">
        <f>IF(OR(N983="RFA",N983="UFA",N983="",N983=0),0,N983)</f>
        <v>800000</v>
      </c>
      <c r="M983" s="361">
        <f>IF(OR(O983="RFA",O983="UFA",O983="",O983=0),0,O983)</f>
        <v>0</v>
      </c>
      <c r="N983" s="358">
        <v>800000</v>
      </c>
      <c r="O983" s="358" t="s">
        <v>7</v>
      </c>
      <c r="P983" s="358">
        <v>0</v>
      </c>
      <c r="Q983" s="358">
        <v>0</v>
      </c>
      <c r="R983" s="358">
        <v>0</v>
      </c>
      <c r="S983" s="358">
        <v>0</v>
      </c>
      <c r="T983" s="358">
        <v>0</v>
      </c>
      <c r="U983" s="35">
        <f t="shared" si="60"/>
        <v>1</v>
      </c>
      <c r="W983">
        <f>COUNTIF($E$3:$E$1479,E983)</f>
        <v>1</v>
      </c>
      <c r="X983" s="35">
        <f t="shared" si="62"/>
        <v>0</v>
      </c>
      <c r="Y983">
        <f t="shared" si="63"/>
        <v>0</v>
      </c>
    </row>
    <row r="984" spans="1:25" ht="15.75" x14ac:dyDescent="0.25">
      <c r="A984">
        <f t="shared" si="61"/>
        <v>982</v>
      </c>
      <c r="B984" t="str">
        <f>C984&amp;" "&amp;D984&amp;" - "&amp;F984</f>
        <v>Jordan Szwarz - OTT</v>
      </c>
      <c r="C984" t="str">
        <f>RIGHT(E984,(LEN(E984)-1)-SEARCH(",",E984,1))</f>
        <v>Jordan</v>
      </c>
      <c r="D984" t="str">
        <f>LEFT(E984,SEARCH(",",E984,1)-1)</f>
        <v>Szwarz</v>
      </c>
      <c r="E984" s="39" t="s">
        <v>1383</v>
      </c>
      <c r="F984" s="35" t="s">
        <v>27</v>
      </c>
      <c r="G984" s="35">
        <v>0</v>
      </c>
      <c r="H984" s="35" t="s">
        <v>2440</v>
      </c>
      <c r="I984" s="35" t="s">
        <v>2448</v>
      </c>
      <c r="J984" s="35">
        <v>28</v>
      </c>
      <c r="K984" s="35">
        <f>VALUE(COUNTIF(Validation!$A$2:$H$47,E984))</f>
        <v>0</v>
      </c>
      <c r="L984" s="361">
        <f>IF(OR(N984="RFA",N984="UFA",N984="",N984=0),0,N984)</f>
        <v>800000</v>
      </c>
      <c r="M984" s="361">
        <f>IF(OR(O984="RFA",O984="UFA",O984="",O984=0),0,O984)</f>
        <v>0</v>
      </c>
      <c r="N984" s="358">
        <v>800000</v>
      </c>
      <c r="O984" s="358" t="s">
        <v>7</v>
      </c>
      <c r="P984" s="358">
        <v>0</v>
      </c>
      <c r="Q984" s="358">
        <v>0</v>
      </c>
      <c r="R984" s="358">
        <v>0</v>
      </c>
      <c r="S984" s="358">
        <v>0</v>
      </c>
      <c r="T984" s="358">
        <v>0</v>
      </c>
      <c r="U984" s="35">
        <f t="shared" si="60"/>
        <v>1</v>
      </c>
      <c r="W984">
        <f>COUNTIF($E$3:$E$1479,E984)</f>
        <v>1</v>
      </c>
      <c r="X984" s="35">
        <f t="shared" si="62"/>
        <v>0</v>
      </c>
      <c r="Y984">
        <f t="shared" si="63"/>
        <v>0</v>
      </c>
    </row>
    <row r="985" spans="1:25" ht="15.75" x14ac:dyDescent="0.25">
      <c r="A985">
        <f t="shared" si="61"/>
        <v>983</v>
      </c>
      <c r="B985" t="str">
        <f>C985&amp;" "&amp;D985&amp;" - "&amp;F985</f>
        <v>Maxime Lajoie - OTT</v>
      </c>
      <c r="C985" t="str">
        <f>RIGHT(E985,(LEN(E985)-1)-SEARCH(",",E985,1))</f>
        <v>Maxime</v>
      </c>
      <c r="D985" t="str">
        <f>LEFT(E985,SEARCH(",",E985,1)-1)</f>
        <v>Lajoie</v>
      </c>
      <c r="E985" s="39" t="s">
        <v>1544</v>
      </c>
      <c r="F985" s="30" t="s">
        <v>27</v>
      </c>
      <c r="G985" s="35" t="s">
        <v>388</v>
      </c>
      <c r="H985" s="35" t="s">
        <v>2447</v>
      </c>
      <c r="I985" s="35" t="s">
        <v>2448</v>
      </c>
      <c r="J985" s="35">
        <v>21</v>
      </c>
      <c r="K985" s="35">
        <f>VALUE(COUNTIF(Validation!$A$2:$H$47,E985))</f>
        <v>0</v>
      </c>
      <c r="L985" s="361">
        <f>IF(OR(N985="RFA",N985="UFA",N985="",N985=0),0,N985)</f>
        <v>780000</v>
      </c>
      <c r="M985" s="361">
        <f>IF(OR(O985="RFA",O985="UFA",O985="",O985=0),0,O985)</f>
        <v>780000</v>
      </c>
      <c r="N985" s="358">
        <v>780000</v>
      </c>
      <c r="O985" s="358">
        <v>780000</v>
      </c>
      <c r="P985" s="358" t="s">
        <v>8</v>
      </c>
      <c r="Q985" s="358">
        <v>0</v>
      </c>
      <c r="R985" s="358">
        <v>0</v>
      </c>
      <c r="S985" s="358">
        <v>0</v>
      </c>
      <c r="T985" s="358">
        <v>0</v>
      </c>
      <c r="U985" s="35">
        <f t="shared" si="60"/>
        <v>2</v>
      </c>
      <c r="W985">
        <f>COUNTIF($E$3:$E$1479,E985)</f>
        <v>1</v>
      </c>
      <c r="X985" s="35">
        <f t="shared" si="62"/>
        <v>1</v>
      </c>
      <c r="Y985">
        <f t="shared" si="63"/>
        <v>1</v>
      </c>
    </row>
    <row r="986" spans="1:25" ht="15.75" x14ac:dyDescent="0.25">
      <c r="A986">
        <f t="shared" si="61"/>
        <v>984</v>
      </c>
      <c r="B986" t="str">
        <f>C986&amp;" "&amp;D986&amp;" - "&amp;F986</f>
        <v>Drake Batherson - OTT</v>
      </c>
      <c r="C986" t="str">
        <f>RIGHT(E986,(LEN(E986)-1)-SEARCH(",",E986,1))</f>
        <v>Drake</v>
      </c>
      <c r="D986" t="str">
        <f>LEFT(E986,SEARCH(",",E986,1)-1)</f>
        <v>Batherson</v>
      </c>
      <c r="E986" s="39" t="s">
        <v>1542</v>
      </c>
      <c r="F986" s="30" t="s">
        <v>27</v>
      </c>
      <c r="G986" s="35" t="s">
        <v>388</v>
      </c>
      <c r="H986" s="35" t="s">
        <v>73</v>
      </c>
      <c r="I986" s="35" t="s">
        <v>2441</v>
      </c>
      <c r="J986" s="35">
        <v>21</v>
      </c>
      <c r="K986" s="35">
        <f>VALUE(COUNTIF(Validation!$A$2:$H$47,E986))</f>
        <v>0</v>
      </c>
      <c r="L986" s="361">
        <f>IF(OR(N986="RFA",N986="UFA",N986="",N986=0),0,N986)</f>
        <v>773333</v>
      </c>
      <c r="M986" s="361">
        <f>IF(OR(O986="RFA",O986="UFA",O986="",O986=0),0,O986)</f>
        <v>773333</v>
      </c>
      <c r="N986" s="358">
        <v>773333</v>
      </c>
      <c r="O986" s="358">
        <v>773333</v>
      </c>
      <c r="P986" s="358" t="s">
        <v>8</v>
      </c>
      <c r="Q986" s="358">
        <v>0</v>
      </c>
      <c r="R986" s="358">
        <v>0</v>
      </c>
      <c r="S986" s="358">
        <v>0</v>
      </c>
      <c r="T986" s="358">
        <v>0</v>
      </c>
      <c r="U986" s="35">
        <f t="shared" si="60"/>
        <v>2</v>
      </c>
      <c r="W986">
        <f>COUNTIF($E$3:$E$1479,E986)</f>
        <v>1</v>
      </c>
      <c r="X986" s="35">
        <f t="shared" si="62"/>
        <v>1</v>
      </c>
      <c r="Y986">
        <f t="shared" si="63"/>
        <v>1</v>
      </c>
    </row>
    <row r="987" spans="1:25" ht="15.75" x14ac:dyDescent="0.25">
      <c r="A987">
        <f t="shared" si="61"/>
        <v>985</v>
      </c>
      <c r="B987" t="str">
        <f>C987&amp;" "&amp;D987&amp;" - "&amp;F987</f>
        <v>Nicholas Paul - OTT</v>
      </c>
      <c r="C987" t="str">
        <f>RIGHT(E987,(LEN(E987)-1)-SEARCH(",",E987,1))</f>
        <v>Nicholas</v>
      </c>
      <c r="D987" t="str">
        <f>LEFT(E987,SEARCH(",",E987,1)-1)</f>
        <v>Paul</v>
      </c>
      <c r="E987" s="39" t="s">
        <v>1547</v>
      </c>
      <c r="F987" s="33" t="s">
        <v>27</v>
      </c>
      <c r="G987" s="35">
        <v>0</v>
      </c>
      <c r="H987" s="9" t="s">
        <v>2454</v>
      </c>
      <c r="I987" s="9" t="s">
        <v>2448</v>
      </c>
      <c r="J987" s="9">
        <v>24</v>
      </c>
      <c r="K987" s="35">
        <f>VALUE(COUNTIF(Validation!$A$2:$H$47,E987))</f>
        <v>0</v>
      </c>
      <c r="L987" s="361">
        <f>IF(OR(N987="RFA",N987="UFA",N987="",N987=0),0,N987)</f>
        <v>750000</v>
      </c>
      <c r="M987" s="361">
        <f>IF(OR(O987="RFA",O987="UFA",O987="",O987=0),0,O987)</f>
        <v>0</v>
      </c>
      <c r="N987" s="358">
        <v>750000</v>
      </c>
      <c r="O987" s="358" t="s">
        <v>8</v>
      </c>
      <c r="P987" s="358">
        <v>0</v>
      </c>
      <c r="Q987" s="358">
        <v>0</v>
      </c>
      <c r="R987" s="358">
        <v>0</v>
      </c>
      <c r="S987" s="358">
        <v>0</v>
      </c>
      <c r="T987" s="358">
        <v>0</v>
      </c>
      <c r="U987" s="35">
        <f t="shared" si="60"/>
        <v>1</v>
      </c>
      <c r="W987">
        <f>COUNTIF($E$3:$E$1479,E987)</f>
        <v>1</v>
      </c>
      <c r="X987" s="35">
        <f t="shared" si="62"/>
        <v>0</v>
      </c>
      <c r="Y987">
        <f t="shared" si="63"/>
        <v>0</v>
      </c>
    </row>
    <row r="988" spans="1:25" ht="15.75" x14ac:dyDescent="0.25">
      <c r="A988">
        <f t="shared" si="61"/>
        <v>986</v>
      </c>
      <c r="B988" t="str">
        <f>C988&amp;" "&amp;D988&amp;" - "&amp;F988</f>
        <v>Parker Kelly - OTT</v>
      </c>
      <c r="C988" t="str">
        <f>RIGHT(E988,(LEN(E988)-1)-SEARCH(",",E988,1))</f>
        <v>Parker</v>
      </c>
      <c r="D988" t="str">
        <f>LEFT(E988,SEARCH(",",E988,1)-1)</f>
        <v>Kelly</v>
      </c>
      <c r="E988" s="39" t="s">
        <v>1541</v>
      </c>
      <c r="F988" s="30" t="s">
        <v>27</v>
      </c>
      <c r="G988" s="35" t="s">
        <v>388</v>
      </c>
      <c r="H988" s="35" t="s">
        <v>2454</v>
      </c>
      <c r="I988" s="35" t="s">
        <v>2448</v>
      </c>
      <c r="J988" s="35">
        <v>20</v>
      </c>
      <c r="K988" s="35">
        <f>VALUE(COUNTIF(Validation!$A$2:$H$47,E988))</f>
        <v>0</v>
      </c>
      <c r="L988" s="361">
        <f>IF(OR(N988="RFA",N988="UFA",N988="",N988=0),0,N988)</f>
        <v>726667</v>
      </c>
      <c r="M988" s="361">
        <f>IF(OR(O988="RFA",O988="UFA",O988="",O988=0),0,O988)</f>
        <v>726667</v>
      </c>
      <c r="N988" s="358">
        <v>726667</v>
      </c>
      <c r="O988" s="358">
        <v>726667</v>
      </c>
      <c r="P988" s="358">
        <v>726667</v>
      </c>
      <c r="Q988" s="358" t="s">
        <v>8</v>
      </c>
      <c r="R988" s="358">
        <v>0</v>
      </c>
      <c r="S988" s="358">
        <v>0</v>
      </c>
      <c r="T988" s="358">
        <v>0</v>
      </c>
      <c r="U988" s="35">
        <f t="shared" si="60"/>
        <v>3</v>
      </c>
      <c r="W988">
        <f>COUNTIF($E$3:$E$1479,E988)</f>
        <v>1</v>
      </c>
      <c r="X988" s="35">
        <f t="shared" si="62"/>
        <v>1</v>
      </c>
      <c r="Y988">
        <f t="shared" si="63"/>
        <v>1</v>
      </c>
    </row>
    <row r="989" spans="1:25" ht="15.75" x14ac:dyDescent="0.25">
      <c r="A989">
        <f t="shared" si="61"/>
        <v>987</v>
      </c>
      <c r="B989" t="str">
        <f>C989&amp;" "&amp;D989&amp;" - "&amp;F989</f>
        <v>Jack Rodewald - OTT</v>
      </c>
      <c r="C989" t="str">
        <f>RIGHT(E989,(LEN(E989)-1)-SEARCH(",",E989,1))</f>
        <v>Jack</v>
      </c>
      <c r="D989" t="str">
        <f>LEFT(E989,SEARCH(",",E989,1)-1)</f>
        <v>Rodewald</v>
      </c>
      <c r="E989" s="39" t="s">
        <v>1545</v>
      </c>
      <c r="F989" s="30" t="s">
        <v>27</v>
      </c>
      <c r="G989" s="35">
        <v>0</v>
      </c>
      <c r="H989" s="35" t="s">
        <v>2440</v>
      </c>
      <c r="I989" s="35" t="s">
        <v>2448</v>
      </c>
      <c r="J989" s="35">
        <v>25</v>
      </c>
      <c r="K989" s="35">
        <f>VALUE(COUNTIF(Validation!$A$2:$H$47,E989))</f>
        <v>0</v>
      </c>
      <c r="L989" s="361">
        <f>IF(OR(N989="RFA",N989="UFA",N989="",N989=0),0,N989)</f>
        <v>725000</v>
      </c>
      <c r="M989" s="361">
        <f>IF(OR(O989="RFA",O989="UFA",O989="",O989=0),0,O989)</f>
        <v>0</v>
      </c>
      <c r="N989" s="358">
        <v>725000</v>
      </c>
      <c r="O989" s="358" t="s">
        <v>8</v>
      </c>
      <c r="P989" s="358">
        <v>0</v>
      </c>
      <c r="Q989" s="358">
        <v>0</v>
      </c>
      <c r="R989" s="358">
        <v>0</v>
      </c>
      <c r="S989" s="358">
        <v>0</v>
      </c>
      <c r="T989" s="358">
        <v>0</v>
      </c>
      <c r="U989" s="35">
        <f t="shared" si="60"/>
        <v>1</v>
      </c>
      <c r="W989">
        <f>COUNTIF($E$3:$E$1479,E989)</f>
        <v>1</v>
      </c>
      <c r="X989" s="35">
        <f t="shared" si="62"/>
        <v>0</v>
      </c>
      <c r="Y989">
        <f t="shared" si="63"/>
        <v>0</v>
      </c>
    </row>
    <row r="990" spans="1:25" ht="15.75" x14ac:dyDescent="0.25">
      <c r="A990">
        <f t="shared" si="61"/>
        <v>988</v>
      </c>
      <c r="B990" t="str">
        <f>C990&amp;" "&amp;D990&amp;" - "&amp;F990</f>
        <v>Michael Carcone - OTT</v>
      </c>
      <c r="C990" t="str">
        <f>RIGHT(E990,(LEN(E990)-1)-SEARCH(",",E990,1))</f>
        <v>Michael</v>
      </c>
      <c r="D990" t="str">
        <f>LEFT(E990,SEARCH(",",E990,1)-1)</f>
        <v>Carcone</v>
      </c>
      <c r="E990" s="39" t="s">
        <v>2363</v>
      </c>
      <c r="F990" s="30" t="s">
        <v>27</v>
      </c>
      <c r="G990" s="35">
        <v>0</v>
      </c>
      <c r="H990" s="35" t="s">
        <v>2452</v>
      </c>
      <c r="I990" s="35" t="s">
        <v>2448</v>
      </c>
      <c r="J990" s="35">
        <v>23</v>
      </c>
      <c r="K990" s="35">
        <f>VALUE(COUNTIF(Validation!$A$2:$H$47,E990))</f>
        <v>0</v>
      </c>
      <c r="L990" s="361">
        <f>IF(OR(N990="RFA",N990="UFA",N990="",N990=0),0,N990)</f>
        <v>700000</v>
      </c>
      <c r="M990" s="361">
        <f>IF(OR(O990="RFA",O990="UFA",O990="",O990=0),0,O990)</f>
        <v>700000</v>
      </c>
      <c r="N990" s="358">
        <v>700000</v>
      </c>
      <c r="O990" s="358">
        <v>700000</v>
      </c>
      <c r="P990" s="358" t="s">
        <v>8</v>
      </c>
      <c r="Q990" s="358">
        <v>0</v>
      </c>
      <c r="R990" s="358">
        <v>0</v>
      </c>
      <c r="S990" s="358">
        <v>0</v>
      </c>
      <c r="T990" s="358">
        <v>0</v>
      </c>
      <c r="U990" s="35">
        <f t="shared" si="60"/>
        <v>2</v>
      </c>
      <c r="W990">
        <f>COUNTIF($E$3:$E$1479,E990)</f>
        <v>1</v>
      </c>
      <c r="X990" s="35">
        <f t="shared" si="62"/>
        <v>0</v>
      </c>
      <c r="Y990">
        <f t="shared" si="63"/>
        <v>1</v>
      </c>
    </row>
    <row r="991" spans="1:25" ht="15.75" x14ac:dyDescent="0.25">
      <c r="A991">
        <f t="shared" si="61"/>
        <v>989</v>
      </c>
      <c r="B991" t="str">
        <f>C991&amp;" "&amp;D991&amp;" - "&amp;F991</f>
        <v>Nick Ebert - OTT</v>
      </c>
      <c r="C991" t="str">
        <f>RIGHT(E991,(LEN(E991)-1)-SEARCH(",",E991,1))</f>
        <v>Nick</v>
      </c>
      <c r="D991" t="str">
        <f>LEFT(E991,SEARCH(",",E991,1)-1)</f>
        <v>Ebert</v>
      </c>
      <c r="E991" s="39" t="s">
        <v>2659</v>
      </c>
      <c r="F991" s="30" t="s">
        <v>27</v>
      </c>
      <c r="G991" s="35">
        <v>0</v>
      </c>
      <c r="H991" s="35" t="s">
        <v>2446</v>
      </c>
      <c r="I991" s="35" t="s">
        <v>2448</v>
      </c>
      <c r="J991" s="35">
        <v>25</v>
      </c>
      <c r="K991" s="35">
        <f>VALUE(COUNTIF(Validation!$A$2:$H$47,E991))</f>
        <v>0</v>
      </c>
      <c r="L991" s="361">
        <f>IF(OR(N991="RFA",N991="UFA",N991="",N991=0),0,N991)</f>
        <v>700000</v>
      </c>
      <c r="M991" s="361">
        <f>IF(OR(O991="RFA",O991="UFA",O991="",O991=0),0,O991)</f>
        <v>0</v>
      </c>
      <c r="N991" s="358">
        <v>700000</v>
      </c>
      <c r="O991" s="358" t="s">
        <v>8</v>
      </c>
      <c r="P991" s="358">
        <v>0</v>
      </c>
      <c r="Q991" s="358">
        <v>0</v>
      </c>
      <c r="R991" s="358">
        <v>0</v>
      </c>
      <c r="S991" s="358">
        <v>0</v>
      </c>
      <c r="T991" s="358">
        <v>0</v>
      </c>
      <c r="U991" s="35">
        <f t="shared" si="60"/>
        <v>1</v>
      </c>
      <c r="W991">
        <f>COUNTIF($E$3:$E$1479,E991)</f>
        <v>1</v>
      </c>
      <c r="X991" s="35">
        <f t="shared" si="62"/>
        <v>0</v>
      </c>
      <c r="Y991">
        <f t="shared" si="63"/>
        <v>0</v>
      </c>
    </row>
    <row r="992" spans="1:25" ht="15.75" x14ac:dyDescent="0.25">
      <c r="A992">
        <f t="shared" si="61"/>
        <v>990</v>
      </c>
      <c r="B992" t="str">
        <f>C992&amp;" "&amp;D992&amp;" - "&amp;F992</f>
        <v>Andreas Englund - OTT</v>
      </c>
      <c r="C992" t="str">
        <f>RIGHT(E992,(LEN(E992)-1)-SEARCH(",",E992,1))</f>
        <v>Andreas</v>
      </c>
      <c r="D992" t="str">
        <f>LEFT(E992,SEARCH(",",E992,1)-1)</f>
        <v>Englund</v>
      </c>
      <c r="E992" s="39" t="s">
        <v>1535</v>
      </c>
      <c r="F992" s="30" t="s">
        <v>27</v>
      </c>
      <c r="G992" s="35">
        <v>0</v>
      </c>
      <c r="H992" s="35" t="s">
        <v>2447</v>
      </c>
      <c r="I992" s="35" t="s">
        <v>2448</v>
      </c>
      <c r="J992" s="35">
        <v>23</v>
      </c>
      <c r="K992" s="35">
        <f>VALUE(COUNTIF(Validation!$A$2:$H$47,E992))</f>
        <v>0</v>
      </c>
      <c r="L992" s="361">
        <f>IF(OR(N992="RFA",N992="UFA",N992="",N992=0),0,N992)</f>
        <v>700000</v>
      </c>
      <c r="M992" s="361">
        <f>IF(OR(O992="RFA",O992="UFA",O992="",O992=0),0,O992)</f>
        <v>0</v>
      </c>
      <c r="N992" s="358">
        <v>700000</v>
      </c>
      <c r="O992" s="358" t="s">
        <v>8</v>
      </c>
      <c r="P992" s="358">
        <v>0</v>
      </c>
      <c r="Q992" s="358">
        <v>0</v>
      </c>
      <c r="R992" s="358">
        <v>0</v>
      </c>
      <c r="S992" s="358">
        <v>0</v>
      </c>
      <c r="T992" s="358">
        <v>0</v>
      </c>
      <c r="U992" s="35">
        <f t="shared" si="60"/>
        <v>1</v>
      </c>
      <c r="W992">
        <f>COUNTIF($E$3:$E$1479,E992)</f>
        <v>1</v>
      </c>
      <c r="X992" s="35">
        <f t="shared" si="62"/>
        <v>0</v>
      </c>
      <c r="Y992">
        <f t="shared" si="63"/>
        <v>0</v>
      </c>
    </row>
    <row r="993" spans="1:25" ht="15.75" x14ac:dyDescent="0.25">
      <c r="A993">
        <f t="shared" si="61"/>
        <v>991</v>
      </c>
      <c r="B993" t="str">
        <f>C993&amp;" "&amp;D993&amp;" - "&amp;F993</f>
        <v>Marcus Hogberg - OTT</v>
      </c>
      <c r="C993" t="str">
        <f>RIGHT(E993,(LEN(E993)-1)-SEARCH(",",E993,1))</f>
        <v>Marcus</v>
      </c>
      <c r="D993" t="str">
        <f>LEFT(E993,SEARCH(",",E993,1)-1)</f>
        <v>Hogberg</v>
      </c>
      <c r="E993" s="39" t="s">
        <v>2855</v>
      </c>
      <c r="F993" s="30" t="s">
        <v>27</v>
      </c>
      <c r="G993" s="35">
        <v>0</v>
      </c>
      <c r="H993" s="35" t="s">
        <v>127</v>
      </c>
      <c r="I993" s="35" t="s">
        <v>2448</v>
      </c>
      <c r="J993" s="35">
        <v>24</v>
      </c>
      <c r="K993" s="35">
        <f>VALUE(COUNTIF(Validation!$A$2:$H$47,E993))</f>
        <v>0</v>
      </c>
      <c r="L993" s="361">
        <f>IF(OR(N993="RFA",N993="UFA",N993="",N993=0),0,N993)</f>
        <v>700000</v>
      </c>
      <c r="M993" s="361">
        <f>IF(OR(O993="RFA",O993="UFA",O993="",O993=0),0,O993)</f>
        <v>700000</v>
      </c>
      <c r="N993" s="358">
        <v>700000</v>
      </c>
      <c r="O993" s="358">
        <v>700000</v>
      </c>
      <c r="P993" s="358" t="s">
        <v>8</v>
      </c>
      <c r="Q993" s="358">
        <v>0</v>
      </c>
      <c r="R993" s="358">
        <v>0</v>
      </c>
      <c r="S993" s="358">
        <v>0</v>
      </c>
      <c r="T993" s="358">
        <v>0</v>
      </c>
      <c r="U993" s="35">
        <f t="shared" si="60"/>
        <v>2</v>
      </c>
      <c r="W993">
        <f>COUNTIF($E$3:$E$1479,E993)</f>
        <v>1</v>
      </c>
      <c r="X993" s="35">
        <f t="shared" si="62"/>
        <v>0</v>
      </c>
      <c r="Y993">
        <f t="shared" si="63"/>
        <v>1</v>
      </c>
    </row>
    <row r="994" spans="1:25" ht="15.75" x14ac:dyDescent="0.25">
      <c r="A994">
        <f t="shared" si="61"/>
        <v>992</v>
      </c>
      <c r="B994" t="str">
        <f>C994&amp;" "&amp;D994&amp;" - "&amp;F994</f>
        <v>Morgan Klimchuk - OTT</v>
      </c>
      <c r="C994" t="str">
        <f>RIGHT(E994,(LEN(E994)-1)-SEARCH(",",E994,1))</f>
        <v>Morgan</v>
      </c>
      <c r="D994" t="str">
        <f>LEFT(E994,SEARCH(",",E994,1)-1)</f>
        <v>Klimchuk</v>
      </c>
      <c r="E994" s="39" t="s">
        <v>2216</v>
      </c>
      <c r="F994" s="30" t="s">
        <v>27</v>
      </c>
      <c r="G994" s="35">
        <v>0</v>
      </c>
      <c r="H994" s="9" t="s">
        <v>2442</v>
      </c>
      <c r="I994" s="9" t="s">
        <v>2448</v>
      </c>
      <c r="J994" s="9">
        <v>24</v>
      </c>
      <c r="K994" s="35">
        <f>VALUE(COUNTIF(Validation!$A$2:$H$47,E994))</f>
        <v>0</v>
      </c>
      <c r="L994" s="361">
        <f>IF(OR(N994="RFA",N994="UFA",N994="",N994=0),0,N994)</f>
        <v>700000</v>
      </c>
      <c r="M994" s="361">
        <f>IF(OR(O994="RFA",O994="UFA",O994="",O994=0),0,O994)</f>
        <v>0</v>
      </c>
      <c r="N994" s="358">
        <v>700000</v>
      </c>
      <c r="O994" s="358" t="s">
        <v>8</v>
      </c>
      <c r="P994" s="358">
        <v>0</v>
      </c>
      <c r="Q994" s="358">
        <v>0</v>
      </c>
      <c r="R994" s="358">
        <v>0</v>
      </c>
      <c r="S994" s="358">
        <v>0</v>
      </c>
      <c r="T994" s="358">
        <v>0</v>
      </c>
      <c r="U994" s="35">
        <f t="shared" si="60"/>
        <v>1</v>
      </c>
      <c r="W994">
        <f>COUNTIF($E$3:$E$1479,E994)</f>
        <v>1</v>
      </c>
      <c r="X994" s="35">
        <f t="shared" si="62"/>
        <v>0</v>
      </c>
      <c r="Y994">
        <f t="shared" si="63"/>
        <v>0</v>
      </c>
    </row>
    <row r="995" spans="1:25" ht="15.75" x14ac:dyDescent="0.25">
      <c r="A995">
        <f t="shared" si="61"/>
        <v>993</v>
      </c>
      <c r="B995" t="str">
        <f>C995&amp;" "&amp;D995&amp;" - "&amp;F995</f>
        <v>Colin White - OTT</v>
      </c>
      <c r="C995" t="str">
        <f>RIGHT(E995,(LEN(E995)-1)-SEARCH(",",E995,1))</f>
        <v>Colin</v>
      </c>
      <c r="D995" t="str">
        <f>LEFT(E995,SEARCH(",",E995,1)-1)</f>
        <v>White</v>
      </c>
      <c r="E995" s="39" t="s">
        <v>1524</v>
      </c>
      <c r="F995" s="30" t="s">
        <v>27</v>
      </c>
      <c r="G995" s="35">
        <v>0</v>
      </c>
      <c r="H995" s="35" t="s">
        <v>2455</v>
      </c>
      <c r="I995" s="9" t="s">
        <v>2441</v>
      </c>
      <c r="J995" s="35">
        <v>22</v>
      </c>
      <c r="K995" s="35">
        <f>VALUE(COUNTIF(Validation!$A$2:$H$47,E995))</f>
        <v>0</v>
      </c>
      <c r="L995" s="361">
        <f>IF(OR(N995="RFA",N995="UFA",N995="",N995=0),0,N995)</f>
        <v>0</v>
      </c>
      <c r="M995" s="361">
        <f>IF(OR(O995="RFA",O995="UFA",O995="",O995=0),0,O995)</f>
        <v>0</v>
      </c>
      <c r="N995" s="358" t="s">
        <v>8</v>
      </c>
      <c r="O995" s="358">
        <v>0</v>
      </c>
      <c r="P995" s="358">
        <v>0</v>
      </c>
      <c r="Q995" s="358">
        <v>0</v>
      </c>
      <c r="R995" s="358">
        <v>0</v>
      </c>
      <c r="S995" s="358">
        <v>0</v>
      </c>
      <c r="T995" s="358">
        <v>0</v>
      </c>
      <c r="U995" s="35">
        <f t="shared" si="60"/>
        <v>0</v>
      </c>
      <c r="W995">
        <f>COUNTIF($E$3:$E$1479,E995)</f>
        <v>1</v>
      </c>
      <c r="X995" s="35">
        <f t="shared" si="62"/>
        <v>0</v>
      </c>
      <c r="Y995">
        <f t="shared" si="63"/>
        <v>1</v>
      </c>
    </row>
    <row r="996" spans="1:25" ht="15.75" x14ac:dyDescent="0.25">
      <c r="A996">
        <f t="shared" si="61"/>
        <v>994</v>
      </c>
      <c r="B996" t="str">
        <f>C996&amp;" "&amp;D996&amp;" - "&amp;F996</f>
        <v>Claude Giroux - PHI</v>
      </c>
      <c r="C996" t="str">
        <f>RIGHT(E996,(LEN(E996)-1)-SEARCH(",",E996,1))</f>
        <v>Claude</v>
      </c>
      <c r="D996" t="str">
        <f>LEFT(E996,SEARCH(",",E996,1)-1)</f>
        <v>Giroux</v>
      </c>
      <c r="E996" s="39" t="s">
        <v>2967</v>
      </c>
      <c r="F996" s="30" t="s">
        <v>28</v>
      </c>
      <c r="G996" s="35" t="s">
        <v>422</v>
      </c>
      <c r="H996" s="35" t="s">
        <v>2464</v>
      </c>
      <c r="I996" s="35" t="s">
        <v>2441</v>
      </c>
      <c r="J996" s="35">
        <v>31</v>
      </c>
      <c r="K996" s="35">
        <f>VALUE(COUNTIF(Validation!$A$2:$H$47,E996))</f>
        <v>0</v>
      </c>
      <c r="L996" s="361">
        <f>IF(OR(N996="RFA",N996="UFA",N996="",N996=0),0,N996)</f>
        <v>8275000</v>
      </c>
      <c r="M996" s="361">
        <f>IF(OR(O996="RFA",O996="UFA",O996="",O996=0),0,O996)</f>
        <v>8275000</v>
      </c>
      <c r="N996" s="358">
        <v>8275000</v>
      </c>
      <c r="O996" s="358">
        <v>8275000</v>
      </c>
      <c r="P996" s="358">
        <v>8275000</v>
      </c>
      <c r="Q996" s="358" t="s">
        <v>7</v>
      </c>
      <c r="R996" s="358">
        <v>0</v>
      </c>
      <c r="S996" s="358">
        <v>0</v>
      </c>
      <c r="T996" s="358">
        <v>0</v>
      </c>
      <c r="U996" s="35">
        <f t="shared" si="60"/>
        <v>3</v>
      </c>
      <c r="W996">
        <f>COUNTIF($E$3:$E$1479,E996)</f>
        <v>1</v>
      </c>
      <c r="X996" s="35">
        <f t="shared" si="62"/>
        <v>0</v>
      </c>
      <c r="Y996">
        <f t="shared" si="63"/>
        <v>1</v>
      </c>
    </row>
    <row r="997" spans="1:25" ht="15.75" x14ac:dyDescent="0.25">
      <c r="A997">
        <f t="shared" si="61"/>
        <v>995</v>
      </c>
      <c r="B997" t="str">
        <f>C997&amp;" "&amp;D997&amp;" - "&amp;F997</f>
        <v>Jakub Voracek - PHI</v>
      </c>
      <c r="C997" t="str">
        <f>RIGHT(E997,(LEN(E997)-1)-SEARCH(",",E997,1))</f>
        <v>Jakub</v>
      </c>
      <c r="D997" t="str">
        <f>LEFT(E997,SEARCH(",",E997,1)-1)</f>
        <v>Voracek</v>
      </c>
      <c r="E997" s="39" t="s">
        <v>1787</v>
      </c>
      <c r="F997" s="30" t="s">
        <v>28</v>
      </c>
      <c r="G997" s="35">
        <v>0</v>
      </c>
      <c r="H997" s="35" t="s">
        <v>2440</v>
      </c>
      <c r="I997" s="35" t="s">
        <v>2441</v>
      </c>
      <c r="J997" s="9">
        <v>29</v>
      </c>
      <c r="K997" s="35">
        <f>VALUE(COUNTIF(Validation!$A$2:$H$47,E997))</f>
        <v>0</v>
      </c>
      <c r="L997" s="361">
        <f>IF(OR(N997="RFA",N997="UFA",N997="",N997=0),0,N997)</f>
        <v>8250000</v>
      </c>
      <c r="M997" s="361">
        <f>IF(OR(O997="RFA",O997="UFA",O997="",O997=0),0,O997)</f>
        <v>8250000</v>
      </c>
      <c r="N997" s="358">
        <v>8250000</v>
      </c>
      <c r="O997" s="358">
        <v>8250000</v>
      </c>
      <c r="P997" s="358">
        <v>8250000</v>
      </c>
      <c r="Q997" s="358">
        <v>8250000</v>
      </c>
      <c r="R997" s="358">
        <v>8250000</v>
      </c>
      <c r="S997" s="358" t="s">
        <v>7</v>
      </c>
      <c r="T997" s="358">
        <v>0</v>
      </c>
      <c r="U997" s="35">
        <f t="shared" si="60"/>
        <v>5</v>
      </c>
      <c r="W997">
        <f>COUNTIF($E$3:$E$1479,E997)</f>
        <v>1</v>
      </c>
      <c r="X997" s="35">
        <f t="shared" si="62"/>
        <v>0</v>
      </c>
      <c r="Y997">
        <f t="shared" si="63"/>
        <v>1</v>
      </c>
    </row>
    <row r="998" spans="1:25" ht="15.75" x14ac:dyDescent="0.25">
      <c r="A998">
        <f t="shared" si="61"/>
        <v>996</v>
      </c>
      <c r="B998" t="str">
        <f>C998&amp;" "&amp;D998&amp;" - "&amp;F998</f>
        <v>Kevin Hayes - PHI</v>
      </c>
      <c r="C998" t="str">
        <f>RIGHT(E998,(LEN(E998)-1)-SEARCH(",",E998,1))</f>
        <v>Kevin</v>
      </c>
      <c r="D998" t="str">
        <f>LEFT(E998,SEARCH(",",E998,1)-1)</f>
        <v>Hayes</v>
      </c>
      <c r="E998" s="39" t="s">
        <v>1758</v>
      </c>
      <c r="F998" s="30" t="s">
        <v>28</v>
      </c>
      <c r="G998" s="35" t="s">
        <v>422</v>
      </c>
      <c r="H998" s="35" t="s">
        <v>73</v>
      </c>
      <c r="I998" s="35" t="s">
        <v>2441</v>
      </c>
      <c r="J998" s="35">
        <v>27</v>
      </c>
      <c r="K998" s="35">
        <f>VALUE(COUNTIF(Validation!$A$2:$H$47,E998))</f>
        <v>0</v>
      </c>
      <c r="L998" s="361">
        <f>IF(OR(N998="RFA",N998="UFA",N998="",N998=0),0,N998)</f>
        <v>7142857</v>
      </c>
      <c r="M998" s="361">
        <f>IF(OR(O998="RFA",O998="UFA",O998="",O998=0),0,O998)</f>
        <v>7142857</v>
      </c>
      <c r="N998" s="358">
        <v>7142857</v>
      </c>
      <c r="O998" s="358">
        <v>7142857</v>
      </c>
      <c r="P998" s="358">
        <v>7142857</v>
      </c>
      <c r="Q998" s="358">
        <v>7142857</v>
      </c>
      <c r="R998" s="358">
        <v>7142857</v>
      </c>
      <c r="S998" s="358">
        <v>7142857</v>
      </c>
      <c r="T998" s="358">
        <v>7142857</v>
      </c>
      <c r="U998" s="35">
        <f t="shared" si="60"/>
        <v>7</v>
      </c>
      <c r="W998">
        <f>COUNTIF($E$3:$E$1479,E998)</f>
        <v>1</v>
      </c>
      <c r="X998" s="35">
        <f t="shared" si="62"/>
        <v>0</v>
      </c>
      <c r="Y998">
        <f t="shared" si="63"/>
        <v>1</v>
      </c>
    </row>
    <row r="999" spans="1:25" ht="15.75" x14ac:dyDescent="0.25">
      <c r="A999">
        <f t="shared" si="61"/>
        <v>997</v>
      </c>
      <c r="B999" t="str">
        <f>C999&amp;" "&amp;D999&amp;" - "&amp;F999</f>
        <v>James vanRiemsdyk - PHI</v>
      </c>
      <c r="C999" t="str">
        <f>RIGHT(E999,(LEN(E999)-1)-SEARCH(",",E999,1))</f>
        <v>James</v>
      </c>
      <c r="D999" t="str">
        <f>LEFT(E999,SEARCH(",",E999,1)-1)</f>
        <v>vanRiemsdyk</v>
      </c>
      <c r="E999" s="39" t="s">
        <v>2936</v>
      </c>
      <c r="F999" s="30" t="s">
        <v>28</v>
      </c>
      <c r="G999" s="35">
        <v>0</v>
      </c>
      <c r="H999" s="35" t="s">
        <v>2442</v>
      </c>
      <c r="I999" s="35" t="s">
        <v>2441</v>
      </c>
      <c r="J999" s="35">
        <v>30</v>
      </c>
      <c r="K999" s="35">
        <f>VALUE(COUNTIF(Validation!$A$2:$H$47,E999))</f>
        <v>0</v>
      </c>
      <c r="L999" s="361">
        <f>IF(OR(N999="RFA",N999="UFA",N999="",N999=0),0,N999)</f>
        <v>7000000</v>
      </c>
      <c r="M999" s="361">
        <f>IF(OR(O999="RFA",O999="UFA",O999="",O999=0),0,O999)</f>
        <v>7000000</v>
      </c>
      <c r="N999" s="358">
        <v>7000000</v>
      </c>
      <c r="O999" s="358">
        <v>7000000</v>
      </c>
      <c r="P999" s="358">
        <v>7000000</v>
      </c>
      <c r="Q999" s="358">
        <v>7000000</v>
      </c>
      <c r="R999" s="358" t="s">
        <v>7</v>
      </c>
      <c r="S999" s="358">
        <v>0</v>
      </c>
      <c r="T999" s="358">
        <v>0</v>
      </c>
      <c r="U999" s="35">
        <f t="shared" si="60"/>
        <v>4</v>
      </c>
      <c r="W999">
        <f>COUNTIF($E$3:$E$1479,E999)</f>
        <v>1</v>
      </c>
      <c r="X999" s="35">
        <f t="shared" si="62"/>
        <v>0</v>
      </c>
      <c r="Y999">
        <f t="shared" si="63"/>
        <v>1</v>
      </c>
    </row>
    <row r="1000" spans="1:25" ht="15.75" x14ac:dyDescent="0.25">
      <c r="A1000">
        <f t="shared" si="61"/>
        <v>998</v>
      </c>
      <c r="B1000" t="str">
        <f>C1000&amp;" "&amp;D1000&amp;" - "&amp;F1000</f>
        <v>Matt Niskanen - PHI</v>
      </c>
      <c r="C1000" t="str">
        <f>RIGHT(E1000,(LEN(E1000)-1)-SEARCH(",",E1000,1))</f>
        <v>Matt</v>
      </c>
      <c r="D1000" t="str">
        <f>LEFT(E1000,SEARCH(",",E1000,1)-1)</f>
        <v>Niskanen</v>
      </c>
      <c r="E1000" s="39" t="s">
        <v>1864</v>
      </c>
      <c r="F1000" s="30" t="s">
        <v>28</v>
      </c>
      <c r="G1000" s="35" t="s">
        <v>383</v>
      </c>
      <c r="H1000" s="35" t="s">
        <v>2446</v>
      </c>
      <c r="I1000" s="35" t="s">
        <v>2441</v>
      </c>
      <c r="J1000" s="35">
        <v>32</v>
      </c>
      <c r="K1000" s="35">
        <f>VALUE(COUNTIF(Validation!$A$2:$H$47,E1000))</f>
        <v>0</v>
      </c>
      <c r="L1000" s="361">
        <f>IF(OR(N1000="RFA",N1000="UFA",N1000="",N1000=0),0,N1000)</f>
        <v>5750000</v>
      </c>
      <c r="M1000" s="361">
        <f>IF(OR(O1000="RFA",O1000="UFA",O1000="",O1000=0),0,O1000)</f>
        <v>5750000</v>
      </c>
      <c r="N1000" s="358">
        <v>5750000</v>
      </c>
      <c r="O1000" s="358">
        <v>5750000</v>
      </c>
      <c r="P1000" s="358" t="s">
        <v>7</v>
      </c>
      <c r="Q1000" s="358">
        <v>0</v>
      </c>
      <c r="R1000" s="358">
        <v>0</v>
      </c>
      <c r="S1000" s="358">
        <v>0</v>
      </c>
      <c r="T1000" s="358">
        <v>0</v>
      </c>
      <c r="U1000" s="35">
        <f t="shared" si="60"/>
        <v>2</v>
      </c>
      <c r="W1000">
        <f>COUNTIF($E$3:$E$1479,E1000)</f>
        <v>1</v>
      </c>
      <c r="X1000" s="35">
        <f t="shared" si="62"/>
        <v>0</v>
      </c>
      <c r="Y1000">
        <f t="shared" si="63"/>
        <v>1</v>
      </c>
    </row>
    <row r="1001" spans="1:25" ht="15.75" x14ac:dyDescent="0.25">
      <c r="A1001">
        <f t="shared" si="61"/>
        <v>999</v>
      </c>
      <c r="B1001" t="str">
        <f>C1001&amp;" "&amp;D1001&amp;" - "&amp;F1001</f>
        <v>Shayne Gostisbehere - PHI</v>
      </c>
      <c r="C1001" t="str">
        <f>RIGHT(E1001,(LEN(E1001)-1)-SEARCH(",",E1001,1))</f>
        <v>Shayne</v>
      </c>
      <c r="D1001" t="str">
        <f>LEFT(E1001,SEARCH(",",E1001,1)-1)</f>
        <v>Gostisbehere</v>
      </c>
      <c r="E1001" s="39" t="s">
        <v>1795</v>
      </c>
      <c r="F1001" s="30" t="s">
        <v>28</v>
      </c>
      <c r="G1001" s="35">
        <v>0</v>
      </c>
      <c r="H1001" s="35" t="s">
        <v>2447</v>
      </c>
      <c r="I1001" s="35" t="s">
        <v>2441</v>
      </c>
      <c r="J1001" s="35">
        <v>26</v>
      </c>
      <c r="K1001" s="35">
        <f>VALUE(COUNTIF(Validation!$A$2:$H$47,E1001))</f>
        <v>0</v>
      </c>
      <c r="L1001" s="361">
        <f>IF(OR(N1001="RFA",N1001="UFA",N1001="",N1001=0),0,N1001)</f>
        <v>4500000</v>
      </c>
      <c r="M1001" s="361">
        <f>IF(OR(O1001="RFA",O1001="UFA",O1001="",O1001=0),0,O1001)</f>
        <v>4500000</v>
      </c>
      <c r="N1001" s="358">
        <v>4500000</v>
      </c>
      <c r="O1001" s="358">
        <v>4500000</v>
      </c>
      <c r="P1001" s="358">
        <v>4500000</v>
      </c>
      <c r="Q1001" s="358">
        <v>4500000</v>
      </c>
      <c r="R1001" s="358" t="s">
        <v>7</v>
      </c>
      <c r="S1001" s="358">
        <v>0</v>
      </c>
      <c r="T1001" s="358">
        <v>0</v>
      </c>
      <c r="U1001" s="35">
        <f t="shared" si="60"/>
        <v>4</v>
      </c>
      <c r="W1001">
        <f>COUNTIF($E$3:$E$1479,E1001)</f>
        <v>1</v>
      </c>
      <c r="X1001" s="35">
        <f t="shared" si="62"/>
        <v>0</v>
      </c>
      <c r="Y1001">
        <f t="shared" si="63"/>
        <v>1</v>
      </c>
    </row>
    <row r="1002" spans="1:25" ht="15.75" x14ac:dyDescent="0.25">
      <c r="A1002">
        <f t="shared" si="61"/>
        <v>1000</v>
      </c>
      <c r="B1002" t="str">
        <f>C1002&amp;" "&amp;D1002&amp;" - "&amp;F1002</f>
        <v>Sean Couturier - PHI</v>
      </c>
      <c r="C1002" t="str">
        <f>RIGHT(E1002,(LEN(E1002)-1)-SEARCH(",",E1002,1))</f>
        <v>Sean</v>
      </c>
      <c r="D1002" t="str">
        <f>LEFT(E1002,SEARCH(",",E1002,1)-1)</f>
        <v>Couturier</v>
      </c>
      <c r="E1002" s="39" t="s">
        <v>2954</v>
      </c>
      <c r="F1002" s="30" t="s">
        <v>28</v>
      </c>
      <c r="G1002" s="35">
        <v>0</v>
      </c>
      <c r="H1002" s="35" t="s">
        <v>73</v>
      </c>
      <c r="I1002" s="35" t="s">
        <v>2441</v>
      </c>
      <c r="J1002" s="35">
        <v>26</v>
      </c>
      <c r="K1002" s="35">
        <f>VALUE(COUNTIF(Validation!$A$2:$H$47,E1002))</f>
        <v>0</v>
      </c>
      <c r="L1002" s="361">
        <f>IF(OR(N1002="RFA",N1002="UFA",N1002="",N1002=0),0,N1002)</f>
        <v>4333333</v>
      </c>
      <c r="M1002" s="361">
        <f>IF(OR(O1002="RFA",O1002="UFA",O1002="",O1002=0),0,O1002)</f>
        <v>4333333</v>
      </c>
      <c r="N1002" s="358">
        <v>4333333</v>
      </c>
      <c r="O1002" s="358">
        <v>4333333</v>
      </c>
      <c r="P1002" s="358">
        <v>4333333</v>
      </c>
      <c r="Q1002" s="358" t="s">
        <v>7</v>
      </c>
      <c r="R1002" s="358">
        <v>0</v>
      </c>
      <c r="S1002" s="358">
        <v>0</v>
      </c>
      <c r="T1002" s="358">
        <v>0</v>
      </c>
      <c r="U1002" s="35">
        <f t="shared" si="60"/>
        <v>3</v>
      </c>
      <c r="W1002">
        <f>COUNTIF($E$3:$E$1479,E1002)</f>
        <v>1</v>
      </c>
      <c r="X1002" s="35">
        <f t="shared" si="62"/>
        <v>0</v>
      </c>
      <c r="Y1002">
        <f t="shared" si="63"/>
        <v>1</v>
      </c>
    </row>
    <row r="1003" spans="1:25" ht="15.75" x14ac:dyDescent="0.25">
      <c r="A1003">
        <f t="shared" si="61"/>
        <v>1001</v>
      </c>
      <c r="B1003" t="str">
        <f>C1003&amp;" "&amp;D1003&amp;" - "&amp;F1003</f>
        <v>Justin Braun - PHI</v>
      </c>
      <c r="C1003" t="str">
        <f>RIGHT(E1003,(LEN(E1003)-1)-SEARCH(",",E1003,1))</f>
        <v>Justin</v>
      </c>
      <c r="D1003" t="str">
        <f>LEFT(E1003,SEARCH(",",E1003,1)-1)</f>
        <v>Braun</v>
      </c>
      <c r="E1003" s="39" t="s">
        <v>2307</v>
      </c>
      <c r="F1003" s="30" t="s">
        <v>28</v>
      </c>
      <c r="G1003" s="35">
        <v>0</v>
      </c>
      <c r="H1003" s="35" t="s">
        <v>2446</v>
      </c>
      <c r="I1003" s="35" t="s">
        <v>2441</v>
      </c>
      <c r="J1003" s="35">
        <v>32</v>
      </c>
      <c r="K1003" s="35">
        <f>VALUE(COUNTIF(Validation!$A$2:$H$47,E1003))</f>
        <v>0</v>
      </c>
      <c r="L1003" s="361">
        <f>IF(OR(N1003="RFA",N1003="UFA",N1003="",N1003=0),0,N1003)</f>
        <v>3800000</v>
      </c>
      <c r="M1003" s="361">
        <f>IF(OR(O1003="RFA",O1003="UFA",O1003="",O1003=0),0,O1003)</f>
        <v>0</v>
      </c>
      <c r="N1003" s="358">
        <v>3800000</v>
      </c>
      <c r="O1003" s="358" t="s">
        <v>7</v>
      </c>
      <c r="P1003" s="358">
        <v>0</v>
      </c>
      <c r="Q1003" s="358">
        <v>0</v>
      </c>
      <c r="R1003" s="358">
        <v>0</v>
      </c>
      <c r="S1003" s="358">
        <v>0</v>
      </c>
      <c r="T1003" s="358">
        <v>0</v>
      </c>
      <c r="U1003" s="35">
        <f t="shared" si="60"/>
        <v>1</v>
      </c>
      <c r="W1003">
        <f>COUNTIF($E$3:$E$1479,E1003)</f>
        <v>1</v>
      </c>
      <c r="X1003" s="35">
        <f t="shared" si="62"/>
        <v>0</v>
      </c>
      <c r="Y1003">
        <f t="shared" si="63"/>
        <v>0</v>
      </c>
    </row>
    <row r="1004" spans="1:25" ht="15.75" x14ac:dyDescent="0.25">
      <c r="A1004">
        <f t="shared" si="61"/>
        <v>1002</v>
      </c>
      <c r="B1004" t="str">
        <f>C1004&amp;" "&amp;D1004&amp;" - "&amp;F1004</f>
        <v>Nolan Patrick - PHI</v>
      </c>
      <c r="C1004" t="str">
        <f>RIGHT(E1004,(LEN(E1004)-1)-SEARCH(",",E1004,1))</f>
        <v>Nolan</v>
      </c>
      <c r="D1004" t="str">
        <f>LEFT(E1004,SEARCH(",",E1004,1)-1)</f>
        <v>Patrick</v>
      </c>
      <c r="E1004" s="39" t="s">
        <v>1792</v>
      </c>
      <c r="F1004" s="30" t="s">
        <v>28</v>
      </c>
      <c r="G1004" s="35" t="s">
        <v>388</v>
      </c>
      <c r="H1004" s="9" t="s">
        <v>2450</v>
      </c>
      <c r="I1004" s="9" t="s">
        <v>2441</v>
      </c>
      <c r="J1004" s="9">
        <v>20</v>
      </c>
      <c r="K1004" s="35">
        <f>VALUE(COUNTIF(Validation!$A$2:$H$47,E1004))</f>
        <v>0</v>
      </c>
      <c r="L1004" s="361">
        <f>IF(OR(N1004="RFA",N1004="UFA",N1004="",N1004=0),0,N1004)</f>
        <v>3575000</v>
      </c>
      <c r="M1004" s="361">
        <f>IF(OR(O1004="RFA",O1004="UFA",O1004="",O1004=0),0,O1004)</f>
        <v>0</v>
      </c>
      <c r="N1004" s="358">
        <v>3575000</v>
      </c>
      <c r="O1004" s="358" t="s">
        <v>8</v>
      </c>
      <c r="P1004" s="358">
        <v>0</v>
      </c>
      <c r="Q1004" s="358">
        <v>0</v>
      </c>
      <c r="R1004" s="358">
        <v>0</v>
      </c>
      <c r="S1004" s="358">
        <v>0</v>
      </c>
      <c r="T1004" s="358">
        <v>0</v>
      </c>
      <c r="U1004" s="35">
        <f t="shared" si="60"/>
        <v>1</v>
      </c>
      <c r="W1004">
        <f>COUNTIF($E$3:$E$1479,E1004)</f>
        <v>1</v>
      </c>
      <c r="X1004" s="35">
        <f t="shared" si="62"/>
        <v>1</v>
      </c>
      <c r="Y1004">
        <f t="shared" si="63"/>
        <v>0</v>
      </c>
    </row>
    <row r="1005" spans="1:25" ht="15.75" x14ac:dyDescent="0.25">
      <c r="A1005">
        <f t="shared" si="61"/>
        <v>1003</v>
      </c>
      <c r="B1005" t="str">
        <f>C1005&amp;" "&amp;D1005&amp;" - "&amp;F1005</f>
        <v>Travis Sanheim - PHI</v>
      </c>
      <c r="C1005" t="str">
        <f>RIGHT(E1005,(LEN(E1005)-1)-SEARCH(",",E1005,1))</f>
        <v>Travis</v>
      </c>
      <c r="D1005" t="str">
        <f>LEFT(E1005,SEARCH(",",E1005,1)-1)</f>
        <v>Sanheim</v>
      </c>
      <c r="E1005" s="39" t="s">
        <v>1798</v>
      </c>
      <c r="F1005" s="30" t="s">
        <v>28</v>
      </c>
      <c r="G1005" s="35">
        <v>0</v>
      </c>
      <c r="H1005" s="35" t="s">
        <v>2446</v>
      </c>
      <c r="I1005" s="35" t="s">
        <v>2441</v>
      </c>
      <c r="J1005" s="35">
        <v>23</v>
      </c>
      <c r="K1005" s="35">
        <f>VALUE(COUNTIF(Validation!$A$2:$H$47,E1005))</f>
        <v>0</v>
      </c>
      <c r="L1005" s="361">
        <f>IF(OR(N1005="RFA",N1005="UFA",N1005="",N1005=0),0,N1005)</f>
        <v>3250000</v>
      </c>
      <c r="M1005" s="361">
        <f>IF(OR(O1005="RFA",O1005="UFA",O1005="",O1005=0),0,O1005)</f>
        <v>3250000</v>
      </c>
      <c r="N1005" s="358">
        <v>3250000</v>
      </c>
      <c r="O1005" s="358">
        <v>3250000</v>
      </c>
      <c r="P1005" s="358" t="s">
        <v>8</v>
      </c>
      <c r="Q1005" s="358">
        <v>0</v>
      </c>
      <c r="R1005" s="358">
        <v>0</v>
      </c>
      <c r="S1005" s="358">
        <v>0</v>
      </c>
      <c r="T1005" s="358">
        <v>0</v>
      </c>
      <c r="U1005" s="35">
        <f t="shared" si="60"/>
        <v>2</v>
      </c>
      <c r="W1005">
        <f>COUNTIF($E$3:$E$1479,E1005)</f>
        <v>1</v>
      </c>
      <c r="X1005" s="35">
        <f t="shared" si="62"/>
        <v>0</v>
      </c>
      <c r="Y1005">
        <f t="shared" si="63"/>
        <v>1</v>
      </c>
    </row>
    <row r="1006" spans="1:25" ht="15.75" x14ac:dyDescent="0.25">
      <c r="A1006">
        <f t="shared" si="61"/>
        <v>1004</v>
      </c>
      <c r="B1006" t="str">
        <f>C1006&amp;" "&amp;D1006&amp;" - "&amp;F1006</f>
        <v>Scott Laughton - PHI</v>
      </c>
      <c r="C1006" t="str">
        <f>RIGHT(E1006,(LEN(E1006)-1)-SEARCH(",",E1006,1))</f>
        <v>Scott</v>
      </c>
      <c r="D1006" t="str">
        <f>LEFT(E1006,SEARCH(",",E1006,1)-1)</f>
        <v>Laughton</v>
      </c>
      <c r="E1006" s="39" t="s">
        <v>1791</v>
      </c>
      <c r="F1006" s="30" t="s">
        <v>28</v>
      </c>
      <c r="G1006" s="35">
        <v>0</v>
      </c>
      <c r="H1006" s="35" t="s">
        <v>73</v>
      </c>
      <c r="I1006" s="35" t="s">
        <v>2441</v>
      </c>
      <c r="J1006" s="35">
        <v>25</v>
      </c>
      <c r="K1006" s="35">
        <f>VALUE(COUNTIF(Validation!$A$2:$H$47,E1006))</f>
        <v>0</v>
      </c>
      <c r="L1006" s="361">
        <f>IF(OR(N1006="RFA",N1006="UFA",N1006="",N1006=0),0,N1006)</f>
        <v>2300000</v>
      </c>
      <c r="M1006" s="361">
        <f>IF(OR(O1006="RFA",O1006="UFA",O1006="",O1006=0),0,O1006)</f>
        <v>2300000</v>
      </c>
      <c r="N1006" s="358">
        <v>2300000</v>
      </c>
      <c r="O1006" s="358">
        <v>2300000</v>
      </c>
      <c r="P1006" s="358" t="s">
        <v>7</v>
      </c>
      <c r="Q1006" s="358">
        <v>0</v>
      </c>
      <c r="R1006" s="358">
        <v>0</v>
      </c>
      <c r="S1006" s="358">
        <v>0</v>
      </c>
      <c r="T1006" s="358">
        <v>0</v>
      </c>
      <c r="U1006" s="35">
        <f t="shared" si="60"/>
        <v>2</v>
      </c>
      <c r="W1006">
        <f>COUNTIF($E$3:$E$1479,E1006)</f>
        <v>1</v>
      </c>
      <c r="X1006" s="35">
        <f t="shared" si="62"/>
        <v>0</v>
      </c>
      <c r="Y1006">
        <f t="shared" si="63"/>
        <v>1</v>
      </c>
    </row>
    <row r="1007" spans="1:25" ht="15.75" x14ac:dyDescent="0.25">
      <c r="A1007">
        <f t="shared" si="61"/>
        <v>1005</v>
      </c>
      <c r="B1007" t="str">
        <f>C1007&amp;" "&amp;D1007&amp;" - "&amp;F1007</f>
        <v>Brian Elliott - PHI</v>
      </c>
      <c r="C1007" t="str">
        <f>RIGHT(E1007,(LEN(E1007)-1)-SEARCH(",",E1007,1))</f>
        <v>Brian</v>
      </c>
      <c r="D1007" t="str">
        <f>LEFT(E1007,SEARCH(",",E1007,1)-1)</f>
        <v>Elliott</v>
      </c>
      <c r="E1007" s="39" t="s">
        <v>1800</v>
      </c>
      <c r="F1007" s="30" t="s">
        <v>28</v>
      </c>
      <c r="G1007" s="35">
        <v>0</v>
      </c>
      <c r="H1007" s="9" t="s">
        <v>127</v>
      </c>
      <c r="I1007" s="9" t="s">
        <v>2441</v>
      </c>
      <c r="J1007" s="9">
        <v>34</v>
      </c>
      <c r="K1007" s="35">
        <f>VALUE(COUNTIF(Validation!$A$2:$H$47,E1007))</f>
        <v>0</v>
      </c>
      <c r="L1007" s="361">
        <f>IF(OR(N1007="RFA",N1007="UFA",N1007="",N1007=0),0,N1007)</f>
        <v>2000000</v>
      </c>
      <c r="M1007" s="361">
        <f>IF(OR(O1007="RFA",O1007="UFA",O1007="",O1007=0),0,O1007)</f>
        <v>0</v>
      </c>
      <c r="N1007" s="358">
        <v>2000000</v>
      </c>
      <c r="O1007" s="358" t="s">
        <v>7</v>
      </c>
      <c r="P1007" s="358">
        <v>0</v>
      </c>
      <c r="Q1007" s="358">
        <v>0</v>
      </c>
      <c r="R1007" s="358">
        <v>0</v>
      </c>
      <c r="S1007" s="358">
        <v>0</v>
      </c>
      <c r="T1007" s="358">
        <v>0</v>
      </c>
      <c r="U1007" s="35">
        <f t="shared" si="60"/>
        <v>1</v>
      </c>
      <c r="W1007">
        <f>COUNTIF($E$3:$E$1479,E1007)</f>
        <v>1</v>
      </c>
      <c r="X1007" s="35">
        <f t="shared" si="62"/>
        <v>0</v>
      </c>
      <c r="Y1007">
        <f t="shared" si="63"/>
        <v>0</v>
      </c>
    </row>
    <row r="1008" spans="1:25" ht="15.75" x14ac:dyDescent="0.25">
      <c r="A1008">
        <f t="shared" si="61"/>
        <v>1006</v>
      </c>
      <c r="B1008" t="str">
        <f>C1008&amp;" "&amp;D1008&amp;" - "&amp;F1008</f>
        <v>Michael Raffl - PHI</v>
      </c>
      <c r="C1008" t="str">
        <f>RIGHT(E1008,(LEN(E1008)-1)-SEARCH(",",E1008,1))</f>
        <v>Michael</v>
      </c>
      <c r="D1008" t="str">
        <f>LEFT(E1008,SEARCH(",",E1008,1)-1)</f>
        <v>Raffl</v>
      </c>
      <c r="E1008" s="39" t="s">
        <v>1789</v>
      </c>
      <c r="F1008" s="30" t="s">
        <v>28</v>
      </c>
      <c r="G1008" s="35">
        <v>0</v>
      </c>
      <c r="H1008" s="35" t="s">
        <v>2444</v>
      </c>
      <c r="I1008" s="35" t="s">
        <v>2441</v>
      </c>
      <c r="J1008" s="35">
        <v>30</v>
      </c>
      <c r="K1008" s="35">
        <f>VALUE(COUNTIF(Validation!$A$2:$H$47,E1008))</f>
        <v>0</v>
      </c>
      <c r="L1008" s="361">
        <f>IF(OR(N1008="RFA",N1008="UFA",N1008="",N1008=0),0,N1008)</f>
        <v>1600000</v>
      </c>
      <c r="M1008" s="361">
        <f>IF(OR(O1008="RFA",O1008="UFA",O1008="",O1008=0),0,O1008)</f>
        <v>1600000</v>
      </c>
      <c r="N1008" s="358">
        <v>1600000</v>
      </c>
      <c r="O1008" s="358">
        <v>1600000</v>
      </c>
      <c r="P1008" s="358" t="s">
        <v>7</v>
      </c>
      <c r="Q1008" s="358">
        <v>0</v>
      </c>
      <c r="R1008" s="358">
        <v>0</v>
      </c>
      <c r="S1008" s="358">
        <v>0</v>
      </c>
      <c r="T1008" s="358">
        <v>0</v>
      </c>
      <c r="U1008" s="35">
        <f t="shared" si="60"/>
        <v>2</v>
      </c>
      <c r="W1008">
        <f>COUNTIF($E$3:$E$1479,E1008)</f>
        <v>1</v>
      </c>
      <c r="X1008" s="35">
        <f t="shared" si="62"/>
        <v>0</v>
      </c>
      <c r="Y1008">
        <f t="shared" si="63"/>
        <v>1</v>
      </c>
    </row>
    <row r="1009" spans="1:25" ht="15.75" x14ac:dyDescent="0.25">
      <c r="A1009">
        <f t="shared" si="61"/>
        <v>1007</v>
      </c>
      <c r="B1009" t="str">
        <f>C1009&amp;" "&amp;D1009&amp;" - "&amp;F1009</f>
        <v>Joel Farabee - PHI</v>
      </c>
      <c r="C1009" t="str">
        <f>RIGHT(E1009,(LEN(E1009)-1)-SEARCH(",",E1009,1))</f>
        <v>Joel</v>
      </c>
      <c r="D1009" t="str">
        <f>LEFT(E1009,SEARCH(",",E1009,1)-1)</f>
        <v>Farabee</v>
      </c>
      <c r="E1009" s="39" t="s">
        <v>2637</v>
      </c>
      <c r="F1009" s="30" t="s">
        <v>28</v>
      </c>
      <c r="G1009" s="35" t="s">
        <v>388</v>
      </c>
      <c r="H1009" s="9" t="s">
        <v>2442</v>
      </c>
      <c r="I1009" s="9" t="s">
        <v>2448</v>
      </c>
      <c r="J1009" s="9">
        <v>19</v>
      </c>
      <c r="K1009" s="35">
        <f>VALUE(COUNTIF(Validation!$A$2:$H$47,E1009))</f>
        <v>0</v>
      </c>
      <c r="L1009" s="361">
        <f>IF(OR(N1009="RFA",N1009="UFA",N1009="",N1009=0),0,N1009)</f>
        <v>1425000</v>
      </c>
      <c r="M1009" s="361">
        <f>IF(OR(O1009="RFA",O1009="UFA",O1009="",O1009=0),0,O1009)</f>
        <v>1425000</v>
      </c>
      <c r="N1009" s="358">
        <v>1425000</v>
      </c>
      <c r="O1009" s="358">
        <v>1425000</v>
      </c>
      <c r="P1009" s="358">
        <v>1425000</v>
      </c>
      <c r="Q1009" s="358" t="s">
        <v>8</v>
      </c>
      <c r="R1009" s="358">
        <v>0</v>
      </c>
      <c r="S1009" s="358">
        <v>0</v>
      </c>
      <c r="T1009" s="358">
        <v>0</v>
      </c>
      <c r="U1009" s="35">
        <f t="shared" si="60"/>
        <v>3</v>
      </c>
      <c r="W1009">
        <f>COUNTIF($E$3:$E$1479,E1009)</f>
        <v>1</v>
      </c>
      <c r="X1009" s="35">
        <f t="shared" si="62"/>
        <v>1</v>
      </c>
      <c r="Y1009">
        <f t="shared" si="63"/>
        <v>1</v>
      </c>
    </row>
    <row r="1010" spans="1:25" ht="15.75" x14ac:dyDescent="0.25">
      <c r="A1010">
        <f t="shared" si="61"/>
        <v>1008</v>
      </c>
      <c r="B1010" t="str">
        <f>C1010&amp;" "&amp;D1010&amp;" - "&amp;F1010</f>
        <v>Robert Hagg - PHI</v>
      </c>
      <c r="C1010" t="str">
        <f>RIGHT(E1010,(LEN(E1010)-1)-SEARCH(",",E1010,1))</f>
        <v>Robert</v>
      </c>
      <c r="D1010" t="str">
        <f>LEFT(E1010,SEARCH(",",E1010,1)-1)</f>
        <v>Hagg</v>
      </c>
      <c r="E1010" s="39" t="s">
        <v>2874</v>
      </c>
      <c r="F1010" s="30" t="s">
        <v>28</v>
      </c>
      <c r="G1010" s="35">
        <v>0</v>
      </c>
      <c r="H1010" s="35" t="s">
        <v>2447</v>
      </c>
      <c r="I1010" s="35" t="s">
        <v>2441</v>
      </c>
      <c r="J1010" s="35">
        <v>24</v>
      </c>
      <c r="K1010" s="35">
        <f>VALUE(COUNTIF(Validation!$A$2:$H$47,E1010))</f>
        <v>0</v>
      </c>
      <c r="L1010" s="361">
        <f>IF(OR(N1010="RFA",N1010="UFA",N1010="",N1010=0),0,N1010)</f>
        <v>1150000</v>
      </c>
      <c r="M1010" s="361">
        <f>IF(OR(O1010="RFA",O1010="UFA",O1010="",O1010=0),0,O1010)</f>
        <v>0</v>
      </c>
      <c r="N1010" s="358">
        <v>1150000</v>
      </c>
      <c r="O1010" s="358" t="s">
        <v>8</v>
      </c>
      <c r="P1010" s="358">
        <v>0</v>
      </c>
      <c r="Q1010" s="358">
        <v>0</v>
      </c>
      <c r="R1010" s="358">
        <v>0</v>
      </c>
      <c r="S1010" s="358">
        <v>0</v>
      </c>
      <c r="T1010" s="358">
        <v>0</v>
      </c>
      <c r="U1010" s="35">
        <f t="shared" si="60"/>
        <v>1</v>
      </c>
      <c r="W1010">
        <f>COUNTIF($E$3:$E$1479,E1010)</f>
        <v>1</v>
      </c>
      <c r="X1010" s="35">
        <f t="shared" si="62"/>
        <v>0</v>
      </c>
      <c r="Y1010">
        <f t="shared" si="63"/>
        <v>0</v>
      </c>
    </row>
    <row r="1011" spans="1:25" ht="15.75" x14ac:dyDescent="0.25">
      <c r="A1011">
        <f t="shared" si="61"/>
        <v>1009</v>
      </c>
      <c r="B1011" t="str">
        <f>C1011&amp;" "&amp;D1011&amp;" - "&amp;F1011</f>
        <v>Oskar Lindblom - PHI</v>
      </c>
      <c r="C1011" t="str">
        <f>RIGHT(E1011,(LEN(E1011)-1)-SEARCH(",",E1011,1))</f>
        <v>Oskar</v>
      </c>
      <c r="D1011" t="str">
        <f>LEFT(E1011,SEARCH(",",E1011,1)-1)</f>
        <v>Lindblom</v>
      </c>
      <c r="E1011" s="39" t="s">
        <v>1793</v>
      </c>
      <c r="F1011" s="30" t="s">
        <v>28</v>
      </c>
      <c r="G1011" s="35" t="s">
        <v>405</v>
      </c>
      <c r="H1011" s="35" t="s">
        <v>2442</v>
      </c>
      <c r="I1011" s="35" t="s">
        <v>2441</v>
      </c>
      <c r="J1011" s="35">
        <v>22</v>
      </c>
      <c r="K1011" s="35">
        <f>VALUE(COUNTIF(Validation!$A$2:$H$47,E1011))</f>
        <v>0</v>
      </c>
      <c r="L1011" s="361">
        <f>IF(OR(N1011="RFA",N1011="UFA",N1011="",N1011=0),0,N1011)</f>
        <v>1137500</v>
      </c>
      <c r="M1011" s="361">
        <f>IF(OR(O1011="RFA",O1011="UFA",O1011="",O1011=0),0,O1011)</f>
        <v>0</v>
      </c>
      <c r="N1011" s="358">
        <v>1137500</v>
      </c>
      <c r="O1011" s="358" t="s">
        <v>8</v>
      </c>
      <c r="P1011" s="358">
        <v>0</v>
      </c>
      <c r="Q1011" s="358">
        <v>0</v>
      </c>
      <c r="R1011" s="358">
        <v>0</v>
      </c>
      <c r="S1011" s="358">
        <v>0</v>
      </c>
      <c r="T1011" s="358">
        <v>0</v>
      </c>
      <c r="U1011" s="35">
        <f t="shared" si="60"/>
        <v>1</v>
      </c>
      <c r="W1011">
        <f>COUNTIF($E$3:$E$1479,E1011)</f>
        <v>1</v>
      </c>
      <c r="X1011" s="35">
        <f t="shared" si="62"/>
        <v>1</v>
      </c>
      <c r="Y1011">
        <f t="shared" si="63"/>
        <v>0</v>
      </c>
    </row>
    <row r="1012" spans="1:25" ht="15.75" x14ac:dyDescent="0.25">
      <c r="A1012">
        <f t="shared" si="61"/>
        <v>1010</v>
      </c>
      <c r="B1012" t="str">
        <f>C1012&amp;" "&amp;D1012&amp;" - "&amp;F1012</f>
        <v>German Rubtsov - PHI</v>
      </c>
      <c r="C1012" t="str">
        <f>RIGHT(E1012,(LEN(E1012)-1)-SEARCH(",",E1012,1))</f>
        <v>German</v>
      </c>
      <c r="D1012" t="str">
        <f>LEFT(E1012,SEARCH(",",E1012,1)-1)</f>
        <v>Rubtsov</v>
      </c>
      <c r="E1012" s="39" t="s">
        <v>1803</v>
      </c>
      <c r="F1012" s="30" t="s">
        <v>28</v>
      </c>
      <c r="G1012" s="35" t="s">
        <v>388</v>
      </c>
      <c r="H1012" s="9" t="s">
        <v>73</v>
      </c>
      <c r="I1012" s="9" t="s">
        <v>2448</v>
      </c>
      <c r="J1012" s="9">
        <v>21</v>
      </c>
      <c r="K1012" s="35">
        <f>VALUE(COUNTIF(Validation!$A$2:$H$47,E1012))</f>
        <v>0</v>
      </c>
      <c r="L1012" s="361">
        <f>IF(OR(N1012="RFA",N1012="UFA",N1012="",N1012=0),0,N1012)</f>
        <v>1106666</v>
      </c>
      <c r="M1012" s="361">
        <f>IF(OR(O1012="RFA",O1012="UFA",O1012="",O1012=0),0,O1012)</f>
        <v>1106666</v>
      </c>
      <c r="N1012" s="358">
        <v>1106666</v>
      </c>
      <c r="O1012" s="358">
        <v>1106666</v>
      </c>
      <c r="P1012" s="358" t="s">
        <v>8</v>
      </c>
      <c r="Q1012" s="358">
        <v>0</v>
      </c>
      <c r="R1012" s="358">
        <v>0</v>
      </c>
      <c r="S1012" s="358">
        <v>0</v>
      </c>
      <c r="T1012" s="358">
        <v>0</v>
      </c>
      <c r="U1012" s="35">
        <f t="shared" si="60"/>
        <v>2</v>
      </c>
      <c r="W1012">
        <f>COUNTIF($E$3:$E$1479,E1012)</f>
        <v>1</v>
      </c>
      <c r="X1012" s="35">
        <f t="shared" si="62"/>
        <v>1</v>
      </c>
      <c r="Y1012">
        <f t="shared" si="63"/>
        <v>1</v>
      </c>
    </row>
    <row r="1013" spans="1:25" ht="15.75" x14ac:dyDescent="0.25">
      <c r="A1013">
        <f t="shared" si="61"/>
        <v>1011</v>
      </c>
      <c r="B1013" t="str">
        <f>C1013&amp;" "&amp;D1013&amp;" - "&amp;F1013</f>
        <v>Tyler Pitlick - PHI</v>
      </c>
      <c r="C1013" t="str">
        <f>RIGHT(E1013,(LEN(E1013)-1)-SEARCH(",",E1013,1))</f>
        <v>Tyler</v>
      </c>
      <c r="D1013" t="str">
        <f>LEFT(E1013,SEARCH(",",E1013,1)-1)</f>
        <v>Pitlick</v>
      </c>
      <c r="E1013" s="39" t="s">
        <v>1959</v>
      </c>
      <c r="F1013" s="30" t="s">
        <v>28</v>
      </c>
      <c r="G1013" s="35">
        <v>0</v>
      </c>
      <c r="H1013" s="35" t="s">
        <v>2440</v>
      </c>
      <c r="I1013" s="35" t="s">
        <v>2441</v>
      </c>
      <c r="J1013" s="35">
        <v>27</v>
      </c>
      <c r="K1013" s="35">
        <f>VALUE(COUNTIF(Validation!$A$2:$H$47,E1013))</f>
        <v>0</v>
      </c>
      <c r="L1013" s="361">
        <f>IF(OR(N1013="RFA",N1013="UFA",N1013="",N1013=0),0,N1013)</f>
        <v>1000000</v>
      </c>
      <c r="M1013" s="361">
        <f>IF(OR(O1013="RFA",O1013="UFA",O1013="",O1013=0),0,O1013)</f>
        <v>0</v>
      </c>
      <c r="N1013" s="358">
        <v>1000000</v>
      </c>
      <c r="O1013" s="358" t="s">
        <v>7</v>
      </c>
      <c r="P1013" s="358">
        <v>0</v>
      </c>
      <c r="Q1013" s="358">
        <v>0</v>
      </c>
      <c r="R1013" s="358">
        <v>0</v>
      </c>
      <c r="S1013" s="358">
        <v>0</v>
      </c>
      <c r="T1013" s="358">
        <v>0</v>
      </c>
      <c r="U1013" s="35">
        <f t="shared" si="60"/>
        <v>1</v>
      </c>
      <c r="W1013">
        <f>COUNTIF($E$3:$E$1479,E1013)</f>
        <v>1</v>
      </c>
      <c r="X1013" s="35">
        <f t="shared" si="62"/>
        <v>0</v>
      </c>
      <c r="Y1013">
        <f t="shared" si="63"/>
        <v>0</v>
      </c>
    </row>
    <row r="1014" spans="1:25" ht="15.75" x14ac:dyDescent="0.25">
      <c r="A1014">
        <f t="shared" si="61"/>
        <v>1012</v>
      </c>
      <c r="B1014" t="str">
        <f>C1014&amp;" "&amp;D1014&amp;" - "&amp;F1014</f>
        <v>Felix Sandstrom - PHI</v>
      </c>
      <c r="C1014" t="str">
        <f>RIGHT(E1014,(LEN(E1014)-1)-SEARCH(",",E1014,1))</f>
        <v>Felix</v>
      </c>
      <c r="D1014" t="str">
        <f>LEFT(E1014,SEARCH(",",E1014,1)-1)</f>
        <v>Sandstrom</v>
      </c>
      <c r="E1014" s="39" t="s">
        <v>2863</v>
      </c>
      <c r="F1014" s="30" t="s">
        <v>28</v>
      </c>
      <c r="G1014" s="35" t="s">
        <v>388</v>
      </c>
      <c r="H1014" s="35" t="s">
        <v>127</v>
      </c>
      <c r="I1014" s="35" t="s">
        <v>2448</v>
      </c>
      <c r="J1014" s="35">
        <v>22</v>
      </c>
      <c r="K1014" s="35">
        <f>VALUE(COUNTIF(Validation!$A$2:$H$47,E1014))</f>
        <v>0</v>
      </c>
      <c r="L1014" s="361">
        <f>IF(OR(N1014="RFA",N1014="UFA",N1014="",N1014=0),0,N1014)</f>
        <v>925000</v>
      </c>
      <c r="M1014" s="361">
        <f>IF(OR(O1014="RFA",O1014="UFA",O1014="",O1014=0),0,O1014)</f>
        <v>925000</v>
      </c>
      <c r="N1014" s="358">
        <v>925000</v>
      </c>
      <c r="O1014" s="358">
        <v>925000</v>
      </c>
      <c r="P1014" s="358" t="s">
        <v>8</v>
      </c>
      <c r="Q1014" s="358">
        <v>0</v>
      </c>
      <c r="R1014" s="358">
        <v>0</v>
      </c>
      <c r="S1014" s="358">
        <v>0</v>
      </c>
      <c r="T1014" s="358">
        <v>0</v>
      </c>
      <c r="U1014" s="35">
        <f t="shared" si="60"/>
        <v>2</v>
      </c>
      <c r="W1014">
        <f>COUNTIF($E$3:$E$1479,E1014)</f>
        <v>1</v>
      </c>
      <c r="X1014" s="35">
        <f t="shared" si="62"/>
        <v>1</v>
      </c>
      <c r="Y1014">
        <f t="shared" si="63"/>
        <v>1</v>
      </c>
    </row>
    <row r="1015" spans="1:25" ht="15.75" x14ac:dyDescent="0.25">
      <c r="A1015">
        <f t="shared" si="61"/>
        <v>1013</v>
      </c>
      <c r="B1015" t="str">
        <f>C1015&amp;" "&amp;D1015&amp;" - "&amp;F1015</f>
        <v>Carsen Twarynski - PHI</v>
      </c>
      <c r="C1015" t="str">
        <f>RIGHT(E1015,(LEN(E1015)-1)-SEARCH(",",E1015,1))</f>
        <v>Carsen</v>
      </c>
      <c r="D1015" t="str">
        <f>LEFT(E1015,SEARCH(",",E1015,1)-1)</f>
        <v>Twarynski</v>
      </c>
      <c r="E1015" s="39" t="s">
        <v>1809</v>
      </c>
      <c r="F1015" s="30" t="s">
        <v>28</v>
      </c>
      <c r="G1015" s="35" t="s">
        <v>388</v>
      </c>
      <c r="H1015" s="35" t="s">
        <v>2442</v>
      </c>
      <c r="I1015" s="35" t="s">
        <v>2448</v>
      </c>
      <c r="J1015" s="35">
        <v>21</v>
      </c>
      <c r="K1015" s="35">
        <f>VALUE(COUNTIF(Validation!$A$2:$H$47,E1015))</f>
        <v>0</v>
      </c>
      <c r="L1015" s="361">
        <f>IF(OR(N1015="RFA",N1015="UFA",N1015="",N1015=0),0,N1015)</f>
        <v>925000</v>
      </c>
      <c r="M1015" s="361">
        <f>IF(OR(O1015="RFA",O1015="UFA",O1015="",O1015=0),0,O1015)</f>
        <v>925000</v>
      </c>
      <c r="N1015" s="358">
        <v>925000</v>
      </c>
      <c r="O1015" s="358">
        <v>925000</v>
      </c>
      <c r="P1015" s="358" t="s">
        <v>8</v>
      </c>
      <c r="Q1015" s="358">
        <v>0</v>
      </c>
      <c r="R1015" s="358">
        <v>0</v>
      </c>
      <c r="S1015" s="358">
        <v>0</v>
      </c>
      <c r="T1015" s="358">
        <v>0</v>
      </c>
      <c r="U1015" s="35">
        <f t="shared" si="60"/>
        <v>2</v>
      </c>
      <c r="W1015">
        <f>COUNTIF($E$3:$E$1479,E1015)</f>
        <v>1</v>
      </c>
      <c r="X1015" s="35">
        <f t="shared" si="62"/>
        <v>1</v>
      </c>
      <c r="Y1015">
        <f t="shared" si="63"/>
        <v>1</v>
      </c>
    </row>
    <row r="1016" spans="1:25" ht="15.75" x14ac:dyDescent="0.25">
      <c r="A1016">
        <f t="shared" si="61"/>
        <v>1014</v>
      </c>
      <c r="B1016" t="str">
        <f>C1016&amp;" "&amp;D1016&amp;" - "&amp;F1016</f>
        <v>Kirill Ustimenko - PHI</v>
      </c>
      <c r="C1016" t="str">
        <f>RIGHT(E1016,(LEN(E1016)-1)-SEARCH(",",E1016,1))</f>
        <v>Kirill</v>
      </c>
      <c r="D1016" t="str">
        <f>LEFT(E1016,SEARCH(",",E1016,1)-1)</f>
        <v>Ustimenko</v>
      </c>
      <c r="E1016" s="39" t="s">
        <v>2639</v>
      </c>
      <c r="F1016" s="30" t="s">
        <v>28</v>
      </c>
      <c r="G1016" s="35" t="s">
        <v>388</v>
      </c>
      <c r="H1016" s="35" t="s">
        <v>127</v>
      </c>
      <c r="I1016" s="35" t="s">
        <v>2448</v>
      </c>
      <c r="J1016" s="35">
        <v>20</v>
      </c>
      <c r="K1016" s="35">
        <f>VALUE(COUNTIF(Validation!$A$2:$H$47,E1016))</f>
        <v>0</v>
      </c>
      <c r="L1016" s="361">
        <f>IF(OR(N1016="RFA",N1016="UFA",N1016="",N1016=0),0,N1016)</f>
        <v>925000</v>
      </c>
      <c r="M1016" s="361">
        <f>IF(OR(O1016="RFA",O1016="UFA",O1016="",O1016=0),0,O1016)</f>
        <v>925000</v>
      </c>
      <c r="N1016" s="358">
        <v>925000</v>
      </c>
      <c r="O1016" s="358">
        <v>925000</v>
      </c>
      <c r="P1016" s="358">
        <v>925000</v>
      </c>
      <c r="Q1016" s="358" t="s">
        <v>8</v>
      </c>
      <c r="R1016" s="358">
        <v>0</v>
      </c>
      <c r="S1016" s="358">
        <v>0</v>
      </c>
      <c r="T1016" s="358">
        <v>0</v>
      </c>
      <c r="U1016" s="35">
        <f t="shared" si="60"/>
        <v>3</v>
      </c>
      <c r="W1016">
        <f>COUNTIF($E$3:$E$1479,E1016)</f>
        <v>1</v>
      </c>
      <c r="X1016" s="35">
        <f t="shared" si="62"/>
        <v>1</v>
      </c>
      <c r="Y1016">
        <f t="shared" si="63"/>
        <v>1</v>
      </c>
    </row>
    <row r="1017" spans="1:25" ht="15.75" x14ac:dyDescent="0.25">
      <c r="A1017">
        <f t="shared" si="61"/>
        <v>1015</v>
      </c>
      <c r="B1017" t="str">
        <f>C1017&amp;" "&amp;D1017&amp;" - "&amp;F1017</f>
        <v>Mikhail Vorobyov - PHI</v>
      </c>
      <c r="C1017" t="str">
        <f>RIGHT(E1017,(LEN(E1017)-1)-SEARCH(",",E1017,1))</f>
        <v>Mikhail</v>
      </c>
      <c r="D1017" t="str">
        <f>LEFT(E1017,SEARCH(",",E1017,1)-1)</f>
        <v>Vorobyov</v>
      </c>
      <c r="E1017" s="39" t="s">
        <v>1807</v>
      </c>
      <c r="F1017" s="30" t="s">
        <v>28</v>
      </c>
      <c r="G1017" s="35" t="s">
        <v>388</v>
      </c>
      <c r="H1017" s="9" t="s">
        <v>73</v>
      </c>
      <c r="I1017" s="9" t="s">
        <v>2448</v>
      </c>
      <c r="J1017" s="9">
        <v>22</v>
      </c>
      <c r="K1017" s="35">
        <f>VALUE(COUNTIF(Validation!$A$2:$H$47,E1017))</f>
        <v>0</v>
      </c>
      <c r="L1017" s="361">
        <f>IF(OR(N1017="RFA",N1017="UFA",N1017="",N1017=0),0,N1017)</f>
        <v>925000</v>
      </c>
      <c r="M1017" s="361">
        <f>IF(OR(O1017="RFA",O1017="UFA",O1017="",O1017=0),0,O1017)</f>
        <v>0</v>
      </c>
      <c r="N1017" s="358">
        <v>925000</v>
      </c>
      <c r="O1017" s="358" t="s">
        <v>8</v>
      </c>
      <c r="P1017" s="358">
        <v>0</v>
      </c>
      <c r="Q1017" s="358">
        <v>0</v>
      </c>
      <c r="R1017" s="358">
        <v>0</v>
      </c>
      <c r="S1017" s="358">
        <v>0</v>
      </c>
      <c r="T1017" s="358">
        <v>0</v>
      </c>
      <c r="U1017" s="35">
        <f t="shared" si="60"/>
        <v>1</v>
      </c>
      <c r="W1017">
        <f>COUNTIF($E$3:$E$1479,E1017)</f>
        <v>1</v>
      </c>
      <c r="X1017" s="35">
        <f t="shared" si="62"/>
        <v>1</v>
      </c>
      <c r="Y1017">
        <f t="shared" si="63"/>
        <v>0</v>
      </c>
    </row>
    <row r="1018" spans="1:25" ht="15.75" x14ac:dyDescent="0.25">
      <c r="A1018">
        <f t="shared" si="61"/>
        <v>1016</v>
      </c>
      <c r="B1018" t="str">
        <f>C1018&amp;" "&amp;D1018&amp;" - "&amp;F1018</f>
        <v>Matthew Strome - PHI</v>
      </c>
      <c r="C1018" t="str">
        <f>RIGHT(E1018,(LEN(E1018)-1)-SEARCH(",",E1018,1))</f>
        <v>Matthew</v>
      </c>
      <c r="D1018" t="str">
        <f>LEFT(E1018,SEARCH(",",E1018,1)-1)</f>
        <v>Strome</v>
      </c>
      <c r="E1018" s="39" t="s">
        <v>1806</v>
      </c>
      <c r="F1018" s="30" t="s">
        <v>28</v>
      </c>
      <c r="G1018" s="35" t="s">
        <v>388</v>
      </c>
      <c r="H1018" s="35" t="s">
        <v>2442</v>
      </c>
      <c r="I1018" s="35" t="s">
        <v>2448</v>
      </c>
      <c r="J1018" s="35">
        <v>20</v>
      </c>
      <c r="K1018" s="35">
        <f>VALUE(COUNTIF(Validation!$A$2:$H$47,E1018))</f>
        <v>0</v>
      </c>
      <c r="L1018" s="361">
        <f>IF(OR(N1018="RFA",N1018="UFA",N1018="",N1018=0),0,N1018)</f>
        <v>879167</v>
      </c>
      <c r="M1018" s="361">
        <f>IF(OR(O1018="RFA",O1018="UFA",O1018="",O1018=0),0,O1018)</f>
        <v>879167</v>
      </c>
      <c r="N1018" s="358">
        <v>879167</v>
      </c>
      <c r="O1018" s="358">
        <v>879167</v>
      </c>
      <c r="P1018" s="358">
        <v>879167</v>
      </c>
      <c r="Q1018" s="358" t="s">
        <v>8</v>
      </c>
      <c r="R1018" s="358">
        <v>0</v>
      </c>
      <c r="S1018" s="358">
        <v>0</v>
      </c>
      <c r="T1018" s="358">
        <v>0</v>
      </c>
      <c r="U1018" s="35">
        <f t="shared" si="60"/>
        <v>3</v>
      </c>
      <c r="W1018">
        <f>COUNTIF($E$3:$E$1479,E1018)</f>
        <v>1</v>
      </c>
      <c r="X1018" s="35">
        <f t="shared" si="62"/>
        <v>1</v>
      </c>
      <c r="Y1018">
        <f t="shared" si="63"/>
        <v>1</v>
      </c>
    </row>
    <row r="1019" spans="1:25" ht="15.75" x14ac:dyDescent="0.25">
      <c r="A1019">
        <f t="shared" si="61"/>
        <v>1017</v>
      </c>
      <c r="B1019" t="str">
        <f>C1019&amp;" "&amp;D1019&amp;" - "&amp;F1019</f>
        <v>Maksim Sushko - PHI</v>
      </c>
      <c r="C1019" t="str">
        <f>RIGHT(E1019,(LEN(E1019)-1)-SEARCH(",",E1019,1))</f>
        <v>Maksim</v>
      </c>
      <c r="D1019" t="str">
        <f>LEFT(E1019,SEARCH(",",E1019,1)-1)</f>
        <v>Sushko</v>
      </c>
      <c r="E1019" s="39" t="s">
        <v>1805</v>
      </c>
      <c r="F1019" s="30" t="s">
        <v>28</v>
      </c>
      <c r="G1019" s="35" t="s">
        <v>388</v>
      </c>
      <c r="H1019" s="35" t="s">
        <v>2440</v>
      </c>
      <c r="I1019" s="35" t="s">
        <v>2448</v>
      </c>
      <c r="J1019" s="35">
        <v>20</v>
      </c>
      <c r="K1019" s="35">
        <f>VALUE(COUNTIF(Validation!$A$2:$H$47,E1019))</f>
        <v>0</v>
      </c>
      <c r="L1019" s="361">
        <f>IF(OR(N1019="RFA",N1019="UFA",N1019="",N1019=0),0,N1019)</f>
        <v>879167</v>
      </c>
      <c r="M1019" s="361">
        <f>IF(OR(O1019="RFA",O1019="UFA",O1019="",O1019=0),0,O1019)</f>
        <v>879167</v>
      </c>
      <c r="N1019" s="358">
        <v>879167</v>
      </c>
      <c r="O1019" s="358">
        <v>879167</v>
      </c>
      <c r="P1019" s="358">
        <v>879167</v>
      </c>
      <c r="Q1019" s="358" t="s">
        <v>8</v>
      </c>
      <c r="R1019" s="358">
        <v>0</v>
      </c>
      <c r="S1019" s="358">
        <v>0</v>
      </c>
      <c r="T1019" s="358">
        <v>0</v>
      </c>
      <c r="U1019" s="35">
        <f t="shared" si="60"/>
        <v>3</v>
      </c>
      <c r="W1019">
        <f>COUNTIF($E$3:$E$1479,E1019)</f>
        <v>1</v>
      </c>
      <c r="X1019" s="35">
        <f t="shared" si="62"/>
        <v>1</v>
      </c>
      <c r="Y1019">
        <f t="shared" si="63"/>
        <v>1</v>
      </c>
    </row>
    <row r="1020" spans="1:25" ht="15.75" x14ac:dyDescent="0.25">
      <c r="A1020">
        <f t="shared" si="61"/>
        <v>1018</v>
      </c>
      <c r="B1020" t="str">
        <f>C1020&amp;" "&amp;D1020&amp;" - "&amp;F1020</f>
        <v>Morgan Frost - PHI</v>
      </c>
      <c r="C1020" t="str">
        <f>RIGHT(E1020,(LEN(E1020)-1)-SEARCH(",",E1020,1))</f>
        <v>Morgan</v>
      </c>
      <c r="D1020" t="str">
        <f>LEFT(E1020,SEARCH(",",E1020,1)-1)</f>
        <v>Frost</v>
      </c>
      <c r="E1020" s="39" t="s">
        <v>1802</v>
      </c>
      <c r="F1020" s="30" t="s">
        <v>28</v>
      </c>
      <c r="G1020" s="35" t="s">
        <v>388</v>
      </c>
      <c r="H1020" s="35" t="s">
        <v>73</v>
      </c>
      <c r="I1020" s="35" t="s">
        <v>2448</v>
      </c>
      <c r="J1020" s="35">
        <v>20</v>
      </c>
      <c r="K1020" s="35">
        <f>VALUE(COUNTIF(Validation!$A$2:$H$47,E1020))</f>
        <v>0</v>
      </c>
      <c r="L1020" s="361">
        <f>IF(OR(N1020="RFA",N1020="UFA",N1020="",N1020=0),0,N1020)</f>
        <v>863333</v>
      </c>
      <c r="M1020" s="361">
        <f>IF(OR(O1020="RFA",O1020="UFA",O1020="",O1020=0),0,O1020)</f>
        <v>863333</v>
      </c>
      <c r="N1020" s="358">
        <v>863333</v>
      </c>
      <c r="O1020" s="358">
        <v>863333</v>
      </c>
      <c r="P1020" s="358">
        <v>863333</v>
      </c>
      <c r="Q1020" s="358" t="s">
        <v>8</v>
      </c>
      <c r="R1020" s="358">
        <v>0</v>
      </c>
      <c r="S1020" s="358">
        <v>0</v>
      </c>
      <c r="T1020" s="358">
        <v>0</v>
      </c>
      <c r="U1020" s="35">
        <f t="shared" si="60"/>
        <v>3</v>
      </c>
      <c r="W1020">
        <f>COUNTIF($E$3:$E$1479,E1020)</f>
        <v>1</v>
      </c>
      <c r="X1020" s="35">
        <f t="shared" si="62"/>
        <v>1</v>
      </c>
      <c r="Y1020">
        <f t="shared" si="63"/>
        <v>1</v>
      </c>
    </row>
    <row r="1021" spans="1:25" ht="15.75" x14ac:dyDescent="0.25">
      <c r="A1021">
        <f t="shared" si="61"/>
        <v>1019</v>
      </c>
      <c r="B1021" t="str">
        <f>C1021&amp;" "&amp;D1021&amp;" - "&amp;F1021</f>
        <v>Carter Hart - PHI</v>
      </c>
      <c r="C1021" t="str">
        <f>RIGHT(E1021,(LEN(E1021)-1)-SEARCH(",",E1021,1))</f>
        <v>Carter</v>
      </c>
      <c r="D1021" t="str">
        <f>LEFT(E1021,SEARCH(",",E1021,1)-1)</f>
        <v>Hart</v>
      </c>
      <c r="E1021" s="39" t="s">
        <v>1815</v>
      </c>
      <c r="F1021" s="30" t="s">
        <v>28</v>
      </c>
      <c r="G1021" s="35" t="s">
        <v>388</v>
      </c>
      <c r="H1021" s="35" t="s">
        <v>127</v>
      </c>
      <c r="I1021" s="35" t="s">
        <v>2441</v>
      </c>
      <c r="J1021" s="35">
        <v>21</v>
      </c>
      <c r="K1021" s="35">
        <f>VALUE(COUNTIF(Validation!$A$2:$H$47,E1021))</f>
        <v>0</v>
      </c>
      <c r="L1021" s="361">
        <f>IF(OR(N1021="RFA",N1021="UFA",N1021="",N1021=0),0,N1021)</f>
        <v>863333</v>
      </c>
      <c r="M1021" s="361">
        <f>IF(OR(O1021="RFA",O1021="UFA",O1021="",O1021=0),0,O1021)</f>
        <v>863333</v>
      </c>
      <c r="N1021" s="358">
        <v>863333</v>
      </c>
      <c r="O1021" s="358">
        <v>863333</v>
      </c>
      <c r="P1021" s="358" t="s">
        <v>8</v>
      </c>
      <c r="Q1021" s="358">
        <v>0</v>
      </c>
      <c r="R1021" s="358">
        <v>0</v>
      </c>
      <c r="S1021" s="358">
        <v>0</v>
      </c>
      <c r="T1021" s="358">
        <v>0</v>
      </c>
      <c r="U1021" s="35">
        <f t="shared" si="60"/>
        <v>2</v>
      </c>
      <c r="W1021">
        <f>COUNTIF($E$3:$E$1479,E1021)</f>
        <v>1</v>
      </c>
      <c r="X1021" s="35">
        <f t="shared" si="62"/>
        <v>1</v>
      </c>
      <c r="Y1021">
        <f t="shared" si="63"/>
        <v>1</v>
      </c>
    </row>
    <row r="1022" spans="1:25" ht="15.75" x14ac:dyDescent="0.25">
      <c r="A1022">
        <f t="shared" si="61"/>
        <v>1020</v>
      </c>
      <c r="B1022" t="str">
        <f>C1022&amp;" "&amp;D1022&amp;" - "&amp;F1022</f>
        <v>Pascal Laberge - PHI</v>
      </c>
      <c r="C1022" t="str">
        <f>RIGHT(E1022,(LEN(E1022)-1)-SEARCH(",",E1022,1))</f>
        <v>Pascal</v>
      </c>
      <c r="D1022" t="str">
        <f>LEFT(E1022,SEARCH(",",E1022,1)-1)</f>
        <v>Laberge</v>
      </c>
      <c r="E1022" s="39" t="s">
        <v>1808</v>
      </c>
      <c r="F1022" s="30" t="s">
        <v>28</v>
      </c>
      <c r="G1022" s="35" t="s">
        <v>388</v>
      </c>
      <c r="H1022" s="35" t="s">
        <v>73</v>
      </c>
      <c r="I1022" s="35" t="s">
        <v>2448</v>
      </c>
      <c r="J1022" s="35">
        <v>21</v>
      </c>
      <c r="K1022" s="35">
        <f>VALUE(COUNTIF(Validation!$A$2:$H$47,E1022))</f>
        <v>0</v>
      </c>
      <c r="L1022" s="361">
        <f>IF(OR(N1022="RFA",N1022="UFA",N1022="",N1022=0),0,N1022)</f>
        <v>863333</v>
      </c>
      <c r="M1022" s="361">
        <f>IF(OR(O1022="RFA",O1022="UFA",O1022="",O1022=0),0,O1022)</f>
        <v>863333</v>
      </c>
      <c r="N1022" s="358">
        <v>863333</v>
      </c>
      <c r="O1022" s="358">
        <v>863333</v>
      </c>
      <c r="P1022" s="358" t="s">
        <v>8</v>
      </c>
      <c r="Q1022" s="358">
        <v>0</v>
      </c>
      <c r="R1022" s="358">
        <v>0</v>
      </c>
      <c r="S1022" s="358">
        <v>0</v>
      </c>
      <c r="T1022" s="358">
        <v>0</v>
      </c>
      <c r="U1022" s="35">
        <f t="shared" si="60"/>
        <v>2</v>
      </c>
      <c r="W1022">
        <f>COUNTIF($E$3:$E$1479,E1022)</f>
        <v>1</v>
      </c>
      <c r="X1022" s="35">
        <f t="shared" si="62"/>
        <v>1</v>
      </c>
      <c r="Y1022">
        <f t="shared" si="63"/>
        <v>1</v>
      </c>
    </row>
    <row r="1023" spans="1:25" ht="15.75" x14ac:dyDescent="0.25">
      <c r="A1023">
        <f t="shared" si="61"/>
        <v>1021</v>
      </c>
      <c r="B1023" t="str">
        <f>C1023&amp;" "&amp;D1023&amp;" - "&amp;F1023</f>
        <v>Isaac Ratcliffe - PHI</v>
      </c>
      <c r="C1023" t="str">
        <f>RIGHT(E1023,(LEN(E1023)-1)-SEARCH(",",E1023,1))</f>
        <v>Isaac</v>
      </c>
      <c r="D1023" t="str">
        <f>LEFT(E1023,SEARCH(",",E1023,1)-1)</f>
        <v>Ratcliffe</v>
      </c>
      <c r="E1023" s="39" t="s">
        <v>1804</v>
      </c>
      <c r="F1023" s="30" t="s">
        <v>28</v>
      </c>
      <c r="G1023" s="35" t="s">
        <v>388</v>
      </c>
      <c r="H1023" s="35" t="s">
        <v>2442</v>
      </c>
      <c r="I1023" s="35" t="s">
        <v>2448</v>
      </c>
      <c r="J1023" s="35">
        <v>20</v>
      </c>
      <c r="K1023" s="35">
        <f>VALUE(COUNTIF(Validation!$A$2:$H$47,E1023))</f>
        <v>0</v>
      </c>
      <c r="L1023" s="361">
        <f>IF(OR(N1023="RFA",N1023="UFA",N1023="",N1023=0),0,N1023)</f>
        <v>863333</v>
      </c>
      <c r="M1023" s="361">
        <f>IF(OR(O1023="RFA",O1023="UFA",O1023="",O1023=0),0,O1023)</f>
        <v>863333</v>
      </c>
      <c r="N1023" s="358">
        <v>863333</v>
      </c>
      <c r="O1023" s="358">
        <v>863333</v>
      </c>
      <c r="P1023" s="358">
        <v>863333</v>
      </c>
      <c r="Q1023" s="358" t="s">
        <v>8</v>
      </c>
      <c r="R1023" s="358">
        <v>0</v>
      </c>
      <c r="S1023" s="358">
        <v>0</v>
      </c>
      <c r="T1023" s="358">
        <v>0</v>
      </c>
      <c r="U1023" s="35">
        <f t="shared" si="60"/>
        <v>3</v>
      </c>
      <c r="W1023">
        <f>COUNTIF($E$3:$E$1479,E1023)</f>
        <v>1</v>
      </c>
      <c r="X1023" s="35">
        <f t="shared" si="62"/>
        <v>1</v>
      </c>
      <c r="Y1023">
        <f t="shared" si="63"/>
        <v>1</v>
      </c>
    </row>
    <row r="1024" spans="1:25" ht="15.75" x14ac:dyDescent="0.25">
      <c r="A1024">
        <f t="shared" si="61"/>
        <v>1022</v>
      </c>
      <c r="B1024" t="str">
        <f>C1024&amp;" "&amp;D1024&amp;" - "&amp;F1024</f>
        <v>David Kase - PHI</v>
      </c>
      <c r="C1024" t="str">
        <f>RIGHT(E1024,(LEN(E1024)-1)-SEARCH(",",E1024,1))</f>
        <v>David</v>
      </c>
      <c r="D1024" t="str">
        <f>LEFT(E1024,SEARCH(",",E1024,1)-1)</f>
        <v>Kase</v>
      </c>
      <c r="E1024" s="39" t="s">
        <v>1810</v>
      </c>
      <c r="F1024" s="30" t="s">
        <v>28</v>
      </c>
      <c r="G1024" s="35" t="s">
        <v>388</v>
      </c>
      <c r="H1024" s="35" t="s">
        <v>2498</v>
      </c>
      <c r="I1024" s="35" t="s">
        <v>2448</v>
      </c>
      <c r="J1024" s="35">
        <v>22</v>
      </c>
      <c r="K1024" s="35">
        <f>VALUE(COUNTIF(Validation!$A$2:$H$47,E1024))</f>
        <v>0</v>
      </c>
      <c r="L1024" s="361">
        <f>IF(OR(N1024="RFA",N1024="UFA",N1024="",N1024=0),0,N1024)</f>
        <v>850000</v>
      </c>
      <c r="M1024" s="361">
        <f>IF(OR(O1024="RFA",O1024="UFA",O1024="",O1024=0),0,O1024)</f>
        <v>850000</v>
      </c>
      <c r="N1024" s="358">
        <v>850000</v>
      </c>
      <c r="O1024" s="358">
        <v>850000</v>
      </c>
      <c r="P1024" s="358" t="s">
        <v>8</v>
      </c>
      <c r="Q1024" s="358">
        <v>0</v>
      </c>
      <c r="R1024" s="358">
        <v>0</v>
      </c>
      <c r="S1024" s="358">
        <v>0</v>
      </c>
      <c r="T1024" s="358">
        <v>0</v>
      </c>
      <c r="U1024" s="35">
        <f t="shared" ref="U1024:U1086" si="64">COUNTIF(N1024:T1024,"&gt;0")</f>
        <v>2</v>
      </c>
      <c r="W1024">
        <f>COUNTIF($E$3:$E$1479,E1024)</f>
        <v>1</v>
      </c>
      <c r="X1024" s="35">
        <f t="shared" si="62"/>
        <v>1</v>
      </c>
      <c r="Y1024">
        <f t="shared" si="63"/>
        <v>1</v>
      </c>
    </row>
    <row r="1025" spans="1:25" ht="15.75" x14ac:dyDescent="0.25">
      <c r="A1025">
        <f t="shared" si="61"/>
        <v>1023</v>
      </c>
      <c r="B1025" t="str">
        <f>C1025&amp;" "&amp;D1025&amp;" - "&amp;F1025</f>
        <v>Mark Friedman - PHI</v>
      </c>
      <c r="C1025" t="str">
        <f>RIGHT(E1025,(LEN(E1025)-1)-SEARCH(",",E1025,1))</f>
        <v>Mark</v>
      </c>
      <c r="D1025" t="str">
        <f>LEFT(E1025,SEARCH(",",E1025,1)-1)</f>
        <v>Friedman</v>
      </c>
      <c r="E1025" s="39" t="s">
        <v>1813</v>
      </c>
      <c r="F1025" s="30" t="s">
        <v>28</v>
      </c>
      <c r="G1025" s="35" t="s">
        <v>388</v>
      </c>
      <c r="H1025" s="35" t="s">
        <v>2446</v>
      </c>
      <c r="I1025" s="35" t="s">
        <v>2448</v>
      </c>
      <c r="J1025" s="35">
        <v>23</v>
      </c>
      <c r="K1025" s="35">
        <f>VALUE(COUNTIF(Validation!$A$2:$H$47,E1025))</f>
        <v>0</v>
      </c>
      <c r="L1025" s="361">
        <f>IF(OR(N1025="RFA",N1025="UFA",N1025="",N1025=0),0,N1025)</f>
        <v>825000</v>
      </c>
      <c r="M1025" s="361">
        <f>IF(OR(O1025="RFA",O1025="UFA",O1025="",O1025=0),0,O1025)</f>
        <v>0</v>
      </c>
      <c r="N1025" s="358">
        <v>825000</v>
      </c>
      <c r="O1025" s="358" t="s">
        <v>8</v>
      </c>
      <c r="P1025" s="358">
        <v>0</v>
      </c>
      <c r="Q1025" s="358">
        <v>0</v>
      </c>
      <c r="R1025" s="358">
        <v>0</v>
      </c>
      <c r="S1025" s="358">
        <v>0</v>
      </c>
      <c r="T1025" s="358">
        <v>0</v>
      </c>
      <c r="U1025" s="35">
        <f t="shared" si="64"/>
        <v>1</v>
      </c>
      <c r="W1025">
        <f>COUNTIF($E$3:$E$1479,E1025)</f>
        <v>1</v>
      </c>
      <c r="X1025" s="35">
        <f t="shared" ref="X1025:X1087" si="65">IF(LEFT(G1025,3)="ELC",1,0)</f>
        <v>1</v>
      </c>
      <c r="Y1025">
        <f t="shared" ref="Y1025:Y1087" si="66">IF(L1025=M1025,1,0)</f>
        <v>0</v>
      </c>
    </row>
    <row r="1026" spans="1:25" ht="15.75" x14ac:dyDescent="0.25">
      <c r="A1026">
        <f t="shared" si="61"/>
        <v>1024</v>
      </c>
      <c r="B1026" t="str">
        <f>C1026&amp;" "&amp;D1026&amp;" - "&amp;F1026</f>
        <v>Yegor Zamula - PHI</v>
      </c>
      <c r="C1026" t="str">
        <f>RIGHT(E1026,(LEN(E1026)-1)-SEARCH(",",E1026,1))</f>
        <v>Yegor</v>
      </c>
      <c r="D1026" t="str">
        <f>LEFT(E1026,SEARCH(",",E1026,1)-1)</f>
        <v>Zamula</v>
      </c>
      <c r="E1026" s="39" t="s">
        <v>2638</v>
      </c>
      <c r="F1026" s="30" t="s">
        <v>28</v>
      </c>
      <c r="G1026" s="35" t="s">
        <v>390</v>
      </c>
      <c r="H1026" s="35" t="s">
        <v>2447</v>
      </c>
      <c r="I1026" s="35" t="s">
        <v>391</v>
      </c>
      <c r="J1026" s="35">
        <v>19</v>
      </c>
      <c r="K1026" s="35">
        <f>VALUE(COUNTIF(Validation!$A$2:$H$47,E1026))</f>
        <v>0</v>
      </c>
      <c r="L1026" s="361">
        <f>IF(OR(N1026="RFA",N1026="UFA",N1026="",N1026=0),0,N1026)</f>
        <v>793333</v>
      </c>
      <c r="M1026" s="361">
        <f>IF(OR(O1026="RFA",O1026="UFA",O1026="",O1026=0),0,O1026)</f>
        <v>793333</v>
      </c>
      <c r="N1026" s="358">
        <v>793333</v>
      </c>
      <c r="O1026" s="358">
        <v>793333</v>
      </c>
      <c r="P1026" s="358">
        <v>793333</v>
      </c>
      <c r="Q1026" s="358" t="s">
        <v>8</v>
      </c>
      <c r="R1026" s="358">
        <v>0</v>
      </c>
      <c r="S1026" s="358">
        <v>0</v>
      </c>
      <c r="T1026" s="358">
        <v>0</v>
      </c>
      <c r="U1026" s="35">
        <f t="shared" si="64"/>
        <v>3</v>
      </c>
      <c r="W1026">
        <f>COUNTIF($E$3:$E$1479,E1026)</f>
        <v>1</v>
      </c>
      <c r="X1026" s="35">
        <f t="shared" si="65"/>
        <v>1</v>
      </c>
      <c r="Y1026">
        <f t="shared" si="66"/>
        <v>1</v>
      </c>
    </row>
    <row r="1027" spans="1:25" ht="15.75" x14ac:dyDescent="0.25">
      <c r="A1027">
        <f t="shared" si="61"/>
        <v>1025</v>
      </c>
      <c r="B1027" t="str">
        <f>C1027&amp;" "&amp;D1027&amp;" - "&amp;F1027</f>
        <v>Connor Bunnaman - PHI</v>
      </c>
      <c r="C1027" t="str">
        <f>RIGHT(E1027,(LEN(E1027)-1)-SEARCH(",",E1027,1))</f>
        <v>Connor</v>
      </c>
      <c r="D1027" t="str">
        <f>LEFT(E1027,SEARCH(",",E1027,1)-1)</f>
        <v>Bunnaman</v>
      </c>
      <c r="E1027" s="39" t="s">
        <v>1814</v>
      </c>
      <c r="F1027" s="30" t="s">
        <v>28</v>
      </c>
      <c r="G1027" s="35" t="s">
        <v>388</v>
      </c>
      <c r="H1027" s="9" t="s">
        <v>73</v>
      </c>
      <c r="I1027" s="9" t="s">
        <v>2448</v>
      </c>
      <c r="J1027" s="9">
        <v>21</v>
      </c>
      <c r="K1027" s="35">
        <f>VALUE(COUNTIF(Validation!$A$2:$H$47,E1027))</f>
        <v>0</v>
      </c>
      <c r="L1027" s="361">
        <f>IF(OR(N1027="RFA",N1027="UFA",N1027="",N1027=0),0,N1027)</f>
        <v>790000</v>
      </c>
      <c r="M1027" s="361">
        <f>IF(OR(O1027="RFA",O1027="UFA",O1027="",O1027=0),0,O1027)</f>
        <v>790000</v>
      </c>
      <c r="N1027" s="358">
        <v>790000</v>
      </c>
      <c r="O1027" s="358">
        <v>790000</v>
      </c>
      <c r="P1027" s="358" t="s">
        <v>8</v>
      </c>
      <c r="Q1027" s="358">
        <v>0</v>
      </c>
      <c r="R1027" s="358">
        <v>0</v>
      </c>
      <c r="S1027" s="358">
        <v>0</v>
      </c>
      <c r="T1027" s="358">
        <v>0</v>
      </c>
      <c r="U1027" s="35">
        <f t="shared" si="64"/>
        <v>2</v>
      </c>
      <c r="W1027">
        <f>COUNTIF($E$3:$E$1479,E1027)</f>
        <v>1</v>
      </c>
      <c r="X1027" s="35">
        <f t="shared" si="65"/>
        <v>1</v>
      </c>
      <c r="Y1027">
        <f t="shared" si="66"/>
        <v>1</v>
      </c>
    </row>
    <row r="1028" spans="1:25" ht="15.75" x14ac:dyDescent="0.25">
      <c r="A1028">
        <f t="shared" ref="A1028:A1091" si="67">A1027+1</f>
        <v>1026</v>
      </c>
      <c r="B1028" t="str">
        <f>C1028&amp;" "&amp;D1028&amp;" - "&amp;F1028</f>
        <v>Andy Andreoff - PHI</v>
      </c>
      <c r="C1028" t="str">
        <f>RIGHT(E1028,(LEN(E1028)-1)-SEARCH(",",E1028,1))</f>
        <v>Andy</v>
      </c>
      <c r="D1028" t="str">
        <f>LEFT(E1028,SEARCH(",",E1028,1)-1)</f>
        <v>Andreoff</v>
      </c>
      <c r="E1028" s="39" t="s">
        <v>1556</v>
      </c>
      <c r="F1028" s="30" t="s">
        <v>28</v>
      </c>
      <c r="G1028" s="35">
        <v>0</v>
      </c>
      <c r="H1028" s="35" t="s">
        <v>2452</v>
      </c>
      <c r="I1028" s="35" t="s">
        <v>2448</v>
      </c>
      <c r="J1028" s="35">
        <v>28</v>
      </c>
      <c r="K1028" s="35">
        <f>VALUE(COUNTIF(Validation!$A$2:$H$47,E1028))</f>
        <v>0</v>
      </c>
      <c r="L1028" s="361">
        <f>IF(OR(N1028="RFA",N1028="UFA",N1028="",N1028=0),0,N1028)</f>
        <v>750000</v>
      </c>
      <c r="M1028" s="361">
        <f>IF(OR(O1028="RFA",O1028="UFA",O1028="",O1028=0),0,O1028)</f>
        <v>750000</v>
      </c>
      <c r="N1028" s="358">
        <v>750000</v>
      </c>
      <c r="O1028" s="358">
        <v>750000</v>
      </c>
      <c r="P1028" s="358" t="s">
        <v>7</v>
      </c>
      <c r="Q1028" s="358">
        <v>0</v>
      </c>
      <c r="R1028" s="358">
        <v>0</v>
      </c>
      <c r="S1028" s="358">
        <v>0</v>
      </c>
      <c r="T1028" s="358">
        <v>0</v>
      </c>
      <c r="U1028" s="35">
        <f t="shared" si="64"/>
        <v>2</v>
      </c>
      <c r="W1028">
        <f>COUNTIF($E$3:$E$1479,E1028)</f>
        <v>1</v>
      </c>
      <c r="X1028" s="35">
        <f t="shared" si="65"/>
        <v>0</v>
      </c>
      <c r="Y1028">
        <f t="shared" si="66"/>
        <v>1</v>
      </c>
    </row>
    <row r="1029" spans="1:25" ht="15.75" x14ac:dyDescent="0.25">
      <c r="A1029">
        <f t="shared" si="67"/>
        <v>1027</v>
      </c>
      <c r="B1029" t="str">
        <f>C1029&amp;" "&amp;D1029&amp;" - "&amp;F1029</f>
        <v>Alex Lyon - PHI</v>
      </c>
      <c r="C1029" t="str">
        <f>RIGHT(E1029,(LEN(E1029)-1)-SEARCH(",",E1029,1))</f>
        <v>Alex</v>
      </c>
      <c r="D1029" t="str">
        <f>LEFT(E1029,SEARCH(",",E1029,1)-1)</f>
        <v>Lyon</v>
      </c>
      <c r="E1029" s="39" t="s">
        <v>1812</v>
      </c>
      <c r="F1029" s="30" t="s">
        <v>28</v>
      </c>
      <c r="G1029" s="35">
        <v>0</v>
      </c>
      <c r="H1029" s="35" t="s">
        <v>127</v>
      </c>
      <c r="I1029" s="35" t="s">
        <v>2448</v>
      </c>
      <c r="J1029" s="35">
        <v>26</v>
      </c>
      <c r="K1029" s="35">
        <f>VALUE(COUNTIF(Validation!$A$2:$H$47,E1029))</f>
        <v>0</v>
      </c>
      <c r="L1029" s="361">
        <f>IF(OR(N1029="RFA",N1029="UFA",N1029="",N1029=0),0,N1029)</f>
        <v>750000</v>
      </c>
      <c r="M1029" s="361">
        <f>IF(OR(O1029="RFA",O1029="UFA",O1029="",O1029=0),0,O1029)</f>
        <v>0</v>
      </c>
      <c r="N1029" s="358">
        <v>750000</v>
      </c>
      <c r="O1029" s="358" t="s">
        <v>7</v>
      </c>
      <c r="P1029" s="358">
        <v>0</v>
      </c>
      <c r="Q1029" s="358">
        <v>0</v>
      </c>
      <c r="R1029" s="358">
        <v>0</v>
      </c>
      <c r="S1029" s="358">
        <v>0</v>
      </c>
      <c r="T1029" s="358">
        <v>0</v>
      </c>
      <c r="U1029" s="35">
        <f t="shared" si="64"/>
        <v>1</v>
      </c>
      <c r="W1029">
        <f>COUNTIF($E$3:$E$1479,E1029)</f>
        <v>1</v>
      </c>
      <c r="X1029" s="35">
        <f t="shared" si="65"/>
        <v>0</v>
      </c>
      <c r="Y1029">
        <f t="shared" si="66"/>
        <v>0</v>
      </c>
    </row>
    <row r="1030" spans="1:25" ht="15.75" x14ac:dyDescent="0.25">
      <c r="A1030">
        <f t="shared" si="67"/>
        <v>1028</v>
      </c>
      <c r="B1030" t="str">
        <f>C1030&amp;" "&amp;D1030&amp;" - "&amp;F1030</f>
        <v>Andy Welinski - PHI</v>
      </c>
      <c r="C1030" t="str">
        <f>RIGHT(E1030,(LEN(E1030)-1)-SEARCH(",",E1030,1))</f>
        <v>Andy</v>
      </c>
      <c r="D1030" t="str">
        <f>LEFT(E1030,SEARCH(",",E1030,1)-1)</f>
        <v>Welinski</v>
      </c>
      <c r="E1030" s="39" t="s">
        <v>2147</v>
      </c>
      <c r="F1030" s="30" t="s">
        <v>28</v>
      </c>
      <c r="G1030" s="35">
        <v>0</v>
      </c>
      <c r="H1030" s="35" t="s">
        <v>2446</v>
      </c>
      <c r="I1030" s="35" t="s">
        <v>2448</v>
      </c>
      <c r="J1030" s="35">
        <v>26</v>
      </c>
      <c r="K1030" s="35">
        <f>VALUE(COUNTIF(Validation!$A$2:$H$47,E1030))</f>
        <v>0</v>
      </c>
      <c r="L1030" s="361">
        <f>IF(OR(N1030="RFA",N1030="UFA",N1030="",N1030=0),0,N1030)</f>
        <v>750000</v>
      </c>
      <c r="M1030" s="361">
        <f>IF(OR(O1030="RFA",O1030="UFA",O1030="",O1030=0),0,O1030)</f>
        <v>0</v>
      </c>
      <c r="N1030" s="358">
        <v>750000</v>
      </c>
      <c r="O1030" s="358" t="s">
        <v>7</v>
      </c>
      <c r="P1030" s="358">
        <v>0</v>
      </c>
      <c r="Q1030" s="358">
        <v>0</v>
      </c>
      <c r="R1030" s="358">
        <v>0</v>
      </c>
      <c r="S1030" s="358">
        <v>0</v>
      </c>
      <c r="T1030" s="358">
        <v>0</v>
      </c>
      <c r="U1030" s="35">
        <f t="shared" si="64"/>
        <v>1</v>
      </c>
      <c r="W1030">
        <f>COUNTIF($E$3:$E$1479,E1030)</f>
        <v>1</v>
      </c>
      <c r="X1030" s="35">
        <f t="shared" si="65"/>
        <v>0</v>
      </c>
      <c r="Y1030">
        <f t="shared" si="66"/>
        <v>0</v>
      </c>
    </row>
    <row r="1031" spans="1:25" ht="15.75" x14ac:dyDescent="0.25">
      <c r="A1031">
        <f t="shared" si="67"/>
        <v>1029</v>
      </c>
      <c r="B1031" t="str">
        <f>C1031&amp;" "&amp;D1031&amp;" - "&amp;F1031</f>
        <v>Nicolas Aube-Kubel - PHI</v>
      </c>
      <c r="C1031" t="str">
        <f>RIGHT(E1031,(LEN(E1031)-1)-SEARCH(",",E1031,1))</f>
        <v>Nicolas</v>
      </c>
      <c r="D1031" t="str">
        <f>LEFT(E1031,SEARCH(",",E1031,1)-1)</f>
        <v>Aube-Kubel</v>
      </c>
      <c r="E1031" s="39" t="s">
        <v>2890</v>
      </c>
      <c r="F1031" s="30" t="s">
        <v>28</v>
      </c>
      <c r="G1031" s="35">
        <v>0</v>
      </c>
      <c r="H1031" s="35" t="s">
        <v>2440</v>
      </c>
      <c r="I1031" s="35" t="s">
        <v>2448</v>
      </c>
      <c r="J1031" s="35">
        <v>23</v>
      </c>
      <c r="K1031" s="35">
        <f>VALUE(COUNTIF(Validation!$A$2:$H$47,E1031))</f>
        <v>0</v>
      </c>
      <c r="L1031" s="361">
        <f>IF(OR(N1031="RFA",N1031="UFA",N1031="",N1031=0),0,N1031)</f>
        <v>700000</v>
      </c>
      <c r="M1031" s="361">
        <f>IF(OR(O1031="RFA",O1031="UFA",O1031="",O1031=0),0,O1031)</f>
        <v>0</v>
      </c>
      <c r="N1031" s="358">
        <v>700000</v>
      </c>
      <c r="O1031" s="358" t="s">
        <v>8</v>
      </c>
      <c r="P1031" s="358">
        <v>0</v>
      </c>
      <c r="Q1031" s="358">
        <v>0</v>
      </c>
      <c r="R1031" s="358">
        <v>0</v>
      </c>
      <c r="S1031" s="358">
        <v>0</v>
      </c>
      <c r="T1031" s="358">
        <v>0</v>
      </c>
      <c r="U1031" s="35">
        <f t="shared" si="64"/>
        <v>1</v>
      </c>
      <c r="W1031">
        <f>COUNTIF($E$3:$E$1479,E1031)</f>
        <v>1</v>
      </c>
      <c r="X1031" s="35">
        <f t="shared" si="65"/>
        <v>0</v>
      </c>
      <c r="Y1031">
        <f t="shared" si="66"/>
        <v>0</v>
      </c>
    </row>
    <row r="1032" spans="1:25" ht="15.75" x14ac:dyDescent="0.25">
      <c r="A1032">
        <f t="shared" si="67"/>
        <v>1030</v>
      </c>
      <c r="B1032" t="str">
        <f>C1032&amp;" "&amp;D1032&amp;" - "&amp;F1032</f>
        <v>Jean-François Berube - PHI</v>
      </c>
      <c r="C1032" t="str">
        <f>RIGHT(E1032,(LEN(E1032)-1)-SEARCH(",",E1032,1))</f>
        <v>Jean-François</v>
      </c>
      <c r="D1032" t="str">
        <f>LEFT(E1032,SEARCH(",",E1032,1)-1)</f>
        <v>Berube</v>
      </c>
      <c r="E1032" s="39" t="s">
        <v>2894</v>
      </c>
      <c r="F1032" s="30" t="s">
        <v>28</v>
      </c>
      <c r="G1032" s="35">
        <v>0</v>
      </c>
      <c r="H1032" s="35" t="s">
        <v>127</v>
      </c>
      <c r="I1032" s="35" t="s">
        <v>2448</v>
      </c>
      <c r="J1032" s="35">
        <v>28</v>
      </c>
      <c r="K1032" s="35">
        <f>VALUE(COUNTIF(Validation!$A$2:$H$47,E1032))</f>
        <v>0</v>
      </c>
      <c r="L1032" s="361">
        <f>IF(OR(N1032="RFA",N1032="UFA",N1032="",N1032=0),0,N1032)</f>
        <v>700000</v>
      </c>
      <c r="M1032" s="361">
        <f>IF(OR(O1032="RFA",O1032="UFA",O1032="",O1032=0),0,O1032)</f>
        <v>0</v>
      </c>
      <c r="N1032" s="358">
        <v>700000</v>
      </c>
      <c r="O1032" s="358" t="s">
        <v>7</v>
      </c>
      <c r="P1032" s="358">
        <v>0</v>
      </c>
      <c r="Q1032" s="358">
        <v>0</v>
      </c>
      <c r="R1032" s="358">
        <v>0</v>
      </c>
      <c r="S1032" s="358">
        <v>0</v>
      </c>
      <c r="T1032" s="358">
        <v>0</v>
      </c>
      <c r="U1032" s="35">
        <f t="shared" si="64"/>
        <v>1</v>
      </c>
      <c r="W1032">
        <f>COUNTIF($E$3:$E$1479,E1032)</f>
        <v>1</v>
      </c>
      <c r="X1032" s="35">
        <f t="shared" si="65"/>
        <v>0</v>
      </c>
      <c r="Y1032">
        <f t="shared" si="66"/>
        <v>0</v>
      </c>
    </row>
    <row r="1033" spans="1:25" ht="15.75" x14ac:dyDescent="0.25">
      <c r="A1033">
        <f t="shared" si="67"/>
        <v>1031</v>
      </c>
      <c r="B1033" t="str">
        <f>C1033&amp;" "&amp;D1033&amp;" - "&amp;F1033</f>
        <v>Chris Bigras - PHI</v>
      </c>
      <c r="C1033" t="str">
        <f>RIGHT(E1033,(LEN(E1033)-1)-SEARCH(",",E1033,1))</f>
        <v>Chris</v>
      </c>
      <c r="D1033" t="str">
        <f>LEFT(E1033,SEARCH(",",E1033,1)-1)</f>
        <v>Bigras</v>
      </c>
      <c r="E1033" s="39" t="s">
        <v>1773</v>
      </c>
      <c r="F1033" s="30" t="s">
        <v>28</v>
      </c>
      <c r="G1033" s="35">
        <v>0</v>
      </c>
      <c r="H1033" s="35" t="s">
        <v>2446</v>
      </c>
      <c r="I1033" s="35" t="s">
        <v>2448</v>
      </c>
      <c r="J1033" s="35">
        <v>24</v>
      </c>
      <c r="K1033" s="35">
        <f>VALUE(COUNTIF(Validation!$A$2:$H$47,E1033))</f>
        <v>0</v>
      </c>
      <c r="L1033" s="361">
        <f>IF(OR(N1033="RFA",N1033="UFA",N1033="",N1033=0),0,N1033)</f>
        <v>700000</v>
      </c>
      <c r="M1033" s="361">
        <f>IF(OR(O1033="RFA",O1033="UFA",O1033="",O1033=0),0,O1033)</f>
        <v>700000</v>
      </c>
      <c r="N1033" s="358">
        <v>700000</v>
      </c>
      <c r="O1033" s="358">
        <v>700000</v>
      </c>
      <c r="P1033" s="358" t="s">
        <v>8</v>
      </c>
      <c r="Q1033" s="358">
        <v>0</v>
      </c>
      <c r="R1033" s="358">
        <v>0</v>
      </c>
      <c r="S1033" s="358">
        <v>0</v>
      </c>
      <c r="T1033" s="358">
        <v>0</v>
      </c>
      <c r="U1033" s="35">
        <f t="shared" si="64"/>
        <v>2</v>
      </c>
      <c r="W1033">
        <f>COUNTIF($E$3:$E$1479,E1033)</f>
        <v>1</v>
      </c>
      <c r="X1033" s="35">
        <f t="shared" si="65"/>
        <v>0</v>
      </c>
      <c r="Y1033">
        <f t="shared" si="66"/>
        <v>1</v>
      </c>
    </row>
    <row r="1034" spans="1:25" ht="15.75" x14ac:dyDescent="0.25">
      <c r="A1034">
        <f t="shared" si="67"/>
        <v>1032</v>
      </c>
      <c r="B1034" t="str">
        <f>C1034&amp;" "&amp;D1034&amp;" - "&amp;F1034</f>
        <v>Kyle Criscuolo - PHI</v>
      </c>
      <c r="C1034" t="str">
        <f>RIGHT(E1034,(LEN(E1034)-1)-SEARCH(",",E1034,1))</f>
        <v>Kyle</v>
      </c>
      <c r="D1034" t="str">
        <f>LEFT(E1034,SEARCH(",",E1034,1)-1)</f>
        <v>Criscuolo</v>
      </c>
      <c r="E1034" s="39" t="s">
        <v>1418</v>
      </c>
      <c r="F1034" s="30" t="s">
        <v>28</v>
      </c>
      <c r="G1034" s="35">
        <v>0</v>
      </c>
      <c r="H1034" s="35" t="s">
        <v>73</v>
      </c>
      <c r="I1034" s="35" t="s">
        <v>2448</v>
      </c>
      <c r="J1034" s="35">
        <v>27</v>
      </c>
      <c r="K1034" s="35">
        <f>VALUE(COUNTIF(Validation!$A$2:$H$47,E1034))</f>
        <v>0</v>
      </c>
      <c r="L1034" s="361">
        <f>IF(OR(N1034="RFA",N1034="UFA",N1034="",N1034=0),0,N1034)</f>
        <v>700000</v>
      </c>
      <c r="M1034" s="361">
        <f>IF(OR(O1034="RFA",O1034="UFA",O1034="",O1034=0),0,O1034)</f>
        <v>0</v>
      </c>
      <c r="N1034" s="358">
        <v>700000</v>
      </c>
      <c r="O1034" s="358" t="s">
        <v>7</v>
      </c>
      <c r="P1034" s="358">
        <v>0</v>
      </c>
      <c r="Q1034" s="358">
        <v>0</v>
      </c>
      <c r="R1034" s="358">
        <v>0</v>
      </c>
      <c r="S1034" s="358">
        <v>0</v>
      </c>
      <c r="T1034" s="358">
        <v>0</v>
      </c>
      <c r="U1034" s="35">
        <f t="shared" si="64"/>
        <v>1</v>
      </c>
      <c r="W1034">
        <f>COUNTIF($E$3:$E$1479,E1034)</f>
        <v>1</v>
      </c>
      <c r="X1034" s="35">
        <f t="shared" si="65"/>
        <v>0</v>
      </c>
      <c r="Y1034">
        <f t="shared" si="66"/>
        <v>0</v>
      </c>
    </row>
    <row r="1035" spans="1:25" ht="15.75" x14ac:dyDescent="0.25">
      <c r="A1035">
        <f t="shared" si="67"/>
        <v>1033</v>
      </c>
      <c r="B1035" t="str">
        <f>C1035&amp;" "&amp;D1035&amp;" - "&amp;F1035</f>
        <v>Kurtis Gabriel - PHI</v>
      </c>
      <c r="C1035" t="str">
        <f>RIGHT(E1035,(LEN(E1035)-1)-SEARCH(",",E1035,1))</f>
        <v>Kurtis</v>
      </c>
      <c r="D1035" t="str">
        <f>LEFT(E1035,SEARCH(",",E1035,1)-1)</f>
        <v>Gabriel</v>
      </c>
      <c r="E1035" s="39" t="s">
        <v>1700</v>
      </c>
      <c r="F1035" s="30" t="s">
        <v>28</v>
      </c>
      <c r="G1035" s="35">
        <v>0</v>
      </c>
      <c r="H1035" s="35" t="s">
        <v>2440</v>
      </c>
      <c r="I1035" s="35" t="s">
        <v>2441</v>
      </c>
      <c r="J1035" s="35">
        <v>26</v>
      </c>
      <c r="K1035" s="35">
        <f>VALUE(COUNTIF(Validation!$A$2:$H$47,E1035))</f>
        <v>0</v>
      </c>
      <c r="L1035" s="361">
        <f>IF(OR(N1035="RFA",N1035="UFA",N1035="",N1035=0),0,N1035)</f>
        <v>700000</v>
      </c>
      <c r="M1035" s="361">
        <f>IF(OR(O1035="RFA",O1035="UFA",O1035="",O1035=0),0,O1035)</f>
        <v>0</v>
      </c>
      <c r="N1035" s="358">
        <v>700000</v>
      </c>
      <c r="O1035" s="358" t="s">
        <v>7</v>
      </c>
      <c r="P1035" s="358">
        <v>0</v>
      </c>
      <c r="Q1035" s="358">
        <v>0</v>
      </c>
      <c r="R1035" s="358">
        <v>0</v>
      </c>
      <c r="S1035" s="358">
        <v>0</v>
      </c>
      <c r="T1035" s="358">
        <v>0</v>
      </c>
      <c r="U1035" s="35">
        <f t="shared" si="64"/>
        <v>1</v>
      </c>
      <c r="W1035">
        <f>COUNTIF($E$3:$E$1479,E1035)</f>
        <v>1</v>
      </c>
      <c r="X1035" s="35">
        <f t="shared" si="65"/>
        <v>0</v>
      </c>
      <c r="Y1035">
        <f t="shared" si="66"/>
        <v>0</v>
      </c>
    </row>
    <row r="1036" spans="1:25" ht="15.75" x14ac:dyDescent="0.25">
      <c r="A1036">
        <f t="shared" si="67"/>
        <v>1034</v>
      </c>
      <c r="B1036" t="str">
        <f>C1036&amp;" "&amp;D1036&amp;" - "&amp;F1036</f>
        <v>Samuel Morin - PHI</v>
      </c>
      <c r="C1036" t="str">
        <f>RIGHT(E1036,(LEN(E1036)-1)-SEARCH(",",E1036,1))</f>
        <v>Samuel</v>
      </c>
      <c r="D1036" t="str">
        <f>LEFT(E1036,SEARCH(",",E1036,1)-1)</f>
        <v>Morin</v>
      </c>
      <c r="E1036" s="39" t="s">
        <v>1818</v>
      </c>
      <c r="F1036" s="35" t="s">
        <v>28</v>
      </c>
      <c r="G1036" s="35">
        <v>0</v>
      </c>
      <c r="H1036" s="9" t="s">
        <v>2447</v>
      </c>
      <c r="I1036" s="9" t="s">
        <v>2441</v>
      </c>
      <c r="J1036" s="9">
        <v>24</v>
      </c>
      <c r="K1036" s="35">
        <f>VALUE(COUNTIF(Validation!$A$2:$H$47,E1036))</f>
        <v>0</v>
      </c>
      <c r="L1036" s="361">
        <f>IF(OR(N1036="RFA",N1036="UFA",N1036="",N1036=0),0,N1036)</f>
        <v>700000</v>
      </c>
      <c r="M1036" s="361">
        <f>IF(OR(O1036="RFA",O1036="UFA",O1036="",O1036=0),0,O1036)</f>
        <v>700000</v>
      </c>
      <c r="N1036" s="358">
        <v>700000</v>
      </c>
      <c r="O1036" s="358">
        <v>700000</v>
      </c>
      <c r="P1036" s="358" t="s">
        <v>8</v>
      </c>
      <c r="Q1036" s="358">
        <v>0</v>
      </c>
      <c r="R1036" s="358">
        <v>0</v>
      </c>
      <c r="S1036" s="358">
        <v>0</v>
      </c>
      <c r="T1036" s="358">
        <v>0</v>
      </c>
      <c r="U1036" s="35">
        <f t="shared" si="64"/>
        <v>2</v>
      </c>
      <c r="W1036">
        <f>COUNTIF($E$3:$E$1479,E1036)</f>
        <v>1</v>
      </c>
      <c r="X1036" s="35">
        <f t="shared" si="65"/>
        <v>0</v>
      </c>
      <c r="Y1036">
        <f t="shared" si="66"/>
        <v>1</v>
      </c>
    </row>
    <row r="1037" spans="1:25" ht="15.75" x14ac:dyDescent="0.25">
      <c r="A1037">
        <f t="shared" si="67"/>
        <v>1035</v>
      </c>
      <c r="B1037" t="str">
        <f>C1037&amp;" "&amp;D1037&amp;" - "&amp;F1037</f>
        <v>Nate Prosser - PHI</v>
      </c>
      <c r="C1037" t="str">
        <f>RIGHT(E1037,(LEN(E1037)-1)-SEARCH(",",E1037,1))</f>
        <v>Nate</v>
      </c>
      <c r="D1037" t="str">
        <f>LEFT(E1037,SEARCH(",",E1037,1)-1)</f>
        <v>Prosser</v>
      </c>
      <c r="E1037" s="39" t="s">
        <v>2002</v>
      </c>
      <c r="F1037" s="30" t="s">
        <v>28</v>
      </c>
      <c r="G1037" s="35">
        <v>0</v>
      </c>
      <c r="H1037" s="35" t="s">
        <v>2446</v>
      </c>
      <c r="I1037" s="35" t="s">
        <v>2448</v>
      </c>
      <c r="J1037" s="35">
        <v>33</v>
      </c>
      <c r="K1037" s="35">
        <f>VALUE(COUNTIF(Validation!$A$2:$H$47,E1037))</f>
        <v>0</v>
      </c>
      <c r="L1037" s="361">
        <f>IF(OR(N1037="RFA",N1037="UFA",N1037="",N1037=0),0,N1037)</f>
        <v>700000</v>
      </c>
      <c r="M1037" s="361">
        <f>IF(OR(O1037="RFA",O1037="UFA",O1037="",O1037=0),0,O1037)</f>
        <v>700000</v>
      </c>
      <c r="N1037" s="358">
        <v>700000</v>
      </c>
      <c r="O1037" s="358">
        <v>700000</v>
      </c>
      <c r="P1037" s="358" t="s">
        <v>7</v>
      </c>
      <c r="Q1037" s="358">
        <v>0</v>
      </c>
      <c r="R1037" s="358">
        <v>0</v>
      </c>
      <c r="S1037" s="358">
        <v>0</v>
      </c>
      <c r="T1037" s="358">
        <v>0</v>
      </c>
      <c r="U1037" s="35">
        <f t="shared" si="64"/>
        <v>2</v>
      </c>
      <c r="W1037">
        <f>COUNTIF($E$3:$E$1479,E1037)</f>
        <v>1</v>
      </c>
      <c r="X1037" s="35">
        <f t="shared" si="65"/>
        <v>0</v>
      </c>
      <c r="Y1037">
        <f t="shared" si="66"/>
        <v>1</v>
      </c>
    </row>
    <row r="1038" spans="1:25" ht="15.75" x14ac:dyDescent="0.25">
      <c r="A1038">
        <f t="shared" si="67"/>
        <v>1036</v>
      </c>
      <c r="B1038" t="str">
        <f>C1038&amp;" "&amp;D1038&amp;" - "&amp;F1038</f>
        <v>Tyler Wotherspoon - PHI</v>
      </c>
      <c r="C1038" t="str">
        <f>RIGHT(E1038,(LEN(E1038)-1)-SEARCH(",",E1038,1))</f>
        <v>Tyler</v>
      </c>
      <c r="D1038" t="str">
        <f>LEFT(E1038,SEARCH(",",E1038,1)-1)</f>
        <v>Wotherspoon</v>
      </c>
      <c r="E1038" s="39" t="s">
        <v>2078</v>
      </c>
      <c r="F1038" s="30" t="s">
        <v>28</v>
      </c>
      <c r="G1038" s="35">
        <v>0</v>
      </c>
      <c r="H1038" s="35" t="s">
        <v>2447</v>
      </c>
      <c r="I1038" s="35" t="s">
        <v>2448</v>
      </c>
      <c r="J1038" s="35">
        <v>26</v>
      </c>
      <c r="K1038" s="35">
        <f>VALUE(COUNTIF(Validation!$A$2:$H$47,E1038))</f>
        <v>0</v>
      </c>
      <c r="L1038" s="361">
        <f>IF(OR(N1038="RFA",N1038="UFA",N1038="",N1038=0),0,N1038)</f>
        <v>700000</v>
      </c>
      <c r="M1038" s="361">
        <f>IF(OR(O1038="RFA",O1038="UFA",O1038="",O1038=0),0,O1038)</f>
        <v>700000</v>
      </c>
      <c r="N1038" s="358">
        <v>700000</v>
      </c>
      <c r="O1038" s="358">
        <v>700000</v>
      </c>
      <c r="P1038" s="358" t="s">
        <v>7</v>
      </c>
      <c r="Q1038" s="358">
        <v>0</v>
      </c>
      <c r="R1038" s="358">
        <v>0</v>
      </c>
      <c r="S1038" s="358">
        <v>0</v>
      </c>
      <c r="T1038" s="358">
        <v>0</v>
      </c>
      <c r="U1038" s="35">
        <f t="shared" si="64"/>
        <v>2</v>
      </c>
      <c r="W1038">
        <f>COUNTIF($E$3:$E$1479,E1038)</f>
        <v>1</v>
      </c>
      <c r="X1038" s="35">
        <f t="shared" si="65"/>
        <v>0</v>
      </c>
      <c r="Y1038">
        <f t="shared" si="66"/>
        <v>1</v>
      </c>
    </row>
    <row r="1039" spans="1:25" ht="15.75" x14ac:dyDescent="0.25">
      <c r="A1039">
        <f t="shared" si="67"/>
        <v>1037</v>
      </c>
      <c r="B1039" t="str">
        <f>C1039&amp;" "&amp;D1039&amp;" - "&amp;F1039</f>
        <v>Philippe Myers - PHI</v>
      </c>
      <c r="C1039" t="str">
        <f>RIGHT(E1039,(LEN(E1039)-1)-SEARCH(",",E1039,1))</f>
        <v>Philippe</v>
      </c>
      <c r="D1039" t="str">
        <f>LEFT(E1039,SEARCH(",",E1039,1)-1)</f>
        <v>Myers</v>
      </c>
      <c r="E1039" s="39" t="s">
        <v>1819</v>
      </c>
      <c r="F1039" s="30" t="s">
        <v>28</v>
      </c>
      <c r="G1039" s="35" t="s">
        <v>388</v>
      </c>
      <c r="H1039" s="9" t="s">
        <v>2446</v>
      </c>
      <c r="I1039" s="9" t="s">
        <v>2441</v>
      </c>
      <c r="J1039" s="9">
        <v>22</v>
      </c>
      <c r="K1039" s="35">
        <f>VALUE(COUNTIF(Validation!$A$2:$H$47,E1039))</f>
        <v>0</v>
      </c>
      <c r="L1039" s="361">
        <f>IF(OR(N1039="RFA",N1039="UFA",N1039="",N1039=0),0,N1039)</f>
        <v>678889</v>
      </c>
      <c r="M1039" s="361">
        <f>IF(OR(O1039="RFA",O1039="UFA",O1039="",O1039=0),0,O1039)</f>
        <v>0</v>
      </c>
      <c r="N1039" s="358">
        <v>678889</v>
      </c>
      <c r="O1039" s="358" t="s">
        <v>8</v>
      </c>
      <c r="P1039" s="358">
        <v>0</v>
      </c>
      <c r="Q1039" s="358">
        <v>0</v>
      </c>
      <c r="R1039" s="358">
        <v>0</v>
      </c>
      <c r="S1039" s="358">
        <v>0</v>
      </c>
      <c r="T1039" s="358">
        <v>0</v>
      </c>
      <c r="U1039" s="35">
        <f t="shared" si="64"/>
        <v>1</v>
      </c>
      <c r="W1039">
        <f>COUNTIF($E$3:$E$1479,E1039)</f>
        <v>1</v>
      </c>
      <c r="X1039" s="35">
        <f t="shared" si="65"/>
        <v>1</v>
      </c>
      <c r="Y1039">
        <f t="shared" si="66"/>
        <v>0</v>
      </c>
    </row>
    <row r="1040" spans="1:25" ht="15.75" x14ac:dyDescent="0.25">
      <c r="A1040">
        <f t="shared" si="67"/>
        <v>1038</v>
      </c>
      <c r="B1040" t="str">
        <f>C1040&amp;" "&amp;D1040&amp;" - "&amp;F1040</f>
        <v>T.J. Brennan - PHI</v>
      </c>
      <c r="C1040" t="str">
        <f>RIGHT(E1040,(LEN(E1040)-1)-SEARCH(",",E1040,1))</f>
        <v>T.J.</v>
      </c>
      <c r="D1040" t="str">
        <f>LEFT(E1040,SEARCH(",",E1040,1)-1)</f>
        <v>Brennan</v>
      </c>
      <c r="E1040" s="39" t="s">
        <v>1821</v>
      </c>
      <c r="F1040" s="30" t="s">
        <v>28</v>
      </c>
      <c r="G1040" s="35">
        <v>0</v>
      </c>
      <c r="H1040" s="35" t="s">
        <v>2447</v>
      </c>
      <c r="I1040" s="35" t="s">
        <v>2448</v>
      </c>
      <c r="J1040" s="35">
        <v>30</v>
      </c>
      <c r="K1040" s="35">
        <f>VALUE(COUNTIF(Validation!$A$2:$H$47,E1040))</f>
        <v>0</v>
      </c>
      <c r="L1040" s="361">
        <f>IF(OR(N1040="RFA",N1040="UFA",N1040="",N1040=0),0,N1040)</f>
        <v>675000</v>
      </c>
      <c r="M1040" s="361">
        <f>IF(OR(O1040="RFA",O1040="UFA",O1040="",O1040=0),0,O1040)</f>
        <v>0</v>
      </c>
      <c r="N1040" s="358">
        <v>675000</v>
      </c>
      <c r="O1040" s="358" t="s">
        <v>7</v>
      </c>
      <c r="P1040" s="358">
        <v>0</v>
      </c>
      <c r="Q1040" s="358">
        <v>0</v>
      </c>
      <c r="R1040" s="358">
        <v>0</v>
      </c>
      <c r="S1040" s="358">
        <v>0</v>
      </c>
      <c r="T1040" s="358">
        <v>0</v>
      </c>
      <c r="U1040" s="35">
        <f t="shared" si="64"/>
        <v>1</v>
      </c>
      <c r="W1040">
        <f>COUNTIF($E$3:$E$1479,E1040)</f>
        <v>1</v>
      </c>
      <c r="X1040" s="35">
        <f t="shared" si="65"/>
        <v>0</v>
      </c>
      <c r="Y1040">
        <f t="shared" si="66"/>
        <v>0</v>
      </c>
    </row>
    <row r="1041" spans="1:25" ht="15.75" x14ac:dyDescent="0.25">
      <c r="A1041">
        <f t="shared" si="67"/>
        <v>1039</v>
      </c>
      <c r="B1041" t="str">
        <f>C1041&amp;" "&amp;D1041&amp;" - "&amp;F1041</f>
        <v>Reece Willcox - PHI</v>
      </c>
      <c r="C1041" t="str">
        <f>RIGHT(E1041,(LEN(E1041)-1)-SEARCH(",",E1041,1))</f>
        <v>Reece</v>
      </c>
      <c r="D1041" t="str">
        <f>LEFT(E1041,SEARCH(",",E1041,1)-1)</f>
        <v>Willcox</v>
      </c>
      <c r="E1041" s="39" t="s">
        <v>1820</v>
      </c>
      <c r="F1041" s="30" t="s">
        <v>28</v>
      </c>
      <c r="G1041" s="35">
        <v>0</v>
      </c>
      <c r="H1041" s="9" t="s">
        <v>2446</v>
      </c>
      <c r="I1041" s="9" t="s">
        <v>2448</v>
      </c>
      <c r="J1041" s="9">
        <v>25</v>
      </c>
      <c r="K1041" s="35">
        <f>VALUE(COUNTIF(Validation!$A$2:$H$47,E1041))</f>
        <v>0</v>
      </c>
      <c r="L1041" s="361">
        <f>IF(OR(N1041="RFA",N1041="UFA",N1041="",N1041=0),0,N1041)</f>
        <v>675000</v>
      </c>
      <c r="M1041" s="361">
        <f>IF(OR(O1041="RFA",O1041="UFA",O1041="",O1041=0),0,O1041)</f>
        <v>0</v>
      </c>
      <c r="N1041" s="358">
        <v>675000</v>
      </c>
      <c r="O1041" s="358" t="s">
        <v>8</v>
      </c>
      <c r="P1041" s="358">
        <v>0</v>
      </c>
      <c r="Q1041" s="358">
        <v>0</v>
      </c>
      <c r="R1041" s="358">
        <v>0</v>
      </c>
      <c r="S1041" s="358">
        <v>0</v>
      </c>
      <c r="T1041" s="358">
        <v>0</v>
      </c>
      <c r="U1041" s="35">
        <f t="shared" si="64"/>
        <v>1</v>
      </c>
      <c r="W1041">
        <f>COUNTIF($E$3:$E$1479,E1041)</f>
        <v>1</v>
      </c>
      <c r="X1041" s="35">
        <f t="shared" si="65"/>
        <v>0</v>
      </c>
      <c r="Y1041">
        <f t="shared" si="66"/>
        <v>0</v>
      </c>
    </row>
    <row r="1042" spans="1:25" ht="15.75" x14ac:dyDescent="0.25">
      <c r="A1042">
        <f t="shared" si="67"/>
        <v>1040</v>
      </c>
      <c r="B1042" t="str">
        <f>C1042&amp;" "&amp;D1042&amp;" - "&amp;F1042</f>
        <v>Travis Konecny - PHI</v>
      </c>
      <c r="C1042" t="str">
        <f>RIGHT(E1042,(LEN(E1042)-1)-SEARCH(",",E1042,1))</f>
        <v>Travis</v>
      </c>
      <c r="D1042" t="str">
        <f>LEFT(E1042,SEARCH(",",E1042,1)-1)</f>
        <v>Konecny</v>
      </c>
      <c r="E1042" s="39" t="s">
        <v>1794</v>
      </c>
      <c r="F1042" s="30" t="s">
        <v>28</v>
      </c>
      <c r="G1042" s="35">
        <v>0</v>
      </c>
      <c r="H1042" s="35" t="s">
        <v>2443</v>
      </c>
      <c r="I1042" s="35" t="s">
        <v>2441</v>
      </c>
      <c r="J1042" s="35">
        <v>22</v>
      </c>
      <c r="K1042" s="35">
        <f>VALUE(COUNTIF(Validation!$A$2:$H$47,E1042))</f>
        <v>0</v>
      </c>
      <c r="L1042" s="361">
        <f>IF(OR(N1042="RFA",N1042="UFA",N1042="",N1042=0),0,N1042)</f>
        <v>0</v>
      </c>
      <c r="M1042" s="361">
        <f>IF(OR(O1042="RFA",O1042="UFA",O1042="",O1042=0),0,O1042)</f>
        <v>0</v>
      </c>
      <c r="N1042" s="358" t="s">
        <v>8</v>
      </c>
      <c r="O1042" s="358">
        <v>0</v>
      </c>
      <c r="P1042" s="358">
        <v>0</v>
      </c>
      <c r="Q1042" s="358">
        <v>0</v>
      </c>
      <c r="R1042" s="358">
        <v>0</v>
      </c>
      <c r="S1042" s="358">
        <v>0</v>
      </c>
      <c r="T1042" s="358">
        <v>0</v>
      </c>
      <c r="U1042" s="35">
        <f t="shared" si="64"/>
        <v>0</v>
      </c>
      <c r="W1042">
        <f>COUNTIF($E$3:$E$1479,E1042)</f>
        <v>1</v>
      </c>
      <c r="X1042" s="35">
        <f t="shared" si="65"/>
        <v>0</v>
      </c>
      <c r="Y1042">
        <f t="shared" si="66"/>
        <v>1</v>
      </c>
    </row>
    <row r="1043" spans="1:25" ht="15.75" x14ac:dyDescent="0.25">
      <c r="A1043">
        <f t="shared" si="67"/>
        <v>1041</v>
      </c>
      <c r="B1043" t="str">
        <f>C1043&amp;" "&amp;D1043&amp;" - "&amp;F1043</f>
        <v>Ivan Provorov - PHI</v>
      </c>
      <c r="C1043" t="str">
        <f>RIGHT(E1043,(LEN(E1043)-1)-SEARCH(",",E1043,1))</f>
        <v>Ivan</v>
      </c>
      <c r="D1043" t="str">
        <f>LEFT(E1043,SEARCH(",",E1043,1)-1)</f>
        <v>Provorov</v>
      </c>
      <c r="E1043" s="39" t="s">
        <v>1797</v>
      </c>
      <c r="F1043" s="30" t="s">
        <v>28</v>
      </c>
      <c r="G1043" s="35">
        <v>0</v>
      </c>
      <c r="H1043" s="35" t="s">
        <v>2447</v>
      </c>
      <c r="I1043" s="35" t="s">
        <v>2441</v>
      </c>
      <c r="J1043" s="35">
        <v>22</v>
      </c>
      <c r="K1043" s="35">
        <f>VALUE(COUNTIF(Validation!$A$2:$H$47,E1043))</f>
        <v>0</v>
      </c>
      <c r="L1043" s="361">
        <f>IF(OR(N1043="RFA",N1043="UFA",N1043="",N1043=0),0,N1043)</f>
        <v>0</v>
      </c>
      <c r="M1043" s="361">
        <f>IF(OR(O1043="RFA",O1043="UFA",O1043="",O1043=0),0,O1043)</f>
        <v>0</v>
      </c>
      <c r="N1043" s="358" t="s">
        <v>8</v>
      </c>
      <c r="O1043" s="358">
        <v>0</v>
      </c>
      <c r="P1043" s="358">
        <v>0</v>
      </c>
      <c r="Q1043" s="358">
        <v>0</v>
      </c>
      <c r="R1043" s="358">
        <v>0</v>
      </c>
      <c r="S1043" s="358">
        <v>0</v>
      </c>
      <c r="T1043" s="358">
        <v>0</v>
      </c>
      <c r="U1043" s="35">
        <f t="shared" si="64"/>
        <v>0</v>
      </c>
      <c r="W1043">
        <f>COUNTIF($E$3:$E$1479,E1043)</f>
        <v>1</v>
      </c>
      <c r="X1043" s="35">
        <f t="shared" si="65"/>
        <v>0</v>
      </c>
      <c r="Y1043">
        <f t="shared" si="66"/>
        <v>1</v>
      </c>
    </row>
    <row r="1044" spans="1:25" ht="15.75" x14ac:dyDescent="0.25">
      <c r="A1044">
        <f t="shared" si="67"/>
        <v>1042</v>
      </c>
      <c r="B1044" t="str">
        <f>C1044&amp;" "&amp;D1044&amp;" - "&amp;F1044</f>
        <v>Evgeni Malkin - PIT</v>
      </c>
      <c r="C1044" t="str">
        <f>RIGHT(E1044,(LEN(E1044)-1)-SEARCH(",",E1044,1))</f>
        <v>Evgeni</v>
      </c>
      <c r="D1044" t="str">
        <f>LEFT(E1044,SEARCH(",",E1044,1)-1)</f>
        <v>Malkin</v>
      </c>
      <c r="E1044" s="39" t="s">
        <v>2989</v>
      </c>
      <c r="F1044" s="30" t="s">
        <v>29</v>
      </c>
      <c r="G1044" s="35" t="s">
        <v>422</v>
      </c>
      <c r="H1044" s="35" t="s">
        <v>73</v>
      </c>
      <c r="I1044" s="35" t="s">
        <v>2679</v>
      </c>
      <c r="J1044" s="35">
        <v>33</v>
      </c>
      <c r="K1044" s="35">
        <f>VALUE(COUNTIF(Validation!$A$2:$H$47,E1044))</f>
        <v>0</v>
      </c>
      <c r="L1044" s="361">
        <f>IF(OR(N1044="RFA",N1044="UFA",N1044="",N1044=0),0,N1044)</f>
        <v>9500000</v>
      </c>
      <c r="M1044" s="361">
        <f>IF(OR(O1044="RFA",O1044="UFA",O1044="",O1044=0),0,O1044)</f>
        <v>9500000</v>
      </c>
      <c r="N1044" s="358">
        <v>9500000</v>
      </c>
      <c r="O1044" s="358">
        <v>9500000</v>
      </c>
      <c r="P1044" s="358">
        <v>9500000</v>
      </c>
      <c r="Q1044" s="358" t="s">
        <v>7</v>
      </c>
      <c r="R1044" s="358">
        <v>0</v>
      </c>
      <c r="S1044" s="358">
        <v>0</v>
      </c>
      <c r="T1044" s="358">
        <v>0</v>
      </c>
      <c r="U1044" s="35">
        <f t="shared" si="64"/>
        <v>3</v>
      </c>
      <c r="W1044">
        <f>COUNTIF($E$3:$E$1479,E1044)</f>
        <v>1</v>
      </c>
      <c r="X1044" s="35">
        <f t="shared" si="65"/>
        <v>0</v>
      </c>
      <c r="Y1044">
        <f t="shared" si="66"/>
        <v>1</v>
      </c>
    </row>
    <row r="1045" spans="1:25" ht="15.75" x14ac:dyDescent="0.25">
      <c r="A1045">
        <f t="shared" si="67"/>
        <v>1043</v>
      </c>
      <c r="B1045" t="str">
        <f>C1045&amp;" "&amp;D1045&amp;" - "&amp;F1045</f>
        <v>Sidney Crosby - PIT</v>
      </c>
      <c r="C1045" t="str">
        <f>RIGHT(E1045,(LEN(E1045)-1)-SEARCH(",",E1045,1))</f>
        <v>Sidney</v>
      </c>
      <c r="D1045" t="str">
        <f>LEFT(E1045,SEARCH(",",E1045,1)-1)</f>
        <v>Crosby</v>
      </c>
      <c r="E1045" s="39" t="s">
        <v>2955</v>
      </c>
      <c r="F1045" s="30" t="s">
        <v>29</v>
      </c>
      <c r="G1045" s="35" t="s">
        <v>422</v>
      </c>
      <c r="H1045" s="35" t="s">
        <v>73</v>
      </c>
      <c r="I1045" s="35" t="s">
        <v>2679</v>
      </c>
      <c r="J1045" s="35">
        <v>32</v>
      </c>
      <c r="K1045" s="35">
        <f>VALUE(COUNTIF(Validation!$A$2:$H$47,E1045))</f>
        <v>0</v>
      </c>
      <c r="L1045" s="361">
        <f>IF(OR(N1045="RFA",N1045="UFA",N1045="",N1045=0),0,N1045)</f>
        <v>8700000</v>
      </c>
      <c r="M1045" s="361">
        <f>IF(OR(O1045="RFA",O1045="UFA",O1045="",O1045=0),0,O1045)</f>
        <v>8700000</v>
      </c>
      <c r="N1045" s="358">
        <v>8700000</v>
      </c>
      <c r="O1045" s="358">
        <v>8700000</v>
      </c>
      <c r="P1045" s="358">
        <v>8700000</v>
      </c>
      <c r="Q1045" s="358">
        <v>8700000</v>
      </c>
      <c r="R1045" s="358">
        <v>8700000</v>
      </c>
      <c r="S1045" s="358">
        <v>8700000</v>
      </c>
      <c r="T1045" s="358" t="s">
        <v>7</v>
      </c>
      <c r="U1045" s="35">
        <f t="shared" si="64"/>
        <v>6</v>
      </c>
      <c r="W1045">
        <f>COUNTIF($E$3:$E$1479,E1045)</f>
        <v>1</v>
      </c>
      <c r="X1045" s="35">
        <f t="shared" si="65"/>
        <v>0</v>
      </c>
      <c r="Y1045">
        <f t="shared" si="66"/>
        <v>1</v>
      </c>
    </row>
    <row r="1046" spans="1:25" ht="15.75" x14ac:dyDescent="0.25">
      <c r="A1046">
        <f t="shared" si="67"/>
        <v>1044</v>
      </c>
      <c r="B1046" t="str">
        <f>C1046&amp;" "&amp;D1046&amp;" - "&amp;F1046</f>
        <v>Kris Letang - PIT</v>
      </c>
      <c r="C1046" t="str">
        <f>RIGHT(E1046,(LEN(E1046)-1)-SEARCH(",",E1046,1))</f>
        <v>Kris</v>
      </c>
      <c r="D1046" t="str">
        <f>LEFT(E1046,SEARCH(",",E1046,1)-1)</f>
        <v>Letang</v>
      </c>
      <c r="E1046" s="39" t="s">
        <v>2987</v>
      </c>
      <c r="F1046" s="30" t="s">
        <v>29</v>
      </c>
      <c r="G1046" s="35" t="s">
        <v>372</v>
      </c>
      <c r="H1046" s="35" t="s">
        <v>381</v>
      </c>
      <c r="I1046" s="35" t="s">
        <v>2679</v>
      </c>
      <c r="J1046" s="35">
        <v>32</v>
      </c>
      <c r="K1046" s="35">
        <f>VALUE(COUNTIF(Validation!$A$2:$H$47,E1046))</f>
        <v>0</v>
      </c>
      <c r="L1046" s="361">
        <f>IF(OR(N1046="RFA",N1046="UFA",N1046="",N1046=0),0,N1046)</f>
        <v>7250000</v>
      </c>
      <c r="M1046" s="361">
        <f>IF(OR(O1046="RFA",O1046="UFA",O1046="",O1046=0),0,O1046)</f>
        <v>7250000</v>
      </c>
      <c r="N1046" s="358">
        <v>7250000</v>
      </c>
      <c r="O1046" s="358">
        <v>7250000</v>
      </c>
      <c r="P1046" s="358">
        <v>7250000</v>
      </c>
      <c r="Q1046" s="358" t="s">
        <v>7</v>
      </c>
      <c r="R1046" s="358">
        <v>0</v>
      </c>
      <c r="S1046" s="358">
        <v>0</v>
      </c>
      <c r="T1046" s="358">
        <v>0</v>
      </c>
      <c r="U1046" s="35">
        <f t="shared" si="64"/>
        <v>3</v>
      </c>
      <c r="W1046">
        <f>COUNTIF($E$3:$E$1479,E1046)</f>
        <v>1</v>
      </c>
      <c r="X1046" s="35">
        <f t="shared" si="65"/>
        <v>0</v>
      </c>
      <c r="Y1046">
        <f t="shared" si="66"/>
        <v>1</v>
      </c>
    </row>
    <row r="1047" spans="1:25" ht="15.75" x14ac:dyDescent="0.25">
      <c r="A1047">
        <f t="shared" si="67"/>
        <v>1045</v>
      </c>
      <c r="B1047" t="str">
        <f>C1047&amp;" "&amp;D1047&amp;" - "&amp;F1047</f>
        <v>Jake Guentzel - PIT</v>
      </c>
      <c r="C1047" t="str">
        <f>RIGHT(E1047,(LEN(E1047)-1)-SEARCH(",",E1047,1))</f>
        <v>Jake</v>
      </c>
      <c r="D1047" t="str">
        <f>LEFT(E1047,SEARCH(",",E1047,1)-1)</f>
        <v>Guentzel</v>
      </c>
      <c r="E1047" s="39" t="s">
        <v>1828</v>
      </c>
      <c r="F1047" s="30" t="s">
        <v>29</v>
      </c>
      <c r="G1047" s="35">
        <v>0</v>
      </c>
      <c r="H1047" s="35" t="s">
        <v>2691</v>
      </c>
      <c r="I1047" s="35" t="s">
        <v>2679</v>
      </c>
      <c r="J1047" s="35">
        <v>24</v>
      </c>
      <c r="K1047" s="35">
        <f>VALUE(COUNTIF(Validation!$A$2:$H$47,E1047))</f>
        <v>0</v>
      </c>
      <c r="L1047" s="361">
        <f>IF(OR(N1047="RFA",N1047="UFA",N1047="",N1047=0),0,N1047)</f>
        <v>6000000</v>
      </c>
      <c r="M1047" s="361">
        <f>IF(OR(O1047="RFA",O1047="UFA",O1047="",O1047=0),0,O1047)</f>
        <v>6000000</v>
      </c>
      <c r="N1047" s="358">
        <v>6000000</v>
      </c>
      <c r="O1047" s="358">
        <v>6000000</v>
      </c>
      <c r="P1047" s="358">
        <v>6000000</v>
      </c>
      <c r="Q1047" s="358">
        <v>6000000</v>
      </c>
      <c r="R1047" s="358">
        <v>6000000</v>
      </c>
      <c r="S1047" s="358" t="s">
        <v>7</v>
      </c>
      <c r="T1047" s="358">
        <v>0</v>
      </c>
      <c r="U1047" s="35">
        <f t="shared" si="64"/>
        <v>5</v>
      </c>
      <c r="W1047">
        <f>COUNTIF($E$3:$E$1479,E1047)</f>
        <v>1</v>
      </c>
      <c r="X1047" s="35">
        <f t="shared" si="65"/>
        <v>0</v>
      </c>
      <c r="Y1047">
        <f t="shared" si="66"/>
        <v>1</v>
      </c>
    </row>
    <row r="1048" spans="1:25" ht="15.75" x14ac:dyDescent="0.25">
      <c r="A1048">
        <f t="shared" si="67"/>
        <v>1046</v>
      </c>
      <c r="B1048" t="str">
        <f>C1048&amp;" "&amp;D1048&amp;" - "&amp;F1048</f>
        <v>Justin Schultz - PIT</v>
      </c>
      <c r="C1048" t="str">
        <f>RIGHT(E1048,(LEN(E1048)-1)-SEARCH(",",E1048,1))</f>
        <v>Justin</v>
      </c>
      <c r="D1048" t="str">
        <f>LEFT(E1048,SEARCH(",",E1048,1)-1)</f>
        <v>Schultz</v>
      </c>
      <c r="E1048" s="39" t="s">
        <v>1830</v>
      </c>
      <c r="F1048" s="30" t="s">
        <v>29</v>
      </c>
      <c r="G1048" s="35" t="s">
        <v>383</v>
      </c>
      <c r="H1048" s="9" t="s">
        <v>381</v>
      </c>
      <c r="I1048" s="9" t="s">
        <v>2679</v>
      </c>
      <c r="J1048" s="9">
        <v>29</v>
      </c>
      <c r="K1048" s="35">
        <f>VALUE(COUNTIF(Validation!$A$2:$H$47,E1048))</f>
        <v>0</v>
      </c>
      <c r="L1048" s="361">
        <f>IF(OR(N1048="RFA",N1048="UFA",N1048="",N1048=0),0,N1048)</f>
        <v>5500000</v>
      </c>
      <c r="M1048" s="361">
        <f>IF(OR(O1048="RFA",O1048="UFA",O1048="",O1048=0),0,O1048)</f>
        <v>0</v>
      </c>
      <c r="N1048" s="358">
        <v>5500000</v>
      </c>
      <c r="O1048" s="358" t="s">
        <v>7</v>
      </c>
      <c r="P1048" s="358">
        <v>0</v>
      </c>
      <c r="Q1048" s="358">
        <v>0</v>
      </c>
      <c r="R1048" s="358">
        <v>0</v>
      </c>
      <c r="S1048" s="358">
        <v>0</v>
      </c>
      <c r="T1048" s="358">
        <v>0</v>
      </c>
      <c r="U1048" s="35">
        <f t="shared" si="64"/>
        <v>1</v>
      </c>
      <c r="W1048">
        <f>COUNTIF($E$3:$E$1479,E1048)</f>
        <v>1</v>
      </c>
      <c r="X1048" s="35">
        <f t="shared" si="65"/>
        <v>0</v>
      </c>
      <c r="Y1048">
        <f t="shared" si="66"/>
        <v>0</v>
      </c>
    </row>
    <row r="1049" spans="1:25" ht="15.75" x14ac:dyDescent="0.25">
      <c r="A1049">
        <f t="shared" si="67"/>
        <v>1047</v>
      </c>
      <c r="B1049" t="str">
        <f>C1049&amp;" "&amp;D1049&amp;" - "&amp;F1049</f>
        <v>Patric Hornqvist - PIT</v>
      </c>
      <c r="C1049" t="str">
        <f>RIGHT(E1049,(LEN(E1049)-1)-SEARCH(",",E1049,1))</f>
        <v>Patric</v>
      </c>
      <c r="D1049" t="str">
        <f>LEFT(E1049,SEARCH(",",E1049,1)-1)</f>
        <v>Hornqvist</v>
      </c>
      <c r="E1049" s="39" t="s">
        <v>2857</v>
      </c>
      <c r="F1049" s="30" t="s">
        <v>29</v>
      </c>
      <c r="G1049" s="35" t="s">
        <v>374</v>
      </c>
      <c r="H1049" s="35" t="s">
        <v>88</v>
      </c>
      <c r="I1049" s="35" t="s">
        <v>2679</v>
      </c>
      <c r="J1049" s="35">
        <v>32</v>
      </c>
      <c r="K1049" s="35">
        <f>VALUE(COUNTIF(Validation!$A$2:$H$47,E1049))</f>
        <v>0</v>
      </c>
      <c r="L1049" s="361">
        <f>IF(OR(N1049="RFA",N1049="UFA",N1049="",N1049=0),0,N1049)</f>
        <v>5300000</v>
      </c>
      <c r="M1049" s="361">
        <f>IF(OR(O1049="RFA",O1049="UFA",O1049="",O1049=0),0,O1049)</f>
        <v>5300000</v>
      </c>
      <c r="N1049" s="358">
        <v>5300000</v>
      </c>
      <c r="O1049" s="358">
        <v>5300000</v>
      </c>
      <c r="P1049" s="358">
        <v>5300000</v>
      </c>
      <c r="Q1049" s="358">
        <v>5300000</v>
      </c>
      <c r="R1049" s="358" t="s">
        <v>7</v>
      </c>
      <c r="S1049" s="358">
        <v>0</v>
      </c>
      <c r="T1049" s="358">
        <v>0</v>
      </c>
      <c r="U1049" s="35">
        <f t="shared" si="64"/>
        <v>4</v>
      </c>
      <c r="W1049">
        <f>COUNTIF($E$3:$E$1479,E1049)</f>
        <v>1</v>
      </c>
      <c r="X1049" s="35">
        <f t="shared" si="65"/>
        <v>0</v>
      </c>
      <c r="Y1049">
        <f t="shared" si="66"/>
        <v>1</v>
      </c>
    </row>
    <row r="1050" spans="1:25" ht="15.75" x14ac:dyDescent="0.25">
      <c r="A1050">
        <f t="shared" si="67"/>
        <v>1048</v>
      </c>
      <c r="B1050" t="str">
        <f>C1050&amp;" "&amp;D1050&amp;" - "&amp;F1050</f>
        <v>Alex Galchenyuk - PIT</v>
      </c>
      <c r="C1050" t="str">
        <f>RIGHT(E1050,(LEN(E1050)-1)-SEARCH(",",E1050,1))</f>
        <v>Alex</v>
      </c>
      <c r="D1050" t="str">
        <f>LEFT(E1050,SEARCH(",",E1050,1)-1)</f>
        <v>Galchenyuk</v>
      </c>
      <c r="E1050" s="39" t="s">
        <v>2152</v>
      </c>
      <c r="F1050" s="30" t="s">
        <v>29</v>
      </c>
      <c r="G1050" s="35">
        <v>0</v>
      </c>
      <c r="H1050" s="35" t="s">
        <v>2705</v>
      </c>
      <c r="I1050" s="35" t="s">
        <v>2679</v>
      </c>
      <c r="J1050" s="35">
        <v>25</v>
      </c>
      <c r="K1050" s="35">
        <f>VALUE(COUNTIF(Validation!$A$2:$H$47,E1050))</f>
        <v>0</v>
      </c>
      <c r="L1050" s="361">
        <f>IF(OR(N1050="RFA",N1050="UFA",N1050="",N1050=0),0,N1050)</f>
        <v>4900000</v>
      </c>
      <c r="M1050" s="361">
        <f>IF(OR(O1050="RFA",O1050="UFA",O1050="",O1050=0),0,O1050)</f>
        <v>0</v>
      </c>
      <c r="N1050" s="358">
        <v>4900000</v>
      </c>
      <c r="O1050" s="358" t="s">
        <v>7</v>
      </c>
      <c r="P1050" s="358">
        <v>0</v>
      </c>
      <c r="Q1050" s="358">
        <v>0</v>
      </c>
      <c r="R1050" s="358">
        <v>0</v>
      </c>
      <c r="S1050" s="358">
        <v>0</v>
      </c>
      <c r="T1050" s="358">
        <v>0</v>
      </c>
      <c r="U1050" s="35">
        <f t="shared" si="64"/>
        <v>1</v>
      </c>
      <c r="W1050">
        <f>COUNTIF($E$3:$E$1479,E1050)</f>
        <v>1</v>
      </c>
      <c r="X1050" s="35">
        <f t="shared" si="65"/>
        <v>0</v>
      </c>
      <c r="Y1050">
        <f t="shared" si="66"/>
        <v>0</v>
      </c>
    </row>
    <row r="1051" spans="1:25" ht="15.75" x14ac:dyDescent="0.25">
      <c r="A1051">
        <f t="shared" si="67"/>
        <v>1049</v>
      </c>
      <c r="B1051" t="str">
        <f>C1051&amp;" "&amp;D1051&amp;" - "&amp;F1051</f>
        <v>Nick Bjugstad - PIT</v>
      </c>
      <c r="C1051" t="str">
        <f>RIGHT(E1051,(LEN(E1051)-1)-SEARCH(",",E1051,1))</f>
        <v>Nick</v>
      </c>
      <c r="D1051" t="str">
        <f>LEFT(E1051,SEARCH(",",E1051,1)-1)</f>
        <v>Bjugstad</v>
      </c>
      <c r="E1051" s="39" t="s">
        <v>1456</v>
      </c>
      <c r="F1051" s="30" t="s">
        <v>29</v>
      </c>
      <c r="G1051" s="35">
        <v>0</v>
      </c>
      <c r="H1051" s="35" t="s">
        <v>2686</v>
      </c>
      <c r="I1051" s="35" t="s">
        <v>2679</v>
      </c>
      <c r="J1051" s="35">
        <v>27</v>
      </c>
      <c r="K1051" s="35">
        <f>VALUE(COUNTIF(Validation!$A$2:$H$47,E1051))</f>
        <v>0</v>
      </c>
      <c r="L1051" s="361">
        <f>IF(OR(N1051="RFA",N1051="UFA",N1051="",N1051=0),0,N1051)</f>
        <v>4100000</v>
      </c>
      <c r="M1051" s="361">
        <f>IF(OR(O1051="RFA",O1051="UFA",O1051="",O1051=0),0,O1051)</f>
        <v>4100000</v>
      </c>
      <c r="N1051" s="358">
        <v>4100000</v>
      </c>
      <c r="O1051" s="358">
        <v>4100000</v>
      </c>
      <c r="P1051" s="358" t="s">
        <v>7</v>
      </c>
      <c r="Q1051" s="358">
        <v>0</v>
      </c>
      <c r="R1051" s="358">
        <v>0</v>
      </c>
      <c r="S1051" s="358">
        <v>0</v>
      </c>
      <c r="T1051" s="358">
        <v>0</v>
      </c>
      <c r="U1051" s="35">
        <f t="shared" si="64"/>
        <v>2</v>
      </c>
      <c r="W1051">
        <f>COUNTIF($E$3:$E$1479,E1051)</f>
        <v>1</v>
      </c>
      <c r="X1051" s="35">
        <f t="shared" si="65"/>
        <v>0</v>
      </c>
      <c r="Y1051">
        <f t="shared" si="66"/>
        <v>1</v>
      </c>
    </row>
    <row r="1052" spans="1:25" ht="15.75" x14ac:dyDescent="0.25">
      <c r="A1052">
        <f t="shared" si="67"/>
        <v>1050</v>
      </c>
      <c r="B1052" t="str">
        <f>C1052&amp;" "&amp;D1052&amp;" - "&amp;F1052</f>
        <v>Brian Dumoulin - PIT</v>
      </c>
      <c r="C1052" t="str">
        <f>RIGHT(E1052,(LEN(E1052)-1)-SEARCH(",",E1052,1))</f>
        <v>Brian</v>
      </c>
      <c r="D1052" t="str">
        <f>LEFT(E1052,SEARCH(",",E1052,1)-1)</f>
        <v>Dumoulin</v>
      </c>
      <c r="E1052" s="39" t="s">
        <v>1831</v>
      </c>
      <c r="F1052" s="30" t="s">
        <v>29</v>
      </c>
      <c r="G1052" s="35">
        <v>0</v>
      </c>
      <c r="H1052" s="35" t="s">
        <v>382</v>
      </c>
      <c r="I1052" s="35" t="s">
        <v>2679</v>
      </c>
      <c r="J1052" s="35">
        <v>27</v>
      </c>
      <c r="K1052" s="35">
        <f>VALUE(COUNTIF(Validation!$A$2:$H$47,E1052))</f>
        <v>0</v>
      </c>
      <c r="L1052" s="361">
        <f>IF(OR(N1052="RFA",N1052="UFA",N1052="",N1052=0),0,N1052)</f>
        <v>4100000</v>
      </c>
      <c r="M1052" s="361">
        <f>IF(OR(O1052="RFA",O1052="UFA",O1052="",O1052=0),0,O1052)</f>
        <v>4100000</v>
      </c>
      <c r="N1052" s="358">
        <v>4100000</v>
      </c>
      <c r="O1052" s="358">
        <v>4100000</v>
      </c>
      <c r="P1052" s="358">
        <v>4100000</v>
      </c>
      <c r="Q1052" s="358">
        <v>4100000</v>
      </c>
      <c r="R1052" s="358" t="s">
        <v>7</v>
      </c>
      <c r="S1052" s="358">
        <v>0</v>
      </c>
      <c r="T1052" s="358">
        <v>0</v>
      </c>
      <c r="U1052" s="35">
        <f t="shared" si="64"/>
        <v>4</v>
      </c>
      <c r="W1052">
        <f>COUNTIF($E$3:$E$1479,E1052)</f>
        <v>1</v>
      </c>
      <c r="X1052" s="35">
        <f t="shared" si="65"/>
        <v>0</v>
      </c>
      <c r="Y1052">
        <f t="shared" si="66"/>
        <v>1</v>
      </c>
    </row>
    <row r="1053" spans="1:25" ht="15.75" x14ac:dyDescent="0.25">
      <c r="A1053">
        <f t="shared" si="67"/>
        <v>1051</v>
      </c>
      <c r="B1053" t="str">
        <f>C1053&amp;" "&amp;D1053&amp;" - "&amp;F1053</f>
        <v>Erik Gudbranson - PIT</v>
      </c>
      <c r="C1053" t="str">
        <f>RIGHT(E1053,(LEN(E1053)-1)-SEARCH(",",E1053,1))</f>
        <v>Erik</v>
      </c>
      <c r="D1053" t="str">
        <f>LEFT(E1053,SEARCH(",",E1053,1)-1)</f>
        <v>Gudbranson</v>
      </c>
      <c r="E1053" s="39" t="s">
        <v>2343</v>
      </c>
      <c r="F1053" s="30" t="s">
        <v>29</v>
      </c>
      <c r="G1053" s="35">
        <v>0</v>
      </c>
      <c r="H1053" s="35" t="s">
        <v>381</v>
      </c>
      <c r="I1053" s="35" t="s">
        <v>2679</v>
      </c>
      <c r="J1053" s="35">
        <v>27</v>
      </c>
      <c r="K1053" s="35">
        <f>VALUE(COUNTIF(Validation!$A$2:$H$47,E1053))</f>
        <v>0</v>
      </c>
      <c r="L1053" s="361">
        <f>IF(OR(N1053="RFA",N1053="UFA",N1053="",N1053=0),0,N1053)</f>
        <v>4000000</v>
      </c>
      <c r="M1053" s="361">
        <f>IF(OR(O1053="RFA",O1053="UFA",O1053="",O1053=0),0,O1053)</f>
        <v>4000000</v>
      </c>
      <c r="N1053" s="358">
        <v>4000000</v>
      </c>
      <c r="O1053" s="358">
        <v>4000000</v>
      </c>
      <c r="P1053" s="358" t="s">
        <v>7</v>
      </c>
      <c r="Q1053" s="358">
        <v>0</v>
      </c>
      <c r="R1053" s="358">
        <v>0</v>
      </c>
      <c r="S1053" s="358">
        <v>0</v>
      </c>
      <c r="T1053" s="358">
        <v>0</v>
      </c>
      <c r="U1053" s="35">
        <f t="shared" si="64"/>
        <v>2</v>
      </c>
      <c r="W1053">
        <f>COUNTIF($E$3:$E$1479,E1053)</f>
        <v>1</v>
      </c>
      <c r="X1053" s="35">
        <f t="shared" si="65"/>
        <v>0</v>
      </c>
      <c r="Y1053">
        <f t="shared" si="66"/>
        <v>1</v>
      </c>
    </row>
    <row r="1054" spans="1:25" ht="15.75" x14ac:dyDescent="0.25">
      <c r="A1054">
        <f t="shared" si="67"/>
        <v>1052</v>
      </c>
      <c r="B1054" t="str">
        <f>C1054&amp;" "&amp;D1054&amp;" - "&amp;F1054</f>
        <v>Dominik Kahun - PIT</v>
      </c>
      <c r="C1054" t="str">
        <f>RIGHT(E1054,(LEN(E1054)-1)-SEARCH(",",E1054,1))</f>
        <v>Dominik</v>
      </c>
      <c r="D1054" t="str">
        <f>LEFT(E1054,SEARCH(",",E1054,1)-1)</f>
        <v>Kahun</v>
      </c>
      <c r="E1054" s="39" t="s">
        <v>1902</v>
      </c>
      <c r="F1054" s="30" t="s">
        <v>29</v>
      </c>
      <c r="G1054" s="35" t="s">
        <v>405</v>
      </c>
      <c r="H1054" s="35" t="s">
        <v>2683</v>
      </c>
      <c r="I1054" s="35" t="s">
        <v>2679</v>
      </c>
      <c r="J1054" s="35">
        <v>24</v>
      </c>
      <c r="K1054" s="35">
        <f>VALUE(COUNTIF(Validation!$A$2:$H$47,E1054))</f>
        <v>0</v>
      </c>
      <c r="L1054" s="361">
        <f>IF(OR(N1054="RFA",N1054="UFA",N1054="",N1054=0),0,N1054)</f>
        <v>3775000</v>
      </c>
      <c r="M1054" s="361">
        <f>IF(OR(O1054="RFA",O1054="UFA",O1054="",O1054=0),0,O1054)</f>
        <v>0</v>
      </c>
      <c r="N1054" s="358">
        <v>3775000</v>
      </c>
      <c r="O1054" s="358" t="s">
        <v>8</v>
      </c>
      <c r="P1054" s="358">
        <v>0</v>
      </c>
      <c r="Q1054" s="358">
        <v>0</v>
      </c>
      <c r="R1054" s="358">
        <v>0</v>
      </c>
      <c r="S1054" s="358">
        <v>0</v>
      </c>
      <c r="T1054" s="358">
        <v>0</v>
      </c>
      <c r="U1054" s="35">
        <f t="shared" si="64"/>
        <v>1</v>
      </c>
      <c r="W1054">
        <f>COUNTIF($E$3:$E$1479,E1054)</f>
        <v>1</v>
      </c>
      <c r="X1054" s="35">
        <f t="shared" si="65"/>
        <v>1</v>
      </c>
      <c r="Y1054">
        <f t="shared" si="66"/>
        <v>0</v>
      </c>
    </row>
    <row r="1055" spans="1:25" ht="15.75" x14ac:dyDescent="0.25">
      <c r="A1055">
        <f t="shared" si="67"/>
        <v>1053</v>
      </c>
      <c r="B1055" t="str">
        <f>C1055&amp;" "&amp;D1055&amp;" - "&amp;F1055</f>
        <v>Matt Murray - PIT</v>
      </c>
      <c r="C1055" t="str">
        <f>RIGHT(E1055,(LEN(E1055)-1)-SEARCH(",",E1055,1))</f>
        <v>Matt</v>
      </c>
      <c r="D1055" t="str">
        <f>LEFT(E1055,SEARCH(",",E1055,1)-1)</f>
        <v>Murray</v>
      </c>
      <c r="E1055" s="39" t="s">
        <v>1835</v>
      </c>
      <c r="F1055" s="30" t="s">
        <v>29</v>
      </c>
      <c r="G1055" s="35">
        <v>0</v>
      </c>
      <c r="H1055" s="9" t="s">
        <v>127</v>
      </c>
      <c r="I1055" s="9" t="s">
        <v>2679</v>
      </c>
      <c r="J1055" s="9">
        <v>25</v>
      </c>
      <c r="K1055" s="35">
        <f>VALUE(COUNTIF(Validation!$A$2:$H$47,E1055))</f>
        <v>0</v>
      </c>
      <c r="L1055" s="361">
        <f>IF(OR(N1055="RFA",N1055="UFA",N1055="",N1055=0),0,N1055)</f>
        <v>3750000</v>
      </c>
      <c r="M1055" s="361">
        <f>IF(OR(O1055="RFA",O1055="UFA",O1055="",O1055=0),0,O1055)</f>
        <v>0</v>
      </c>
      <c r="N1055" s="358">
        <v>3750000</v>
      </c>
      <c r="O1055" s="358" t="s">
        <v>8</v>
      </c>
      <c r="P1055" s="358">
        <v>0</v>
      </c>
      <c r="Q1055" s="358">
        <v>0</v>
      </c>
      <c r="R1055" s="358">
        <v>0</v>
      </c>
      <c r="S1055" s="358">
        <v>0</v>
      </c>
      <c r="T1055" s="358">
        <v>0</v>
      </c>
      <c r="U1055" s="35">
        <f t="shared" si="64"/>
        <v>1</v>
      </c>
      <c r="W1055">
        <f>COUNTIF($E$3:$E$1479,E1055)</f>
        <v>1</v>
      </c>
      <c r="X1055" s="35">
        <f t="shared" si="65"/>
        <v>0</v>
      </c>
      <c r="Y1055">
        <f t="shared" si="66"/>
        <v>0</v>
      </c>
    </row>
    <row r="1056" spans="1:25" ht="15.75" x14ac:dyDescent="0.25">
      <c r="A1056">
        <f t="shared" si="67"/>
        <v>1054</v>
      </c>
      <c r="B1056" t="str">
        <f>C1056&amp;" "&amp;D1056&amp;" - "&amp;F1056</f>
        <v>Bryan Rust - PIT</v>
      </c>
      <c r="C1056" t="str">
        <f>RIGHT(E1056,(LEN(E1056)-1)-SEARCH(",",E1056,1))</f>
        <v>Bryan</v>
      </c>
      <c r="D1056" t="str">
        <f>LEFT(E1056,SEARCH(",",E1056,1)-1)</f>
        <v>Rust</v>
      </c>
      <c r="E1056" s="39" t="s">
        <v>1825</v>
      </c>
      <c r="F1056" s="30" t="s">
        <v>29</v>
      </c>
      <c r="G1056" s="35">
        <v>0</v>
      </c>
      <c r="H1056" s="35" t="s">
        <v>2682</v>
      </c>
      <c r="I1056" s="35" t="s">
        <v>2679</v>
      </c>
      <c r="J1056" s="35">
        <v>27</v>
      </c>
      <c r="K1056" s="35">
        <f>VALUE(COUNTIF(Validation!$A$2:$H$47,E1056))</f>
        <v>0</v>
      </c>
      <c r="L1056" s="361">
        <f>IF(OR(N1056="RFA",N1056="UFA",N1056="",N1056=0),0,N1056)</f>
        <v>3500000</v>
      </c>
      <c r="M1056" s="361">
        <f>IF(OR(O1056="RFA",O1056="UFA",O1056="",O1056=0),0,O1056)</f>
        <v>3500000</v>
      </c>
      <c r="N1056" s="358">
        <v>3500000</v>
      </c>
      <c r="O1056" s="358">
        <v>3500000</v>
      </c>
      <c r="P1056" s="358">
        <v>3500000</v>
      </c>
      <c r="Q1056" s="358" t="s">
        <v>7</v>
      </c>
      <c r="R1056" s="358">
        <v>0</v>
      </c>
      <c r="S1056" s="358">
        <v>0</v>
      </c>
      <c r="T1056" s="358">
        <v>0</v>
      </c>
      <c r="U1056" s="35">
        <f t="shared" si="64"/>
        <v>3</v>
      </c>
      <c r="W1056">
        <f>COUNTIF($E$3:$E$1479,E1056)</f>
        <v>1</v>
      </c>
      <c r="X1056" s="35">
        <f t="shared" si="65"/>
        <v>0</v>
      </c>
      <c r="Y1056">
        <f t="shared" si="66"/>
        <v>1</v>
      </c>
    </row>
    <row r="1057" spans="1:25" ht="15.75" x14ac:dyDescent="0.25">
      <c r="A1057">
        <f t="shared" si="67"/>
        <v>1055</v>
      </c>
      <c r="B1057" t="str">
        <f>C1057&amp;" "&amp;D1057&amp;" - "&amp;F1057</f>
        <v>Brandon Tanev - PIT</v>
      </c>
      <c r="C1057" t="str">
        <f>RIGHT(E1057,(LEN(E1057)-1)-SEARCH(",",E1057,1))</f>
        <v>Brandon</v>
      </c>
      <c r="D1057" t="str">
        <f>LEFT(E1057,SEARCH(",",E1057,1)-1)</f>
        <v>Tanev</v>
      </c>
      <c r="E1057" s="39" t="s">
        <v>2087</v>
      </c>
      <c r="F1057" s="30" t="s">
        <v>29</v>
      </c>
      <c r="G1057" s="35" t="s">
        <v>383</v>
      </c>
      <c r="H1057" s="35" t="s">
        <v>2682</v>
      </c>
      <c r="I1057" s="35" t="s">
        <v>2679</v>
      </c>
      <c r="J1057" s="35">
        <v>27</v>
      </c>
      <c r="K1057" s="35">
        <f>VALUE(COUNTIF(Validation!$A$2:$H$47,E1057))</f>
        <v>0</v>
      </c>
      <c r="L1057" s="361">
        <f>IF(OR(N1057="RFA",N1057="UFA",N1057="",N1057=0),0,N1057)</f>
        <v>3500000</v>
      </c>
      <c r="M1057" s="361">
        <f>IF(OR(O1057="RFA",O1057="UFA",O1057="",O1057=0),0,O1057)</f>
        <v>3500000</v>
      </c>
      <c r="N1057" s="358">
        <v>3500000</v>
      </c>
      <c r="O1057" s="358">
        <v>3500000</v>
      </c>
      <c r="P1057" s="358">
        <v>3500000</v>
      </c>
      <c r="Q1057" s="358">
        <v>3500000</v>
      </c>
      <c r="R1057" s="358">
        <v>3500000</v>
      </c>
      <c r="S1057" s="358">
        <v>3500000</v>
      </c>
      <c r="T1057" s="358" t="s">
        <v>7</v>
      </c>
      <c r="U1057" s="35">
        <f t="shared" si="64"/>
        <v>6</v>
      </c>
      <c r="W1057">
        <f>COUNTIF($E$3:$E$1479,E1057)</f>
        <v>1</v>
      </c>
      <c r="X1057" s="35">
        <f t="shared" si="65"/>
        <v>0</v>
      </c>
      <c r="Y1057">
        <f t="shared" si="66"/>
        <v>1</v>
      </c>
    </row>
    <row r="1058" spans="1:25" ht="15.75" x14ac:dyDescent="0.25">
      <c r="A1058">
        <f t="shared" si="67"/>
        <v>1056</v>
      </c>
      <c r="B1058" t="str">
        <f>C1058&amp;" "&amp;D1058&amp;" - "&amp;F1058</f>
        <v>Jack Johnson - PIT</v>
      </c>
      <c r="C1058" t="str">
        <f>RIGHT(E1058,(LEN(E1058)-1)-SEARCH(",",E1058,1))</f>
        <v>Jack</v>
      </c>
      <c r="D1058" t="str">
        <f>LEFT(E1058,SEARCH(",",E1058,1)-1)</f>
        <v>Johnson</v>
      </c>
      <c r="E1058" s="39" t="s">
        <v>1832</v>
      </c>
      <c r="F1058" s="30" t="s">
        <v>29</v>
      </c>
      <c r="G1058" s="35">
        <v>0</v>
      </c>
      <c r="H1058" s="35" t="s">
        <v>382</v>
      </c>
      <c r="I1058" s="35" t="s">
        <v>2679</v>
      </c>
      <c r="J1058" s="35">
        <v>32</v>
      </c>
      <c r="K1058" s="35">
        <f>VALUE(COUNTIF(Validation!$A$2:$H$47,E1058))</f>
        <v>0</v>
      </c>
      <c r="L1058" s="361">
        <f>IF(OR(N1058="RFA",N1058="UFA",N1058="",N1058=0),0,N1058)</f>
        <v>3250000</v>
      </c>
      <c r="M1058" s="361">
        <f>IF(OR(O1058="RFA",O1058="UFA",O1058="",O1058=0),0,O1058)</f>
        <v>3250000</v>
      </c>
      <c r="N1058" s="358">
        <v>3250000</v>
      </c>
      <c r="O1058" s="358">
        <v>3250000</v>
      </c>
      <c r="P1058" s="358">
        <v>3250000</v>
      </c>
      <c r="Q1058" s="358">
        <v>3250000</v>
      </c>
      <c r="R1058" s="358" t="s">
        <v>7</v>
      </c>
      <c r="S1058" s="358">
        <v>0</v>
      </c>
      <c r="T1058" s="358">
        <v>0</v>
      </c>
      <c r="U1058" s="35">
        <f t="shared" si="64"/>
        <v>4</v>
      </c>
      <c r="W1058">
        <f>COUNTIF($E$3:$E$1479,E1058)</f>
        <v>1</v>
      </c>
      <c r="X1058" s="35">
        <f t="shared" si="65"/>
        <v>0</v>
      </c>
      <c r="Y1058">
        <f t="shared" si="66"/>
        <v>1</v>
      </c>
    </row>
    <row r="1059" spans="1:25" ht="15.75" x14ac:dyDescent="0.25">
      <c r="A1059">
        <f t="shared" si="67"/>
        <v>1057</v>
      </c>
      <c r="B1059" t="str">
        <f>C1059&amp;" "&amp;D1059&amp;" - "&amp;F1059</f>
        <v>John Marino - PIT</v>
      </c>
      <c r="C1059" t="str">
        <f>RIGHT(E1059,(LEN(E1059)-1)-SEARCH(",",E1059,1))</f>
        <v>John</v>
      </c>
      <c r="D1059" t="str">
        <f>LEFT(E1059,SEARCH(",",E1059,1)-1)</f>
        <v>Marino</v>
      </c>
      <c r="E1059" s="39" t="s">
        <v>2706</v>
      </c>
      <c r="F1059" s="30" t="s">
        <v>29</v>
      </c>
      <c r="G1059" s="35" t="s">
        <v>388</v>
      </c>
      <c r="H1059" s="35" t="s">
        <v>82</v>
      </c>
      <c r="I1059" s="35" t="s">
        <v>2692</v>
      </c>
      <c r="J1059" s="35">
        <v>22</v>
      </c>
      <c r="K1059" s="35">
        <f>VALUE(COUNTIF(Validation!$A$2:$H$47,E1059))</f>
        <v>0</v>
      </c>
      <c r="L1059" s="361">
        <f>IF(OR(N1059="RFA",N1059="UFA",N1059="",N1059=0),0,N1059)</f>
        <v>1775000</v>
      </c>
      <c r="M1059" s="361">
        <f>IF(OR(O1059="RFA",O1059="UFA",O1059="",O1059=0),0,O1059)</f>
        <v>1775000</v>
      </c>
      <c r="N1059" s="358">
        <v>1775000</v>
      </c>
      <c r="O1059" s="358">
        <v>1775000</v>
      </c>
      <c r="P1059" s="358" t="s">
        <v>8</v>
      </c>
      <c r="Q1059" s="358">
        <v>0</v>
      </c>
      <c r="R1059" s="358">
        <v>0</v>
      </c>
      <c r="S1059" s="358">
        <v>0</v>
      </c>
      <c r="T1059" s="358">
        <v>0</v>
      </c>
      <c r="U1059" s="35">
        <f t="shared" si="64"/>
        <v>2</v>
      </c>
      <c r="W1059">
        <f>COUNTIF($E$3:$E$1479,E1059)</f>
        <v>1</v>
      </c>
      <c r="X1059" s="35">
        <f t="shared" si="65"/>
        <v>1</v>
      </c>
      <c r="Y1059">
        <f t="shared" si="66"/>
        <v>1</v>
      </c>
    </row>
    <row r="1060" spans="1:25" ht="15.75" x14ac:dyDescent="0.25">
      <c r="A1060">
        <f t="shared" si="67"/>
        <v>1058</v>
      </c>
      <c r="B1060" t="str">
        <f>C1060&amp;" "&amp;D1060&amp;" - "&amp;F1060</f>
        <v>Casey DeSmith - PIT</v>
      </c>
      <c r="C1060" t="str">
        <f>RIGHT(E1060,(LEN(E1060)-1)-SEARCH(",",E1060,1))</f>
        <v>Casey</v>
      </c>
      <c r="D1060" t="str">
        <f>LEFT(E1060,SEARCH(",",E1060,1)-1)</f>
        <v>DeSmith</v>
      </c>
      <c r="E1060" s="39" t="s">
        <v>1836</v>
      </c>
      <c r="F1060" s="30" t="s">
        <v>29</v>
      </c>
      <c r="G1060" s="35">
        <v>0</v>
      </c>
      <c r="H1060" s="35" t="s">
        <v>127</v>
      </c>
      <c r="I1060" s="35" t="s">
        <v>2679</v>
      </c>
      <c r="J1060" s="35">
        <v>28</v>
      </c>
      <c r="K1060" s="35">
        <f>VALUE(COUNTIF(Validation!$A$2:$H$47,E1060))</f>
        <v>0</v>
      </c>
      <c r="L1060" s="361">
        <f>IF(OR(N1060="RFA",N1060="UFA",N1060="",N1060=0),0,N1060)</f>
        <v>1250000</v>
      </c>
      <c r="M1060" s="361">
        <f>IF(OR(O1060="RFA",O1060="UFA",O1060="",O1060=0),0,O1060)</f>
        <v>1250000</v>
      </c>
      <c r="N1060" s="358">
        <v>1250000</v>
      </c>
      <c r="O1060" s="358">
        <v>1250000</v>
      </c>
      <c r="P1060" s="358">
        <v>1250000</v>
      </c>
      <c r="Q1060" s="358" t="s">
        <v>7</v>
      </c>
      <c r="R1060" s="358">
        <v>0</v>
      </c>
      <c r="S1060" s="358">
        <v>0</v>
      </c>
      <c r="T1060" s="358">
        <v>0</v>
      </c>
      <c r="U1060" s="35">
        <f t="shared" si="64"/>
        <v>3</v>
      </c>
      <c r="W1060">
        <f>COUNTIF($E$3:$E$1479,E1060)</f>
        <v>1</v>
      </c>
      <c r="X1060" s="35">
        <f t="shared" si="65"/>
        <v>0</v>
      </c>
      <c r="Y1060">
        <f t="shared" si="66"/>
        <v>1</v>
      </c>
    </row>
    <row r="1061" spans="1:25" ht="15.75" x14ac:dyDescent="0.25">
      <c r="A1061">
        <f t="shared" si="67"/>
        <v>1059</v>
      </c>
      <c r="B1061" t="str">
        <f>C1061&amp;" "&amp;D1061&amp;" - "&amp;F1061</f>
        <v>Jared McCann - PIT</v>
      </c>
      <c r="C1061" t="str">
        <f>RIGHT(E1061,(LEN(E1061)-1)-SEARCH(",",E1061,1))</f>
        <v>Jared</v>
      </c>
      <c r="D1061" t="str">
        <f>LEFT(E1061,SEARCH(",",E1061,1)-1)</f>
        <v>McCann</v>
      </c>
      <c r="E1061" s="39" t="s">
        <v>1458</v>
      </c>
      <c r="F1061" s="30" t="s">
        <v>29</v>
      </c>
      <c r="G1061" s="35">
        <v>0</v>
      </c>
      <c r="H1061" s="35" t="s">
        <v>2698</v>
      </c>
      <c r="I1061" s="35" t="s">
        <v>2679</v>
      </c>
      <c r="J1061" s="35">
        <v>23</v>
      </c>
      <c r="K1061" s="35">
        <f>VALUE(COUNTIF(Validation!$A$2:$H$47,E1061))</f>
        <v>0</v>
      </c>
      <c r="L1061" s="361">
        <f>IF(OR(N1061="RFA",N1061="UFA",N1061="",N1061=0),0,N1061)</f>
        <v>1250000</v>
      </c>
      <c r="M1061" s="361">
        <f>IF(OR(O1061="RFA",O1061="UFA",O1061="",O1061=0),0,O1061)</f>
        <v>0</v>
      </c>
      <c r="N1061" s="358">
        <v>1250000</v>
      </c>
      <c r="O1061" s="358" t="s">
        <v>8</v>
      </c>
      <c r="P1061" s="358">
        <v>0</v>
      </c>
      <c r="Q1061" s="358">
        <v>0</v>
      </c>
      <c r="R1061" s="358">
        <v>0</v>
      </c>
      <c r="S1061" s="358">
        <v>0</v>
      </c>
      <c r="T1061" s="358">
        <v>0</v>
      </c>
      <c r="U1061" s="35">
        <f t="shared" si="64"/>
        <v>1</v>
      </c>
      <c r="W1061">
        <f>COUNTIF($E$3:$E$1479,E1061)</f>
        <v>1</v>
      </c>
      <c r="X1061" s="35">
        <f t="shared" si="65"/>
        <v>0</v>
      </c>
      <c r="Y1061">
        <f t="shared" si="66"/>
        <v>0</v>
      </c>
    </row>
    <row r="1062" spans="1:25" ht="15.75" x14ac:dyDescent="0.25">
      <c r="A1062">
        <f t="shared" si="67"/>
        <v>1060</v>
      </c>
      <c r="B1062" t="str">
        <f>C1062&amp;" "&amp;D1062&amp;" - "&amp;F1062</f>
        <v>Pierre-Olivier Joseph - PIT</v>
      </c>
      <c r="C1062" t="str">
        <f>RIGHT(E1062,(LEN(E1062)-1)-SEARCH(",",E1062,1))</f>
        <v>Pierre-Olivier</v>
      </c>
      <c r="D1062" t="str">
        <f>LEFT(E1062,SEARCH(",",E1062,1)-1)</f>
        <v>Joseph</v>
      </c>
      <c r="E1062" s="39" t="s">
        <v>2174</v>
      </c>
      <c r="F1062" s="30" t="s">
        <v>29</v>
      </c>
      <c r="G1062" s="35" t="s">
        <v>388</v>
      </c>
      <c r="H1062" s="35" t="s">
        <v>382</v>
      </c>
      <c r="I1062" s="35" t="s">
        <v>2692</v>
      </c>
      <c r="J1062" s="35">
        <v>20</v>
      </c>
      <c r="K1062" s="35">
        <f>VALUE(COUNTIF(Validation!$A$2:$H$47,E1062))</f>
        <v>0</v>
      </c>
      <c r="L1062" s="361">
        <f>IF(OR(N1062="RFA",N1062="UFA",N1062="",N1062=0),0,N1062)</f>
        <v>1075833</v>
      </c>
      <c r="M1062" s="361">
        <f>IF(OR(O1062="RFA",O1062="UFA",O1062="",O1062=0),0,O1062)</f>
        <v>1075833</v>
      </c>
      <c r="N1062" s="358">
        <v>1075833</v>
      </c>
      <c r="O1062" s="358">
        <v>1075833</v>
      </c>
      <c r="P1062" s="358">
        <v>1075833</v>
      </c>
      <c r="Q1062" s="358" t="s">
        <v>8</v>
      </c>
      <c r="R1062" s="358">
        <v>0</v>
      </c>
      <c r="S1062" s="358">
        <v>0</v>
      </c>
      <c r="T1062" s="358">
        <v>0</v>
      </c>
      <c r="U1062" s="35">
        <f t="shared" si="64"/>
        <v>3</v>
      </c>
      <c r="W1062">
        <f>COUNTIF($E$3:$E$1479,E1062)</f>
        <v>1</v>
      </c>
      <c r="X1062" s="35">
        <f t="shared" si="65"/>
        <v>1</v>
      </c>
      <c r="Y1062">
        <f t="shared" si="66"/>
        <v>1</v>
      </c>
    </row>
    <row r="1063" spans="1:25" ht="15.75" x14ac:dyDescent="0.25">
      <c r="A1063">
        <f t="shared" si="67"/>
        <v>1061</v>
      </c>
      <c r="B1063" t="str">
        <f>C1063&amp;" "&amp;D1063&amp;" - "&amp;F1063</f>
        <v>Zach Aston-Reese - PIT</v>
      </c>
      <c r="C1063" t="str">
        <f>RIGHT(E1063,(LEN(E1063)-1)-SEARCH(",",E1063,1))</f>
        <v>Zach</v>
      </c>
      <c r="D1063" t="str">
        <f>LEFT(E1063,SEARCH(",",E1063,1)-1)</f>
        <v>Aston-Reese</v>
      </c>
      <c r="E1063" s="39" t="s">
        <v>1838</v>
      </c>
      <c r="F1063" s="30" t="s">
        <v>29</v>
      </c>
      <c r="G1063" s="35">
        <v>0</v>
      </c>
      <c r="H1063" s="35" t="s">
        <v>2686</v>
      </c>
      <c r="I1063" s="35" t="s">
        <v>2679</v>
      </c>
      <c r="J1063" s="35">
        <v>25</v>
      </c>
      <c r="K1063" s="35">
        <f>VALUE(COUNTIF(Validation!$A$2:$H$47,E1063))</f>
        <v>0</v>
      </c>
      <c r="L1063" s="361">
        <f>IF(OR(N1063="RFA",N1063="UFA",N1063="",N1063=0),0,N1063)</f>
        <v>1000000</v>
      </c>
      <c r="M1063" s="361">
        <f>IF(OR(O1063="RFA",O1063="UFA",O1063="",O1063=0),0,O1063)</f>
        <v>1000000</v>
      </c>
      <c r="N1063" s="358">
        <v>1000000</v>
      </c>
      <c r="O1063" s="358">
        <v>1000000</v>
      </c>
      <c r="P1063" s="358" t="s">
        <v>8</v>
      </c>
      <c r="Q1063" s="358">
        <v>0</v>
      </c>
      <c r="R1063" s="358">
        <v>0</v>
      </c>
      <c r="S1063" s="358">
        <v>0</v>
      </c>
      <c r="T1063" s="358">
        <v>0</v>
      </c>
      <c r="U1063" s="35">
        <f t="shared" si="64"/>
        <v>2</v>
      </c>
      <c r="W1063">
        <f>COUNTIF($E$3:$E$1479,E1063)</f>
        <v>1</v>
      </c>
      <c r="X1063" s="35">
        <f t="shared" si="65"/>
        <v>0</v>
      </c>
      <c r="Y1063">
        <f t="shared" si="66"/>
        <v>1</v>
      </c>
    </row>
    <row r="1064" spans="1:25" ht="15.75" x14ac:dyDescent="0.25">
      <c r="A1064">
        <f t="shared" si="67"/>
        <v>1062</v>
      </c>
      <c r="B1064" t="str">
        <f>C1064&amp;" "&amp;D1064&amp;" - "&amp;F1064</f>
        <v>Filip Hallander - PIT</v>
      </c>
      <c r="C1064" t="str">
        <f>RIGHT(E1064,(LEN(E1064)-1)-SEARCH(",",E1064,1))</f>
        <v>Filip</v>
      </c>
      <c r="D1064" t="str">
        <f>LEFT(E1064,SEARCH(",",E1064,1)-1)</f>
        <v>Hallander</v>
      </c>
      <c r="E1064" s="39" t="s">
        <v>2912</v>
      </c>
      <c r="F1064" s="30" t="s">
        <v>29</v>
      </c>
      <c r="G1064" s="35" t="s">
        <v>388</v>
      </c>
      <c r="H1064" s="35" t="s">
        <v>73</v>
      </c>
      <c r="I1064" s="35" t="s">
        <v>2692</v>
      </c>
      <c r="J1064" s="35">
        <v>19</v>
      </c>
      <c r="K1064" s="35">
        <f>VALUE(COUNTIF(Validation!$A$2:$H$47,E1064))</f>
        <v>0</v>
      </c>
      <c r="L1064" s="361">
        <f>IF(OR(N1064="RFA",N1064="UFA",N1064="",N1064=0),0,N1064)</f>
        <v>927500</v>
      </c>
      <c r="M1064" s="361">
        <f>IF(OR(O1064="RFA",O1064="UFA",O1064="",O1064=0),0,O1064)</f>
        <v>927500</v>
      </c>
      <c r="N1064" s="358">
        <v>927500</v>
      </c>
      <c r="O1064" s="358">
        <v>927500</v>
      </c>
      <c r="P1064" s="358">
        <v>927500</v>
      </c>
      <c r="Q1064" s="358" t="s">
        <v>8</v>
      </c>
      <c r="R1064" s="358">
        <v>0</v>
      </c>
      <c r="S1064" s="358">
        <v>0</v>
      </c>
      <c r="T1064" s="358">
        <v>0</v>
      </c>
      <c r="U1064" s="35">
        <f t="shared" si="64"/>
        <v>3</v>
      </c>
      <c r="W1064">
        <f>COUNTIF($E$3:$E$1479,E1064)</f>
        <v>1</v>
      </c>
      <c r="X1064" s="35">
        <f t="shared" si="65"/>
        <v>1</v>
      </c>
      <c r="Y1064">
        <f t="shared" si="66"/>
        <v>1</v>
      </c>
    </row>
    <row r="1065" spans="1:25" ht="15.75" x14ac:dyDescent="0.25">
      <c r="A1065">
        <f t="shared" si="67"/>
        <v>1063</v>
      </c>
      <c r="B1065" t="str">
        <f>C1065&amp;" "&amp;D1065&amp;" - "&amp;F1065</f>
        <v>Calen Addison - PIT</v>
      </c>
      <c r="C1065" t="str">
        <f>RIGHT(E1065,(LEN(E1065)-1)-SEARCH(",",E1065,1))</f>
        <v>Calen</v>
      </c>
      <c r="D1065" t="str">
        <f>LEFT(E1065,SEARCH(",",E1065,1)-1)</f>
        <v>Addison</v>
      </c>
      <c r="E1065" s="39" t="s">
        <v>2482</v>
      </c>
      <c r="F1065" s="30" t="s">
        <v>29</v>
      </c>
      <c r="G1065" s="35" t="s">
        <v>390</v>
      </c>
      <c r="H1065" s="35" t="s">
        <v>381</v>
      </c>
      <c r="I1065" s="35" t="s">
        <v>391</v>
      </c>
      <c r="J1065" s="35">
        <v>19</v>
      </c>
      <c r="K1065" s="35">
        <f>VALUE(COUNTIF(Validation!$A$2:$H$47,E1065))</f>
        <v>0</v>
      </c>
      <c r="L1065" s="361">
        <f>IF(OR(N1065="RFA",N1065="UFA",N1065="",N1065=0),0,N1065)</f>
        <v>925000</v>
      </c>
      <c r="M1065" s="361">
        <f>IF(OR(O1065="RFA",O1065="UFA",O1065="",O1065=0),0,O1065)</f>
        <v>925000</v>
      </c>
      <c r="N1065" s="358">
        <v>925000</v>
      </c>
      <c r="O1065" s="358">
        <v>925000</v>
      </c>
      <c r="P1065" s="358">
        <v>925000</v>
      </c>
      <c r="Q1065" s="358" t="s">
        <v>8</v>
      </c>
      <c r="R1065" s="358">
        <v>0</v>
      </c>
      <c r="S1065" s="358">
        <v>0</v>
      </c>
      <c r="T1065" s="358">
        <v>0</v>
      </c>
      <c r="U1065" s="35">
        <f t="shared" si="64"/>
        <v>3</v>
      </c>
      <c r="W1065">
        <f>COUNTIF($E$3:$E$1479,E1065)</f>
        <v>1</v>
      </c>
      <c r="X1065" s="35">
        <f t="shared" si="65"/>
        <v>1</v>
      </c>
      <c r="Y1065">
        <f t="shared" si="66"/>
        <v>1</v>
      </c>
    </row>
    <row r="1066" spans="1:25" ht="15.75" x14ac:dyDescent="0.25">
      <c r="A1066">
        <f t="shared" si="67"/>
        <v>1064</v>
      </c>
      <c r="B1066" t="str">
        <f>C1066&amp;" "&amp;D1066&amp;" - "&amp;F1066</f>
        <v>Niclas Almari - PIT</v>
      </c>
      <c r="C1066" t="str">
        <f>RIGHT(E1066,(LEN(E1066)-1)-SEARCH(",",E1066,1))</f>
        <v>Niclas</v>
      </c>
      <c r="D1066" t="str">
        <f>LEFT(E1066,SEARCH(",",E1066,1)-1)</f>
        <v>Almari</v>
      </c>
      <c r="E1066" s="39" t="s">
        <v>2481</v>
      </c>
      <c r="F1066" s="35" t="s">
        <v>29</v>
      </c>
      <c r="G1066" s="35" t="s">
        <v>388</v>
      </c>
      <c r="H1066" s="9" t="s">
        <v>382</v>
      </c>
      <c r="I1066" s="9" t="s">
        <v>2692</v>
      </c>
      <c r="J1066" s="9">
        <v>21</v>
      </c>
      <c r="K1066" s="35">
        <f>VALUE(COUNTIF(Validation!$A$2:$H$47,E1066))</f>
        <v>0</v>
      </c>
      <c r="L1066" s="361">
        <f>IF(OR(N1066="RFA",N1066="UFA",N1066="",N1066=0),0,N1066)</f>
        <v>925000</v>
      </c>
      <c r="M1066" s="361">
        <f>IF(OR(O1066="RFA",O1066="UFA",O1066="",O1066=0),0,O1066)</f>
        <v>925000</v>
      </c>
      <c r="N1066" s="358">
        <v>925000</v>
      </c>
      <c r="O1066" s="358">
        <v>925000</v>
      </c>
      <c r="P1066" s="358">
        <v>925000</v>
      </c>
      <c r="Q1066" s="358" t="s">
        <v>8</v>
      </c>
      <c r="R1066" s="358">
        <v>0</v>
      </c>
      <c r="S1066" s="358">
        <v>0</v>
      </c>
      <c r="T1066" s="358">
        <v>0</v>
      </c>
      <c r="U1066" s="35">
        <f t="shared" si="64"/>
        <v>3</v>
      </c>
      <c r="W1066">
        <f>COUNTIF($E$3:$E$1479,E1066)</f>
        <v>1</v>
      </c>
      <c r="X1066" s="35">
        <f t="shared" si="65"/>
        <v>1</v>
      </c>
      <c r="Y1066">
        <f t="shared" si="66"/>
        <v>1</v>
      </c>
    </row>
    <row r="1067" spans="1:25" ht="15.75" x14ac:dyDescent="0.25">
      <c r="A1067">
        <f t="shared" si="67"/>
        <v>1065</v>
      </c>
      <c r="B1067" t="str">
        <f>C1067&amp;" "&amp;D1067&amp;" - "&amp;F1067</f>
        <v>Justin Almeida - PIT</v>
      </c>
      <c r="C1067" t="str">
        <f>RIGHT(E1067,(LEN(E1067)-1)-SEARCH(",",E1067,1))</f>
        <v>Justin</v>
      </c>
      <c r="D1067" t="str">
        <f>LEFT(E1067,SEARCH(",",E1067,1)-1)</f>
        <v>Almeida</v>
      </c>
      <c r="E1067" s="39" t="s">
        <v>2476</v>
      </c>
      <c r="F1067" s="30" t="s">
        <v>29</v>
      </c>
      <c r="G1067" s="35" t="s">
        <v>388</v>
      </c>
      <c r="H1067" s="35" t="s">
        <v>2681</v>
      </c>
      <c r="I1067" s="35" t="s">
        <v>2692</v>
      </c>
      <c r="J1067" s="35">
        <v>20</v>
      </c>
      <c r="K1067" s="35">
        <f>VALUE(COUNTIF(Validation!$A$2:$H$47,E1067))</f>
        <v>0</v>
      </c>
      <c r="L1067" s="361">
        <f>IF(OR(N1067="RFA",N1067="UFA",N1067="",N1067=0),0,N1067)</f>
        <v>925000</v>
      </c>
      <c r="M1067" s="361">
        <f>IF(OR(O1067="RFA",O1067="UFA",O1067="",O1067=0),0,O1067)</f>
        <v>925000</v>
      </c>
      <c r="N1067" s="358">
        <v>925000</v>
      </c>
      <c r="O1067" s="358">
        <v>925000</v>
      </c>
      <c r="P1067" s="358">
        <v>925000</v>
      </c>
      <c r="Q1067" s="358" t="s">
        <v>8</v>
      </c>
      <c r="R1067" s="358">
        <v>0</v>
      </c>
      <c r="S1067" s="358">
        <v>0</v>
      </c>
      <c r="T1067" s="358">
        <v>0</v>
      </c>
      <c r="U1067" s="35">
        <f t="shared" si="64"/>
        <v>3</v>
      </c>
      <c r="W1067">
        <f>COUNTIF($E$3:$E$1479,E1067)</f>
        <v>1</v>
      </c>
      <c r="X1067" s="35">
        <f t="shared" si="65"/>
        <v>1</v>
      </c>
      <c r="Y1067">
        <f t="shared" si="66"/>
        <v>1</v>
      </c>
    </row>
    <row r="1068" spans="1:25" ht="15.75" x14ac:dyDescent="0.25">
      <c r="A1068">
        <f t="shared" si="67"/>
        <v>1066</v>
      </c>
      <c r="B1068" t="str">
        <f>C1068&amp;" "&amp;D1068&amp;" - "&amp;F1068</f>
        <v>Anthony Angello - PIT</v>
      </c>
      <c r="C1068" t="str">
        <f>RIGHT(E1068,(LEN(E1068)-1)-SEARCH(",",E1068,1))</f>
        <v>Anthony</v>
      </c>
      <c r="D1068" t="str">
        <f>LEFT(E1068,SEARCH(",",E1068,1)-1)</f>
        <v>Angello</v>
      </c>
      <c r="E1068" s="39" t="s">
        <v>1840</v>
      </c>
      <c r="F1068" s="30" t="s">
        <v>29</v>
      </c>
      <c r="G1068" s="35" t="s">
        <v>388</v>
      </c>
      <c r="H1068" s="35" t="s">
        <v>73</v>
      </c>
      <c r="I1068" s="35" t="s">
        <v>2692</v>
      </c>
      <c r="J1068" s="35">
        <v>23</v>
      </c>
      <c r="K1068" s="35">
        <f>VALUE(COUNTIF(Validation!$A$2:$H$47,E1068))</f>
        <v>0</v>
      </c>
      <c r="L1068" s="361">
        <f>IF(OR(N1068="RFA",N1068="UFA",N1068="",N1068=0),0,N1068)</f>
        <v>925000</v>
      </c>
      <c r="M1068" s="361">
        <f>IF(OR(O1068="RFA",O1068="UFA",O1068="",O1068=0),0,O1068)</f>
        <v>0</v>
      </c>
      <c r="N1068" s="358">
        <v>925000</v>
      </c>
      <c r="O1068" s="358" t="s">
        <v>8</v>
      </c>
      <c r="P1068" s="358">
        <v>0</v>
      </c>
      <c r="Q1068" s="358">
        <v>0</v>
      </c>
      <c r="R1068" s="358">
        <v>0</v>
      </c>
      <c r="S1068" s="358">
        <v>0</v>
      </c>
      <c r="T1068" s="358">
        <v>0</v>
      </c>
      <c r="U1068" s="35">
        <f t="shared" si="64"/>
        <v>1</v>
      </c>
      <c r="W1068">
        <f>COUNTIF($E$3:$E$1479,E1068)</f>
        <v>1</v>
      </c>
      <c r="X1068" s="35">
        <f t="shared" si="65"/>
        <v>1</v>
      </c>
      <c r="Y1068">
        <f t="shared" si="66"/>
        <v>0</v>
      </c>
    </row>
    <row r="1069" spans="1:25" ht="15.75" x14ac:dyDescent="0.25">
      <c r="A1069">
        <f t="shared" si="67"/>
        <v>1067</v>
      </c>
      <c r="B1069" t="str">
        <f>C1069&amp;" "&amp;D1069&amp;" - "&amp;F1069</f>
        <v>Kasper Bjorkqvist - PIT</v>
      </c>
      <c r="C1069" t="str">
        <f>RIGHT(E1069,(LEN(E1069)-1)-SEARCH(",",E1069,1))</f>
        <v>Kasper</v>
      </c>
      <c r="D1069" t="str">
        <f>LEFT(E1069,SEARCH(",",E1069,1)-1)</f>
        <v>Bjorkqvist</v>
      </c>
      <c r="E1069" s="39" t="s">
        <v>2850</v>
      </c>
      <c r="F1069" s="30" t="s">
        <v>29</v>
      </c>
      <c r="G1069" s="35" t="s">
        <v>388</v>
      </c>
      <c r="H1069" s="35" t="s">
        <v>93</v>
      </c>
      <c r="I1069" s="35" t="s">
        <v>2692</v>
      </c>
      <c r="J1069" s="35">
        <v>22</v>
      </c>
      <c r="K1069" s="35">
        <f>VALUE(COUNTIF(Validation!$A$2:$H$47,E1069))</f>
        <v>0</v>
      </c>
      <c r="L1069" s="361">
        <f>IF(OR(N1069="RFA",N1069="UFA",N1069="",N1069=0),0,N1069)</f>
        <v>925000</v>
      </c>
      <c r="M1069" s="361">
        <f>IF(OR(O1069="RFA",O1069="UFA",O1069="",O1069=0),0,O1069)</f>
        <v>925000</v>
      </c>
      <c r="N1069" s="358">
        <v>925000</v>
      </c>
      <c r="O1069" s="358">
        <v>925000</v>
      </c>
      <c r="P1069" s="358" t="s">
        <v>8</v>
      </c>
      <c r="Q1069" s="358">
        <v>0</v>
      </c>
      <c r="R1069" s="358">
        <v>0</v>
      </c>
      <c r="S1069" s="358">
        <v>0</v>
      </c>
      <c r="T1069" s="358">
        <v>0</v>
      </c>
      <c r="U1069" s="35">
        <f t="shared" si="64"/>
        <v>2</v>
      </c>
      <c r="W1069">
        <f>COUNTIF($E$3:$E$1479,E1069)</f>
        <v>1</v>
      </c>
      <c r="X1069" s="35">
        <f t="shared" si="65"/>
        <v>1</v>
      </c>
      <c r="Y1069">
        <f t="shared" si="66"/>
        <v>1</v>
      </c>
    </row>
    <row r="1070" spans="1:25" ht="15.75" x14ac:dyDescent="0.25">
      <c r="A1070">
        <f t="shared" si="67"/>
        <v>1068</v>
      </c>
      <c r="B1070" t="str">
        <f>C1070&amp;" "&amp;D1070&amp;" - "&amp;F1070</f>
        <v>Jan Drozg - PIT</v>
      </c>
      <c r="C1070" t="str">
        <f>RIGHT(E1070,(LEN(E1070)-1)-SEARCH(",",E1070,1))</f>
        <v>Jan</v>
      </c>
      <c r="D1070" t="str">
        <f>LEFT(E1070,SEARCH(",",E1070,1)-1)</f>
        <v>Drozg</v>
      </c>
      <c r="E1070" s="39" t="s">
        <v>2475</v>
      </c>
      <c r="F1070" s="30" t="s">
        <v>29</v>
      </c>
      <c r="G1070" s="35" t="s">
        <v>388</v>
      </c>
      <c r="H1070" s="35" t="s">
        <v>2691</v>
      </c>
      <c r="I1070" s="35" t="s">
        <v>2692</v>
      </c>
      <c r="J1070" s="35">
        <v>20</v>
      </c>
      <c r="K1070" s="35">
        <f>VALUE(COUNTIF(Validation!$A$2:$H$47,E1070))</f>
        <v>0</v>
      </c>
      <c r="L1070" s="361">
        <f>IF(OR(N1070="RFA",N1070="UFA",N1070="",N1070=0),0,N1070)</f>
        <v>925000</v>
      </c>
      <c r="M1070" s="361">
        <f>IF(OR(O1070="RFA",O1070="UFA",O1070="",O1070=0),0,O1070)</f>
        <v>925000</v>
      </c>
      <c r="N1070" s="358">
        <v>925000</v>
      </c>
      <c r="O1070" s="358">
        <v>925000</v>
      </c>
      <c r="P1070" s="358">
        <v>925000</v>
      </c>
      <c r="Q1070" s="358" t="s">
        <v>8</v>
      </c>
      <c r="R1070" s="358">
        <v>0</v>
      </c>
      <c r="S1070" s="358">
        <v>0</v>
      </c>
      <c r="T1070" s="358">
        <v>0</v>
      </c>
      <c r="U1070" s="35">
        <f t="shared" si="64"/>
        <v>3</v>
      </c>
      <c r="W1070">
        <f>COUNTIF($E$3:$E$1479,E1070)</f>
        <v>1</v>
      </c>
      <c r="X1070" s="35">
        <f t="shared" si="65"/>
        <v>1</v>
      </c>
      <c r="Y1070">
        <f t="shared" si="66"/>
        <v>1</v>
      </c>
    </row>
    <row r="1071" spans="1:25" ht="15.75" x14ac:dyDescent="0.25">
      <c r="A1071">
        <f t="shared" si="67"/>
        <v>1069</v>
      </c>
      <c r="B1071" t="str">
        <f>C1071&amp;" "&amp;D1071&amp;" - "&amp;F1071</f>
        <v>Sam Lafferty - PIT</v>
      </c>
      <c r="C1071" t="str">
        <f>RIGHT(E1071,(LEN(E1071)-1)-SEARCH(",",E1071,1))</f>
        <v>Sam</v>
      </c>
      <c r="D1071" t="str">
        <f>LEFT(E1071,SEARCH(",",E1071,1)-1)</f>
        <v>Lafferty</v>
      </c>
      <c r="E1071" s="39" t="s">
        <v>1842</v>
      </c>
      <c r="F1071" s="30" t="s">
        <v>29</v>
      </c>
      <c r="G1071" s="35" t="s">
        <v>388</v>
      </c>
      <c r="H1071" s="35" t="s">
        <v>2681</v>
      </c>
      <c r="I1071" s="35" t="s">
        <v>2692</v>
      </c>
      <c r="J1071" s="35">
        <v>24</v>
      </c>
      <c r="K1071" s="35">
        <f>VALUE(COUNTIF(Validation!$A$2:$H$47,E1071))</f>
        <v>0</v>
      </c>
      <c r="L1071" s="361">
        <f>IF(OR(N1071="RFA",N1071="UFA",N1071="",N1071=0),0,N1071)</f>
        <v>925000</v>
      </c>
      <c r="M1071" s="361">
        <f>IF(OR(O1071="RFA",O1071="UFA",O1071="",O1071=0),0,O1071)</f>
        <v>0</v>
      </c>
      <c r="N1071" s="358">
        <v>925000</v>
      </c>
      <c r="O1071" s="358" t="s">
        <v>8</v>
      </c>
      <c r="P1071" s="358">
        <v>0</v>
      </c>
      <c r="Q1071" s="358">
        <v>0</v>
      </c>
      <c r="R1071" s="358">
        <v>0</v>
      </c>
      <c r="S1071" s="358">
        <v>0</v>
      </c>
      <c r="T1071" s="358">
        <v>0</v>
      </c>
      <c r="U1071" s="35">
        <f t="shared" si="64"/>
        <v>1</v>
      </c>
      <c r="W1071">
        <f>COUNTIF($E$3:$E$1479,E1071)</f>
        <v>1</v>
      </c>
      <c r="X1071" s="35">
        <f t="shared" si="65"/>
        <v>1</v>
      </c>
      <c r="Y1071">
        <f t="shared" si="66"/>
        <v>0</v>
      </c>
    </row>
    <row r="1072" spans="1:25" ht="15.75" x14ac:dyDescent="0.25">
      <c r="A1072">
        <f t="shared" si="67"/>
        <v>1070</v>
      </c>
      <c r="B1072" t="str">
        <f>C1072&amp;" "&amp;D1072&amp;" - "&amp;F1072</f>
        <v>Emil Larmi - PIT</v>
      </c>
      <c r="C1072" t="str">
        <f>RIGHT(E1072,(LEN(E1072)-1)-SEARCH(",",E1072,1))</f>
        <v>Emil</v>
      </c>
      <c r="D1072" t="str">
        <f>LEFT(E1072,SEARCH(",",E1072,1)-1)</f>
        <v>Larmi</v>
      </c>
      <c r="E1072" s="39" t="s">
        <v>2483</v>
      </c>
      <c r="F1072" s="30" t="s">
        <v>29</v>
      </c>
      <c r="G1072" s="35" t="s">
        <v>388</v>
      </c>
      <c r="H1072" s="35" t="s">
        <v>127</v>
      </c>
      <c r="I1072" s="35" t="s">
        <v>2692</v>
      </c>
      <c r="J1072" s="35">
        <v>22</v>
      </c>
      <c r="K1072" s="35">
        <f>VALUE(COUNTIF(Validation!$A$2:$H$47,E1072))</f>
        <v>0</v>
      </c>
      <c r="L1072" s="361">
        <f>IF(OR(N1072="RFA",N1072="UFA",N1072="",N1072=0),0,N1072)</f>
        <v>925000</v>
      </c>
      <c r="M1072" s="361">
        <f>IF(OR(O1072="RFA",O1072="UFA",O1072="",O1072=0),0,O1072)</f>
        <v>925000</v>
      </c>
      <c r="N1072" s="358">
        <v>925000</v>
      </c>
      <c r="O1072" s="358">
        <v>925000</v>
      </c>
      <c r="P1072" s="358" t="s">
        <v>8</v>
      </c>
      <c r="Q1072" s="358">
        <v>0</v>
      </c>
      <c r="R1072" s="358">
        <v>0</v>
      </c>
      <c r="S1072" s="358">
        <v>0</v>
      </c>
      <c r="T1072" s="358">
        <v>0</v>
      </c>
      <c r="U1072" s="35">
        <f t="shared" si="64"/>
        <v>2</v>
      </c>
      <c r="W1072">
        <f>COUNTIF($E$3:$E$1479,E1072)</f>
        <v>1</v>
      </c>
      <c r="X1072" s="35">
        <f t="shared" si="65"/>
        <v>1</v>
      </c>
      <c r="Y1072">
        <f t="shared" si="66"/>
        <v>1</v>
      </c>
    </row>
    <row r="1073" spans="1:25" ht="15.75" x14ac:dyDescent="0.25">
      <c r="A1073">
        <f t="shared" si="67"/>
        <v>1071</v>
      </c>
      <c r="B1073" t="str">
        <f>C1073&amp;" "&amp;D1073&amp;" - "&amp;F1073</f>
        <v>Jacob Lucchini - PIT</v>
      </c>
      <c r="C1073" t="str">
        <f>RIGHT(E1073,(LEN(E1073)-1)-SEARCH(",",E1073,1))</f>
        <v>Jacob</v>
      </c>
      <c r="D1073" t="str">
        <f>LEFT(E1073,SEARCH(",",E1073,1)-1)</f>
        <v>Lucchini</v>
      </c>
      <c r="E1073" s="39" t="s">
        <v>2477</v>
      </c>
      <c r="F1073" s="30" t="s">
        <v>29</v>
      </c>
      <c r="G1073" s="35" t="s">
        <v>388</v>
      </c>
      <c r="H1073" s="35" t="s">
        <v>2681</v>
      </c>
      <c r="I1073" s="35" t="s">
        <v>2692</v>
      </c>
      <c r="J1073" s="35">
        <v>24</v>
      </c>
      <c r="K1073" s="35">
        <f>VALUE(COUNTIF(Validation!$A$2:$H$47,E1073))</f>
        <v>0</v>
      </c>
      <c r="L1073" s="361">
        <f>IF(OR(N1073="RFA",N1073="UFA",N1073="",N1073=0),0,N1073)</f>
        <v>925000</v>
      </c>
      <c r="M1073" s="361">
        <f>IF(OR(O1073="RFA",O1073="UFA",O1073="",O1073=0),0,O1073)</f>
        <v>0</v>
      </c>
      <c r="N1073" s="358">
        <v>925000</v>
      </c>
      <c r="O1073" s="358" t="s">
        <v>8</v>
      </c>
      <c r="P1073" s="358">
        <v>0</v>
      </c>
      <c r="Q1073" s="358">
        <v>0</v>
      </c>
      <c r="R1073" s="358">
        <v>0</v>
      </c>
      <c r="S1073" s="358">
        <v>0</v>
      </c>
      <c r="T1073" s="358">
        <v>0</v>
      </c>
      <c r="U1073" s="35">
        <f t="shared" si="64"/>
        <v>1</v>
      </c>
      <c r="W1073">
        <f>COUNTIF($E$3:$E$1479,E1073)</f>
        <v>1</v>
      </c>
      <c r="X1073" s="35">
        <f t="shared" si="65"/>
        <v>1</v>
      </c>
      <c r="Y1073">
        <f t="shared" si="66"/>
        <v>0</v>
      </c>
    </row>
    <row r="1074" spans="1:25" ht="15.75" x14ac:dyDescent="0.25">
      <c r="A1074">
        <f t="shared" si="67"/>
        <v>1072</v>
      </c>
      <c r="B1074" t="str">
        <f>C1074&amp;" "&amp;D1074&amp;" - "&amp;F1074</f>
        <v>Linus olund - PIT</v>
      </c>
      <c r="C1074" t="str">
        <f>RIGHT(E1074,(LEN(E1074)-1)-SEARCH(",",E1074,1))</f>
        <v>Linus</v>
      </c>
      <c r="D1074" t="str">
        <f>LEFT(E1074,SEARCH(",",E1074,1)-1)</f>
        <v>olund</v>
      </c>
      <c r="E1074" s="39" t="s">
        <v>2862</v>
      </c>
      <c r="F1074" s="30" t="s">
        <v>29</v>
      </c>
      <c r="G1074" s="35" t="s">
        <v>388</v>
      </c>
      <c r="H1074" s="35" t="s">
        <v>73</v>
      </c>
      <c r="I1074" s="35" t="s">
        <v>2692</v>
      </c>
      <c r="J1074" s="35">
        <v>22</v>
      </c>
      <c r="K1074" s="35">
        <f>VALUE(COUNTIF(Validation!$A$2:$H$47,E1074))</f>
        <v>0</v>
      </c>
      <c r="L1074" s="361">
        <f>IF(OR(N1074="RFA",N1074="UFA",N1074="",N1074=0),0,N1074)</f>
        <v>925000</v>
      </c>
      <c r="M1074" s="361">
        <f>IF(OR(O1074="RFA",O1074="UFA",O1074="",O1074=0),0,O1074)</f>
        <v>925000</v>
      </c>
      <c r="N1074" s="358">
        <v>925000</v>
      </c>
      <c r="O1074" s="358">
        <v>925000</v>
      </c>
      <c r="P1074" s="358" t="s">
        <v>8</v>
      </c>
      <c r="Q1074" s="358">
        <v>0</v>
      </c>
      <c r="R1074" s="358">
        <v>0</v>
      </c>
      <c r="S1074" s="358">
        <v>0</v>
      </c>
      <c r="T1074" s="358">
        <v>0</v>
      </c>
      <c r="U1074" s="35">
        <f t="shared" si="64"/>
        <v>2</v>
      </c>
      <c r="W1074">
        <f>COUNTIF($E$3:$E$1479,E1074)</f>
        <v>1</v>
      </c>
      <c r="X1074" s="35">
        <f t="shared" si="65"/>
        <v>1</v>
      </c>
      <c r="Y1074">
        <f t="shared" si="66"/>
        <v>1</v>
      </c>
    </row>
    <row r="1075" spans="1:25" ht="15.75" x14ac:dyDescent="0.25">
      <c r="A1075">
        <f t="shared" si="67"/>
        <v>1073</v>
      </c>
      <c r="B1075" t="str">
        <f>C1075&amp;" "&amp;D1075&amp;" - "&amp;F1075</f>
        <v>Oula Palve - PIT</v>
      </c>
      <c r="C1075" t="str">
        <f>RIGHT(E1075,(LEN(E1075)-1)-SEARCH(",",E1075,1))</f>
        <v>Oula</v>
      </c>
      <c r="D1075" t="str">
        <f>LEFT(E1075,SEARCH(",",E1075,1)-1)</f>
        <v>Palve</v>
      </c>
      <c r="E1075" s="39" t="s">
        <v>2478</v>
      </c>
      <c r="F1075" s="30" t="s">
        <v>29</v>
      </c>
      <c r="G1075" s="35" t="s">
        <v>388</v>
      </c>
      <c r="H1075" s="35" t="s">
        <v>73</v>
      </c>
      <c r="I1075" s="35" t="s">
        <v>2692</v>
      </c>
      <c r="J1075" s="35">
        <v>27</v>
      </c>
      <c r="K1075" s="35">
        <f>VALUE(COUNTIF(Validation!$A$2:$H$47,E1075))</f>
        <v>0</v>
      </c>
      <c r="L1075" s="361">
        <f>IF(OR(N1075="RFA",N1075="UFA",N1075="",N1075=0),0,N1075)</f>
        <v>925000</v>
      </c>
      <c r="M1075" s="361">
        <f>IF(OR(O1075="RFA",O1075="UFA",O1075="",O1075=0),0,O1075)</f>
        <v>0</v>
      </c>
      <c r="N1075" s="358">
        <v>925000</v>
      </c>
      <c r="O1075" s="358" t="s">
        <v>7</v>
      </c>
      <c r="P1075" s="358">
        <v>0</v>
      </c>
      <c r="Q1075" s="358">
        <v>0</v>
      </c>
      <c r="R1075" s="358">
        <v>0</v>
      </c>
      <c r="S1075" s="358">
        <v>0</v>
      </c>
      <c r="T1075" s="358">
        <v>0</v>
      </c>
      <c r="U1075" s="35">
        <f t="shared" si="64"/>
        <v>1</v>
      </c>
      <c r="W1075">
        <f>COUNTIF($E$3:$E$1479,E1075)</f>
        <v>1</v>
      </c>
      <c r="X1075" s="35">
        <f t="shared" si="65"/>
        <v>1</v>
      </c>
      <c r="Y1075">
        <f t="shared" si="66"/>
        <v>0</v>
      </c>
    </row>
    <row r="1076" spans="1:25" ht="15.75" x14ac:dyDescent="0.25">
      <c r="A1076">
        <f t="shared" si="67"/>
        <v>1074</v>
      </c>
      <c r="B1076" t="str">
        <f>C1076&amp;" "&amp;D1076&amp;" - "&amp;F1076</f>
        <v>Juuso Riikola - PIT</v>
      </c>
      <c r="C1076" t="str">
        <f>RIGHT(E1076,(LEN(E1076)-1)-SEARCH(",",E1076,1))</f>
        <v>Juuso</v>
      </c>
      <c r="D1076" t="str">
        <f>LEFT(E1076,SEARCH(",",E1076,1)-1)</f>
        <v>Riikola</v>
      </c>
      <c r="E1076" s="39" t="s">
        <v>1839</v>
      </c>
      <c r="F1076" s="30" t="s">
        <v>29</v>
      </c>
      <c r="G1076" s="35">
        <v>0</v>
      </c>
      <c r="H1076" s="9" t="s">
        <v>82</v>
      </c>
      <c r="I1076" s="9" t="s">
        <v>2679</v>
      </c>
      <c r="J1076" s="9">
        <v>25</v>
      </c>
      <c r="K1076" s="35">
        <f>VALUE(COUNTIF(Validation!$A$2:$H$47,E1076))</f>
        <v>0</v>
      </c>
      <c r="L1076" s="361">
        <f>IF(OR(N1076="RFA",N1076="UFA",N1076="",N1076=0),0,N1076)</f>
        <v>850000</v>
      </c>
      <c r="M1076" s="361">
        <f>IF(OR(O1076="RFA",O1076="UFA",O1076="",O1076=0),0,O1076)</f>
        <v>0</v>
      </c>
      <c r="N1076" s="358">
        <v>850000</v>
      </c>
      <c r="O1076" s="358" t="s">
        <v>8</v>
      </c>
      <c r="P1076" s="358">
        <v>0</v>
      </c>
      <c r="Q1076" s="358">
        <v>0</v>
      </c>
      <c r="R1076" s="358">
        <v>0</v>
      </c>
      <c r="S1076" s="358">
        <v>0</v>
      </c>
      <c r="T1076" s="358">
        <v>0</v>
      </c>
      <c r="U1076" s="35">
        <f t="shared" si="64"/>
        <v>1</v>
      </c>
      <c r="W1076">
        <f>COUNTIF($E$3:$E$1479,E1076)</f>
        <v>1</v>
      </c>
      <c r="X1076" s="35">
        <f t="shared" si="65"/>
        <v>0</v>
      </c>
      <c r="Y1076">
        <f t="shared" si="66"/>
        <v>0</v>
      </c>
    </row>
    <row r="1077" spans="1:25" ht="15.75" x14ac:dyDescent="0.25">
      <c r="A1077">
        <f t="shared" si="67"/>
        <v>1075</v>
      </c>
      <c r="B1077" t="str">
        <f>C1077&amp;" "&amp;D1077&amp;" - "&amp;F1077</f>
        <v>Teddy Blueger - PIT</v>
      </c>
      <c r="C1077" t="str">
        <f>RIGHT(E1077,(LEN(E1077)-1)-SEARCH(",",E1077,1))</f>
        <v>Teddy</v>
      </c>
      <c r="D1077" t="str">
        <f>LEFT(E1077,SEARCH(",",E1077,1)-1)</f>
        <v>Blueger</v>
      </c>
      <c r="E1077" s="39" t="s">
        <v>1849</v>
      </c>
      <c r="F1077" s="30" t="s">
        <v>29</v>
      </c>
      <c r="G1077" s="35">
        <v>0</v>
      </c>
      <c r="H1077" s="35" t="s">
        <v>2681</v>
      </c>
      <c r="I1077" s="35" t="s">
        <v>2679</v>
      </c>
      <c r="J1077" s="35">
        <v>24</v>
      </c>
      <c r="K1077" s="35">
        <f>VALUE(COUNTIF(Validation!$A$2:$H$47,E1077))</f>
        <v>0</v>
      </c>
      <c r="L1077" s="361">
        <f>IF(OR(N1077="RFA",N1077="UFA",N1077="",N1077=0),0,N1077)</f>
        <v>750000</v>
      </c>
      <c r="M1077" s="361">
        <f>IF(OR(O1077="RFA",O1077="UFA",O1077="",O1077=0),0,O1077)</f>
        <v>750000</v>
      </c>
      <c r="N1077" s="358">
        <v>750000</v>
      </c>
      <c r="O1077" s="358">
        <v>750000</v>
      </c>
      <c r="P1077" s="358" t="s">
        <v>8</v>
      </c>
      <c r="Q1077" s="358">
        <v>0</v>
      </c>
      <c r="R1077" s="358">
        <v>0</v>
      </c>
      <c r="S1077" s="358">
        <v>0</v>
      </c>
      <c r="T1077" s="358">
        <v>0</v>
      </c>
      <c r="U1077" s="35">
        <f t="shared" si="64"/>
        <v>2</v>
      </c>
      <c r="W1077">
        <f>COUNTIF($E$3:$E$1479,E1077)</f>
        <v>1</v>
      </c>
      <c r="X1077" s="35">
        <f t="shared" si="65"/>
        <v>0</v>
      </c>
      <c r="Y1077">
        <f t="shared" si="66"/>
        <v>1</v>
      </c>
    </row>
    <row r="1078" spans="1:25" ht="15.75" x14ac:dyDescent="0.25">
      <c r="A1078">
        <f t="shared" si="67"/>
        <v>1076</v>
      </c>
      <c r="B1078" t="str">
        <f>C1078&amp;" "&amp;D1078&amp;" - "&amp;F1078</f>
        <v>Dominik Simon - PIT</v>
      </c>
      <c r="C1078" t="str">
        <f>RIGHT(E1078,(LEN(E1078)-1)-SEARCH(",",E1078,1))</f>
        <v>Dominik</v>
      </c>
      <c r="D1078" t="str">
        <f>LEFT(E1078,SEARCH(",",E1078,1)-1)</f>
        <v>Simon</v>
      </c>
      <c r="E1078" s="39" t="s">
        <v>1826</v>
      </c>
      <c r="F1078" s="30" t="s">
        <v>29</v>
      </c>
      <c r="G1078" s="35">
        <v>0</v>
      </c>
      <c r="H1078" s="35" t="s">
        <v>2682</v>
      </c>
      <c r="I1078" s="35" t="s">
        <v>2679</v>
      </c>
      <c r="J1078" s="35">
        <v>25</v>
      </c>
      <c r="K1078" s="35">
        <f>VALUE(COUNTIF(Validation!$A$2:$H$47,E1078))</f>
        <v>0</v>
      </c>
      <c r="L1078" s="361">
        <f>IF(OR(N1078="RFA",N1078="UFA",N1078="",N1078=0),0,N1078)</f>
        <v>750000</v>
      </c>
      <c r="M1078" s="361">
        <f>IF(OR(O1078="RFA",O1078="UFA",O1078="",O1078=0),0,O1078)</f>
        <v>0</v>
      </c>
      <c r="N1078" s="358">
        <v>750000</v>
      </c>
      <c r="O1078" s="358" t="s">
        <v>8</v>
      </c>
      <c r="P1078" s="358">
        <v>0</v>
      </c>
      <c r="Q1078" s="358">
        <v>0</v>
      </c>
      <c r="R1078" s="358">
        <v>0</v>
      </c>
      <c r="S1078" s="358">
        <v>0</v>
      </c>
      <c r="T1078" s="358">
        <v>0</v>
      </c>
      <c r="U1078" s="35">
        <f t="shared" si="64"/>
        <v>1</v>
      </c>
      <c r="W1078">
        <f>COUNTIF($E$3:$E$1479,E1078)</f>
        <v>1</v>
      </c>
      <c r="X1078" s="35">
        <f t="shared" si="65"/>
        <v>0</v>
      </c>
      <c r="Y1078">
        <f t="shared" si="66"/>
        <v>0</v>
      </c>
    </row>
    <row r="1079" spans="1:25" ht="15.75" x14ac:dyDescent="0.25">
      <c r="A1079">
        <f t="shared" si="67"/>
        <v>1077</v>
      </c>
      <c r="B1079" t="str">
        <f>C1079&amp;" "&amp;D1079&amp;" - "&amp;F1079</f>
        <v>Jordy Bellerive - PIT</v>
      </c>
      <c r="C1079" t="str">
        <f>RIGHT(E1079,(LEN(E1079)-1)-SEARCH(",",E1079,1))</f>
        <v>Jordy</v>
      </c>
      <c r="D1079" t="str">
        <f>LEFT(E1079,SEARCH(",",E1079,1)-1)</f>
        <v>Bellerive</v>
      </c>
      <c r="E1079" s="39" t="s">
        <v>1845</v>
      </c>
      <c r="F1079" s="30" t="s">
        <v>29</v>
      </c>
      <c r="G1079" s="35" t="s">
        <v>388</v>
      </c>
      <c r="H1079" s="35" t="s">
        <v>73</v>
      </c>
      <c r="I1079" s="35" t="s">
        <v>2692</v>
      </c>
      <c r="J1079" s="35">
        <v>20</v>
      </c>
      <c r="K1079" s="35">
        <f>VALUE(COUNTIF(Validation!$A$2:$H$47,E1079))</f>
        <v>0</v>
      </c>
      <c r="L1079" s="361">
        <f>IF(OR(N1079="RFA",N1079="UFA",N1079="",N1079=0),0,N1079)</f>
        <v>733333</v>
      </c>
      <c r="M1079" s="361">
        <f>IF(OR(O1079="RFA",O1079="UFA",O1079="",O1079=0),0,O1079)</f>
        <v>733333</v>
      </c>
      <c r="N1079" s="358">
        <v>733333</v>
      </c>
      <c r="O1079" s="358">
        <v>733333</v>
      </c>
      <c r="P1079" s="358">
        <v>733333</v>
      </c>
      <c r="Q1079" s="358" t="s">
        <v>8</v>
      </c>
      <c r="R1079" s="358">
        <v>0</v>
      </c>
      <c r="S1079" s="358">
        <v>0</v>
      </c>
      <c r="T1079" s="358">
        <v>0</v>
      </c>
      <c r="U1079" s="35">
        <f t="shared" si="64"/>
        <v>3</v>
      </c>
      <c r="W1079">
        <f>COUNTIF($E$3:$E$1479,E1079)</f>
        <v>1</v>
      </c>
      <c r="X1079" s="35">
        <f t="shared" si="65"/>
        <v>1</v>
      </c>
      <c r="Y1079">
        <f t="shared" si="66"/>
        <v>1</v>
      </c>
    </row>
    <row r="1080" spans="1:25" ht="15.75" x14ac:dyDescent="0.25">
      <c r="A1080">
        <f t="shared" si="67"/>
        <v>1078</v>
      </c>
      <c r="B1080" t="str">
        <f>C1080&amp;" "&amp;D1080&amp;" - "&amp;F1080</f>
        <v>Alex D'Orio - PIT</v>
      </c>
      <c r="C1080" t="str">
        <f>RIGHT(E1080,(LEN(E1080)-1)-SEARCH(",",E1080,1))</f>
        <v>Alex</v>
      </c>
      <c r="D1080" t="str">
        <f>LEFT(E1080,SEARCH(",",E1080,1)-1)</f>
        <v>D'Orio</v>
      </c>
      <c r="E1080" s="39" t="s">
        <v>1844</v>
      </c>
      <c r="F1080" s="30" t="s">
        <v>29</v>
      </c>
      <c r="G1080" s="35" t="s">
        <v>388</v>
      </c>
      <c r="H1080" s="35" t="s">
        <v>127</v>
      </c>
      <c r="I1080" s="35" t="s">
        <v>2692</v>
      </c>
      <c r="J1080" s="35">
        <v>20</v>
      </c>
      <c r="K1080" s="35">
        <f>VALUE(COUNTIF(Validation!$A$2:$H$47,E1080))</f>
        <v>0</v>
      </c>
      <c r="L1080" s="361">
        <f>IF(OR(N1080="RFA",N1080="UFA",N1080="",N1080=0),0,N1080)</f>
        <v>733333</v>
      </c>
      <c r="M1080" s="361">
        <f>IF(OR(O1080="RFA",O1080="UFA",O1080="",O1080=0),0,O1080)</f>
        <v>733333</v>
      </c>
      <c r="N1080" s="358">
        <v>733333</v>
      </c>
      <c r="O1080" s="358">
        <v>733333</v>
      </c>
      <c r="P1080" s="358">
        <v>733333</v>
      </c>
      <c r="Q1080" s="358" t="s">
        <v>8</v>
      </c>
      <c r="R1080" s="358">
        <v>0</v>
      </c>
      <c r="S1080" s="358">
        <v>0</v>
      </c>
      <c r="T1080" s="358">
        <v>0</v>
      </c>
      <c r="U1080" s="35">
        <f t="shared" si="64"/>
        <v>3</v>
      </c>
      <c r="W1080">
        <f>COUNTIF($E$3:$E$1479,E1080)</f>
        <v>1</v>
      </c>
      <c r="X1080" s="35">
        <f t="shared" si="65"/>
        <v>1</v>
      </c>
      <c r="Y1080">
        <f t="shared" si="66"/>
        <v>1</v>
      </c>
    </row>
    <row r="1081" spans="1:25" ht="15.75" x14ac:dyDescent="0.25">
      <c r="A1081">
        <f t="shared" si="67"/>
        <v>1079</v>
      </c>
      <c r="B1081" t="str">
        <f>C1081&amp;" "&amp;D1081&amp;" - "&amp;F1081</f>
        <v>Sam Miletic - PIT</v>
      </c>
      <c r="C1081" t="str">
        <f>RIGHT(E1081,(LEN(E1081)-1)-SEARCH(",",E1081,1))</f>
        <v>Sam</v>
      </c>
      <c r="D1081" t="str">
        <f>LEFT(E1081,SEARCH(",",E1081,1)-1)</f>
        <v>Miletic</v>
      </c>
      <c r="E1081" s="39" t="s">
        <v>1846</v>
      </c>
      <c r="F1081" s="30" t="s">
        <v>29</v>
      </c>
      <c r="G1081" s="35" t="s">
        <v>388</v>
      </c>
      <c r="H1081" s="9" t="s">
        <v>2698</v>
      </c>
      <c r="I1081" s="9" t="s">
        <v>2692</v>
      </c>
      <c r="J1081" s="9">
        <v>22</v>
      </c>
      <c r="K1081" s="35">
        <f>VALUE(COUNTIF(Validation!$A$2:$H$47,E1081))</f>
        <v>0</v>
      </c>
      <c r="L1081" s="361">
        <f>IF(OR(N1081="RFA",N1081="UFA",N1081="",N1081=0),0,N1081)</f>
        <v>710000</v>
      </c>
      <c r="M1081" s="361">
        <f>IF(OR(O1081="RFA",O1081="UFA",O1081="",O1081=0),0,O1081)</f>
        <v>0</v>
      </c>
      <c r="N1081" s="358">
        <v>710000</v>
      </c>
      <c r="O1081" s="358" t="s">
        <v>8</v>
      </c>
      <c r="P1081" s="358">
        <v>0</v>
      </c>
      <c r="Q1081" s="358">
        <v>0</v>
      </c>
      <c r="R1081" s="358">
        <v>0</v>
      </c>
      <c r="S1081" s="358">
        <v>0</v>
      </c>
      <c r="T1081" s="358">
        <v>0</v>
      </c>
      <c r="U1081" s="35">
        <f t="shared" si="64"/>
        <v>1</v>
      </c>
      <c r="W1081">
        <f>COUNTIF($E$3:$E$1479,E1081)</f>
        <v>1</v>
      </c>
      <c r="X1081" s="35">
        <f t="shared" si="65"/>
        <v>1</v>
      </c>
      <c r="Y1081">
        <f t="shared" si="66"/>
        <v>0</v>
      </c>
    </row>
    <row r="1082" spans="1:25" ht="15.75" x14ac:dyDescent="0.25">
      <c r="A1082">
        <f t="shared" si="67"/>
        <v>1080</v>
      </c>
      <c r="B1082" t="str">
        <f>C1082&amp;" "&amp;D1082&amp;" - "&amp;F1082</f>
        <v>Andrew Agozzino - PIT</v>
      </c>
      <c r="C1082" t="str">
        <f>RIGHT(E1082,(LEN(E1082)-1)-SEARCH(",",E1082,1))</f>
        <v>Andrew</v>
      </c>
      <c r="D1082" t="str">
        <f>LEFT(E1082,SEARCH(",",E1082,1)-1)</f>
        <v>Agozzino</v>
      </c>
      <c r="E1082" s="39" t="s">
        <v>1952</v>
      </c>
      <c r="F1082" s="30" t="s">
        <v>29</v>
      </c>
      <c r="G1082" s="35">
        <v>0</v>
      </c>
      <c r="H1082" s="35" t="s">
        <v>2681</v>
      </c>
      <c r="I1082" s="35" t="s">
        <v>2692</v>
      </c>
      <c r="J1082" s="35">
        <v>28</v>
      </c>
      <c r="K1082" s="35">
        <f>VALUE(COUNTIF(Validation!$A$2:$H$47,E1082))</f>
        <v>0</v>
      </c>
      <c r="L1082" s="361">
        <f>IF(OR(N1082="RFA",N1082="UFA",N1082="",N1082=0),0,N1082)</f>
        <v>700000</v>
      </c>
      <c r="M1082" s="361">
        <f>IF(OR(O1082="RFA",O1082="UFA",O1082="",O1082=0),0,O1082)</f>
        <v>700000</v>
      </c>
      <c r="N1082" s="358">
        <v>700000</v>
      </c>
      <c r="O1082" s="358">
        <v>700000</v>
      </c>
      <c r="P1082" s="358" t="s">
        <v>7</v>
      </c>
      <c r="Q1082" s="358">
        <v>0</v>
      </c>
      <c r="R1082" s="358">
        <v>0</v>
      </c>
      <c r="S1082" s="358">
        <v>0</v>
      </c>
      <c r="T1082" s="358">
        <v>0</v>
      </c>
      <c r="U1082" s="35">
        <f t="shared" si="64"/>
        <v>2</v>
      </c>
      <c r="W1082">
        <f>COUNTIF($E$3:$E$1479,E1082)</f>
        <v>1</v>
      </c>
      <c r="X1082" s="35">
        <f t="shared" si="65"/>
        <v>0</v>
      </c>
      <c r="Y1082">
        <f t="shared" si="66"/>
        <v>1</v>
      </c>
    </row>
    <row r="1083" spans="1:25" ht="15.75" x14ac:dyDescent="0.25">
      <c r="A1083">
        <f t="shared" si="67"/>
        <v>1081</v>
      </c>
      <c r="B1083" t="str">
        <f>C1083&amp;" "&amp;D1083&amp;" - "&amp;F1083</f>
        <v>Joseph Blandisi - PIT</v>
      </c>
      <c r="C1083" t="str">
        <f>RIGHT(E1083,(LEN(E1083)-1)-SEARCH(",",E1083,1))</f>
        <v>Joseph</v>
      </c>
      <c r="D1083" t="str">
        <f>LEFT(E1083,SEARCH(",",E1083,1)-1)</f>
        <v>Blandisi</v>
      </c>
      <c r="E1083" s="39" t="s">
        <v>2148</v>
      </c>
      <c r="F1083" s="30" t="s">
        <v>29</v>
      </c>
      <c r="G1083" s="35">
        <v>0</v>
      </c>
      <c r="H1083" s="35" t="s">
        <v>73</v>
      </c>
      <c r="I1083" s="35" t="s">
        <v>2692</v>
      </c>
      <c r="J1083" s="35">
        <v>25</v>
      </c>
      <c r="K1083" s="35">
        <f>VALUE(COUNTIF(Validation!$A$2:$H$47,E1083))</f>
        <v>0</v>
      </c>
      <c r="L1083" s="361">
        <f>IF(OR(N1083="RFA",N1083="UFA",N1083="",N1083=0),0,N1083)</f>
        <v>700000</v>
      </c>
      <c r="M1083" s="361">
        <f>IF(OR(O1083="RFA",O1083="UFA",O1083="",O1083=0),0,O1083)</f>
        <v>0</v>
      </c>
      <c r="N1083" s="358">
        <v>700000</v>
      </c>
      <c r="O1083" s="358" t="s">
        <v>8</v>
      </c>
      <c r="P1083" s="358">
        <v>0</v>
      </c>
      <c r="Q1083" s="358">
        <v>0</v>
      </c>
      <c r="R1083" s="358">
        <v>0</v>
      </c>
      <c r="S1083" s="358">
        <v>0</v>
      </c>
      <c r="T1083" s="358">
        <v>0</v>
      </c>
      <c r="U1083" s="35">
        <f t="shared" si="64"/>
        <v>1</v>
      </c>
      <c r="W1083">
        <f>COUNTIF($E$3:$E$1479,E1083)</f>
        <v>1</v>
      </c>
      <c r="X1083" s="35">
        <f t="shared" si="65"/>
        <v>0</v>
      </c>
      <c r="Y1083">
        <f t="shared" si="66"/>
        <v>0</v>
      </c>
    </row>
    <row r="1084" spans="1:25" ht="15.75" x14ac:dyDescent="0.25">
      <c r="A1084">
        <f t="shared" si="67"/>
        <v>1082</v>
      </c>
      <c r="B1084" t="str">
        <f>C1084&amp;" "&amp;D1084&amp;" - "&amp;F1084</f>
        <v>Joseph Cramarossa - PIT</v>
      </c>
      <c r="C1084" t="str">
        <f>RIGHT(E1084,(LEN(E1084)-1)-SEARCH(",",E1084,1))</f>
        <v>Joseph</v>
      </c>
      <c r="D1084" t="str">
        <f>LEFT(E1084,SEARCH(",",E1084,1)-1)</f>
        <v>Cramarossa</v>
      </c>
      <c r="E1084" s="39" t="s">
        <v>2479</v>
      </c>
      <c r="F1084" s="30" t="s">
        <v>29</v>
      </c>
      <c r="G1084" s="35">
        <v>0</v>
      </c>
      <c r="H1084" s="35" t="s">
        <v>73</v>
      </c>
      <c r="I1084" s="35" t="s">
        <v>2692</v>
      </c>
      <c r="J1084" s="35">
        <v>26</v>
      </c>
      <c r="K1084" s="35">
        <f>VALUE(COUNTIF(Validation!$A$2:$H$47,E1084))</f>
        <v>0</v>
      </c>
      <c r="L1084" s="361">
        <f>IF(OR(N1084="RFA",N1084="UFA",N1084="",N1084=0),0,N1084)</f>
        <v>700000</v>
      </c>
      <c r="M1084" s="361">
        <f>IF(OR(O1084="RFA",O1084="UFA",O1084="",O1084=0),0,O1084)</f>
        <v>0</v>
      </c>
      <c r="N1084" s="358">
        <v>700000</v>
      </c>
      <c r="O1084" s="358" t="s">
        <v>7</v>
      </c>
      <c r="P1084" s="358">
        <v>0</v>
      </c>
      <c r="Q1084" s="358">
        <v>0</v>
      </c>
      <c r="R1084" s="358">
        <v>0</v>
      </c>
      <c r="S1084" s="358">
        <v>0</v>
      </c>
      <c r="T1084" s="358">
        <v>0</v>
      </c>
      <c r="U1084" s="35">
        <f t="shared" si="64"/>
        <v>1</v>
      </c>
      <c r="W1084">
        <f>COUNTIF($E$3:$E$1479,E1084)</f>
        <v>1</v>
      </c>
      <c r="X1084" s="35">
        <f t="shared" si="65"/>
        <v>0</v>
      </c>
      <c r="Y1084">
        <f t="shared" si="66"/>
        <v>0</v>
      </c>
    </row>
    <row r="1085" spans="1:25" ht="15.75" x14ac:dyDescent="0.25">
      <c r="A1085">
        <f t="shared" si="67"/>
        <v>1083</v>
      </c>
      <c r="B1085" t="str">
        <f>C1085&amp;" "&amp;D1085&amp;" - "&amp;F1085</f>
        <v>Kevin Czuczman - PIT</v>
      </c>
      <c r="C1085" t="str">
        <f>RIGHT(E1085,(LEN(E1085)-1)-SEARCH(",",E1085,1))</f>
        <v>Kevin</v>
      </c>
      <c r="D1085" t="str">
        <f>LEFT(E1085,SEARCH(",",E1085,1)-1)</f>
        <v>Czuczman</v>
      </c>
      <c r="E1085" s="39" t="s">
        <v>1848</v>
      </c>
      <c r="F1085" s="35" t="s">
        <v>29</v>
      </c>
      <c r="G1085" s="35">
        <v>0</v>
      </c>
      <c r="H1085" s="9" t="s">
        <v>382</v>
      </c>
      <c r="I1085" s="9" t="s">
        <v>2692</v>
      </c>
      <c r="J1085" s="9">
        <v>28</v>
      </c>
      <c r="K1085" s="35">
        <f>VALUE(COUNTIF(Validation!$A$2:$H$47,E1085))</f>
        <v>0</v>
      </c>
      <c r="L1085" s="361">
        <f>IF(OR(N1085="RFA",N1085="UFA",N1085="",N1085=0),0,N1085)</f>
        <v>700000</v>
      </c>
      <c r="M1085" s="361">
        <f>IF(OR(O1085="RFA",O1085="UFA",O1085="",O1085=0),0,O1085)</f>
        <v>700000</v>
      </c>
      <c r="N1085" s="358">
        <v>700000</v>
      </c>
      <c r="O1085" s="358">
        <v>700000</v>
      </c>
      <c r="P1085" s="358" t="s">
        <v>7</v>
      </c>
      <c r="Q1085" s="358">
        <v>0</v>
      </c>
      <c r="R1085" s="358">
        <v>0</v>
      </c>
      <c r="S1085" s="358">
        <v>0</v>
      </c>
      <c r="T1085" s="358">
        <v>0</v>
      </c>
      <c r="U1085" s="35">
        <f t="shared" si="64"/>
        <v>2</v>
      </c>
      <c r="W1085">
        <f>COUNTIF($E$3:$E$1479,E1085)</f>
        <v>1</v>
      </c>
      <c r="X1085" s="35">
        <f t="shared" si="65"/>
        <v>0</v>
      </c>
      <c r="Y1085">
        <f t="shared" si="66"/>
        <v>1</v>
      </c>
    </row>
    <row r="1086" spans="1:25" ht="15.75" x14ac:dyDescent="0.25">
      <c r="A1086">
        <f t="shared" si="67"/>
        <v>1084</v>
      </c>
      <c r="B1086" t="str">
        <f>C1086&amp;" "&amp;D1086&amp;" - "&amp;F1086</f>
        <v>Thomas DiPauli - PIT</v>
      </c>
      <c r="C1086" t="str">
        <f>RIGHT(E1086,(LEN(E1086)-1)-SEARCH(",",E1086,1))</f>
        <v>Thomas</v>
      </c>
      <c r="D1086" t="str">
        <f>LEFT(E1086,SEARCH(",",E1086,1)-1)</f>
        <v>DiPauli</v>
      </c>
      <c r="E1086" s="39" t="s">
        <v>1851</v>
      </c>
      <c r="F1086" s="30" t="s">
        <v>29</v>
      </c>
      <c r="G1086" s="35">
        <v>0</v>
      </c>
      <c r="H1086" s="35" t="s">
        <v>2681</v>
      </c>
      <c r="I1086" s="35" t="s">
        <v>2692</v>
      </c>
      <c r="J1086" s="35">
        <v>25</v>
      </c>
      <c r="K1086" s="35">
        <f>VALUE(COUNTIF(Validation!$A$2:$H$47,E1086))</f>
        <v>0</v>
      </c>
      <c r="L1086" s="361">
        <f>IF(OR(N1086="RFA",N1086="UFA",N1086="",N1086=0),0,N1086)</f>
        <v>700000</v>
      </c>
      <c r="M1086" s="361">
        <f>IF(OR(O1086="RFA",O1086="UFA",O1086="",O1086=0),0,O1086)</f>
        <v>0</v>
      </c>
      <c r="N1086" s="358">
        <v>700000</v>
      </c>
      <c r="O1086" s="358" t="s">
        <v>8</v>
      </c>
      <c r="P1086" s="358">
        <v>0</v>
      </c>
      <c r="Q1086" s="358">
        <v>0</v>
      </c>
      <c r="R1086" s="358">
        <v>0</v>
      </c>
      <c r="S1086" s="358">
        <v>0</v>
      </c>
      <c r="T1086" s="358">
        <v>0</v>
      </c>
      <c r="U1086" s="35">
        <f t="shared" si="64"/>
        <v>1</v>
      </c>
      <c r="W1086">
        <f>COUNTIF($E$3:$E$1479,E1086)</f>
        <v>1</v>
      </c>
      <c r="X1086" s="35">
        <f t="shared" si="65"/>
        <v>0</v>
      </c>
      <c r="Y1086">
        <f t="shared" si="66"/>
        <v>0</v>
      </c>
    </row>
    <row r="1087" spans="1:25" ht="15.75" x14ac:dyDescent="0.25">
      <c r="A1087">
        <f t="shared" si="67"/>
        <v>1085</v>
      </c>
      <c r="B1087" t="str">
        <f>C1087&amp;" "&amp;D1087&amp;" - "&amp;F1087</f>
        <v>Adam Johnson - PIT</v>
      </c>
      <c r="C1087" t="str">
        <f>RIGHT(E1087,(LEN(E1087)-1)-SEARCH(",",E1087,1))</f>
        <v>Adam</v>
      </c>
      <c r="D1087" t="str">
        <f>LEFT(E1087,SEARCH(",",E1087,1)-1)</f>
        <v>Johnson</v>
      </c>
      <c r="E1087" s="39" t="s">
        <v>1837</v>
      </c>
      <c r="F1087" s="30" t="s">
        <v>29</v>
      </c>
      <c r="G1087" s="35">
        <v>0</v>
      </c>
      <c r="H1087" s="35" t="s">
        <v>2681</v>
      </c>
      <c r="I1087" s="35" t="s">
        <v>2692</v>
      </c>
      <c r="J1087" s="35">
        <v>25</v>
      </c>
      <c r="K1087" s="35">
        <f>VALUE(COUNTIF(Validation!$A$2:$H$47,E1087))</f>
        <v>0</v>
      </c>
      <c r="L1087" s="361">
        <f>IF(OR(N1087="RFA",N1087="UFA",N1087="",N1087=0),0,N1087)</f>
        <v>700000</v>
      </c>
      <c r="M1087" s="361">
        <f>IF(OR(O1087="RFA",O1087="UFA",O1087="",O1087=0),0,O1087)</f>
        <v>0</v>
      </c>
      <c r="N1087" s="358">
        <v>700000</v>
      </c>
      <c r="O1087" s="358" t="s">
        <v>8</v>
      </c>
      <c r="P1087" s="358">
        <v>0</v>
      </c>
      <c r="Q1087" s="358">
        <v>0</v>
      </c>
      <c r="R1087" s="358">
        <v>0</v>
      </c>
      <c r="S1087" s="358">
        <v>0</v>
      </c>
      <c r="T1087" s="358">
        <v>0</v>
      </c>
      <c r="U1087" s="35">
        <f t="shared" ref="U1087:U1149" si="68">COUNTIF(N1087:T1087,"&gt;0")</f>
        <v>1</v>
      </c>
      <c r="W1087">
        <f>COUNTIF($E$3:$E$1479,E1087)</f>
        <v>1</v>
      </c>
      <c r="X1087" s="35">
        <f t="shared" si="65"/>
        <v>0</v>
      </c>
      <c r="Y1087">
        <f t="shared" si="66"/>
        <v>0</v>
      </c>
    </row>
    <row r="1088" spans="1:25" ht="15.75" x14ac:dyDescent="0.25">
      <c r="A1088">
        <f t="shared" si="67"/>
        <v>1086</v>
      </c>
      <c r="B1088" t="str">
        <f>C1088&amp;" "&amp;D1088&amp;" - "&amp;F1088</f>
        <v>Chad Ruhwedel - PIT</v>
      </c>
      <c r="C1088" t="str">
        <f>RIGHT(E1088,(LEN(E1088)-1)-SEARCH(",",E1088,1))</f>
        <v>Chad</v>
      </c>
      <c r="D1088" t="str">
        <f>LEFT(E1088,SEARCH(",",E1088,1)-1)</f>
        <v>Ruhwedel</v>
      </c>
      <c r="E1088" s="39" t="s">
        <v>1834</v>
      </c>
      <c r="F1088" s="30" t="s">
        <v>29</v>
      </c>
      <c r="G1088" s="35">
        <v>0</v>
      </c>
      <c r="H1088" s="35" t="s">
        <v>381</v>
      </c>
      <c r="I1088" s="35" t="s">
        <v>2679</v>
      </c>
      <c r="J1088" s="35">
        <v>29</v>
      </c>
      <c r="K1088" s="35">
        <f>VALUE(COUNTIF(Validation!$A$2:$H$47,E1088))</f>
        <v>0</v>
      </c>
      <c r="L1088" s="361">
        <f>IF(OR(N1088="RFA",N1088="UFA",N1088="",N1088=0),0,N1088)</f>
        <v>700000</v>
      </c>
      <c r="M1088" s="361">
        <f>IF(OR(O1088="RFA",O1088="UFA",O1088="",O1088=0),0,O1088)</f>
        <v>700000</v>
      </c>
      <c r="N1088" s="358">
        <v>700000</v>
      </c>
      <c r="O1088" s="358">
        <v>700000</v>
      </c>
      <c r="P1088" s="358" t="s">
        <v>7</v>
      </c>
      <c r="Q1088" s="358">
        <v>0</v>
      </c>
      <c r="R1088" s="358">
        <v>0</v>
      </c>
      <c r="S1088" s="358">
        <v>0</v>
      </c>
      <c r="T1088" s="358">
        <v>0</v>
      </c>
      <c r="U1088" s="35">
        <f t="shared" si="68"/>
        <v>2</v>
      </c>
      <c r="W1088">
        <f>COUNTIF($E$3:$E$1479,E1088)</f>
        <v>1</v>
      </c>
      <c r="X1088" s="35">
        <f t="shared" ref="X1088:X1150" si="69">IF(LEFT(G1088,3)="ELC",1,0)</f>
        <v>0</v>
      </c>
      <c r="Y1088">
        <f t="shared" ref="Y1088:Y1150" si="70">IF(L1088=M1088,1,0)</f>
        <v>1</v>
      </c>
    </row>
    <row r="1089" spans="1:25" ht="15.75" x14ac:dyDescent="0.25">
      <c r="A1089">
        <f t="shared" si="67"/>
        <v>1087</v>
      </c>
      <c r="B1089" t="str">
        <f>C1089&amp;" "&amp;D1089&amp;" - "&amp;F1089</f>
        <v>Zach Trotman - PIT</v>
      </c>
      <c r="C1089" t="str">
        <f>RIGHT(E1089,(LEN(E1089)-1)-SEARCH(",",E1089,1))</f>
        <v>Zach</v>
      </c>
      <c r="D1089" t="str">
        <f>LEFT(E1089,SEARCH(",",E1089,1)-1)</f>
        <v>Trotman</v>
      </c>
      <c r="E1089" s="39" t="s">
        <v>1852</v>
      </c>
      <c r="F1089" s="30" t="s">
        <v>29</v>
      </c>
      <c r="G1089" s="35">
        <v>0</v>
      </c>
      <c r="H1089" s="35" t="s">
        <v>381</v>
      </c>
      <c r="I1089" s="35" t="s">
        <v>2679</v>
      </c>
      <c r="J1089" s="35">
        <v>28</v>
      </c>
      <c r="K1089" s="35">
        <f>VALUE(COUNTIF(Validation!$A$2:$H$47,E1089))</f>
        <v>0</v>
      </c>
      <c r="L1089" s="361">
        <f>IF(OR(N1089="RFA",N1089="UFA",N1089="",N1089=0),0,N1089)</f>
        <v>700000</v>
      </c>
      <c r="M1089" s="361">
        <f>IF(OR(O1089="RFA",O1089="UFA",O1089="",O1089=0),0,O1089)</f>
        <v>700000</v>
      </c>
      <c r="N1089" s="358">
        <v>700000</v>
      </c>
      <c r="O1089" s="358">
        <v>700000</v>
      </c>
      <c r="P1089" s="358" t="s">
        <v>7</v>
      </c>
      <c r="Q1089" s="358">
        <v>0</v>
      </c>
      <c r="R1089" s="358">
        <v>0</v>
      </c>
      <c r="S1089" s="358">
        <v>0</v>
      </c>
      <c r="T1089" s="358">
        <v>0</v>
      </c>
      <c r="U1089" s="35">
        <f t="shared" si="68"/>
        <v>2</v>
      </c>
      <c r="W1089">
        <f>COUNTIF($E$3:$E$1479,E1089)</f>
        <v>1</v>
      </c>
      <c r="X1089" s="35">
        <f t="shared" si="69"/>
        <v>0</v>
      </c>
      <c r="Y1089">
        <f t="shared" si="70"/>
        <v>1</v>
      </c>
    </row>
    <row r="1090" spans="1:25" ht="15.75" x14ac:dyDescent="0.25">
      <c r="A1090">
        <f t="shared" si="67"/>
        <v>1088</v>
      </c>
      <c r="B1090" t="str">
        <f>C1090&amp;" "&amp;D1090&amp;" - "&amp;F1090</f>
        <v>David Warsofsky - PIT</v>
      </c>
      <c r="C1090" t="str">
        <f>RIGHT(E1090,(LEN(E1090)-1)-SEARCH(",",E1090,1))</f>
        <v>David</v>
      </c>
      <c r="D1090" t="str">
        <f>LEFT(E1090,SEARCH(",",E1090,1)-1)</f>
        <v>Warsofsky</v>
      </c>
      <c r="E1090" s="39" t="s">
        <v>1949</v>
      </c>
      <c r="F1090" s="30" t="s">
        <v>29</v>
      </c>
      <c r="G1090" s="35">
        <v>0</v>
      </c>
      <c r="H1090" s="35" t="s">
        <v>382</v>
      </c>
      <c r="I1090" s="35" t="s">
        <v>2692</v>
      </c>
      <c r="J1090" s="9">
        <v>29</v>
      </c>
      <c r="K1090" s="35">
        <f>VALUE(COUNTIF(Validation!$A$2:$H$47,E1090))</f>
        <v>0</v>
      </c>
      <c r="L1090" s="361">
        <f>IF(OR(N1090="RFA",N1090="UFA",N1090="",N1090=0),0,N1090)</f>
        <v>700000</v>
      </c>
      <c r="M1090" s="361">
        <f>IF(OR(O1090="RFA",O1090="UFA",O1090="",O1090=0),0,O1090)</f>
        <v>700000</v>
      </c>
      <c r="N1090" s="358">
        <v>700000</v>
      </c>
      <c r="O1090" s="358">
        <v>700000</v>
      </c>
      <c r="P1090" s="358" t="s">
        <v>7</v>
      </c>
      <c r="Q1090" s="358">
        <v>0</v>
      </c>
      <c r="R1090" s="358">
        <v>0</v>
      </c>
      <c r="S1090" s="358">
        <v>0</v>
      </c>
      <c r="T1090" s="358">
        <v>0</v>
      </c>
      <c r="U1090" s="35">
        <f t="shared" si="68"/>
        <v>2</v>
      </c>
      <c r="W1090">
        <f>COUNTIF($E$3:$E$1479,E1090)</f>
        <v>1</v>
      </c>
      <c r="X1090" s="35">
        <f t="shared" si="69"/>
        <v>0</v>
      </c>
      <c r="Y1090">
        <f t="shared" si="70"/>
        <v>1</v>
      </c>
    </row>
    <row r="1091" spans="1:25" ht="15.75" x14ac:dyDescent="0.25">
      <c r="A1091">
        <f t="shared" si="67"/>
        <v>1089</v>
      </c>
      <c r="B1091" t="str">
        <f>C1091&amp;" "&amp;D1091&amp;" - "&amp;F1091</f>
        <v>Ryan Haggerty - PIT</v>
      </c>
      <c r="C1091" t="str">
        <f>RIGHT(E1091,(LEN(E1091)-1)-SEARCH(",",E1091,1))</f>
        <v>Ryan</v>
      </c>
      <c r="D1091" t="str">
        <f>LEFT(E1091,SEARCH(",",E1091,1)-1)</f>
        <v>Haggerty</v>
      </c>
      <c r="E1091" s="39" t="s">
        <v>2480</v>
      </c>
      <c r="F1091" s="30" t="s">
        <v>29</v>
      </c>
      <c r="G1091" s="35">
        <v>0</v>
      </c>
      <c r="H1091" s="35" t="s">
        <v>88</v>
      </c>
      <c r="I1091" s="35" t="s">
        <v>2692</v>
      </c>
      <c r="J1091" s="35">
        <v>26</v>
      </c>
      <c r="K1091" s="35">
        <f>VALUE(COUNTIF(Validation!$A$2:$H$47,E1091))</f>
        <v>0</v>
      </c>
      <c r="L1091" s="361">
        <f>IF(OR(N1091="RFA",N1091="UFA",N1091="",N1091=0),0,N1091)</f>
        <v>675000</v>
      </c>
      <c r="M1091" s="361">
        <f>IF(OR(O1091="RFA",O1091="UFA",O1091="",O1091=0),0,O1091)</f>
        <v>0</v>
      </c>
      <c r="N1091" s="358">
        <v>675000</v>
      </c>
      <c r="O1091" s="358" t="s">
        <v>7</v>
      </c>
      <c r="P1091" s="358">
        <v>0</v>
      </c>
      <c r="Q1091" s="358">
        <v>0</v>
      </c>
      <c r="R1091" s="358">
        <v>0</v>
      </c>
      <c r="S1091" s="358">
        <v>0</v>
      </c>
      <c r="T1091" s="358">
        <v>0</v>
      </c>
      <c r="U1091" s="35">
        <f t="shared" si="68"/>
        <v>1</v>
      </c>
      <c r="W1091">
        <f>COUNTIF($E$3:$E$1479,E1091)</f>
        <v>1</v>
      </c>
      <c r="X1091" s="35">
        <f t="shared" si="69"/>
        <v>0</v>
      </c>
      <c r="Y1091">
        <f t="shared" si="70"/>
        <v>0</v>
      </c>
    </row>
    <row r="1092" spans="1:25" ht="15.75" x14ac:dyDescent="0.25">
      <c r="A1092">
        <f t="shared" ref="A1092:A1155" si="71">A1091+1</f>
        <v>1090</v>
      </c>
      <c r="B1092" t="str">
        <f>C1092&amp;" "&amp;D1092&amp;" - "&amp;F1092</f>
        <v>Tristan Jarry - PIT</v>
      </c>
      <c r="C1092" t="str">
        <f>RIGHT(E1092,(LEN(E1092)-1)-SEARCH(",",E1092,1))</f>
        <v>Tristan</v>
      </c>
      <c r="D1092" t="str">
        <f>LEFT(E1092,SEARCH(",",E1092,1)-1)</f>
        <v>Jarry</v>
      </c>
      <c r="E1092" s="39" t="s">
        <v>1847</v>
      </c>
      <c r="F1092" s="30" t="s">
        <v>29</v>
      </c>
      <c r="G1092" s="35">
        <v>0</v>
      </c>
      <c r="H1092" s="35" t="s">
        <v>127</v>
      </c>
      <c r="I1092" s="35" t="s">
        <v>2692</v>
      </c>
      <c r="J1092" s="35">
        <v>24</v>
      </c>
      <c r="K1092" s="35">
        <f>VALUE(COUNTIF(Validation!$A$2:$H$47,E1092))</f>
        <v>0</v>
      </c>
      <c r="L1092" s="361">
        <f>IF(OR(N1092="RFA",N1092="UFA",N1092="",N1092=0),0,N1092)</f>
        <v>675000</v>
      </c>
      <c r="M1092" s="361">
        <f>IF(OR(O1092="RFA",O1092="UFA",O1092="",O1092=0),0,O1092)</f>
        <v>0</v>
      </c>
      <c r="N1092" s="358">
        <v>675000</v>
      </c>
      <c r="O1092" s="358" t="s">
        <v>8</v>
      </c>
      <c r="P1092" s="358">
        <v>0</v>
      </c>
      <c r="Q1092" s="358">
        <v>0</v>
      </c>
      <c r="R1092" s="358">
        <v>0</v>
      </c>
      <c r="S1092" s="358">
        <v>0</v>
      </c>
      <c r="T1092" s="358">
        <v>0</v>
      </c>
      <c r="U1092" s="35">
        <f t="shared" si="68"/>
        <v>1</v>
      </c>
      <c r="W1092">
        <f>COUNTIF($E$3:$E$1479,E1092)</f>
        <v>1</v>
      </c>
      <c r="X1092" s="35">
        <f t="shared" si="69"/>
        <v>0</v>
      </c>
      <c r="Y1092">
        <f t="shared" si="70"/>
        <v>0</v>
      </c>
    </row>
    <row r="1093" spans="1:25" ht="15.75" x14ac:dyDescent="0.25">
      <c r="A1093">
        <f t="shared" si="71"/>
        <v>1091</v>
      </c>
      <c r="B1093" t="str">
        <f>C1093&amp;" "&amp;D1093&amp;" - "&amp;F1093</f>
        <v>Marcus Pettersson - PIT</v>
      </c>
      <c r="C1093" t="str">
        <f>RIGHT(E1093,(LEN(E1093)-1)-SEARCH(",",E1093,1))</f>
        <v>Marcus</v>
      </c>
      <c r="D1093" t="str">
        <f>LEFT(E1093,SEARCH(",",E1093,1)-1)</f>
        <v>Pettersson</v>
      </c>
      <c r="E1093" s="39" t="s">
        <v>2139</v>
      </c>
      <c r="F1093" s="30" t="s">
        <v>29</v>
      </c>
      <c r="G1093" s="35">
        <v>0</v>
      </c>
      <c r="H1093" s="35" t="s">
        <v>382</v>
      </c>
      <c r="I1093" s="35" t="s">
        <v>2679</v>
      </c>
      <c r="J1093" s="35">
        <v>23</v>
      </c>
      <c r="K1093" s="35">
        <f>VALUE(COUNTIF(Validation!$A$2:$H$47,E1093))</f>
        <v>0</v>
      </c>
      <c r="L1093" s="361">
        <f>IF(OR(N1093="RFA",N1093="UFA",N1093="",N1093=0),0,N1093)</f>
        <v>0</v>
      </c>
      <c r="M1093" s="361">
        <f>IF(OR(O1093="RFA",O1093="UFA",O1093="",O1093=0),0,O1093)</f>
        <v>0</v>
      </c>
      <c r="N1093" s="358" t="s">
        <v>8</v>
      </c>
      <c r="O1093" s="358">
        <v>0</v>
      </c>
      <c r="P1093" s="358">
        <v>0</v>
      </c>
      <c r="Q1093" s="358">
        <v>0</v>
      </c>
      <c r="R1093" s="358">
        <v>0</v>
      </c>
      <c r="S1093" s="358">
        <v>0</v>
      </c>
      <c r="T1093" s="358">
        <v>0</v>
      </c>
      <c r="U1093" s="35">
        <f t="shared" si="68"/>
        <v>0</v>
      </c>
      <c r="W1093">
        <f>COUNTIF($E$3:$E$1479,E1093)</f>
        <v>1</v>
      </c>
      <c r="X1093" s="35">
        <f t="shared" si="69"/>
        <v>0</v>
      </c>
      <c r="Y1093">
        <f t="shared" si="70"/>
        <v>1</v>
      </c>
    </row>
    <row r="1094" spans="1:25" ht="15.75" x14ac:dyDescent="0.25">
      <c r="A1094">
        <f t="shared" si="71"/>
        <v>1092</v>
      </c>
      <c r="B1094" t="str">
        <f>C1094&amp;" "&amp;D1094&amp;" - "&amp;F1094</f>
        <v>Erik Karlsson - SJS</v>
      </c>
      <c r="C1094" t="str">
        <f>RIGHT(E1094,(LEN(E1094)-1)-SEARCH(",",E1094,1))</f>
        <v>Erik</v>
      </c>
      <c r="D1094" t="str">
        <f>LEFT(E1094,SEARCH(",",E1094,1)-1)</f>
        <v>Karlsson</v>
      </c>
      <c r="E1094" s="39" t="s">
        <v>2306</v>
      </c>
      <c r="F1094" s="30" t="s">
        <v>30</v>
      </c>
      <c r="G1094" s="35" t="s">
        <v>422</v>
      </c>
      <c r="H1094" s="35" t="s">
        <v>2446</v>
      </c>
      <c r="I1094" s="35" t="s">
        <v>2441</v>
      </c>
      <c r="J1094" s="35">
        <v>29</v>
      </c>
      <c r="K1094" s="35">
        <f>VALUE(COUNTIF(Validation!$A$2:$H$47,E1094))</f>
        <v>0</v>
      </c>
      <c r="L1094" s="361">
        <f>IF(OR(N1094="RFA",N1094="UFA",N1094="",N1094=0),0,N1094)</f>
        <v>11500000</v>
      </c>
      <c r="M1094" s="361">
        <f>IF(OR(O1094="RFA",O1094="UFA",O1094="",O1094=0),0,O1094)</f>
        <v>11500000</v>
      </c>
      <c r="N1094" s="358">
        <v>11500000</v>
      </c>
      <c r="O1094" s="358">
        <v>11500000</v>
      </c>
      <c r="P1094" s="358">
        <v>11500000</v>
      </c>
      <c r="Q1094" s="358">
        <v>11500000</v>
      </c>
      <c r="R1094" s="358">
        <v>11500000</v>
      </c>
      <c r="S1094" s="358">
        <v>11500000</v>
      </c>
      <c r="T1094" s="358">
        <v>11500000</v>
      </c>
      <c r="U1094" s="35">
        <f t="shared" si="68"/>
        <v>7</v>
      </c>
      <c r="W1094">
        <f>COUNTIF($E$3:$E$1479,E1094)</f>
        <v>1</v>
      </c>
      <c r="X1094" s="35">
        <f t="shared" si="69"/>
        <v>0</v>
      </c>
      <c r="Y1094">
        <f t="shared" si="70"/>
        <v>1</v>
      </c>
    </row>
    <row r="1095" spans="1:25" ht="15.75" x14ac:dyDescent="0.25">
      <c r="A1095">
        <f t="shared" si="71"/>
        <v>1093</v>
      </c>
      <c r="B1095" t="str">
        <f>C1095&amp;" "&amp;D1095&amp;" - "&amp;F1095</f>
        <v>Brent Burns - SJS</v>
      </c>
      <c r="C1095" t="str">
        <f>RIGHT(E1095,(LEN(E1095)-1)-SEARCH(",",E1095,1))</f>
        <v>Brent</v>
      </c>
      <c r="D1095" t="str">
        <f>LEFT(E1095,SEARCH(",",E1095,1)-1)</f>
        <v>Burns</v>
      </c>
      <c r="E1095" s="39" t="s">
        <v>2305</v>
      </c>
      <c r="F1095" s="30" t="s">
        <v>30</v>
      </c>
      <c r="G1095" s="35" t="s">
        <v>383</v>
      </c>
      <c r="H1095" s="35" t="s">
        <v>2446</v>
      </c>
      <c r="I1095" s="35" t="s">
        <v>2441</v>
      </c>
      <c r="J1095" s="35">
        <v>34</v>
      </c>
      <c r="K1095" s="35">
        <f>VALUE(COUNTIF(Validation!$A$2:$H$47,E1095))</f>
        <v>0</v>
      </c>
      <c r="L1095" s="361">
        <f>IF(OR(N1095="RFA",N1095="UFA",N1095="",N1095=0),0,N1095)</f>
        <v>8000000</v>
      </c>
      <c r="M1095" s="361">
        <f>IF(OR(O1095="RFA",O1095="UFA",O1095="",O1095=0),0,O1095)</f>
        <v>8000000</v>
      </c>
      <c r="N1095" s="358">
        <v>8000000</v>
      </c>
      <c r="O1095" s="358">
        <v>8000000</v>
      </c>
      <c r="P1095" s="358">
        <v>8000000</v>
      </c>
      <c r="Q1095" s="358">
        <v>8000000</v>
      </c>
      <c r="R1095" s="358">
        <v>8000000</v>
      </c>
      <c r="S1095" s="358">
        <v>8000000</v>
      </c>
      <c r="T1095" s="358" t="s">
        <v>7</v>
      </c>
      <c r="U1095" s="35">
        <f t="shared" si="68"/>
        <v>6</v>
      </c>
      <c r="W1095">
        <f>COUNTIF($E$3:$E$1479,E1095)</f>
        <v>1</v>
      </c>
      <c r="X1095" s="35">
        <f t="shared" si="69"/>
        <v>0</v>
      </c>
      <c r="Y1095">
        <f t="shared" si="70"/>
        <v>1</v>
      </c>
    </row>
    <row r="1096" spans="1:25" ht="15.75" x14ac:dyDescent="0.25">
      <c r="A1096">
        <f t="shared" si="71"/>
        <v>1094</v>
      </c>
      <c r="B1096" t="str">
        <f>C1096&amp;" "&amp;D1096&amp;" - "&amp;F1096</f>
        <v>Logan Couture - SJS</v>
      </c>
      <c r="C1096" t="str">
        <f>RIGHT(E1096,(LEN(E1096)-1)-SEARCH(",",E1096,1))</f>
        <v>Logan</v>
      </c>
      <c r="D1096" t="str">
        <f>LEFT(E1096,SEARCH(",",E1096,1)-1)</f>
        <v>Couture</v>
      </c>
      <c r="E1096" s="39" t="s">
        <v>2953</v>
      </c>
      <c r="F1096" s="30" t="s">
        <v>30</v>
      </c>
      <c r="G1096" s="35" t="s">
        <v>383</v>
      </c>
      <c r="H1096" s="35" t="s">
        <v>2454</v>
      </c>
      <c r="I1096" s="35" t="s">
        <v>2441</v>
      </c>
      <c r="J1096" s="35">
        <v>30</v>
      </c>
      <c r="K1096" s="35">
        <f>VALUE(COUNTIF(Validation!$A$2:$H$47,E1096))</f>
        <v>0</v>
      </c>
      <c r="L1096" s="361">
        <f>IF(OR(N1096="RFA",N1096="UFA",N1096="",N1096=0),0,N1096)</f>
        <v>8000000</v>
      </c>
      <c r="M1096" s="361">
        <f>IF(OR(O1096="RFA",O1096="UFA",O1096="",O1096=0),0,O1096)</f>
        <v>8000000</v>
      </c>
      <c r="N1096" s="358">
        <v>8000000</v>
      </c>
      <c r="O1096" s="358">
        <v>8000000</v>
      </c>
      <c r="P1096" s="358">
        <v>8000000</v>
      </c>
      <c r="Q1096" s="358">
        <v>8000000</v>
      </c>
      <c r="R1096" s="358">
        <v>8000000</v>
      </c>
      <c r="S1096" s="358">
        <v>8000000</v>
      </c>
      <c r="T1096" s="358">
        <v>8000000</v>
      </c>
      <c r="U1096" s="35">
        <f t="shared" si="68"/>
        <v>7</v>
      </c>
      <c r="W1096">
        <f>COUNTIF($E$3:$E$1479,E1096)</f>
        <v>1</v>
      </c>
      <c r="X1096" s="35">
        <f t="shared" si="69"/>
        <v>0</v>
      </c>
      <c r="Y1096">
        <f t="shared" si="70"/>
        <v>1</v>
      </c>
    </row>
    <row r="1097" spans="1:25" ht="15.75" x14ac:dyDescent="0.25">
      <c r="A1097">
        <f t="shared" si="71"/>
        <v>1095</v>
      </c>
      <c r="B1097" t="str">
        <f>C1097&amp;" "&amp;D1097&amp;" - "&amp;F1097</f>
        <v>Evander Kane - SJS</v>
      </c>
      <c r="C1097" t="str">
        <f>RIGHT(E1097,(LEN(E1097)-1)-SEARCH(",",E1097,1))</f>
        <v>Evander</v>
      </c>
      <c r="D1097" t="str">
        <f>LEFT(E1097,SEARCH(",",E1097,1)-1)</f>
        <v>Kane</v>
      </c>
      <c r="E1097" s="39" t="s">
        <v>2296</v>
      </c>
      <c r="F1097" s="30" t="s">
        <v>30</v>
      </c>
      <c r="G1097" s="35" t="s">
        <v>383</v>
      </c>
      <c r="H1097" s="35" t="s">
        <v>2442</v>
      </c>
      <c r="I1097" s="35" t="s">
        <v>2441</v>
      </c>
      <c r="J1097" s="35">
        <v>28</v>
      </c>
      <c r="K1097" s="35">
        <f>VALUE(COUNTIF(Validation!$A$2:$H$47,E1097))</f>
        <v>0</v>
      </c>
      <c r="L1097" s="361">
        <f>IF(OR(N1097="RFA",N1097="UFA",N1097="",N1097=0),0,N1097)</f>
        <v>7000000</v>
      </c>
      <c r="M1097" s="361">
        <f>IF(OR(O1097="RFA",O1097="UFA",O1097="",O1097=0),0,O1097)</f>
        <v>7000000</v>
      </c>
      <c r="N1097" s="358">
        <v>7000000</v>
      </c>
      <c r="O1097" s="358">
        <v>7000000</v>
      </c>
      <c r="P1097" s="358">
        <v>7000000</v>
      </c>
      <c r="Q1097" s="358">
        <v>7000000</v>
      </c>
      <c r="R1097" s="358">
        <v>7000000</v>
      </c>
      <c r="S1097" s="358">
        <v>7000000</v>
      </c>
      <c r="T1097" s="358" t="s">
        <v>7</v>
      </c>
      <c r="U1097" s="35">
        <f t="shared" si="68"/>
        <v>6</v>
      </c>
      <c r="W1097">
        <f>COUNTIF($E$3:$E$1479,E1097)</f>
        <v>1</v>
      </c>
      <c r="X1097" s="35">
        <f t="shared" si="69"/>
        <v>0</v>
      </c>
      <c r="Y1097">
        <f t="shared" si="70"/>
        <v>1</v>
      </c>
    </row>
    <row r="1098" spans="1:25" ht="15.75" x14ac:dyDescent="0.25">
      <c r="A1098">
        <f t="shared" si="71"/>
        <v>1096</v>
      </c>
      <c r="B1098" t="str">
        <f>C1098&amp;" "&amp;D1098&amp;" - "&amp;F1098</f>
        <v>Marc-edouard Vlasic - SJS</v>
      </c>
      <c r="C1098" t="str">
        <f>RIGHT(E1098,(LEN(E1098)-1)-SEARCH(",",E1098,1))</f>
        <v>Marc-edouard</v>
      </c>
      <c r="D1098" t="str">
        <f>LEFT(E1098,SEARCH(",",E1098,1)-1)</f>
        <v>Vlasic</v>
      </c>
      <c r="E1098" s="39" t="s">
        <v>2910</v>
      </c>
      <c r="F1098" s="30" t="s">
        <v>30</v>
      </c>
      <c r="G1098" s="35" t="s">
        <v>422</v>
      </c>
      <c r="H1098" s="9" t="s">
        <v>2447</v>
      </c>
      <c r="I1098" s="9" t="s">
        <v>2441</v>
      </c>
      <c r="J1098" s="9">
        <v>32</v>
      </c>
      <c r="K1098" s="35">
        <f>VALUE(COUNTIF(Validation!$A$2:$H$47,E1098))</f>
        <v>0</v>
      </c>
      <c r="L1098" s="361">
        <f>IF(OR(N1098="RFA",N1098="UFA",N1098="",N1098=0),0,N1098)</f>
        <v>7000000</v>
      </c>
      <c r="M1098" s="361">
        <f>IF(OR(O1098="RFA",O1098="UFA",O1098="",O1098=0),0,O1098)</f>
        <v>7000000</v>
      </c>
      <c r="N1098" s="358">
        <v>7000000</v>
      </c>
      <c r="O1098" s="358">
        <v>7000000</v>
      </c>
      <c r="P1098" s="358">
        <v>7000000</v>
      </c>
      <c r="Q1098" s="358">
        <v>7000000</v>
      </c>
      <c r="R1098" s="358">
        <v>7000000</v>
      </c>
      <c r="S1098" s="358">
        <v>7000000</v>
      </c>
      <c r="T1098" s="358">
        <v>7000000</v>
      </c>
      <c r="U1098" s="35">
        <f t="shared" si="68"/>
        <v>7</v>
      </c>
      <c r="W1098">
        <f>COUNTIF($E$3:$E$1479,E1098)</f>
        <v>1</v>
      </c>
      <c r="X1098" s="35">
        <f t="shared" si="69"/>
        <v>0</v>
      </c>
      <c r="Y1098">
        <f t="shared" si="70"/>
        <v>1</v>
      </c>
    </row>
    <row r="1099" spans="1:25" ht="15.75" x14ac:dyDescent="0.25">
      <c r="A1099">
        <f t="shared" si="71"/>
        <v>1097</v>
      </c>
      <c r="B1099" t="str">
        <f>C1099&amp;" "&amp;D1099&amp;" - "&amp;F1099</f>
        <v>Timo Meier - SJS</v>
      </c>
      <c r="C1099" t="str">
        <f>RIGHT(E1099,(LEN(E1099)-1)-SEARCH(",",E1099,1))</f>
        <v>Timo</v>
      </c>
      <c r="D1099" t="str">
        <f>LEFT(E1099,SEARCH(",",E1099,1)-1)</f>
        <v>Meier</v>
      </c>
      <c r="E1099" s="39" t="s">
        <v>2301</v>
      </c>
      <c r="F1099" s="31" t="s">
        <v>30</v>
      </c>
      <c r="G1099" s="35">
        <v>0</v>
      </c>
      <c r="H1099" s="35" t="s">
        <v>2444</v>
      </c>
      <c r="I1099" s="35" t="s">
        <v>2441</v>
      </c>
      <c r="J1099" s="35">
        <v>22</v>
      </c>
      <c r="K1099" s="35">
        <f>VALUE(COUNTIF(Validation!$A$2:$H$47,E1099))</f>
        <v>0</v>
      </c>
      <c r="L1099" s="361">
        <f>IF(OR(N1099="RFA",N1099="UFA",N1099="",N1099=0),0,N1099)</f>
        <v>6000000</v>
      </c>
      <c r="M1099" s="361">
        <f>IF(OR(O1099="RFA",O1099="UFA",O1099="",O1099=0),0,O1099)</f>
        <v>6000000</v>
      </c>
      <c r="N1099" s="358">
        <v>6000000</v>
      </c>
      <c r="O1099" s="358">
        <v>6000000</v>
      </c>
      <c r="P1099" s="358">
        <v>6000000</v>
      </c>
      <c r="Q1099" s="358">
        <v>6000000</v>
      </c>
      <c r="R1099" s="358" t="s">
        <v>8</v>
      </c>
      <c r="S1099" s="358">
        <v>0</v>
      </c>
      <c r="T1099" s="358">
        <v>0</v>
      </c>
      <c r="U1099" s="35">
        <f t="shared" si="68"/>
        <v>4</v>
      </c>
      <c r="W1099">
        <f>COUNTIF($E$3:$E$1479,E1099)</f>
        <v>1</v>
      </c>
      <c r="X1099" s="35">
        <f t="shared" si="69"/>
        <v>0</v>
      </c>
      <c r="Y1099">
        <f t="shared" si="70"/>
        <v>1</v>
      </c>
    </row>
    <row r="1100" spans="1:25" ht="15.75" x14ac:dyDescent="0.25">
      <c r="A1100">
        <f t="shared" si="71"/>
        <v>1098</v>
      </c>
      <c r="B1100" t="str">
        <f>C1100&amp;" "&amp;D1100&amp;" - "&amp;F1100</f>
        <v>Martin Jones - SJS</v>
      </c>
      <c r="C1100" t="str">
        <f>RIGHT(E1100,(LEN(E1100)-1)-SEARCH(",",E1100,1))</f>
        <v>Martin</v>
      </c>
      <c r="D1100" t="str">
        <f>LEFT(E1100,SEARCH(",",E1100,1)-1)</f>
        <v>Jones</v>
      </c>
      <c r="E1100" s="39" t="s">
        <v>2311</v>
      </c>
      <c r="F1100" s="30" t="s">
        <v>30</v>
      </c>
      <c r="G1100" s="35" t="s">
        <v>383</v>
      </c>
      <c r="H1100" s="35" t="s">
        <v>127</v>
      </c>
      <c r="I1100" s="35" t="s">
        <v>2441</v>
      </c>
      <c r="J1100" s="35">
        <v>29</v>
      </c>
      <c r="K1100" s="35">
        <f>VALUE(COUNTIF(Validation!$A$2:$H$47,E1100))</f>
        <v>0</v>
      </c>
      <c r="L1100" s="361">
        <f>IF(OR(N1100="RFA",N1100="UFA",N1100="",N1100=0),0,N1100)</f>
        <v>5750000</v>
      </c>
      <c r="M1100" s="361">
        <f>IF(OR(O1100="RFA",O1100="UFA",O1100="",O1100=0),0,O1100)</f>
        <v>5750000</v>
      </c>
      <c r="N1100" s="358">
        <v>5750000</v>
      </c>
      <c r="O1100" s="358">
        <v>5750000</v>
      </c>
      <c r="P1100" s="358">
        <v>5750000</v>
      </c>
      <c r="Q1100" s="358">
        <v>5750000</v>
      </c>
      <c r="R1100" s="358">
        <v>5750000</v>
      </c>
      <c r="S1100" s="358" t="s">
        <v>7</v>
      </c>
      <c r="T1100" s="358">
        <v>0</v>
      </c>
      <c r="U1100" s="35">
        <f t="shared" si="68"/>
        <v>5</v>
      </c>
      <c r="W1100">
        <f>COUNTIF($E$3:$E$1479,E1100)</f>
        <v>1</v>
      </c>
      <c r="X1100" s="35">
        <f t="shared" si="69"/>
        <v>0</v>
      </c>
      <c r="Y1100">
        <f t="shared" si="70"/>
        <v>1</v>
      </c>
    </row>
    <row r="1101" spans="1:25" ht="15.75" x14ac:dyDescent="0.25">
      <c r="A1101">
        <f t="shared" si="71"/>
        <v>1099</v>
      </c>
      <c r="B1101" t="str">
        <f>C1101&amp;" "&amp;D1101&amp;" - "&amp;F1101</f>
        <v>Tomas Hertl - SJS</v>
      </c>
      <c r="C1101" t="str">
        <f>RIGHT(E1101,(LEN(E1101)-1)-SEARCH(",",E1101,1))</f>
        <v>Tomas</v>
      </c>
      <c r="D1101" t="str">
        <f>LEFT(E1101,SEARCH(",",E1101,1)-1)</f>
        <v>Hertl</v>
      </c>
      <c r="E1101" s="39" t="s">
        <v>2297</v>
      </c>
      <c r="F1101" s="30" t="s">
        <v>30</v>
      </c>
      <c r="G1101" s="35">
        <v>0</v>
      </c>
      <c r="H1101" s="35" t="s">
        <v>2450</v>
      </c>
      <c r="I1101" s="35" t="s">
        <v>2441</v>
      </c>
      <c r="J1101" s="35">
        <v>25</v>
      </c>
      <c r="K1101" s="35">
        <f>VALUE(COUNTIF(Validation!$A$2:$H$47,E1101))</f>
        <v>0</v>
      </c>
      <c r="L1101" s="361">
        <f>IF(OR(N1101="RFA",N1101="UFA",N1101="",N1101=0),0,N1101)</f>
        <v>5625000</v>
      </c>
      <c r="M1101" s="361">
        <f>IF(OR(O1101="RFA",O1101="UFA",O1101="",O1101=0),0,O1101)</f>
        <v>5625000</v>
      </c>
      <c r="N1101" s="358">
        <v>5625000</v>
      </c>
      <c r="O1101" s="358">
        <v>5625000</v>
      </c>
      <c r="P1101" s="358">
        <v>5625000</v>
      </c>
      <c r="Q1101" s="358" t="s">
        <v>7</v>
      </c>
      <c r="R1101" s="358">
        <v>0</v>
      </c>
      <c r="S1101" s="358">
        <v>0</v>
      </c>
      <c r="T1101" s="358">
        <v>0</v>
      </c>
      <c r="U1101" s="35">
        <f t="shared" si="68"/>
        <v>3</v>
      </c>
      <c r="W1101">
        <f>COUNTIF($E$3:$E$1479,E1101)</f>
        <v>1</v>
      </c>
      <c r="X1101" s="35">
        <f t="shared" si="69"/>
        <v>0</v>
      </c>
      <c r="Y1101">
        <f t="shared" si="70"/>
        <v>1</v>
      </c>
    </row>
    <row r="1102" spans="1:25" ht="15.75" x14ac:dyDescent="0.25">
      <c r="A1102">
        <f t="shared" si="71"/>
        <v>1100</v>
      </c>
      <c r="B1102" t="str">
        <f>C1102&amp;" "&amp;D1102&amp;" - "&amp;F1102</f>
        <v>Brenden Dillon - SJS</v>
      </c>
      <c r="C1102" t="str">
        <f>RIGHT(E1102,(LEN(E1102)-1)-SEARCH(",",E1102,1))</f>
        <v>Brenden</v>
      </c>
      <c r="D1102" t="str">
        <f>LEFT(E1102,SEARCH(",",E1102,1)-1)</f>
        <v>Dillon</v>
      </c>
      <c r="E1102" s="39" t="s">
        <v>2308</v>
      </c>
      <c r="F1102" s="30" t="s">
        <v>30</v>
      </c>
      <c r="G1102" s="35">
        <v>0</v>
      </c>
      <c r="H1102" s="35" t="s">
        <v>2447</v>
      </c>
      <c r="I1102" s="35" t="s">
        <v>2441</v>
      </c>
      <c r="J1102" s="35">
        <v>28</v>
      </c>
      <c r="K1102" s="35">
        <f>VALUE(COUNTIF(Validation!$A$2:$H$47,E1102))</f>
        <v>0</v>
      </c>
      <c r="L1102" s="361">
        <f>IF(OR(N1102="RFA",N1102="UFA",N1102="",N1102=0),0,N1102)</f>
        <v>3270000</v>
      </c>
      <c r="M1102" s="361">
        <f>IF(OR(O1102="RFA",O1102="UFA",O1102="",O1102=0),0,O1102)</f>
        <v>0</v>
      </c>
      <c r="N1102" s="358">
        <v>3270000</v>
      </c>
      <c r="O1102" s="358" t="s">
        <v>7</v>
      </c>
      <c r="P1102" s="358">
        <v>0</v>
      </c>
      <c r="Q1102" s="358">
        <v>0</v>
      </c>
      <c r="R1102" s="358">
        <v>0</v>
      </c>
      <c r="S1102" s="358">
        <v>0</v>
      </c>
      <c r="T1102" s="358">
        <v>0</v>
      </c>
      <c r="U1102" s="35">
        <f t="shared" si="68"/>
        <v>1</v>
      </c>
      <c r="W1102">
        <f>COUNTIF($E$3:$E$1479,E1102)</f>
        <v>1</v>
      </c>
      <c r="X1102" s="35">
        <f t="shared" si="69"/>
        <v>0</v>
      </c>
      <c r="Y1102">
        <f t="shared" si="70"/>
        <v>0</v>
      </c>
    </row>
    <row r="1103" spans="1:25" ht="15.75" x14ac:dyDescent="0.25">
      <c r="A1103">
        <f t="shared" si="71"/>
        <v>1101</v>
      </c>
      <c r="B1103" t="str">
        <f>C1103&amp;" "&amp;D1103&amp;" - "&amp;F1103</f>
        <v>Melker Karlsson - SJS</v>
      </c>
      <c r="C1103" t="str">
        <f>RIGHT(E1103,(LEN(E1103)-1)-SEARCH(",",E1103,1))</f>
        <v>Melker</v>
      </c>
      <c r="D1103" t="str">
        <f>LEFT(E1103,SEARCH(",",E1103,1)-1)</f>
        <v>Karlsson</v>
      </c>
      <c r="E1103" s="39" t="s">
        <v>2298</v>
      </c>
      <c r="F1103" s="30" t="s">
        <v>30</v>
      </c>
      <c r="G1103" s="35">
        <v>0</v>
      </c>
      <c r="H1103" s="35" t="s">
        <v>2455</v>
      </c>
      <c r="I1103" s="35" t="s">
        <v>2441</v>
      </c>
      <c r="J1103" s="35">
        <v>29</v>
      </c>
      <c r="K1103" s="35">
        <f>VALUE(COUNTIF(Validation!$A$2:$H$47,E1103))</f>
        <v>0</v>
      </c>
      <c r="L1103" s="361">
        <f>IF(OR(N1103="RFA",N1103="UFA",N1103="",N1103=0),0,N1103)</f>
        <v>2000000</v>
      </c>
      <c r="M1103" s="361">
        <f>IF(OR(O1103="RFA",O1103="UFA",O1103="",O1103=0),0,O1103)</f>
        <v>0</v>
      </c>
      <c r="N1103" s="358">
        <v>2000000</v>
      </c>
      <c r="O1103" s="358" t="s">
        <v>7</v>
      </c>
      <c r="P1103" s="358">
        <v>0</v>
      </c>
      <c r="Q1103" s="358">
        <v>0</v>
      </c>
      <c r="R1103" s="358">
        <v>0</v>
      </c>
      <c r="S1103" s="358">
        <v>0</v>
      </c>
      <c r="T1103" s="358">
        <v>0</v>
      </c>
      <c r="U1103" s="35">
        <f t="shared" si="68"/>
        <v>1</v>
      </c>
      <c r="W1103">
        <f>COUNTIF($E$3:$E$1479,E1103)</f>
        <v>1</v>
      </c>
      <c r="X1103" s="35">
        <f t="shared" si="69"/>
        <v>0</v>
      </c>
      <c r="Y1103">
        <f t="shared" si="70"/>
        <v>0</v>
      </c>
    </row>
    <row r="1104" spans="1:25" ht="15.75" x14ac:dyDescent="0.25">
      <c r="A1104">
        <f t="shared" si="71"/>
        <v>1102</v>
      </c>
      <c r="B1104" t="str">
        <f>C1104&amp;" "&amp;D1104&amp;" - "&amp;F1104</f>
        <v>Aaron Dell - SJS</v>
      </c>
      <c r="C1104" t="str">
        <f>RIGHT(E1104,(LEN(E1104)-1)-SEARCH(",",E1104,1))</f>
        <v>Aaron</v>
      </c>
      <c r="D1104" t="str">
        <f>LEFT(E1104,SEARCH(",",E1104,1)-1)</f>
        <v>Dell</v>
      </c>
      <c r="E1104" s="39" t="s">
        <v>2312</v>
      </c>
      <c r="F1104" s="30" t="s">
        <v>30</v>
      </c>
      <c r="G1104" s="35">
        <v>0</v>
      </c>
      <c r="H1104" s="35" t="s">
        <v>127</v>
      </c>
      <c r="I1104" s="35" t="s">
        <v>2441</v>
      </c>
      <c r="J1104" s="35">
        <v>30</v>
      </c>
      <c r="K1104" s="35">
        <f>VALUE(COUNTIF(Validation!$A$2:$H$47,E1104))</f>
        <v>0</v>
      </c>
      <c r="L1104" s="361">
        <f>IF(OR(N1104="RFA",N1104="UFA",N1104="",N1104=0),0,N1104)</f>
        <v>1900000</v>
      </c>
      <c r="M1104" s="361">
        <f>IF(OR(O1104="RFA",O1104="UFA",O1104="",O1104=0),0,O1104)</f>
        <v>0</v>
      </c>
      <c r="N1104" s="358">
        <v>1900000</v>
      </c>
      <c r="O1104" s="358" t="s">
        <v>7</v>
      </c>
      <c r="P1104" s="358">
        <v>0</v>
      </c>
      <c r="Q1104" s="358">
        <v>0</v>
      </c>
      <c r="R1104" s="358">
        <v>0</v>
      </c>
      <c r="S1104" s="358">
        <v>0</v>
      </c>
      <c r="T1104" s="358">
        <v>0</v>
      </c>
      <c r="U1104" s="35">
        <f t="shared" si="68"/>
        <v>1</v>
      </c>
      <c r="W1104">
        <f>COUNTIF($E$3:$E$1479,E1104)</f>
        <v>1</v>
      </c>
      <c r="X1104" s="35">
        <f t="shared" si="69"/>
        <v>0</v>
      </c>
      <c r="Y1104">
        <f t="shared" si="70"/>
        <v>0</v>
      </c>
    </row>
    <row r="1105" spans="1:25" ht="15.75" x14ac:dyDescent="0.25">
      <c r="A1105">
        <f t="shared" si="71"/>
        <v>1103</v>
      </c>
      <c r="B1105" t="str">
        <f>C1105&amp;" "&amp;D1105&amp;" - "&amp;F1105</f>
        <v>Marcus Sorensen - SJS</v>
      </c>
      <c r="C1105" t="str">
        <f>RIGHT(E1105,(LEN(E1105)-1)-SEARCH(",",E1105,1))</f>
        <v>Marcus</v>
      </c>
      <c r="D1105" t="str">
        <f>LEFT(E1105,SEARCH(",",E1105,1)-1)</f>
        <v>Sorensen</v>
      </c>
      <c r="E1105" s="39" t="s">
        <v>2869</v>
      </c>
      <c r="F1105" s="30" t="s">
        <v>30</v>
      </c>
      <c r="G1105" s="35">
        <v>0</v>
      </c>
      <c r="H1105" s="35" t="s">
        <v>2442</v>
      </c>
      <c r="I1105" s="35" t="s">
        <v>2441</v>
      </c>
      <c r="J1105" s="35">
        <v>27</v>
      </c>
      <c r="K1105" s="35">
        <f>VALUE(COUNTIF(Validation!$A$2:$H$47,E1105))</f>
        <v>0</v>
      </c>
      <c r="L1105" s="361">
        <f>IF(OR(N1105="RFA",N1105="UFA",N1105="",N1105=0),0,N1105)</f>
        <v>1500000</v>
      </c>
      <c r="M1105" s="361">
        <f>IF(OR(O1105="RFA",O1105="UFA",O1105="",O1105=0),0,O1105)</f>
        <v>1500000</v>
      </c>
      <c r="N1105" s="358">
        <v>1500000</v>
      </c>
      <c r="O1105" s="358">
        <v>1500000</v>
      </c>
      <c r="P1105" s="358" t="s">
        <v>7</v>
      </c>
      <c r="Q1105" s="358">
        <v>0</v>
      </c>
      <c r="R1105" s="358">
        <v>0</v>
      </c>
      <c r="S1105" s="358">
        <v>0</v>
      </c>
      <c r="T1105" s="358">
        <v>0</v>
      </c>
      <c r="U1105" s="35">
        <f t="shared" si="68"/>
        <v>2</v>
      </c>
      <c r="W1105">
        <f>COUNTIF($E$3:$E$1479,E1105)</f>
        <v>1</v>
      </c>
      <c r="X1105" s="35">
        <f t="shared" si="69"/>
        <v>0</v>
      </c>
      <c r="Y1105">
        <f t="shared" si="70"/>
        <v>1</v>
      </c>
    </row>
    <row r="1106" spans="1:25" ht="15.75" x14ac:dyDescent="0.25">
      <c r="A1106">
        <f t="shared" si="71"/>
        <v>1104</v>
      </c>
      <c r="B1106" t="str">
        <f>C1106&amp;" "&amp;D1106&amp;" - "&amp;F1106</f>
        <v>Ryan Merkley - SJS</v>
      </c>
      <c r="C1106" t="str">
        <f>RIGHT(E1106,(LEN(E1106)-1)-SEARCH(",",E1106,1))</f>
        <v>Ryan</v>
      </c>
      <c r="D1106" t="str">
        <f>LEFT(E1106,SEARCH(",",E1106,1)-1)</f>
        <v>Merkley</v>
      </c>
      <c r="E1106" s="39" t="s">
        <v>2315</v>
      </c>
      <c r="F1106" s="30" t="s">
        <v>30</v>
      </c>
      <c r="G1106" s="35" t="s">
        <v>390</v>
      </c>
      <c r="H1106" s="35" t="s">
        <v>2446</v>
      </c>
      <c r="I1106" s="35" t="s">
        <v>391</v>
      </c>
      <c r="J1106" s="35">
        <v>18</v>
      </c>
      <c r="K1106" s="35">
        <f>VALUE(COUNTIF(Validation!$A$2:$H$47,E1106))</f>
        <v>0</v>
      </c>
      <c r="L1106" s="361">
        <f>IF(OR(N1106="RFA",N1106="UFA",N1106="",N1106=0),0,N1106)</f>
        <v>1194167</v>
      </c>
      <c r="M1106" s="361">
        <f>IF(OR(O1106="RFA",O1106="UFA",O1106="",O1106=0),0,O1106)</f>
        <v>1194167</v>
      </c>
      <c r="N1106" s="358">
        <v>1194167</v>
      </c>
      <c r="O1106" s="358">
        <v>1194167</v>
      </c>
      <c r="P1106" s="358">
        <v>1194167</v>
      </c>
      <c r="Q1106" s="358" t="s">
        <v>8</v>
      </c>
      <c r="R1106" s="358">
        <v>0</v>
      </c>
      <c r="S1106" s="358">
        <v>0</v>
      </c>
      <c r="T1106" s="358">
        <v>0</v>
      </c>
      <c r="U1106" s="35">
        <f t="shared" si="68"/>
        <v>3</v>
      </c>
      <c r="W1106">
        <f>COUNTIF($E$3:$E$1479,E1106)</f>
        <v>1</v>
      </c>
      <c r="X1106" s="35">
        <f t="shared" si="69"/>
        <v>1</v>
      </c>
      <c r="Y1106">
        <f t="shared" si="70"/>
        <v>1</v>
      </c>
    </row>
    <row r="1107" spans="1:25" ht="15.75" x14ac:dyDescent="0.25">
      <c r="A1107">
        <f t="shared" si="71"/>
        <v>1105</v>
      </c>
      <c r="B1107" t="str">
        <f>C1107&amp;" "&amp;D1107&amp;" - "&amp;F1107</f>
        <v>Mario Ferraro - SJS</v>
      </c>
      <c r="C1107" t="str">
        <f>RIGHT(E1107,(LEN(E1107)-1)-SEARCH(",",E1107,1))</f>
        <v>Mario</v>
      </c>
      <c r="D1107" t="str">
        <f>LEFT(E1107,SEARCH(",",E1107,1)-1)</f>
        <v>Ferraro</v>
      </c>
      <c r="E1107" s="39" t="s">
        <v>2547</v>
      </c>
      <c r="F1107" s="30" t="s">
        <v>30</v>
      </c>
      <c r="G1107" s="35" t="s">
        <v>388</v>
      </c>
      <c r="H1107" s="9" t="s">
        <v>2447</v>
      </c>
      <c r="I1107" s="9" t="s">
        <v>2448</v>
      </c>
      <c r="J1107" s="9">
        <v>20</v>
      </c>
      <c r="K1107" s="35">
        <f>VALUE(COUNTIF(Validation!$A$2:$H$47,E1107))</f>
        <v>0</v>
      </c>
      <c r="L1107" s="361">
        <f>IF(OR(N1107="RFA",N1107="UFA",N1107="",N1107=0),0,N1107)</f>
        <v>1137500</v>
      </c>
      <c r="M1107" s="361">
        <f>IF(OR(O1107="RFA",O1107="UFA",O1107="",O1107=0),0,O1107)</f>
        <v>1137500</v>
      </c>
      <c r="N1107" s="358">
        <v>1137500</v>
      </c>
      <c r="O1107" s="358">
        <v>1137500</v>
      </c>
      <c r="P1107" s="358">
        <v>1137500</v>
      </c>
      <c r="Q1107" s="358" t="s">
        <v>8</v>
      </c>
      <c r="R1107" s="358">
        <v>0</v>
      </c>
      <c r="S1107" s="358">
        <v>0</v>
      </c>
      <c r="T1107" s="358">
        <v>0</v>
      </c>
      <c r="U1107" s="35">
        <f t="shared" si="68"/>
        <v>3</v>
      </c>
      <c r="W1107">
        <f>COUNTIF($E$3:$E$1479,E1107)</f>
        <v>1</v>
      </c>
      <c r="X1107" s="35">
        <f t="shared" si="69"/>
        <v>1</v>
      </c>
      <c r="Y1107">
        <f t="shared" si="70"/>
        <v>1</v>
      </c>
    </row>
    <row r="1108" spans="1:25" ht="15.75" x14ac:dyDescent="0.25">
      <c r="A1108">
        <f t="shared" si="71"/>
        <v>1106</v>
      </c>
      <c r="B1108" t="str">
        <f>C1108&amp;" "&amp;D1108&amp;" - "&amp;F1108</f>
        <v>Kevin Labanc - SJS</v>
      </c>
      <c r="C1108" t="str">
        <f>RIGHT(E1108,(LEN(E1108)-1)-SEARCH(",",E1108,1))</f>
        <v>Kevin</v>
      </c>
      <c r="D1108" t="str">
        <f>LEFT(E1108,SEARCH(",",E1108,1)-1)</f>
        <v>Labanc</v>
      </c>
      <c r="E1108" s="39" t="s">
        <v>2303</v>
      </c>
      <c r="F1108" s="30" t="s">
        <v>30</v>
      </c>
      <c r="G1108" s="35">
        <v>0</v>
      </c>
      <c r="H1108" s="35" t="s">
        <v>2443</v>
      </c>
      <c r="I1108" s="35" t="s">
        <v>2441</v>
      </c>
      <c r="J1108" s="35">
        <v>23</v>
      </c>
      <c r="K1108" s="35">
        <f>VALUE(COUNTIF(Validation!$A$2:$H$47,E1108))</f>
        <v>0</v>
      </c>
      <c r="L1108" s="361">
        <f>IF(OR(N1108="RFA",N1108="UFA",N1108="",N1108=0),0,N1108)</f>
        <v>1000000</v>
      </c>
      <c r="M1108" s="361">
        <f>IF(OR(O1108="RFA",O1108="UFA",O1108="",O1108=0),0,O1108)</f>
        <v>0</v>
      </c>
      <c r="N1108" s="358">
        <v>1000000</v>
      </c>
      <c r="O1108" s="358" t="s">
        <v>8</v>
      </c>
      <c r="P1108" s="358">
        <v>0</v>
      </c>
      <c r="Q1108" s="358">
        <v>0</v>
      </c>
      <c r="R1108" s="358">
        <v>0</v>
      </c>
      <c r="S1108" s="358">
        <v>0</v>
      </c>
      <c r="T1108" s="358">
        <v>0</v>
      </c>
      <c r="U1108" s="35">
        <f t="shared" si="68"/>
        <v>1</v>
      </c>
      <c r="W1108">
        <f>COUNTIF($E$3:$E$1479,E1108)</f>
        <v>1</v>
      </c>
      <c r="X1108" s="35">
        <f t="shared" si="69"/>
        <v>0</v>
      </c>
      <c r="Y1108">
        <f t="shared" si="70"/>
        <v>0</v>
      </c>
    </row>
    <row r="1109" spans="1:25" ht="15.75" x14ac:dyDescent="0.25">
      <c r="A1109">
        <f t="shared" si="71"/>
        <v>1107</v>
      </c>
      <c r="B1109" t="str">
        <f>C1109&amp;" "&amp;D1109&amp;" - "&amp;F1109</f>
        <v>Tim Heed - SJS</v>
      </c>
      <c r="C1109" t="str">
        <f>RIGHT(E1109,(LEN(E1109)-1)-SEARCH(",",E1109,1))</f>
        <v>Tim</v>
      </c>
      <c r="D1109" t="str">
        <f>LEFT(E1109,SEARCH(",",E1109,1)-1)</f>
        <v>Heed</v>
      </c>
      <c r="E1109" s="39" t="s">
        <v>2310</v>
      </c>
      <c r="F1109" s="30" t="s">
        <v>30</v>
      </c>
      <c r="G1109" s="35">
        <v>0</v>
      </c>
      <c r="H1109" s="35" t="s">
        <v>2446</v>
      </c>
      <c r="I1109" s="35" t="s">
        <v>2441</v>
      </c>
      <c r="J1109" s="35">
        <v>28</v>
      </c>
      <c r="K1109" s="35">
        <f>VALUE(COUNTIF(Validation!$A$2:$H$47,E1109))</f>
        <v>0</v>
      </c>
      <c r="L1109" s="361">
        <f>IF(OR(N1109="RFA",N1109="UFA",N1109="",N1109=0),0,N1109)</f>
        <v>960000</v>
      </c>
      <c r="M1109" s="361">
        <f>IF(OR(O1109="RFA",O1109="UFA",O1109="",O1109=0),0,O1109)</f>
        <v>0</v>
      </c>
      <c r="N1109" s="358">
        <v>960000</v>
      </c>
      <c r="O1109" s="358" t="s">
        <v>7</v>
      </c>
      <c r="P1109" s="358">
        <v>0</v>
      </c>
      <c r="Q1109" s="358">
        <v>0</v>
      </c>
      <c r="R1109" s="358">
        <v>0</v>
      </c>
      <c r="S1109" s="358">
        <v>0</v>
      </c>
      <c r="T1109" s="358">
        <v>0</v>
      </c>
      <c r="U1109" s="35">
        <f t="shared" si="68"/>
        <v>1</v>
      </c>
      <c r="W1109">
        <f>COUNTIF($E$3:$E$1479,E1109)</f>
        <v>1</v>
      </c>
      <c r="X1109" s="35">
        <f t="shared" si="69"/>
        <v>0</v>
      </c>
      <c r="Y1109">
        <f t="shared" si="70"/>
        <v>0</v>
      </c>
    </row>
    <row r="1110" spans="1:25" ht="15.75" x14ac:dyDescent="0.25">
      <c r="A1110">
        <f t="shared" si="71"/>
        <v>1108</v>
      </c>
      <c r="B1110" t="str">
        <f>C1110&amp;" "&amp;D1110&amp;" - "&amp;F1110</f>
        <v>Alexander Chmelevski - SJS</v>
      </c>
      <c r="C1110" t="str">
        <f>RIGHT(E1110,(LEN(E1110)-1)-SEARCH(",",E1110,1))</f>
        <v>Alexander</v>
      </c>
      <c r="D1110" t="str">
        <f>LEFT(E1110,SEARCH(",",E1110,1)-1)</f>
        <v>Chmelevski</v>
      </c>
      <c r="E1110" s="39" t="s">
        <v>2316</v>
      </c>
      <c r="F1110" s="30" t="s">
        <v>30</v>
      </c>
      <c r="G1110" s="35" t="s">
        <v>388</v>
      </c>
      <c r="H1110" s="35" t="s">
        <v>73</v>
      </c>
      <c r="I1110" s="35" t="s">
        <v>2448</v>
      </c>
      <c r="J1110" s="35">
        <v>20</v>
      </c>
      <c r="K1110" s="35">
        <f>VALUE(COUNTIF(Validation!$A$2:$H$47,E1110))</f>
        <v>0</v>
      </c>
      <c r="L1110" s="361">
        <f>IF(OR(N1110="RFA",N1110="UFA",N1110="",N1110=0),0,N1110)</f>
        <v>927500</v>
      </c>
      <c r="M1110" s="361">
        <f>IF(OR(O1110="RFA",O1110="UFA",O1110="",O1110=0),0,O1110)</f>
        <v>927500</v>
      </c>
      <c r="N1110" s="358">
        <v>927500</v>
      </c>
      <c r="O1110" s="358">
        <v>927500</v>
      </c>
      <c r="P1110" s="358">
        <v>927500</v>
      </c>
      <c r="Q1110" s="358" t="s">
        <v>8</v>
      </c>
      <c r="R1110" s="358">
        <v>0</v>
      </c>
      <c r="S1110" s="358">
        <v>0</v>
      </c>
      <c r="T1110" s="358">
        <v>0</v>
      </c>
      <c r="U1110" s="35">
        <f t="shared" si="68"/>
        <v>3</v>
      </c>
      <c r="W1110">
        <f>COUNTIF($E$3:$E$1479,E1110)</f>
        <v>1</v>
      </c>
      <c r="X1110" s="35">
        <f t="shared" si="69"/>
        <v>1</v>
      </c>
      <c r="Y1110">
        <f t="shared" si="70"/>
        <v>1</v>
      </c>
    </row>
    <row r="1111" spans="1:25" ht="15.75" x14ac:dyDescent="0.25">
      <c r="A1111">
        <f t="shared" si="71"/>
        <v>1109</v>
      </c>
      <c r="B1111" t="str">
        <f>C1111&amp;" "&amp;D1111&amp;" - "&amp;F1111</f>
        <v>Lean Bergmann - SJS</v>
      </c>
      <c r="C1111" t="str">
        <f>RIGHT(E1111,(LEN(E1111)-1)-SEARCH(",",E1111,1))</f>
        <v>Lean</v>
      </c>
      <c r="D1111" t="str">
        <f>LEFT(E1111,SEARCH(",",E1111,1)-1)</f>
        <v>Bergmann</v>
      </c>
      <c r="E1111" s="39" t="s">
        <v>2543</v>
      </c>
      <c r="F1111" s="30" t="s">
        <v>30</v>
      </c>
      <c r="G1111" s="35" t="s">
        <v>388</v>
      </c>
      <c r="H1111" s="35" t="s">
        <v>2444</v>
      </c>
      <c r="I1111" s="35" t="s">
        <v>2448</v>
      </c>
      <c r="J1111" s="35">
        <v>20</v>
      </c>
      <c r="K1111" s="35">
        <f>VALUE(COUNTIF(Validation!$A$2:$H$47,E1111))</f>
        <v>0</v>
      </c>
      <c r="L1111" s="361">
        <f>IF(OR(N1111="RFA",N1111="UFA",N1111="",N1111=0),0,N1111)</f>
        <v>925000</v>
      </c>
      <c r="M1111" s="361">
        <f>IF(OR(O1111="RFA",O1111="UFA",O1111="",O1111=0),0,O1111)</f>
        <v>925000</v>
      </c>
      <c r="N1111" s="358">
        <v>925000</v>
      </c>
      <c r="O1111" s="358">
        <v>925000</v>
      </c>
      <c r="P1111" s="358">
        <v>925000</v>
      </c>
      <c r="Q1111" s="358" t="s">
        <v>8</v>
      </c>
      <c r="R1111" s="358">
        <v>0</v>
      </c>
      <c r="S1111" s="358">
        <v>0</v>
      </c>
      <c r="T1111" s="358">
        <v>0</v>
      </c>
      <c r="U1111" s="35">
        <f t="shared" si="68"/>
        <v>3</v>
      </c>
      <c r="W1111">
        <f>COUNTIF($E$3:$E$1479,E1111)</f>
        <v>1</v>
      </c>
      <c r="X1111" s="35">
        <f t="shared" si="69"/>
        <v>1</v>
      </c>
      <c r="Y1111">
        <f t="shared" si="70"/>
        <v>1</v>
      </c>
    </row>
    <row r="1112" spans="1:25" ht="15.75" x14ac:dyDescent="0.25">
      <c r="A1112">
        <f t="shared" si="71"/>
        <v>1110</v>
      </c>
      <c r="B1112" t="str">
        <f>C1112&amp;" "&amp;D1112&amp;" - "&amp;F1112</f>
        <v>Jonathan Dahlen - SJS</v>
      </c>
      <c r="C1112" t="str">
        <f>RIGHT(E1112,(LEN(E1112)-1)-SEARCH(",",E1112,1))</f>
        <v>Jonathan</v>
      </c>
      <c r="D1112" t="str">
        <f>LEFT(E1112,SEARCH(",",E1112,1)-1)</f>
        <v>Dahlen</v>
      </c>
      <c r="E1112" s="39" t="s">
        <v>2896</v>
      </c>
      <c r="F1112" s="30" t="s">
        <v>30</v>
      </c>
      <c r="G1112" s="35" t="s">
        <v>388</v>
      </c>
      <c r="H1112" s="35" t="s">
        <v>2452</v>
      </c>
      <c r="I1112" s="35" t="s">
        <v>2448</v>
      </c>
      <c r="J1112" s="35">
        <v>21</v>
      </c>
      <c r="K1112" s="35">
        <f>VALUE(COUNTIF(Validation!$A$2:$H$47,E1112))</f>
        <v>0</v>
      </c>
      <c r="L1112" s="361">
        <f>IF(OR(N1112="RFA",N1112="UFA",N1112="",N1112=0),0,N1112)</f>
        <v>925000</v>
      </c>
      <c r="M1112" s="361">
        <f>IF(OR(O1112="RFA",O1112="UFA",O1112="",O1112=0),0,O1112)</f>
        <v>0</v>
      </c>
      <c r="N1112" s="358">
        <v>925000</v>
      </c>
      <c r="O1112" s="358" t="s">
        <v>8</v>
      </c>
      <c r="P1112" s="358">
        <v>0</v>
      </c>
      <c r="Q1112" s="358">
        <v>0</v>
      </c>
      <c r="R1112" s="358">
        <v>0</v>
      </c>
      <c r="S1112" s="358">
        <v>0</v>
      </c>
      <c r="T1112" s="358">
        <v>0</v>
      </c>
      <c r="U1112" s="35">
        <f t="shared" si="68"/>
        <v>1</v>
      </c>
      <c r="W1112">
        <f>COUNTIF($E$3:$E$1479,E1112)</f>
        <v>1</v>
      </c>
      <c r="X1112" s="35">
        <f t="shared" si="69"/>
        <v>1</v>
      </c>
      <c r="Y1112">
        <f t="shared" si="70"/>
        <v>0</v>
      </c>
    </row>
    <row r="1113" spans="1:25" ht="15.75" x14ac:dyDescent="0.25">
      <c r="A1113">
        <f t="shared" si="71"/>
        <v>1111</v>
      </c>
      <c r="B1113" t="str">
        <f>C1113&amp;" "&amp;D1113&amp;" - "&amp;F1113</f>
        <v>Barclay Goodrow - SJS</v>
      </c>
      <c r="C1113" t="str">
        <f>RIGHT(E1113,(LEN(E1113)-1)-SEARCH(",",E1113,1))</f>
        <v>Barclay</v>
      </c>
      <c r="D1113" t="str">
        <f>LEFT(E1113,SEARCH(",",E1113,1)-1)</f>
        <v>Goodrow</v>
      </c>
      <c r="E1113" s="39" t="s">
        <v>2304</v>
      </c>
      <c r="F1113" s="30" t="s">
        <v>30</v>
      </c>
      <c r="G1113" s="35">
        <v>0</v>
      </c>
      <c r="H1113" s="35" t="s">
        <v>2450</v>
      </c>
      <c r="I1113" s="35" t="s">
        <v>2441</v>
      </c>
      <c r="J1113" s="35">
        <v>26</v>
      </c>
      <c r="K1113" s="35">
        <f>VALUE(COUNTIF(Validation!$A$2:$H$47,E1113))</f>
        <v>0</v>
      </c>
      <c r="L1113" s="361">
        <f>IF(OR(N1113="RFA",N1113="UFA",N1113="",N1113=0),0,N1113)</f>
        <v>925000</v>
      </c>
      <c r="M1113" s="361">
        <f>IF(OR(O1113="RFA",O1113="UFA",O1113="",O1113=0),0,O1113)</f>
        <v>925000</v>
      </c>
      <c r="N1113" s="358">
        <v>925000</v>
      </c>
      <c r="O1113" s="358">
        <v>925000</v>
      </c>
      <c r="P1113" s="358" t="s">
        <v>7</v>
      </c>
      <c r="Q1113" s="358">
        <v>0</v>
      </c>
      <c r="R1113" s="358">
        <v>0</v>
      </c>
      <c r="S1113" s="358">
        <v>0</v>
      </c>
      <c r="T1113" s="358">
        <v>0</v>
      </c>
      <c r="U1113" s="35">
        <f t="shared" si="68"/>
        <v>2</v>
      </c>
      <c r="W1113">
        <f>COUNTIF($E$3:$E$1479,E1113)</f>
        <v>1</v>
      </c>
      <c r="X1113" s="35">
        <f t="shared" si="69"/>
        <v>0</v>
      </c>
      <c r="Y1113">
        <f t="shared" si="70"/>
        <v>1</v>
      </c>
    </row>
    <row r="1114" spans="1:25" ht="15.75" x14ac:dyDescent="0.25">
      <c r="A1114">
        <f t="shared" si="71"/>
        <v>1112</v>
      </c>
      <c r="B1114" t="str">
        <f>C1114&amp;" "&amp;D1114&amp;" - "&amp;F1114</f>
        <v>Jayden Halbgewachs - SJS</v>
      </c>
      <c r="C1114" t="str">
        <f>RIGHT(E1114,(LEN(E1114)-1)-SEARCH(",",E1114,1))</f>
        <v>Jayden</v>
      </c>
      <c r="D1114" t="str">
        <f>LEFT(E1114,SEARCH(",",E1114,1)-1)</f>
        <v>Halbgewachs</v>
      </c>
      <c r="E1114" s="39" t="s">
        <v>2321</v>
      </c>
      <c r="F1114" s="30" t="s">
        <v>30</v>
      </c>
      <c r="G1114" s="35" t="s">
        <v>388</v>
      </c>
      <c r="H1114" s="35" t="s">
        <v>2452</v>
      </c>
      <c r="I1114" s="35" t="s">
        <v>2448</v>
      </c>
      <c r="J1114" s="35">
        <v>22</v>
      </c>
      <c r="K1114" s="35">
        <f>VALUE(COUNTIF(Validation!$A$2:$H$47,E1114))</f>
        <v>0</v>
      </c>
      <c r="L1114" s="361">
        <f>IF(OR(N1114="RFA",N1114="UFA",N1114="",N1114=0),0,N1114)</f>
        <v>925000</v>
      </c>
      <c r="M1114" s="361">
        <f>IF(OR(O1114="RFA",O1114="UFA",O1114="",O1114=0),0,O1114)</f>
        <v>0</v>
      </c>
      <c r="N1114" s="358">
        <v>925000</v>
      </c>
      <c r="O1114" s="358" t="s">
        <v>8</v>
      </c>
      <c r="P1114" s="358">
        <v>0</v>
      </c>
      <c r="Q1114" s="358">
        <v>0</v>
      </c>
      <c r="R1114" s="358">
        <v>0</v>
      </c>
      <c r="S1114" s="358">
        <v>0</v>
      </c>
      <c r="T1114" s="358">
        <v>0</v>
      </c>
      <c r="U1114" s="35">
        <f t="shared" si="68"/>
        <v>1</v>
      </c>
      <c r="W1114">
        <f>COUNTIF($E$3:$E$1479,E1114)</f>
        <v>1</v>
      </c>
      <c r="X1114" s="35">
        <f t="shared" si="69"/>
        <v>1</v>
      </c>
      <c r="Y1114">
        <f t="shared" si="70"/>
        <v>0</v>
      </c>
    </row>
    <row r="1115" spans="1:25" ht="15.75" x14ac:dyDescent="0.25">
      <c r="A1115">
        <f t="shared" si="71"/>
        <v>1113</v>
      </c>
      <c r="B1115" t="str">
        <f>C1115&amp;" "&amp;D1115&amp;" - "&amp;F1115</f>
        <v>Joel Kellman - SJS</v>
      </c>
      <c r="C1115" t="str">
        <f>RIGHT(E1115,(LEN(E1115)-1)-SEARCH(",",E1115,1))</f>
        <v>Joel</v>
      </c>
      <c r="D1115" t="str">
        <f>LEFT(E1115,SEARCH(",",E1115,1)-1)</f>
        <v>Kellman</v>
      </c>
      <c r="E1115" s="39" t="s">
        <v>2542</v>
      </c>
      <c r="F1115" s="30" t="s">
        <v>30</v>
      </c>
      <c r="G1115" s="35" t="s">
        <v>388</v>
      </c>
      <c r="H1115" s="35" t="s">
        <v>73</v>
      </c>
      <c r="I1115" s="35" t="s">
        <v>2448</v>
      </c>
      <c r="J1115" s="35">
        <v>25</v>
      </c>
      <c r="K1115" s="35">
        <f>VALUE(COUNTIF(Validation!$A$2:$H$47,E1115))</f>
        <v>0</v>
      </c>
      <c r="L1115" s="361">
        <f>IF(OR(N1115="RFA",N1115="UFA",N1115="",N1115=0),0,N1115)</f>
        <v>925000</v>
      </c>
      <c r="M1115" s="361">
        <f>IF(OR(O1115="RFA",O1115="UFA",O1115="",O1115=0),0,O1115)</f>
        <v>0</v>
      </c>
      <c r="N1115" s="358">
        <v>925000</v>
      </c>
      <c r="O1115" s="358" t="s">
        <v>8</v>
      </c>
      <c r="P1115" s="358">
        <v>0</v>
      </c>
      <c r="Q1115" s="358">
        <v>0</v>
      </c>
      <c r="R1115" s="358">
        <v>0</v>
      </c>
      <c r="S1115" s="358">
        <v>0</v>
      </c>
      <c r="T1115" s="358">
        <v>0</v>
      </c>
      <c r="U1115" s="35">
        <f t="shared" si="68"/>
        <v>1</v>
      </c>
      <c r="W1115">
        <f>COUNTIF($E$3:$E$1479,E1115)</f>
        <v>1</v>
      </c>
      <c r="X1115" s="35">
        <f t="shared" si="69"/>
        <v>1</v>
      </c>
      <c r="Y1115">
        <f t="shared" si="70"/>
        <v>0</v>
      </c>
    </row>
    <row r="1116" spans="1:25" ht="15.75" x14ac:dyDescent="0.25">
      <c r="A1116">
        <f t="shared" si="71"/>
        <v>1114</v>
      </c>
      <c r="B1116" t="str">
        <f>C1116&amp;" "&amp;D1116&amp;" - "&amp;F1116</f>
        <v>Artemi Knyazev - SJS</v>
      </c>
      <c r="C1116" t="str">
        <f>RIGHT(E1116,(LEN(E1116)-1)-SEARCH(",",E1116,1))</f>
        <v>Artemi</v>
      </c>
      <c r="D1116" t="str">
        <f>LEFT(E1116,SEARCH(",",E1116,1)-1)</f>
        <v>Knyazev</v>
      </c>
      <c r="E1116" s="39" t="s">
        <v>2549</v>
      </c>
      <c r="F1116" s="30" t="s">
        <v>30</v>
      </c>
      <c r="G1116" s="35" t="s">
        <v>390</v>
      </c>
      <c r="H1116" s="35" t="s">
        <v>2447</v>
      </c>
      <c r="I1116" s="35" t="s">
        <v>391</v>
      </c>
      <c r="J1116" s="35">
        <v>18</v>
      </c>
      <c r="K1116" s="35">
        <f>VALUE(COUNTIF(Validation!$A$2:$H$47,E1116))</f>
        <v>0</v>
      </c>
      <c r="L1116" s="361">
        <f>IF(OR(N1116="RFA",N1116="UFA",N1116="",N1116=0),0,N1116)</f>
        <v>925000</v>
      </c>
      <c r="M1116" s="361">
        <f>IF(OR(O1116="RFA",O1116="UFA",O1116="",O1116=0),0,O1116)</f>
        <v>925000</v>
      </c>
      <c r="N1116" s="358">
        <v>925000</v>
      </c>
      <c r="O1116" s="358">
        <v>925000</v>
      </c>
      <c r="P1116" s="358">
        <v>925000</v>
      </c>
      <c r="Q1116" s="358" t="s">
        <v>8</v>
      </c>
      <c r="R1116" s="358">
        <v>0</v>
      </c>
      <c r="S1116" s="358">
        <v>0</v>
      </c>
      <c r="T1116" s="358">
        <v>0</v>
      </c>
      <c r="U1116" s="35">
        <f t="shared" si="68"/>
        <v>3</v>
      </c>
      <c r="W1116">
        <f>COUNTIF($E$3:$E$1479,E1116)</f>
        <v>1</v>
      </c>
      <c r="X1116" s="35">
        <f t="shared" si="69"/>
        <v>1</v>
      </c>
      <c r="Y1116">
        <f t="shared" si="70"/>
        <v>1</v>
      </c>
    </row>
    <row r="1117" spans="1:25" ht="15.75" x14ac:dyDescent="0.25">
      <c r="A1117">
        <f t="shared" si="71"/>
        <v>1115</v>
      </c>
      <c r="B1117" t="str">
        <f>C1117&amp;" "&amp;D1117&amp;" - "&amp;F1117</f>
        <v>Andrew Shortridge - SJS</v>
      </c>
      <c r="C1117" t="str">
        <f>RIGHT(E1117,(LEN(E1117)-1)-SEARCH(",",E1117,1))</f>
        <v>Andrew</v>
      </c>
      <c r="D1117" t="str">
        <f>LEFT(E1117,SEARCH(",",E1117,1)-1)</f>
        <v>Shortridge</v>
      </c>
      <c r="E1117" s="39" t="s">
        <v>2551</v>
      </c>
      <c r="F1117" s="30" t="s">
        <v>30</v>
      </c>
      <c r="G1117" s="35" t="s">
        <v>388</v>
      </c>
      <c r="H1117" s="35" t="s">
        <v>127</v>
      </c>
      <c r="I1117" s="35" t="s">
        <v>2448</v>
      </c>
      <c r="J1117" s="35">
        <v>24</v>
      </c>
      <c r="K1117" s="35">
        <f>VALUE(COUNTIF(Validation!$A$2:$H$47,E1117))</f>
        <v>0</v>
      </c>
      <c r="L1117" s="361">
        <f>IF(OR(N1117="RFA",N1117="UFA",N1117="",N1117=0),0,N1117)</f>
        <v>925000</v>
      </c>
      <c r="M1117" s="361">
        <f>IF(OR(O1117="RFA",O1117="UFA",O1117="",O1117=0),0,O1117)</f>
        <v>0</v>
      </c>
      <c r="N1117" s="358">
        <v>925000</v>
      </c>
      <c r="O1117" s="358" t="s">
        <v>8</v>
      </c>
      <c r="P1117" s="358">
        <v>0</v>
      </c>
      <c r="Q1117" s="358">
        <v>0</v>
      </c>
      <c r="R1117" s="358">
        <v>0</v>
      </c>
      <c r="S1117" s="358">
        <v>0</v>
      </c>
      <c r="T1117" s="358">
        <v>0</v>
      </c>
      <c r="U1117" s="35">
        <f t="shared" si="68"/>
        <v>1</v>
      </c>
      <c r="W1117">
        <f>COUNTIF($E$3:$E$1479,E1117)</f>
        <v>1</v>
      </c>
      <c r="X1117" s="35">
        <f t="shared" si="69"/>
        <v>1</v>
      </c>
      <c r="Y1117">
        <f t="shared" si="70"/>
        <v>0</v>
      </c>
    </row>
    <row r="1118" spans="1:25" ht="15.75" x14ac:dyDescent="0.25">
      <c r="A1118">
        <f t="shared" si="71"/>
        <v>1116</v>
      </c>
      <c r="B1118" t="str">
        <f>C1118&amp;" "&amp;D1118&amp;" - "&amp;F1118</f>
        <v>Tony Sund - SJS</v>
      </c>
      <c r="C1118" t="str">
        <f>RIGHT(E1118,(LEN(E1118)-1)-SEARCH(",",E1118,1))</f>
        <v>Tony</v>
      </c>
      <c r="D1118" t="str">
        <f>LEFT(E1118,SEARCH(",",E1118,1)-1)</f>
        <v>Sund</v>
      </c>
      <c r="E1118" s="39" t="s">
        <v>2548</v>
      </c>
      <c r="F1118" s="30" t="s">
        <v>30</v>
      </c>
      <c r="G1118" s="35" t="s">
        <v>388</v>
      </c>
      <c r="H1118" s="35" t="s">
        <v>2447</v>
      </c>
      <c r="I1118" s="35" t="s">
        <v>2448</v>
      </c>
      <c r="J1118" s="35">
        <v>24</v>
      </c>
      <c r="K1118" s="35">
        <f>VALUE(COUNTIF(Validation!$A$2:$H$47,E1118))</f>
        <v>0</v>
      </c>
      <c r="L1118" s="361">
        <f>IF(OR(N1118="RFA",N1118="UFA",N1118="",N1118=0),0,N1118)</f>
        <v>925000</v>
      </c>
      <c r="M1118" s="361">
        <f>IF(OR(O1118="RFA",O1118="UFA",O1118="",O1118=0),0,O1118)</f>
        <v>0</v>
      </c>
      <c r="N1118" s="358">
        <v>925000</v>
      </c>
      <c r="O1118" s="358" t="s">
        <v>8</v>
      </c>
      <c r="P1118" s="358">
        <v>0</v>
      </c>
      <c r="Q1118" s="358">
        <v>0</v>
      </c>
      <c r="R1118" s="358">
        <v>0</v>
      </c>
      <c r="S1118" s="358">
        <v>0</v>
      </c>
      <c r="T1118" s="358">
        <v>0</v>
      </c>
      <c r="U1118" s="35">
        <f t="shared" si="68"/>
        <v>1</v>
      </c>
      <c r="W1118">
        <f>COUNTIF($E$3:$E$1479,E1118)</f>
        <v>1</v>
      </c>
      <c r="X1118" s="35">
        <f t="shared" si="69"/>
        <v>1</v>
      </c>
      <c r="Y1118">
        <f t="shared" si="70"/>
        <v>0</v>
      </c>
    </row>
    <row r="1119" spans="1:25" ht="15.75" x14ac:dyDescent="0.25">
      <c r="A1119">
        <f t="shared" si="71"/>
        <v>1117</v>
      </c>
      <c r="B1119" t="str">
        <f>C1119&amp;" "&amp;D1119&amp;" - "&amp;F1119</f>
        <v>Danil Yurtaykin - SJS</v>
      </c>
      <c r="C1119" t="str">
        <f>RIGHT(E1119,(LEN(E1119)-1)-SEARCH(",",E1119,1))</f>
        <v>Danil</v>
      </c>
      <c r="D1119" t="str">
        <f>LEFT(E1119,SEARCH(",",E1119,1)-1)</f>
        <v>Yurtaykin</v>
      </c>
      <c r="E1119" s="39" t="s">
        <v>2541</v>
      </c>
      <c r="F1119" s="30" t="s">
        <v>30</v>
      </c>
      <c r="G1119" s="35" t="s">
        <v>388</v>
      </c>
      <c r="H1119" s="35" t="s">
        <v>2442</v>
      </c>
      <c r="I1119" s="35" t="s">
        <v>2448</v>
      </c>
      <c r="J1119" s="35">
        <v>22</v>
      </c>
      <c r="K1119" s="35">
        <f>VALUE(COUNTIF(Validation!$A$2:$H$47,E1119))</f>
        <v>0</v>
      </c>
      <c r="L1119" s="361">
        <f>IF(OR(N1119="RFA",N1119="UFA",N1119="",N1119=0),0,N1119)</f>
        <v>925000</v>
      </c>
      <c r="M1119" s="361">
        <f>IF(OR(O1119="RFA",O1119="UFA",O1119="",O1119=0),0,O1119)</f>
        <v>925000</v>
      </c>
      <c r="N1119" s="358">
        <v>925000</v>
      </c>
      <c r="O1119" s="358">
        <v>925000</v>
      </c>
      <c r="P1119" s="358" t="s">
        <v>8</v>
      </c>
      <c r="Q1119" s="358">
        <v>0</v>
      </c>
      <c r="R1119" s="358">
        <v>0</v>
      </c>
      <c r="S1119" s="358">
        <v>0</v>
      </c>
      <c r="T1119" s="358">
        <v>0</v>
      </c>
      <c r="U1119" s="35">
        <f t="shared" si="68"/>
        <v>2</v>
      </c>
      <c r="W1119">
        <f>COUNTIF($E$3:$E$1479,E1119)</f>
        <v>1</v>
      </c>
      <c r="X1119" s="35">
        <f t="shared" si="69"/>
        <v>1</v>
      </c>
      <c r="Y1119">
        <f t="shared" si="70"/>
        <v>1</v>
      </c>
    </row>
    <row r="1120" spans="1:25" ht="15.75" x14ac:dyDescent="0.25">
      <c r="A1120">
        <f t="shared" si="71"/>
        <v>1118</v>
      </c>
      <c r="B1120" t="str">
        <f>C1120&amp;" "&amp;D1120&amp;" - "&amp;F1120</f>
        <v>Ivan Chekhovich - SJS</v>
      </c>
      <c r="C1120" t="str">
        <f>RIGHT(E1120,(LEN(E1120)-1)-SEARCH(",",E1120,1))</f>
        <v>Ivan</v>
      </c>
      <c r="D1120" t="str">
        <f>LEFT(E1120,SEARCH(",",E1120,1)-1)</f>
        <v>Chekhovich</v>
      </c>
      <c r="E1120" s="39" t="s">
        <v>2317</v>
      </c>
      <c r="F1120" s="30" t="s">
        <v>30</v>
      </c>
      <c r="G1120" s="35" t="s">
        <v>388</v>
      </c>
      <c r="H1120" s="35" t="s">
        <v>2454</v>
      </c>
      <c r="I1120" s="35" t="s">
        <v>2448</v>
      </c>
      <c r="J1120" s="35">
        <v>20</v>
      </c>
      <c r="K1120" s="35">
        <f>VALUE(COUNTIF(Validation!$A$2:$H$47,E1120))</f>
        <v>0</v>
      </c>
      <c r="L1120" s="361">
        <f>IF(OR(N1120="RFA",N1120="UFA",N1120="",N1120=0),0,N1120)</f>
        <v>903333</v>
      </c>
      <c r="M1120" s="361">
        <f>IF(OR(O1120="RFA",O1120="UFA",O1120="",O1120=0),0,O1120)</f>
        <v>903333</v>
      </c>
      <c r="N1120" s="358">
        <v>903333</v>
      </c>
      <c r="O1120" s="358">
        <v>903333</v>
      </c>
      <c r="P1120" s="358">
        <v>903333</v>
      </c>
      <c r="Q1120" s="358" t="s">
        <v>8</v>
      </c>
      <c r="R1120" s="358">
        <v>0</v>
      </c>
      <c r="S1120" s="358">
        <v>0</v>
      </c>
      <c r="T1120" s="358">
        <v>0</v>
      </c>
      <c r="U1120" s="35">
        <f t="shared" si="68"/>
        <v>3</v>
      </c>
      <c r="W1120">
        <f>COUNTIF($E$3:$E$1479,E1120)</f>
        <v>1</v>
      </c>
      <c r="X1120" s="35">
        <f t="shared" si="69"/>
        <v>1</v>
      </c>
      <c r="Y1120">
        <f t="shared" si="70"/>
        <v>1</v>
      </c>
    </row>
    <row r="1121" spans="1:25" ht="15.75" x14ac:dyDescent="0.25">
      <c r="A1121">
        <f t="shared" si="71"/>
        <v>1119</v>
      </c>
      <c r="B1121" t="str">
        <f>C1121&amp;" "&amp;D1121&amp;" - "&amp;F1121</f>
        <v>Jeremy Roy - SJS</v>
      </c>
      <c r="C1121" t="str">
        <f>RIGHT(E1121,(LEN(E1121)-1)-SEARCH(",",E1121,1))</f>
        <v>Jeremy</v>
      </c>
      <c r="D1121" t="str">
        <f>LEFT(E1121,SEARCH(",",E1121,1)-1)</f>
        <v>Roy</v>
      </c>
      <c r="E1121" s="39" t="s">
        <v>2909</v>
      </c>
      <c r="F1121" s="30" t="s">
        <v>30</v>
      </c>
      <c r="G1121" s="35" t="s">
        <v>388</v>
      </c>
      <c r="H1121" s="9" t="s">
        <v>2446</v>
      </c>
      <c r="I1121" s="9" t="s">
        <v>2448</v>
      </c>
      <c r="J1121" s="9">
        <v>22</v>
      </c>
      <c r="K1121" s="35">
        <f>VALUE(COUNTIF(Validation!$A$2:$H$47,E1121))</f>
        <v>0</v>
      </c>
      <c r="L1121" s="361">
        <f>IF(OR(N1121="RFA",N1121="UFA",N1121="",N1121=0),0,N1121)</f>
        <v>863333</v>
      </c>
      <c r="M1121" s="361">
        <f>IF(OR(O1121="RFA",O1121="UFA",O1121="",O1121=0),0,O1121)</f>
        <v>0</v>
      </c>
      <c r="N1121" s="358">
        <v>863333</v>
      </c>
      <c r="O1121" s="358" t="s">
        <v>8</v>
      </c>
      <c r="P1121" s="358">
        <v>0</v>
      </c>
      <c r="Q1121" s="358">
        <v>0</v>
      </c>
      <c r="R1121" s="358">
        <v>0</v>
      </c>
      <c r="S1121" s="358">
        <v>0</v>
      </c>
      <c r="T1121" s="358">
        <v>0</v>
      </c>
      <c r="U1121" s="35">
        <f t="shared" si="68"/>
        <v>1</v>
      </c>
      <c r="W1121">
        <f>COUNTIF($E$3:$E$1479,E1121)</f>
        <v>1</v>
      </c>
      <c r="X1121" s="35">
        <f t="shared" si="69"/>
        <v>1</v>
      </c>
      <c r="Y1121">
        <f t="shared" si="70"/>
        <v>0</v>
      </c>
    </row>
    <row r="1122" spans="1:25" ht="15.75" x14ac:dyDescent="0.25">
      <c r="A1122">
        <f t="shared" si="71"/>
        <v>1120</v>
      </c>
      <c r="B1122" t="str">
        <f>C1122&amp;" "&amp;D1122&amp;" - "&amp;F1122</f>
        <v>Jacob McGrew - SJS</v>
      </c>
      <c r="C1122" t="str">
        <f>RIGHT(E1122,(LEN(E1122)-1)-SEARCH(",",E1122,1))</f>
        <v>Jacob</v>
      </c>
      <c r="D1122" t="str">
        <f>LEFT(E1122,SEARCH(",",E1122,1)-1)</f>
        <v>McGrew</v>
      </c>
      <c r="E1122" s="39" t="s">
        <v>2546</v>
      </c>
      <c r="F1122" s="30" t="s">
        <v>30</v>
      </c>
      <c r="G1122" s="35" t="s">
        <v>388</v>
      </c>
      <c r="H1122" s="35" t="s">
        <v>73</v>
      </c>
      <c r="I1122" s="35" t="s">
        <v>2448</v>
      </c>
      <c r="J1122" s="35">
        <v>20</v>
      </c>
      <c r="K1122" s="35">
        <f>VALUE(COUNTIF(Validation!$A$2:$H$47,E1122))</f>
        <v>0</v>
      </c>
      <c r="L1122" s="361">
        <f>IF(OR(N1122="RFA",N1122="UFA",N1122="",N1122=0),0,N1122)</f>
        <v>855000</v>
      </c>
      <c r="M1122" s="361">
        <f>IF(OR(O1122="RFA",O1122="UFA",O1122="",O1122=0),0,O1122)</f>
        <v>855000</v>
      </c>
      <c r="N1122" s="358">
        <v>855000</v>
      </c>
      <c r="O1122" s="358">
        <v>855000</v>
      </c>
      <c r="P1122" s="358">
        <v>855000</v>
      </c>
      <c r="Q1122" s="358" t="s">
        <v>8</v>
      </c>
      <c r="R1122" s="358">
        <v>0</v>
      </c>
      <c r="S1122" s="358">
        <v>0</v>
      </c>
      <c r="T1122" s="358">
        <v>0</v>
      </c>
      <c r="U1122" s="35">
        <f t="shared" si="68"/>
        <v>3</v>
      </c>
      <c r="W1122">
        <f>COUNTIF($E$3:$E$1479,E1122)</f>
        <v>1</v>
      </c>
      <c r="X1122" s="35">
        <f t="shared" si="69"/>
        <v>1</v>
      </c>
      <c r="Y1122">
        <f t="shared" si="70"/>
        <v>1</v>
      </c>
    </row>
    <row r="1123" spans="1:25" ht="15.75" x14ac:dyDescent="0.25">
      <c r="A1123">
        <f t="shared" si="71"/>
        <v>1121</v>
      </c>
      <c r="B1123" t="str">
        <f>C1123&amp;" "&amp;D1123&amp;" - "&amp;F1123</f>
        <v>Noah Gregor - SJS</v>
      </c>
      <c r="C1123" t="str">
        <f>RIGHT(E1123,(LEN(E1123)-1)-SEARCH(",",E1123,1))</f>
        <v>Noah</v>
      </c>
      <c r="D1123" t="str">
        <f>LEFT(E1123,SEARCH(",",E1123,1)-1)</f>
        <v>Gregor</v>
      </c>
      <c r="E1123" s="39" t="s">
        <v>2318</v>
      </c>
      <c r="F1123" s="30" t="s">
        <v>30</v>
      </c>
      <c r="G1123" s="35" t="s">
        <v>388</v>
      </c>
      <c r="H1123" s="35" t="s">
        <v>73</v>
      </c>
      <c r="I1123" s="35" t="s">
        <v>2448</v>
      </c>
      <c r="J1123" s="35">
        <v>21</v>
      </c>
      <c r="K1123" s="35">
        <f>VALUE(COUNTIF(Validation!$A$2:$H$47,E1123))</f>
        <v>0</v>
      </c>
      <c r="L1123" s="361">
        <f>IF(OR(N1123="RFA",N1123="UFA",N1123="",N1123=0),0,N1123)</f>
        <v>850000</v>
      </c>
      <c r="M1123" s="361">
        <f>IF(OR(O1123="RFA",O1123="UFA",O1123="",O1123=0),0,O1123)</f>
        <v>850000</v>
      </c>
      <c r="N1123" s="358">
        <v>850000</v>
      </c>
      <c r="O1123" s="358">
        <v>850000</v>
      </c>
      <c r="P1123" s="358" t="s">
        <v>8</v>
      </c>
      <c r="Q1123" s="358">
        <v>0</v>
      </c>
      <c r="R1123" s="358">
        <v>0</v>
      </c>
      <c r="S1123" s="358">
        <v>0</v>
      </c>
      <c r="T1123" s="358">
        <v>0</v>
      </c>
      <c r="U1123" s="35">
        <f t="shared" si="68"/>
        <v>2</v>
      </c>
      <c r="W1123">
        <f>COUNTIF($E$3:$E$1479,E1123)</f>
        <v>1</v>
      </c>
      <c r="X1123" s="35">
        <f t="shared" si="69"/>
        <v>1</v>
      </c>
      <c r="Y1123">
        <f t="shared" si="70"/>
        <v>1</v>
      </c>
    </row>
    <row r="1124" spans="1:25" ht="15.75" x14ac:dyDescent="0.25">
      <c r="A1124">
        <f t="shared" si="71"/>
        <v>1122</v>
      </c>
      <c r="B1124" t="str">
        <f>C1124&amp;" "&amp;D1124&amp;" - "&amp;F1124</f>
        <v>Zacharie emond - SJS</v>
      </c>
      <c r="C1124" t="str">
        <f>RIGHT(E1124,(LEN(E1124)-1)-SEARCH(",",E1124,1))</f>
        <v>Zacharie</v>
      </c>
      <c r="D1124" t="str">
        <f>LEFT(E1124,SEARCH(",",E1124,1)-1)</f>
        <v>emond</v>
      </c>
      <c r="E1124" s="39" t="s">
        <v>2899</v>
      </c>
      <c r="F1124" s="30" t="s">
        <v>30</v>
      </c>
      <c r="G1124" s="35" t="s">
        <v>390</v>
      </c>
      <c r="H1124" s="35" t="s">
        <v>127</v>
      </c>
      <c r="I1124" s="35" t="s">
        <v>391</v>
      </c>
      <c r="J1124" s="35">
        <v>19</v>
      </c>
      <c r="K1124" s="35">
        <f>VALUE(COUNTIF(Validation!$A$2:$H$47,E1124))</f>
        <v>0</v>
      </c>
      <c r="L1124" s="361">
        <f>IF(OR(N1124="RFA",N1124="UFA",N1124="",N1124=0),0,N1124)</f>
        <v>810000</v>
      </c>
      <c r="M1124" s="361">
        <f>IF(OR(O1124="RFA",O1124="UFA",O1124="",O1124=0),0,O1124)</f>
        <v>810000</v>
      </c>
      <c r="N1124" s="358">
        <v>810000</v>
      </c>
      <c r="O1124" s="358">
        <v>810000</v>
      </c>
      <c r="P1124" s="358">
        <v>810000</v>
      </c>
      <c r="Q1124" s="358" t="s">
        <v>8</v>
      </c>
      <c r="R1124" s="358">
        <v>0</v>
      </c>
      <c r="S1124" s="358">
        <v>0</v>
      </c>
      <c r="T1124" s="358">
        <v>0</v>
      </c>
      <c r="U1124" s="35">
        <f t="shared" si="68"/>
        <v>3</v>
      </c>
      <c r="W1124">
        <f>COUNTIF($E$3:$E$1479,E1124)</f>
        <v>1</v>
      </c>
      <c r="X1124" s="35">
        <f t="shared" si="69"/>
        <v>1</v>
      </c>
      <c r="Y1124">
        <f t="shared" si="70"/>
        <v>1</v>
      </c>
    </row>
    <row r="1125" spans="1:25" ht="15.75" x14ac:dyDescent="0.25">
      <c r="A1125">
        <f t="shared" si="71"/>
        <v>1123</v>
      </c>
      <c r="B1125" t="str">
        <f>C1125&amp;" "&amp;D1125&amp;" - "&amp;F1125</f>
        <v>Nikolai Knyzhov - SJS</v>
      </c>
      <c r="C1125" t="str">
        <f>RIGHT(E1125,(LEN(E1125)-1)-SEARCH(",",E1125,1))</f>
        <v>Nikolai</v>
      </c>
      <c r="D1125" t="str">
        <f>LEFT(E1125,SEARCH(",",E1125,1)-1)</f>
        <v>Knyzhov</v>
      </c>
      <c r="E1125" s="39" t="s">
        <v>2550</v>
      </c>
      <c r="F1125" s="30" t="s">
        <v>30</v>
      </c>
      <c r="G1125" s="35" t="s">
        <v>388</v>
      </c>
      <c r="H1125" s="35" t="s">
        <v>2447</v>
      </c>
      <c r="I1125" s="35" t="s">
        <v>2448</v>
      </c>
      <c r="J1125" s="35">
        <v>21</v>
      </c>
      <c r="K1125" s="35">
        <f>VALUE(COUNTIF(Validation!$A$2:$H$47,E1125))</f>
        <v>0</v>
      </c>
      <c r="L1125" s="361">
        <f>IF(OR(N1125="RFA",N1125="UFA",N1125="",N1125=0),0,N1125)</f>
        <v>810000</v>
      </c>
      <c r="M1125" s="361">
        <f>IF(OR(O1125="RFA",O1125="UFA",O1125="",O1125=0),0,O1125)</f>
        <v>810000</v>
      </c>
      <c r="N1125" s="358">
        <v>810000</v>
      </c>
      <c r="O1125" s="358">
        <v>810000</v>
      </c>
      <c r="P1125" s="358">
        <v>810000</v>
      </c>
      <c r="Q1125" s="358" t="s">
        <v>8</v>
      </c>
      <c r="R1125" s="358">
        <v>0</v>
      </c>
      <c r="S1125" s="358">
        <v>0</v>
      </c>
      <c r="T1125" s="358">
        <v>0</v>
      </c>
      <c r="U1125" s="35">
        <f t="shared" si="68"/>
        <v>3</v>
      </c>
      <c r="W1125">
        <f>COUNTIF($E$3:$E$1479,E1125)</f>
        <v>1</v>
      </c>
      <c r="X1125" s="35">
        <f t="shared" si="69"/>
        <v>1</v>
      </c>
      <c r="Y1125">
        <f t="shared" si="70"/>
        <v>1</v>
      </c>
    </row>
    <row r="1126" spans="1:25" ht="15.75" x14ac:dyDescent="0.25">
      <c r="A1126">
        <f t="shared" si="71"/>
        <v>1124</v>
      </c>
      <c r="B1126" t="str">
        <f>C1126&amp;" "&amp;D1126&amp;" - "&amp;F1126</f>
        <v>Vladislav Kotkov - SJS</v>
      </c>
      <c r="C1126" t="str">
        <f>RIGHT(E1126,(LEN(E1126)-1)-SEARCH(",",E1126,1))</f>
        <v>Vladislav</v>
      </c>
      <c r="D1126" t="str">
        <f>LEFT(E1126,SEARCH(",",E1126,1)-1)</f>
        <v>Kotkov</v>
      </c>
      <c r="E1126" s="39" t="s">
        <v>2319</v>
      </c>
      <c r="F1126" s="30" t="s">
        <v>30</v>
      </c>
      <c r="G1126" s="35" t="s">
        <v>390</v>
      </c>
      <c r="H1126" s="35" t="s">
        <v>2442</v>
      </c>
      <c r="I1126" s="35" t="s">
        <v>391</v>
      </c>
      <c r="J1126" s="35">
        <v>19</v>
      </c>
      <c r="K1126" s="35">
        <f>VALUE(COUNTIF(Validation!$A$2:$H$47,E1126))</f>
        <v>0</v>
      </c>
      <c r="L1126" s="361">
        <f>IF(OR(N1126="RFA",N1126="UFA",N1126="",N1126=0),0,N1126)</f>
        <v>806667</v>
      </c>
      <c r="M1126" s="361">
        <f>IF(OR(O1126="RFA",O1126="UFA",O1126="",O1126=0),0,O1126)</f>
        <v>806667</v>
      </c>
      <c r="N1126" s="358">
        <v>806667</v>
      </c>
      <c r="O1126" s="358">
        <v>806667</v>
      </c>
      <c r="P1126" s="358">
        <v>806667</v>
      </c>
      <c r="Q1126" s="358" t="s">
        <v>8</v>
      </c>
      <c r="R1126" s="358">
        <v>0</v>
      </c>
      <c r="S1126" s="358">
        <v>0</v>
      </c>
      <c r="T1126" s="358">
        <v>0</v>
      </c>
      <c r="U1126" s="35">
        <f t="shared" si="68"/>
        <v>3</v>
      </c>
      <c r="W1126">
        <f>COUNTIF($E$3:$E$1479,E1126)</f>
        <v>1</v>
      </c>
      <c r="X1126" s="35">
        <f t="shared" si="69"/>
        <v>1</v>
      </c>
      <c r="Y1126">
        <f t="shared" si="70"/>
        <v>1</v>
      </c>
    </row>
    <row r="1127" spans="1:25" ht="15.75" x14ac:dyDescent="0.25">
      <c r="A1127">
        <f t="shared" si="71"/>
        <v>1125</v>
      </c>
      <c r="B1127" t="str">
        <f>C1127&amp;" "&amp;D1127&amp;" - "&amp;F1127</f>
        <v>Dalton Prout - SJS</v>
      </c>
      <c r="C1127" t="str">
        <f>RIGHT(E1127,(LEN(E1127)-1)-SEARCH(",",E1127,1))</f>
        <v>Dalton</v>
      </c>
      <c r="D1127" t="str">
        <f>LEFT(E1127,SEARCH(",",E1127,1)-1)</f>
        <v>Prout</v>
      </c>
      <c r="E1127" s="39" t="s">
        <v>2204</v>
      </c>
      <c r="F1127" s="30" t="s">
        <v>30</v>
      </c>
      <c r="G1127" s="35">
        <v>0</v>
      </c>
      <c r="H1127" s="9" t="s">
        <v>2446</v>
      </c>
      <c r="I1127" s="9" t="s">
        <v>2441</v>
      </c>
      <c r="J1127" s="9">
        <v>29</v>
      </c>
      <c r="K1127" s="35">
        <f>VALUE(COUNTIF(Validation!$A$2:$H$47,E1127))</f>
        <v>0</v>
      </c>
      <c r="L1127" s="361">
        <f>IF(OR(N1127="RFA",N1127="UFA",N1127="",N1127=0),0,N1127)</f>
        <v>800000</v>
      </c>
      <c r="M1127" s="361">
        <f>IF(OR(O1127="RFA",O1127="UFA",O1127="",O1127=0),0,O1127)</f>
        <v>0</v>
      </c>
      <c r="N1127" s="358">
        <v>800000</v>
      </c>
      <c r="O1127" s="358" t="s">
        <v>7</v>
      </c>
      <c r="P1127" s="358">
        <v>0</v>
      </c>
      <c r="Q1127" s="358">
        <v>0</v>
      </c>
      <c r="R1127" s="358">
        <v>0</v>
      </c>
      <c r="S1127" s="358">
        <v>0</v>
      </c>
      <c r="T1127" s="358">
        <v>0</v>
      </c>
      <c r="U1127" s="35">
        <f t="shared" si="68"/>
        <v>1</v>
      </c>
      <c r="W1127">
        <f>COUNTIF($E$3:$E$1479,E1127)</f>
        <v>1</v>
      </c>
      <c r="X1127" s="35">
        <f t="shared" si="69"/>
        <v>0</v>
      </c>
      <c r="Y1127">
        <f t="shared" si="70"/>
        <v>0</v>
      </c>
    </row>
    <row r="1128" spans="1:25" ht="15.75" x14ac:dyDescent="0.25">
      <c r="A1128">
        <f t="shared" si="71"/>
        <v>1126</v>
      </c>
      <c r="B1128" t="str">
        <f>C1128&amp;" "&amp;D1128&amp;" - "&amp;F1128</f>
        <v>Jeffrey Truchon-Viel - SJS</v>
      </c>
      <c r="C1128" t="str">
        <f>RIGHT(E1128,(LEN(E1128)-1)-SEARCH(",",E1128,1))</f>
        <v>Jeffrey</v>
      </c>
      <c r="D1128" t="str">
        <f>LEFT(E1128,SEARCH(",",E1128,1)-1)</f>
        <v>Truchon-Viel</v>
      </c>
      <c r="E1128" s="39" t="s">
        <v>2545</v>
      </c>
      <c r="F1128" s="30" t="s">
        <v>30</v>
      </c>
      <c r="G1128" s="35" t="s">
        <v>388</v>
      </c>
      <c r="H1128" s="35" t="s">
        <v>2442</v>
      </c>
      <c r="I1128" s="35" t="s">
        <v>2448</v>
      </c>
      <c r="J1128" s="35">
        <v>22</v>
      </c>
      <c r="K1128" s="35">
        <f>VALUE(COUNTIF(Validation!$A$2:$H$47,E1128))</f>
        <v>0</v>
      </c>
      <c r="L1128" s="361">
        <f>IF(OR(N1128="RFA",N1128="UFA",N1128="",N1128=0),0,N1128)</f>
        <v>800000</v>
      </c>
      <c r="M1128" s="361">
        <f>IF(OR(O1128="RFA",O1128="UFA",O1128="",O1128=0),0,O1128)</f>
        <v>800000</v>
      </c>
      <c r="N1128" s="358">
        <v>800000</v>
      </c>
      <c r="O1128" s="358">
        <v>800000</v>
      </c>
      <c r="P1128" s="358" t="s">
        <v>8</v>
      </c>
      <c r="Q1128" s="358">
        <v>0</v>
      </c>
      <c r="R1128" s="358">
        <v>0</v>
      </c>
      <c r="S1128" s="358">
        <v>0</v>
      </c>
      <c r="T1128" s="358">
        <v>0</v>
      </c>
      <c r="U1128" s="35">
        <f t="shared" si="68"/>
        <v>2</v>
      </c>
      <c r="W1128">
        <f>COUNTIF($E$3:$E$1479,E1128)</f>
        <v>1</v>
      </c>
      <c r="X1128" s="35">
        <f t="shared" si="69"/>
        <v>1</v>
      </c>
      <c r="Y1128">
        <f t="shared" si="70"/>
        <v>1</v>
      </c>
    </row>
    <row r="1129" spans="1:25" ht="15.75" x14ac:dyDescent="0.25">
      <c r="A1129">
        <f t="shared" si="71"/>
        <v>1127</v>
      </c>
      <c r="B1129" t="str">
        <f>C1129&amp;" "&amp;D1129&amp;" - "&amp;F1129</f>
        <v>Alex True - SJS</v>
      </c>
      <c r="C1129" t="str">
        <f>RIGHT(E1129,(LEN(E1129)-1)-SEARCH(",",E1129,1))</f>
        <v>Alex</v>
      </c>
      <c r="D1129" t="str">
        <f>LEFT(E1129,SEARCH(",",E1129,1)-1)</f>
        <v>True</v>
      </c>
      <c r="E1129" s="39" t="s">
        <v>2320</v>
      </c>
      <c r="F1129" s="30" t="s">
        <v>30</v>
      </c>
      <c r="G1129" s="35" t="s">
        <v>388</v>
      </c>
      <c r="H1129" s="35" t="s">
        <v>2450</v>
      </c>
      <c r="I1129" s="35" t="s">
        <v>2448</v>
      </c>
      <c r="J1129" s="35">
        <v>22</v>
      </c>
      <c r="K1129" s="35">
        <f>VALUE(COUNTIF(Validation!$A$2:$H$47,E1129))</f>
        <v>0</v>
      </c>
      <c r="L1129" s="361">
        <f>IF(OR(N1129="RFA",N1129="UFA",N1129="",N1129=0),0,N1129)</f>
        <v>800000</v>
      </c>
      <c r="M1129" s="361">
        <f>IF(OR(O1129="RFA",O1129="UFA",O1129="",O1129=0),0,O1129)</f>
        <v>800000</v>
      </c>
      <c r="N1129" s="358">
        <v>800000</v>
      </c>
      <c r="O1129" s="358">
        <v>800000</v>
      </c>
      <c r="P1129" s="358" t="s">
        <v>8</v>
      </c>
      <c r="Q1129" s="358">
        <v>0</v>
      </c>
      <c r="R1129" s="358">
        <v>0</v>
      </c>
      <c r="S1129" s="358">
        <v>0</v>
      </c>
      <c r="T1129" s="358">
        <v>0</v>
      </c>
      <c r="U1129" s="35">
        <f t="shared" si="68"/>
        <v>2</v>
      </c>
      <c r="W1129">
        <f>COUNTIF($E$3:$E$1479,E1129)</f>
        <v>1</v>
      </c>
      <c r="X1129" s="35">
        <f t="shared" si="69"/>
        <v>1</v>
      </c>
      <c r="Y1129">
        <f t="shared" si="70"/>
        <v>1</v>
      </c>
    </row>
    <row r="1130" spans="1:25" ht="15.75" x14ac:dyDescent="0.25">
      <c r="A1130">
        <f t="shared" si="71"/>
        <v>1128</v>
      </c>
      <c r="B1130" t="str">
        <f>C1130&amp;" "&amp;D1130&amp;" - "&amp;F1130</f>
        <v>Joachim Blichfeld - SJS</v>
      </c>
      <c r="C1130" t="str">
        <f>RIGHT(E1130,(LEN(E1130)-1)-SEARCH(",",E1130,1))</f>
        <v>Joachim</v>
      </c>
      <c r="D1130" t="str">
        <f>LEFT(E1130,SEARCH(",",E1130,1)-1)</f>
        <v>Blichfeld</v>
      </c>
      <c r="E1130" s="39" t="s">
        <v>2324</v>
      </c>
      <c r="F1130" s="30" t="s">
        <v>30</v>
      </c>
      <c r="G1130" s="35" t="s">
        <v>388</v>
      </c>
      <c r="H1130" s="35" t="s">
        <v>2443</v>
      </c>
      <c r="I1130" s="35" t="s">
        <v>2448</v>
      </c>
      <c r="J1130" s="35">
        <v>21</v>
      </c>
      <c r="K1130" s="35">
        <f>VALUE(COUNTIF(Validation!$A$2:$H$47,E1130))</f>
        <v>0</v>
      </c>
      <c r="L1130" s="361">
        <f>IF(OR(N1130="RFA",N1130="UFA",N1130="",N1130=0),0,N1130)</f>
        <v>790000</v>
      </c>
      <c r="M1130" s="361">
        <f>IF(OR(O1130="RFA",O1130="UFA",O1130="",O1130=0),0,O1130)</f>
        <v>790000</v>
      </c>
      <c r="N1130" s="358">
        <v>790000</v>
      </c>
      <c r="O1130" s="358">
        <v>790000</v>
      </c>
      <c r="P1130" s="358" t="s">
        <v>8</v>
      </c>
      <c r="Q1130" s="358">
        <v>0</v>
      </c>
      <c r="R1130" s="358">
        <v>0</v>
      </c>
      <c r="S1130" s="358">
        <v>0</v>
      </c>
      <c r="T1130" s="358">
        <v>0</v>
      </c>
      <c r="U1130" s="35">
        <f t="shared" si="68"/>
        <v>2</v>
      </c>
      <c r="W1130">
        <f>COUNTIF($E$3:$E$1479,E1130)</f>
        <v>1</v>
      </c>
      <c r="X1130" s="35">
        <f t="shared" si="69"/>
        <v>1</v>
      </c>
      <c r="Y1130">
        <f t="shared" si="70"/>
        <v>1</v>
      </c>
    </row>
    <row r="1131" spans="1:25" ht="15.75" x14ac:dyDescent="0.25">
      <c r="A1131">
        <f t="shared" si="71"/>
        <v>1129</v>
      </c>
      <c r="B1131" t="str">
        <f>C1131&amp;" "&amp;D1131&amp;" - "&amp;F1131</f>
        <v>Zachary Gallant - SJS</v>
      </c>
      <c r="C1131" t="str">
        <f>RIGHT(E1131,(LEN(E1131)-1)-SEARCH(",",E1131,1))</f>
        <v>Zachary</v>
      </c>
      <c r="D1131" t="str">
        <f>LEFT(E1131,SEARCH(",",E1131,1)-1)</f>
        <v>Gallant</v>
      </c>
      <c r="E1131" s="39" t="s">
        <v>2544</v>
      </c>
      <c r="F1131" s="30" t="s">
        <v>30</v>
      </c>
      <c r="G1131" s="35" t="s">
        <v>388</v>
      </c>
      <c r="H1131" s="35" t="s">
        <v>73</v>
      </c>
      <c r="I1131" s="35" t="s">
        <v>2448</v>
      </c>
      <c r="J1131" s="35">
        <v>20</v>
      </c>
      <c r="K1131" s="35">
        <f>VALUE(COUNTIF(Validation!$A$2:$H$47,E1131))</f>
        <v>0</v>
      </c>
      <c r="L1131" s="361">
        <f>IF(OR(N1131="RFA",N1131="UFA",N1131="",N1131=0),0,N1131)</f>
        <v>786667</v>
      </c>
      <c r="M1131" s="361">
        <f>IF(OR(O1131="RFA",O1131="UFA",O1131="",O1131=0),0,O1131)</f>
        <v>786667</v>
      </c>
      <c r="N1131" s="358">
        <v>786667</v>
      </c>
      <c r="O1131" s="358">
        <v>786667</v>
      </c>
      <c r="P1131" s="358">
        <v>786667</v>
      </c>
      <c r="Q1131" s="358" t="s">
        <v>8</v>
      </c>
      <c r="R1131" s="358">
        <v>0</v>
      </c>
      <c r="S1131" s="358">
        <v>0</v>
      </c>
      <c r="T1131" s="358">
        <v>0</v>
      </c>
      <c r="U1131" s="35">
        <f t="shared" si="68"/>
        <v>3</v>
      </c>
      <c r="W1131">
        <f>COUNTIF($E$3:$E$1479,E1131)</f>
        <v>1</v>
      </c>
      <c r="X1131" s="35">
        <f t="shared" si="69"/>
        <v>1</v>
      </c>
      <c r="Y1131">
        <f t="shared" si="70"/>
        <v>1</v>
      </c>
    </row>
    <row r="1132" spans="1:25" ht="15.75" x14ac:dyDescent="0.25">
      <c r="A1132">
        <f t="shared" si="71"/>
        <v>1130</v>
      </c>
      <c r="B1132" t="str">
        <f>C1132&amp;" "&amp;D1132&amp;" - "&amp;F1132</f>
        <v>Manuel Wiederer - SJS</v>
      </c>
      <c r="C1132" t="str">
        <f>RIGHT(E1132,(LEN(E1132)-1)-SEARCH(",",E1132,1))</f>
        <v>Manuel</v>
      </c>
      <c r="D1132" t="str">
        <f>LEFT(E1132,SEARCH(",",E1132,1)-1)</f>
        <v>Wiederer</v>
      </c>
      <c r="E1132" s="39" t="s">
        <v>2323</v>
      </c>
      <c r="F1132" s="30" t="s">
        <v>30</v>
      </c>
      <c r="G1132" s="35" t="s">
        <v>388</v>
      </c>
      <c r="H1132" s="35" t="s">
        <v>73</v>
      </c>
      <c r="I1132" s="9" t="s">
        <v>2448</v>
      </c>
      <c r="J1132" s="35">
        <v>22</v>
      </c>
      <c r="K1132" s="35">
        <f>VALUE(COUNTIF(Validation!$A$2:$H$47,E1132))</f>
        <v>0</v>
      </c>
      <c r="L1132" s="361">
        <f>IF(OR(N1132="RFA",N1132="UFA",N1132="",N1132=0),0,N1132)</f>
        <v>736667</v>
      </c>
      <c r="M1132" s="361">
        <f>IF(OR(O1132="RFA",O1132="UFA",O1132="",O1132=0),0,O1132)</f>
        <v>0</v>
      </c>
      <c r="N1132" s="358">
        <v>736667</v>
      </c>
      <c r="O1132" s="358" t="s">
        <v>8</v>
      </c>
      <c r="P1132" s="358">
        <v>0</v>
      </c>
      <c r="Q1132" s="358">
        <v>0</v>
      </c>
      <c r="R1132" s="358">
        <v>0</v>
      </c>
      <c r="S1132" s="358">
        <v>0</v>
      </c>
      <c r="T1132" s="358">
        <v>0</v>
      </c>
      <c r="U1132" s="35">
        <f t="shared" si="68"/>
        <v>1</v>
      </c>
      <c r="W1132">
        <f>COUNTIF($E$3:$E$1479,E1132)</f>
        <v>1</v>
      </c>
      <c r="X1132" s="35">
        <f t="shared" si="69"/>
        <v>1</v>
      </c>
      <c r="Y1132">
        <f t="shared" si="70"/>
        <v>0</v>
      </c>
    </row>
    <row r="1133" spans="1:25" ht="15.75" x14ac:dyDescent="0.25">
      <c r="A1133">
        <f t="shared" si="71"/>
        <v>1131</v>
      </c>
      <c r="B1133" t="str">
        <f>C1133&amp;" "&amp;D1133&amp;" - "&amp;F1133</f>
        <v>Jacob Middleton - SJS</v>
      </c>
      <c r="C1133" t="str">
        <f>RIGHT(E1133,(LEN(E1133)-1)-SEARCH(",",E1133,1))</f>
        <v>Jacob</v>
      </c>
      <c r="D1133" t="str">
        <f>LEFT(E1133,SEARCH(",",E1133,1)-1)</f>
        <v>Middleton</v>
      </c>
      <c r="E1133" s="39" t="s">
        <v>2325</v>
      </c>
      <c r="F1133" s="30" t="s">
        <v>30</v>
      </c>
      <c r="G1133" s="35" t="s">
        <v>388</v>
      </c>
      <c r="H1133" s="9" t="s">
        <v>2447</v>
      </c>
      <c r="I1133" s="9" t="s">
        <v>2441</v>
      </c>
      <c r="J1133" s="9">
        <v>23</v>
      </c>
      <c r="K1133" s="35">
        <f>VALUE(COUNTIF(Validation!$A$2:$H$47,E1133))</f>
        <v>0</v>
      </c>
      <c r="L1133" s="361">
        <f>IF(OR(N1133="RFA",N1133="UFA",N1133="",N1133=0),0,N1133)</f>
        <v>735000</v>
      </c>
      <c r="M1133" s="361">
        <f>IF(OR(O1133="RFA",O1133="UFA",O1133="",O1133=0),0,O1133)</f>
        <v>0</v>
      </c>
      <c r="N1133" s="358">
        <v>735000</v>
      </c>
      <c r="O1133" s="358" t="s">
        <v>8</v>
      </c>
      <c r="P1133" s="358">
        <v>0</v>
      </c>
      <c r="Q1133" s="358">
        <v>0</v>
      </c>
      <c r="R1133" s="358">
        <v>0</v>
      </c>
      <c r="S1133" s="358">
        <v>0</v>
      </c>
      <c r="T1133" s="358">
        <v>0</v>
      </c>
      <c r="U1133" s="35">
        <f t="shared" si="68"/>
        <v>1</v>
      </c>
      <c r="W1133">
        <f>COUNTIF($E$3:$E$1479,E1133)</f>
        <v>1</v>
      </c>
      <c r="X1133" s="35">
        <f t="shared" si="69"/>
        <v>1</v>
      </c>
      <c r="Y1133">
        <f t="shared" si="70"/>
        <v>0</v>
      </c>
    </row>
    <row r="1134" spans="1:25" ht="15.75" x14ac:dyDescent="0.25">
      <c r="A1134">
        <f t="shared" si="71"/>
        <v>1132</v>
      </c>
      <c r="B1134" t="str">
        <f>C1134&amp;" "&amp;D1134&amp;" - "&amp;F1134</f>
        <v>Josef Korenar - SJS</v>
      </c>
      <c r="C1134" t="str">
        <f>RIGHT(E1134,(LEN(E1134)-1)-SEARCH(",",E1134,1))</f>
        <v>Josef</v>
      </c>
      <c r="D1134" t="str">
        <f>LEFT(E1134,SEARCH(",",E1134,1)-1)</f>
        <v>Korenar</v>
      </c>
      <c r="E1134" s="39" t="s">
        <v>2326</v>
      </c>
      <c r="F1134" s="30" t="s">
        <v>30</v>
      </c>
      <c r="G1134" s="35" t="s">
        <v>388</v>
      </c>
      <c r="H1134" s="9" t="s">
        <v>127</v>
      </c>
      <c r="I1134" s="9" t="s">
        <v>2448</v>
      </c>
      <c r="J1134" s="9">
        <v>21</v>
      </c>
      <c r="K1134" s="35">
        <f>VALUE(COUNTIF(Validation!$A$2:$H$47,E1134))</f>
        <v>0</v>
      </c>
      <c r="L1134" s="361">
        <f>IF(OR(N1134="RFA",N1134="UFA",N1134="",N1134=0),0,N1134)</f>
        <v>723333</v>
      </c>
      <c r="M1134" s="361">
        <f>IF(OR(O1134="RFA",O1134="UFA",O1134="",O1134=0),0,O1134)</f>
        <v>723333</v>
      </c>
      <c r="N1134" s="358">
        <v>723333</v>
      </c>
      <c r="O1134" s="358">
        <v>723333</v>
      </c>
      <c r="P1134" s="358" t="s">
        <v>8</v>
      </c>
      <c r="Q1134" s="358">
        <v>0</v>
      </c>
      <c r="R1134" s="358">
        <v>0</v>
      </c>
      <c r="S1134" s="358">
        <v>0</v>
      </c>
      <c r="T1134" s="358">
        <v>0</v>
      </c>
      <c r="U1134" s="35">
        <f t="shared" si="68"/>
        <v>2</v>
      </c>
      <c r="W1134">
        <f>COUNTIF($E$3:$E$1479,E1134)</f>
        <v>1</v>
      </c>
      <c r="X1134" s="35">
        <f t="shared" si="69"/>
        <v>1</v>
      </c>
      <c r="Y1134">
        <f t="shared" si="70"/>
        <v>1</v>
      </c>
    </row>
    <row r="1135" spans="1:25" ht="15.75" x14ac:dyDescent="0.25">
      <c r="A1135">
        <f t="shared" si="71"/>
        <v>1133</v>
      </c>
      <c r="B1135" t="str">
        <f>C1135&amp;" "&amp;D1135&amp;" - "&amp;F1135</f>
        <v>Jonny Brodzinski - SJS</v>
      </c>
      <c r="C1135" t="str">
        <f>RIGHT(E1135,(LEN(E1135)-1)-SEARCH(",",E1135,1))</f>
        <v>Jonny</v>
      </c>
      <c r="D1135" t="str">
        <f>LEFT(E1135,SEARCH(",",E1135,1)-1)</f>
        <v>Brodzinski</v>
      </c>
      <c r="E1135" s="39" t="s">
        <v>2294</v>
      </c>
      <c r="F1135" s="30" t="s">
        <v>30</v>
      </c>
      <c r="G1135" s="35">
        <v>0</v>
      </c>
      <c r="H1135" s="35" t="s">
        <v>73</v>
      </c>
      <c r="I1135" s="35" t="s">
        <v>2441</v>
      </c>
      <c r="J1135" s="35">
        <v>26</v>
      </c>
      <c r="K1135" s="35">
        <f>VALUE(COUNTIF(Validation!$A$2:$H$47,E1135))</f>
        <v>0</v>
      </c>
      <c r="L1135" s="361">
        <f>IF(OR(N1135="RFA",N1135="UFA",N1135="",N1135=0),0,N1135)</f>
        <v>700000</v>
      </c>
      <c r="M1135" s="361">
        <f>IF(OR(O1135="RFA",O1135="UFA",O1135="",O1135=0),0,O1135)</f>
        <v>0</v>
      </c>
      <c r="N1135" s="358">
        <v>700000</v>
      </c>
      <c r="O1135" s="358" t="s">
        <v>7</v>
      </c>
      <c r="P1135" s="358">
        <v>0</v>
      </c>
      <c r="Q1135" s="358">
        <v>0</v>
      </c>
      <c r="R1135" s="358">
        <v>0</v>
      </c>
      <c r="S1135" s="358">
        <v>0</v>
      </c>
      <c r="T1135" s="358">
        <v>0</v>
      </c>
      <c r="U1135" s="35">
        <f t="shared" si="68"/>
        <v>1</v>
      </c>
      <c r="W1135">
        <f>COUNTIF($E$3:$E$1479,E1135)</f>
        <v>1</v>
      </c>
      <c r="X1135" s="35">
        <f t="shared" si="69"/>
        <v>0</v>
      </c>
      <c r="Y1135">
        <f t="shared" si="70"/>
        <v>0</v>
      </c>
    </row>
    <row r="1136" spans="1:25" ht="15.75" x14ac:dyDescent="0.25">
      <c r="A1136">
        <f t="shared" si="71"/>
        <v>1134</v>
      </c>
      <c r="B1136" t="str">
        <f>C1136&amp;" "&amp;D1136&amp;" - "&amp;F1136</f>
        <v>Trevor Carrick - SJS</v>
      </c>
      <c r="C1136" t="str">
        <f>RIGHT(E1136,(LEN(E1136)-1)-SEARCH(",",E1136,1))</f>
        <v>Trevor</v>
      </c>
      <c r="D1136" t="str">
        <f>LEFT(E1136,SEARCH(",",E1136,1)-1)</f>
        <v>Carrick</v>
      </c>
      <c r="E1136" s="39" t="s">
        <v>1651</v>
      </c>
      <c r="F1136" s="30" t="s">
        <v>30</v>
      </c>
      <c r="G1136" s="35">
        <v>0</v>
      </c>
      <c r="H1136" s="35" t="s">
        <v>2447</v>
      </c>
      <c r="I1136" s="35" t="s">
        <v>2448</v>
      </c>
      <c r="J1136" s="35">
        <v>25</v>
      </c>
      <c r="K1136" s="35">
        <f>VALUE(COUNTIF(Validation!$A$2:$H$47,E1136))</f>
        <v>0</v>
      </c>
      <c r="L1136" s="361">
        <f>IF(OR(N1136="RFA",N1136="UFA",N1136="",N1136=0),0,N1136)</f>
        <v>700000</v>
      </c>
      <c r="M1136" s="361">
        <f>IF(OR(O1136="RFA",O1136="UFA",O1136="",O1136=0),0,O1136)</f>
        <v>700000</v>
      </c>
      <c r="N1136" s="358">
        <v>700000</v>
      </c>
      <c r="O1136" s="358">
        <v>700000</v>
      </c>
      <c r="P1136" s="358" t="s">
        <v>8</v>
      </c>
      <c r="Q1136" s="358">
        <v>0</v>
      </c>
      <c r="R1136" s="358">
        <v>0</v>
      </c>
      <c r="S1136" s="358">
        <v>0</v>
      </c>
      <c r="T1136" s="358">
        <v>0</v>
      </c>
      <c r="U1136" s="35">
        <f t="shared" si="68"/>
        <v>2</v>
      </c>
      <c r="W1136">
        <f>COUNTIF($E$3:$E$1479,E1136)</f>
        <v>1</v>
      </c>
      <c r="X1136" s="35">
        <f t="shared" si="69"/>
        <v>0</v>
      </c>
      <c r="Y1136">
        <f t="shared" si="70"/>
        <v>1</v>
      </c>
    </row>
    <row r="1137" spans="1:25" ht="15.75" x14ac:dyDescent="0.25">
      <c r="A1137">
        <f t="shared" si="71"/>
        <v>1135</v>
      </c>
      <c r="B1137" t="str">
        <f>C1137&amp;" "&amp;D1137&amp;" - "&amp;F1137</f>
        <v>Nick DeSimone - SJS</v>
      </c>
      <c r="C1137" t="str">
        <f>RIGHT(E1137,(LEN(E1137)-1)-SEARCH(",",E1137,1))</f>
        <v>Nick</v>
      </c>
      <c r="D1137" t="str">
        <f>LEFT(E1137,SEARCH(",",E1137,1)-1)</f>
        <v>DeSimone</v>
      </c>
      <c r="E1137" s="39" t="s">
        <v>2313</v>
      </c>
      <c r="F1137" s="30" t="s">
        <v>30</v>
      </c>
      <c r="G1137" s="35">
        <v>0</v>
      </c>
      <c r="H1137" s="9" t="s">
        <v>82</v>
      </c>
      <c r="I1137" s="9" t="s">
        <v>2448</v>
      </c>
      <c r="J1137" s="9">
        <v>24</v>
      </c>
      <c r="K1137" s="35">
        <f>VALUE(COUNTIF(Validation!$A$2:$H$47,E1137))</f>
        <v>0</v>
      </c>
      <c r="L1137" s="361">
        <f>IF(OR(N1137="RFA",N1137="UFA",N1137="",N1137=0),0,N1137)</f>
        <v>700000</v>
      </c>
      <c r="M1137" s="361">
        <f>IF(OR(O1137="RFA",O1137="UFA",O1137="",O1137=0),0,O1137)</f>
        <v>700000</v>
      </c>
      <c r="N1137" s="358">
        <v>700000</v>
      </c>
      <c r="O1137" s="358">
        <v>700000</v>
      </c>
      <c r="P1137" s="358" t="s">
        <v>8</v>
      </c>
      <c r="Q1137" s="358">
        <v>0</v>
      </c>
      <c r="R1137" s="358">
        <v>0</v>
      </c>
      <c r="S1137" s="358">
        <v>0</v>
      </c>
      <c r="T1137" s="358">
        <v>0</v>
      </c>
      <c r="U1137" s="35">
        <f t="shared" si="68"/>
        <v>2</v>
      </c>
      <c r="W1137">
        <f>COUNTIF($E$3:$E$1479,E1137)</f>
        <v>1</v>
      </c>
      <c r="X1137" s="35">
        <f t="shared" si="69"/>
        <v>0</v>
      </c>
      <c r="Y1137">
        <f t="shared" si="70"/>
        <v>1</v>
      </c>
    </row>
    <row r="1138" spans="1:25" ht="15.75" x14ac:dyDescent="0.25">
      <c r="A1138">
        <f t="shared" si="71"/>
        <v>1136</v>
      </c>
      <c r="B1138" t="str">
        <f>C1138&amp;" "&amp;D1138&amp;" - "&amp;F1138</f>
        <v>Dylan Gambrell - SJS</v>
      </c>
      <c r="C1138" t="str">
        <f>RIGHT(E1138,(LEN(E1138)-1)-SEARCH(",",E1138,1))</f>
        <v>Dylan</v>
      </c>
      <c r="D1138" t="str">
        <f>LEFT(E1138,SEARCH(",",E1138,1)-1)</f>
        <v>Gambrell</v>
      </c>
      <c r="E1138" s="39" t="s">
        <v>2300</v>
      </c>
      <c r="F1138" s="30" t="s">
        <v>30</v>
      </c>
      <c r="G1138" s="35">
        <v>0</v>
      </c>
      <c r="H1138" s="35" t="s">
        <v>73</v>
      </c>
      <c r="I1138" s="35" t="s">
        <v>2441</v>
      </c>
      <c r="J1138" s="35">
        <v>22</v>
      </c>
      <c r="K1138" s="35">
        <f>VALUE(COUNTIF(Validation!$A$2:$H$47,E1138))</f>
        <v>0</v>
      </c>
      <c r="L1138" s="361">
        <f>IF(OR(N1138="RFA",N1138="UFA",N1138="",N1138=0),0,N1138)</f>
        <v>700000</v>
      </c>
      <c r="M1138" s="361">
        <f>IF(OR(O1138="RFA",O1138="UFA",O1138="",O1138=0),0,O1138)</f>
        <v>700000</v>
      </c>
      <c r="N1138" s="358">
        <v>700000</v>
      </c>
      <c r="O1138" s="358">
        <v>700000</v>
      </c>
      <c r="P1138" s="358" t="s">
        <v>8</v>
      </c>
      <c r="Q1138" s="358">
        <v>0</v>
      </c>
      <c r="R1138" s="358">
        <v>0</v>
      </c>
      <c r="S1138" s="358">
        <v>0</v>
      </c>
      <c r="T1138" s="358">
        <v>0</v>
      </c>
      <c r="U1138" s="35">
        <f t="shared" si="68"/>
        <v>2</v>
      </c>
      <c r="W1138">
        <f>COUNTIF($E$3:$E$1479,E1138)</f>
        <v>1</v>
      </c>
      <c r="X1138" s="35">
        <f t="shared" si="69"/>
        <v>0</v>
      </c>
      <c r="Y1138">
        <f t="shared" si="70"/>
        <v>1</v>
      </c>
    </row>
    <row r="1139" spans="1:25" ht="15.75" x14ac:dyDescent="0.25">
      <c r="A1139">
        <f t="shared" si="71"/>
        <v>1137</v>
      </c>
      <c r="B1139" t="str">
        <f>C1139&amp;" "&amp;D1139&amp;" - "&amp;F1139</f>
        <v>Maxim Letunov - SJS</v>
      </c>
      <c r="C1139" t="str">
        <f>RIGHT(E1139,(LEN(E1139)-1)-SEARCH(",",E1139,1))</f>
        <v>Maxim</v>
      </c>
      <c r="D1139" t="str">
        <f>LEFT(E1139,SEARCH(",",E1139,1)-1)</f>
        <v>Letunov</v>
      </c>
      <c r="E1139" s="39" t="s">
        <v>2302</v>
      </c>
      <c r="F1139" s="30" t="s">
        <v>30</v>
      </c>
      <c r="G1139" s="35">
        <v>0</v>
      </c>
      <c r="H1139" s="35" t="s">
        <v>73</v>
      </c>
      <c r="I1139" s="35" t="s">
        <v>2448</v>
      </c>
      <c r="J1139" s="35">
        <v>23</v>
      </c>
      <c r="K1139" s="35">
        <f>VALUE(COUNTIF(Validation!$A$2:$H$47,E1139))</f>
        <v>0</v>
      </c>
      <c r="L1139" s="361">
        <f>IF(OR(N1139="RFA",N1139="UFA",N1139="",N1139=0),0,N1139)</f>
        <v>700000</v>
      </c>
      <c r="M1139" s="361">
        <f>IF(OR(O1139="RFA",O1139="UFA",O1139="",O1139=0),0,O1139)</f>
        <v>0</v>
      </c>
      <c r="N1139" s="358">
        <v>700000</v>
      </c>
      <c r="O1139" s="358" t="s">
        <v>8</v>
      </c>
      <c r="P1139" s="358">
        <v>0</v>
      </c>
      <c r="Q1139" s="358">
        <v>0</v>
      </c>
      <c r="R1139" s="358">
        <v>0</v>
      </c>
      <c r="S1139" s="358">
        <v>0</v>
      </c>
      <c r="T1139" s="358">
        <v>0</v>
      </c>
      <c r="U1139" s="35">
        <f t="shared" si="68"/>
        <v>1</v>
      </c>
      <c r="W1139">
        <f>COUNTIF($E$3:$E$1479,E1139)</f>
        <v>1</v>
      </c>
      <c r="X1139" s="35">
        <f t="shared" si="69"/>
        <v>0</v>
      </c>
      <c r="Y1139">
        <f t="shared" si="70"/>
        <v>0</v>
      </c>
    </row>
    <row r="1140" spans="1:25" ht="15.75" x14ac:dyDescent="0.25">
      <c r="A1140">
        <f t="shared" si="71"/>
        <v>1138</v>
      </c>
      <c r="B1140" t="str">
        <f>C1140&amp;" "&amp;D1140&amp;" - "&amp;F1140</f>
        <v>Lukas Radil - SJS</v>
      </c>
      <c r="C1140" t="str">
        <f>RIGHT(E1140,(LEN(E1140)-1)-SEARCH(",",E1140,1))</f>
        <v>Lukas</v>
      </c>
      <c r="D1140" t="str">
        <f>LEFT(E1140,SEARCH(",",E1140,1)-1)</f>
        <v>Radil</v>
      </c>
      <c r="E1140" s="39" t="s">
        <v>2322</v>
      </c>
      <c r="F1140" s="30" t="s">
        <v>30</v>
      </c>
      <c r="G1140" s="35">
        <v>0</v>
      </c>
      <c r="H1140" s="35" t="s">
        <v>2442</v>
      </c>
      <c r="I1140" s="35" t="s">
        <v>2441</v>
      </c>
      <c r="J1140" s="35">
        <v>29</v>
      </c>
      <c r="K1140" s="35">
        <f>VALUE(COUNTIF(Validation!$A$2:$H$47,E1140))</f>
        <v>0</v>
      </c>
      <c r="L1140" s="361">
        <f>IF(OR(N1140="RFA",N1140="UFA",N1140="",N1140=0),0,N1140)</f>
        <v>700000</v>
      </c>
      <c r="M1140" s="361">
        <f>IF(OR(O1140="RFA",O1140="UFA",O1140="",O1140=0),0,O1140)</f>
        <v>0</v>
      </c>
      <c r="N1140" s="358">
        <v>700000</v>
      </c>
      <c r="O1140" s="358" t="s">
        <v>7</v>
      </c>
      <c r="P1140" s="358">
        <v>0</v>
      </c>
      <c r="Q1140" s="358">
        <v>0</v>
      </c>
      <c r="R1140" s="358">
        <v>0</v>
      </c>
      <c r="S1140" s="358">
        <v>0</v>
      </c>
      <c r="T1140" s="358">
        <v>0</v>
      </c>
      <c r="U1140" s="35">
        <f t="shared" si="68"/>
        <v>1</v>
      </c>
      <c r="W1140">
        <f>COUNTIF($E$3:$E$1479,E1140)</f>
        <v>1</v>
      </c>
      <c r="X1140" s="35">
        <f t="shared" si="69"/>
        <v>0</v>
      </c>
      <c r="Y1140">
        <f t="shared" si="70"/>
        <v>0</v>
      </c>
    </row>
    <row r="1141" spans="1:25" ht="15.75" x14ac:dyDescent="0.25">
      <c r="A1141">
        <f t="shared" si="71"/>
        <v>1139</v>
      </c>
      <c r="B1141" t="str">
        <f>C1141&amp;" "&amp;D1141&amp;" - "&amp;F1141</f>
        <v>Antti Suomela - SJS</v>
      </c>
      <c r="C1141" t="str">
        <f>RIGHT(E1141,(LEN(E1141)-1)-SEARCH(",",E1141,1))</f>
        <v>Antti</v>
      </c>
      <c r="D1141" t="str">
        <f>LEFT(E1141,SEARCH(",",E1141,1)-1)</f>
        <v>Suomela</v>
      </c>
      <c r="E1141" s="39" t="s">
        <v>2314</v>
      </c>
      <c r="F1141" s="30" t="s">
        <v>30</v>
      </c>
      <c r="G1141" s="35">
        <v>0</v>
      </c>
      <c r="H1141" s="35" t="s">
        <v>73</v>
      </c>
      <c r="I1141" s="35" t="s">
        <v>2448</v>
      </c>
      <c r="J1141" s="35">
        <v>25</v>
      </c>
      <c r="K1141" s="35">
        <f>VALUE(COUNTIF(Validation!$A$2:$H$47,E1141))</f>
        <v>0</v>
      </c>
      <c r="L1141" s="361">
        <f>IF(OR(N1141="RFA",N1141="UFA",N1141="",N1141=0),0,N1141)</f>
        <v>700000</v>
      </c>
      <c r="M1141" s="361">
        <f>IF(OR(O1141="RFA",O1141="UFA",O1141="",O1141=0),0,O1141)</f>
        <v>0</v>
      </c>
      <c r="N1141" s="358">
        <v>700000</v>
      </c>
      <c r="O1141" s="358" t="s">
        <v>8</v>
      </c>
      <c r="P1141" s="358">
        <v>0</v>
      </c>
      <c r="Q1141" s="358">
        <v>0</v>
      </c>
      <c r="R1141" s="358">
        <v>0</v>
      </c>
      <c r="S1141" s="358">
        <v>0</v>
      </c>
      <c r="T1141" s="358">
        <v>0</v>
      </c>
      <c r="U1141" s="35">
        <f t="shared" si="68"/>
        <v>1</v>
      </c>
      <c r="W1141">
        <f>COUNTIF($E$3:$E$1479,E1141)</f>
        <v>1</v>
      </c>
      <c r="X1141" s="35">
        <f t="shared" si="69"/>
        <v>0</v>
      </c>
      <c r="Y1141">
        <f t="shared" si="70"/>
        <v>0</v>
      </c>
    </row>
    <row r="1142" spans="1:25" ht="15.75" x14ac:dyDescent="0.25">
      <c r="A1142">
        <f t="shared" si="71"/>
        <v>1140</v>
      </c>
      <c r="B1142" t="str">
        <f>C1142&amp;" "&amp;D1142&amp;" - "&amp;F1142</f>
        <v>Antoine Bibeau - SJS</v>
      </c>
      <c r="C1142" t="str">
        <f>RIGHT(E1142,(LEN(E1142)-1)-SEARCH(",",E1142,1))</f>
        <v>Antoine</v>
      </c>
      <c r="D1142" t="str">
        <f>LEFT(E1142,SEARCH(",",E1142,1)-1)</f>
        <v>Bibeau</v>
      </c>
      <c r="E1142" s="39" t="s">
        <v>2329</v>
      </c>
      <c r="F1142" s="30" t="s">
        <v>30</v>
      </c>
      <c r="G1142" s="35">
        <v>0</v>
      </c>
      <c r="H1142" s="35" t="s">
        <v>127</v>
      </c>
      <c r="I1142" s="35" t="s">
        <v>2448</v>
      </c>
      <c r="J1142" s="35">
        <v>25</v>
      </c>
      <c r="K1142" s="35">
        <f>VALUE(COUNTIF(Validation!$A$2:$H$47,E1142))</f>
        <v>0</v>
      </c>
      <c r="L1142" s="361">
        <f>IF(OR(N1142="RFA",N1142="UFA",N1142="",N1142=0),0,N1142)</f>
        <v>675000</v>
      </c>
      <c r="M1142" s="361">
        <f>IF(OR(O1142="RFA",O1142="UFA",O1142="",O1142=0),0,O1142)</f>
        <v>0</v>
      </c>
      <c r="N1142" s="358">
        <v>675000</v>
      </c>
      <c r="O1142" s="358" t="s">
        <v>8</v>
      </c>
      <c r="P1142" s="358">
        <v>0</v>
      </c>
      <c r="Q1142" s="358">
        <v>0</v>
      </c>
      <c r="R1142" s="358">
        <v>0</v>
      </c>
      <c r="S1142" s="358">
        <v>0</v>
      </c>
      <c r="T1142" s="358">
        <v>0</v>
      </c>
      <c r="U1142" s="35">
        <f t="shared" si="68"/>
        <v>1</v>
      </c>
      <c r="W1142">
        <f>COUNTIF($E$3:$E$1479,E1142)</f>
        <v>1</v>
      </c>
      <c r="X1142" s="35">
        <f t="shared" si="69"/>
        <v>0</v>
      </c>
      <c r="Y1142">
        <f t="shared" si="70"/>
        <v>0</v>
      </c>
    </row>
    <row r="1143" spans="1:25" ht="15.75" x14ac:dyDescent="0.25">
      <c r="A1143">
        <f t="shared" si="71"/>
        <v>1141</v>
      </c>
      <c r="B1143" t="str">
        <f>C1143&amp;" "&amp;D1143&amp;" - "&amp;F1143</f>
        <v>Radim Simek - SJS</v>
      </c>
      <c r="C1143" t="str">
        <f>RIGHT(E1143,(LEN(E1143)-1)-SEARCH(",",E1143,1))</f>
        <v>Radim</v>
      </c>
      <c r="D1143" t="str">
        <f>LEFT(E1143,SEARCH(",",E1143,1)-1)</f>
        <v>Simek</v>
      </c>
      <c r="E1143" s="39" t="s">
        <v>2330</v>
      </c>
      <c r="F1143" s="30" t="s">
        <v>30</v>
      </c>
      <c r="G1143" s="35">
        <v>0</v>
      </c>
      <c r="H1143" s="35" t="s">
        <v>2447</v>
      </c>
      <c r="I1143" s="35" t="s">
        <v>2441</v>
      </c>
      <c r="J1143" s="35">
        <v>26</v>
      </c>
      <c r="K1143" s="35">
        <f>VALUE(COUNTIF(Validation!$A$2:$H$47,E1143))</f>
        <v>0</v>
      </c>
      <c r="L1143" s="361">
        <f>IF(OR(N1143="RFA",N1143="UFA",N1143="",N1143=0),0,N1143)</f>
        <v>675000</v>
      </c>
      <c r="M1143" s="361">
        <f>IF(OR(O1143="RFA",O1143="UFA",O1143="",O1143=0),0,O1143)</f>
        <v>0</v>
      </c>
      <c r="N1143" s="358">
        <v>675000</v>
      </c>
      <c r="O1143" s="358" t="s">
        <v>7</v>
      </c>
      <c r="P1143" s="358">
        <v>0</v>
      </c>
      <c r="Q1143" s="358">
        <v>0</v>
      </c>
      <c r="R1143" s="358">
        <v>0</v>
      </c>
      <c r="S1143" s="358">
        <v>0</v>
      </c>
      <c r="T1143" s="358">
        <v>0</v>
      </c>
      <c r="U1143" s="35">
        <f t="shared" si="68"/>
        <v>1</v>
      </c>
      <c r="W1143">
        <f>COUNTIF($E$3:$E$1479,E1143)</f>
        <v>1</v>
      </c>
      <c r="X1143" s="35">
        <f t="shared" si="69"/>
        <v>0</v>
      </c>
      <c r="Y1143">
        <f t="shared" si="70"/>
        <v>0</v>
      </c>
    </row>
    <row r="1144" spans="1:25" ht="15.75" x14ac:dyDescent="0.25">
      <c r="A1144">
        <f t="shared" si="71"/>
        <v>1142</v>
      </c>
      <c r="B1144" t="str">
        <f>C1144&amp;" "&amp;D1144&amp;" - "&amp;F1144</f>
        <v>Ryan O'Reilly - STL</v>
      </c>
      <c r="C1144" t="str">
        <f>RIGHT(E1144,(LEN(E1144)-1)-SEARCH(",",E1144,1))</f>
        <v>Ryan</v>
      </c>
      <c r="D1144" t="str">
        <f>LEFT(E1144,SEARCH(",",E1144,1)-1)</f>
        <v>O'Reilly</v>
      </c>
      <c r="E1144" s="39" t="s">
        <v>2047</v>
      </c>
      <c r="F1144" s="30" t="s">
        <v>31</v>
      </c>
      <c r="G1144" s="35">
        <v>0</v>
      </c>
      <c r="H1144" s="35" t="s">
        <v>73</v>
      </c>
      <c r="I1144" s="35" t="s">
        <v>2679</v>
      </c>
      <c r="J1144" s="35">
        <v>28</v>
      </c>
      <c r="K1144" s="35">
        <f>VALUE(COUNTIF(Validation!$A$2:$H$47,E1144))</f>
        <v>0</v>
      </c>
      <c r="L1144" s="361">
        <f>IF(OR(N1144="RFA",N1144="UFA",N1144="",N1144=0),0,N1144)</f>
        <v>7500000</v>
      </c>
      <c r="M1144" s="361">
        <f>IF(OR(O1144="RFA",O1144="UFA",O1144="",O1144=0),0,O1144)</f>
        <v>7500000</v>
      </c>
      <c r="N1144" s="358">
        <v>7500000</v>
      </c>
      <c r="O1144" s="358">
        <v>7500000</v>
      </c>
      <c r="P1144" s="358">
        <v>7500000</v>
      </c>
      <c r="Q1144" s="358">
        <v>7500000</v>
      </c>
      <c r="R1144" s="358" t="s">
        <v>7</v>
      </c>
      <c r="S1144" s="358">
        <v>0</v>
      </c>
      <c r="T1144" s="358">
        <v>0</v>
      </c>
      <c r="U1144" s="35">
        <f t="shared" si="68"/>
        <v>4</v>
      </c>
      <c r="W1144">
        <f>COUNTIF($E$3:$E$1479,E1144)</f>
        <v>1</v>
      </c>
      <c r="X1144" s="35">
        <f t="shared" si="69"/>
        <v>0</v>
      </c>
      <c r="Y1144">
        <f t="shared" si="70"/>
        <v>1</v>
      </c>
    </row>
    <row r="1145" spans="1:25" ht="15.75" x14ac:dyDescent="0.25">
      <c r="A1145">
        <f t="shared" si="71"/>
        <v>1143</v>
      </c>
      <c r="B1145" t="str">
        <f>C1145&amp;" "&amp;D1145&amp;" - "&amp;F1145</f>
        <v>Vladimir Tarasenko - STL</v>
      </c>
      <c r="C1145" t="str">
        <f>RIGHT(E1145,(LEN(E1145)-1)-SEARCH(",",E1145,1))</f>
        <v>Vladimir</v>
      </c>
      <c r="D1145" t="str">
        <f>LEFT(E1145,SEARCH(",",E1145,1)-1)</f>
        <v>Tarasenko</v>
      </c>
      <c r="E1145" s="39" t="s">
        <v>2916</v>
      </c>
      <c r="F1145" s="30" t="s">
        <v>31</v>
      </c>
      <c r="G1145" s="35" t="s">
        <v>374</v>
      </c>
      <c r="H1145" s="35" t="s">
        <v>88</v>
      </c>
      <c r="I1145" s="35" t="s">
        <v>2679</v>
      </c>
      <c r="J1145" s="35">
        <v>27</v>
      </c>
      <c r="K1145" s="35">
        <f>VALUE(COUNTIF(Validation!$A$2:$H$47,E1145))</f>
        <v>0</v>
      </c>
      <c r="L1145" s="361">
        <f>IF(OR(N1145="RFA",N1145="UFA",N1145="",N1145=0),0,N1145)</f>
        <v>7500000</v>
      </c>
      <c r="M1145" s="361">
        <f>IF(OR(O1145="RFA",O1145="UFA",O1145="",O1145=0),0,O1145)</f>
        <v>7500000</v>
      </c>
      <c r="N1145" s="358">
        <v>7500000</v>
      </c>
      <c r="O1145" s="358">
        <v>7500000</v>
      </c>
      <c r="P1145" s="358">
        <v>7500000</v>
      </c>
      <c r="Q1145" s="358">
        <v>7500000</v>
      </c>
      <c r="R1145" s="358" t="s">
        <v>7</v>
      </c>
      <c r="S1145" s="358">
        <v>0</v>
      </c>
      <c r="T1145" s="358">
        <v>0</v>
      </c>
      <c r="U1145" s="35">
        <f t="shared" si="68"/>
        <v>4</v>
      </c>
      <c r="W1145">
        <f>COUNTIF($E$3:$E$1479,E1145)</f>
        <v>1</v>
      </c>
      <c r="X1145" s="35">
        <f t="shared" si="69"/>
        <v>0</v>
      </c>
      <c r="Y1145">
        <f t="shared" si="70"/>
        <v>1</v>
      </c>
    </row>
    <row r="1146" spans="1:25" ht="15.75" x14ac:dyDescent="0.25">
      <c r="A1146">
        <f t="shared" si="71"/>
        <v>1144</v>
      </c>
      <c r="B1146" t="str">
        <f>C1146&amp;" "&amp;D1146&amp;" - "&amp;F1146</f>
        <v>Alex Pietrangelo - STL</v>
      </c>
      <c r="C1146" t="str">
        <f>RIGHT(E1146,(LEN(E1146)-1)-SEARCH(",",E1146,1))</f>
        <v>Alex</v>
      </c>
      <c r="D1146" t="str">
        <f>LEFT(E1146,SEARCH(",",E1146,1)-1)</f>
        <v>Pietrangelo</v>
      </c>
      <c r="E1146" s="39" t="s">
        <v>2996</v>
      </c>
      <c r="F1146" s="30" t="s">
        <v>31</v>
      </c>
      <c r="G1146" s="35" t="s">
        <v>374</v>
      </c>
      <c r="H1146" s="9" t="s">
        <v>381</v>
      </c>
      <c r="I1146" s="9" t="s">
        <v>2679</v>
      </c>
      <c r="J1146" s="9">
        <v>29</v>
      </c>
      <c r="K1146" s="35">
        <f>VALUE(COUNTIF(Validation!$A$2:$H$47,E1146))</f>
        <v>0</v>
      </c>
      <c r="L1146" s="361">
        <f>IF(OR(N1146="RFA",N1146="UFA",N1146="",N1146=0),0,N1146)</f>
        <v>6500000</v>
      </c>
      <c r="M1146" s="361">
        <f>IF(OR(O1146="RFA",O1146="UFA",O1146="",O1146=0),0,O1146)</f>
        <v>0</v>
      </c>
      <c r="N1146" s="358">
        <v>6500000</v>
      </c>
      <c r="O1146" s="358" t="s">
        <v>7</v>
      </c>
      <c r="P1146" s="358">
        <v>0</v>
      </c>
      <c r="Q1146" s="358">
        <v>0</v>
      </c>
      <c r="R1146" s="358">
        <v>0</v>
      </c>
      <c r="S1146" s="358">
        <v>0</v>
      </c>
      <c r="T1146" s="358">
        <v>0</v>
      </c>
      <c r="U1146" s="35">
        <f t="shared" si="68"/>
        <v>1</v>
      </c>
      <c r="W1146">
        <f>COUNTIF($E$3:$E$1479,E1146)</f>
        <v>1</v>
      </c>
      <c r="X1146" s="35">
        <f t="shared" si="69"/>
        <v>0</v>
      </c>
      <c r="Y1146">
        <f t="shared" si="70"/>
        <v>0</v>
      </c>
    </row>
    <row r="1147" spans="1:25" ht="15.75" x14ac:dyDescent="0.25">
      <c r="A1147">
        <f t="shared" si="71"/>
        <v>1145</v>
      </c>
      <c r="B1147" t="str">
        <f>C1147&amp;" "&amp;D1147&amp;" - "&amp;F1147</f>
        <v>Alexander Steen - STL</v>
      </c>
      <c r="C1147" t="str">
        <f>RIGHT(E1147,(LEN(E1147)-1)-SEARCH(",",E1147,1))</f>
        <v>Alexander</v>
      </c>
      <c r="D1147" t="str">
        <f>LEFT(E1147,SEARCH(",",E1147,1)-1)</f>
        <v>Steen</v>
      </c>
      <c r="E1147" s="39" t="s">
        <v>3006</v>
      </c>
      <c r="F1147" s="30" t="s">
        <v>31</v>
      </c>
      <c r="G1147" s="35" t="s">
        <v>374</v>
      </c>
      <c r="H1147" s="35" t="s">
        <v>2683</v>
      </c>
      <c r="I1147" s="35" t="s">
        <v>2679</v>
      </c>
      <c r="J1147" s="35">
        <v>35</v>
      </c>
      <c r="K1147" s="35">
        <f>VALUE(COUNTIF(Validation!$A$2:$H$47,E1147))</f>
        <v>0</v>
      </c>
      <c r="L1147" s="361">
        <f>IF(OR(N1147="RFA",N1147="UFA",N1147="",N1147=0),0,N1147)</f>
        <v>5750000</v>
      </c>
      <c r="M1147" s="361">
        <f>IF(OR(O1147="RFA",O1147="UFA",O1147="",O1147=0),0,O1147)</f>
        <v>5750000</v>
      </c>
      <c r="N1147" s="358">
        <v>5750000</v>
      </c>
      <c r="O1147" s="358">
        <v>5750000</v>
      </c>
      <c r="P1147" s="358" t="s">
        <v>7</v>
      </c>
      <c r="Q1147" s="358">
        <v>0</v>
      </c>
      <c r="R1147" s="358">
        <v>0</v>
      </c>
      <c r="S1147" s="358">
        <v>0</v>
      </c>
      <c r="T1147" s="358">
        <v>0</v>
      </c>
      <c r="U1147" s="35">
        <f t="shared" si="68"/>
        <v>2</v>
      </c>
      <c r="W1147">
        <f>COUNTIF($E$3:$E$1479,E1147)</f>
        <v>1</v>
      </c>
      <c r="X1147" s="35">
        <f t="shared" si="69"/>
        <v>0</v>
      </c>
      <c r="Y1147">
        <f t="shared" si="70"/>
        <v>1</v>
      </c>
    </row>
    <row r="1148" spans="1:25" ht="15.75" x14ac:dyDescent="0.25">
      <c r="A1148">
        <f t="shared" si="71"/>
        <v>1146</v>
      </c>
      <c r="B1148" t="str">
        <f>C1148&amp;" "&amp;D1148&amp;" - "&amp;F1148</f>
        <v>Colton Parayko - STL</v>
      </c>
      <c r="C1148" t="str">
        <f>RIGHT(E1148,(LEN(E1148)-1)-SEARCH(",",E1148,1))</f>
        <v>Colton</v>
      </c>
      <c r="D1148" t="str">
        <f>LEFT(E1148,SEARCH(",",E1148,1)-1)</f>
        <v>Parayko</v>
      </c>
      <c r="E1148" s="39" t="s">
        <v>2056</v>
      </c>
      <c r="F1148" s="30" t="s">
        <v>31</v>
      </c>
      <c r="G1148" s="35">
        <v>0</v>
      </c>
      <c r="H1148" s="35" t="s">
        <v>381</v>
      </c>
      <c r="I1148" s="35" t="s">
        <v>2679</v>
      </c>
      <c r="J1148" s="35">
        <v>26</v>
      </c>
      <c r="K1148" s="35">
        <f>VALUE(COUNTIF(Validation!$A$2:$H$47,E1148))</f>
        <v>0</v>
      </c>
      <c r="L1148" s="361">
        <f>IF(OR(N1148="RFA",N1148="UFA",N1148="",N1148=0),0,N1148)</f>
        <v>5500000</v>
      </c>
      <c r="M1148" s="361">
        <f>IF(OR(O1148="RFA",O1148="UFA",O1148="",O1148=0),0,O1148)</f>
        <v>5500000</v>
      </c>
      <c r="N1148" s="358">
        <v>5500000</v>
      </c>
      <c r="O1148" s="358">
        <v>5500000</v>
      </c>
      <c r="P1148" s="358">
        <v>5500000</v>
      </c>
      <c r="Q1148" s="358" t="s">
        <v>7</v>
      </c>
      <c r="R1148" s="358">
        <v>0</v>
      </c>
      <c r="S1148" s="358">
        <v>0</v>
      </c>
      <c r="T1148" s="358">
        <v>0</v>
      </c>
      <c r="U1148" s="35">
        <f t="shared" si="68"/>
        <v>3</v>
      </c>
      <c r="W1148">
        <f>COUNTIF($E$3:$E$1479,E1148)</f>
        <v>1</v>
      </c>
      <c r="X1148" s="35">
        <f t="shared" si="69"/>
        <v>0</v>
      </c>
      <c r="Y1148">
        <f t="shared" si="70"/>
        <v>1</v>
      </c>
    </row>
    <row r="1149" spans="1:25" ht="15.75" x14ac:dyDescent="0.25">
      <c r="A1149">
        <f t="shared" si="71"/>
        <v>1147</v>
      </c>
      <c r="B1149" t="str">
        <f>C1149&amp;" "&amp;D1149&amp;" - "&amp;F1149</f>
        <v>Jaden Schwartz - STL</v>
      </c>
      <c r="C1149" t="str">
        <f>RIGHT(E1149,(LEN(E1149)-1)-SEARCH(",",E1149,1))</f>
        <v>Jaden</v>
      </c>
      <c r="D1149" t="str">
        <f>LEFT(E1149,SEARCH(",",E1149,1)-1)</f>
        <v>Schwartz</v>
      </c>
      <c r="E1149" s="39" t="s">
        <v>2048</v>
      </c>
      <c r="F1149" s="30" t="s">
        <v>31</v>
      </c>
      <c r="G1149" s="35" t="s">
        <v>383</v>
      </c>
      <c r="H1149" s="35" t="s">
        <v>93</v>
      </c>
      <c r="I1149" s="35" t="s">
        <v>2679</v>
      </c>
      <c r="J1149" s="35">
        <v>27</v>
      </c>
      <c r="K1149" s="35">
        <f>VALUE(COUNTIF(Validation!$A$2:$H$47,E1149))</f>
        <v>0</v>
      </c>
      <c r="L1149" s="361">
        <f>IF(OR(N1149="RFA",N1149="UFA",N1149="",N1149=0),0,N1149)</f>
        <v>5350000</v>
      </c>
      <c r="M1149" s="361">
        <f>IF(OR(O1149="RFA",O1149="UFA",O1149="",O1149=0),0,O1149)</f>
        <v>5350000</v>
      </c>
      <c r="N1149" s="358">
        <v>5350000</v>
      </c>
      <c r="O1149" s="358">
        <v>5350000</v>
      </c>
      <c r="P1149" s="358" t="s">
        <v>7</v>
      </c>
      <c r="Q1149" s="358">
        <v>0</v>
      </c>
      <c r="R1149" s="358">
        <v>0</v>
      </c>
      <c r="S1149" s="358">
        <v>0</v>
      </c>
      <c r="T1149" s="358">
        <v>0</v>
      </c>
      <c r="U1149" s="35">
        <f t="shared" si="68"/>
        <v>2</v>
      </c>
      <c r="W1149">
        <f>COUNTIF($E$3:$E$1479,E1149)</f>
        <v>1</v>
      </c>
      <c r="X1149" s="35">
        <f t="shared" si="69"/>
        <v>0</v>
      </c>
      <c r="Y1149">
        <f t="shared" si="70"/>
        <v>1</v>
      </c>
    </row>
    <row r="1150" spans="1:25" ht="15.75" x14ac:dyDescent="0.25">
      <c r="A1150">
        <f t="shared" si="71"/>
        <v>1148</v>
      </c>
      <c r="B1150" t="str">
        <f>C1150&amp;" "&amp;D1150&amp;" - "&amp;F1150</f>
        <v>Brayden Schenn - STL</v>
      </c>
      <c r="C1150" t="str">
        <f>RIGHT(E1150,(LEN(E1150)-1)-SEARCH(",",E1150,1))</f>
        <v>Brayden</v>
      </c>
      <c r="D1150" t="str">
        <f>LEFT(E1150,SEARCH(",",E1150,1)-1)</f>
        <v>Schenn</v>
      </c>
      <c r="E1150" s="39" t="s">
        <v>2049</v>
      </c>
      <c r="F1150" s="30" t="s">
        <v>31</v>
      </c>
      <c r="G1150" s="35">
        <v>0</v>
      </c>
      <c r="H1150" s="35" t="s">
        <v>2681</v>
      </c>
      <c r="I1150" s="35" t="s">
        <v>2679</v>
      </c>
      <c r="J1150" s="35">
        <v>27</v>
      </c>
      <c r="K1150" s="35">
        <f>VALUE(COUNTIF(Validation!$A$2:$H$47,E1150))</f>
        <v>0</v>
      </c>
      <c r="L1150" s="361">
        <f>IF(OR(N1150="RFA",N1150="UFA",N1150="",N1150=0),0,N1150)</f>
        <v>5125000</v>
      </c>
      <c r="M1150" s="361">
        <f>IF(OR(O1150="RFA",O1150="UFA",O1150="",O1150=0),0,O1150)</f>
        <v>0</v>
      </c>
      <c r="N1150" s="358">
        <v>5125000</v>
      </c>
      <c r="O1150" s="358" t="s">
        <v>7</v>
      </c>
      <c r="P1150" s="358">
        <v>0</v>
      </c>
      <c r="Q1150" s="358">
        <v>0</v>
      </c>
      <c r="R1150" s="358">
        <v>0</v>
      </c>
      <c r="S1150" s="358">
        <v>0</v>
      </c>
      <c r="T1150" s="358">
        <v>0</v>
      </c>
      <c r="U1150" s="35">
        <f t="shared" ref="U1150:U1213" si="72">COUNTIF(N1150:T1150,"&gt;0")</f>
        <v>1</v>
      </c>
      <c r="W1150">
        <f>COUNTIF($E$3:$E$1479,E1150)</f>
        <v>1</v>
      </c>
      <c r="X1150" s="35">
        <f t="shared" si="69"/>
        <v>0</v>
      </c>
      <c r="Y1150">
        <f t="shared" si="70"/>
        <v>0</v>
      </c>
    </row>
    <row r="1151" spans="1:25" ht="15.75" x14ac:dyDescent="0.25">
      <c r="A1151">
        <f t="shared" si="71"/>
        <v>1149</v>
      </c>
      <c r="B1151" t="str">
        <f>C1151&amp;" "&amp;D1151&amp;" - "&amp;F1151</f>
        <v>Tyler Bozak - STL</v>
      </c>
      <c r="C1151" t="str">
        <f>RIGHT(E1151,(LEN(E1151)-1)-SEARCH(",",E1151,1))</f>
        <v>Tyler</v>
      </c>
      <c r="D1151" t="str">
        <f>LEFT(E1151,SEARCH(",",E1151,1)-1)</f>
        <v>Bozak</v>
      </c>
      <c r="E1151" s="39" t="s">
        <v>2050</v>
      </c>
      <c r="F1151" s="30" t="s">
        <v>31</v>
      </c>
      <c r="G1151" s="35" t="s">
        <v>383</v>
      </c>
      <c r="H1151" s="35" t="s">
        <v>73</v>
      </c>
      <c r="I1151" s="35" t="s">
        <v>2679</v>
      </c>
      <c r="J1151" s="35">
        <v>33</v>
      </c>
      <c r="K1151" s="35">
        <f>VALUE(COUNTIF(Validation!$A$2:$H$47,E1151))</f>
        <v>0</v>
      </c>
      <c r="L1151" s="361">
        <f>IF(OR(N1151="RFA",N1151="UFA",N1151="",N1151=0),0,N1151)</f>
        <v>5000000</v>
      </c>
      <c r="M1151" s="361">
        <f>IF(OR(O1151="RFA",O1151="UFA",O1151="",O1151=0),0,O1151)</f>
        <v>5000000</v>
      </c>
      <c r="N1151" s="358">
        <v>5000000</v>
      </c>
      <c r="O1151" s="358">
        <v>5000000</v>
      </c>
      <c r="P1151" s="358" t="s">
        <v>7</v>
      </c>
      <c r="Q1151" s="358">
        <v>0</v>
      </c>
      <c r="R1151" s="358">
        <v>0</v>
      </c>
      <c r="S1151" s="358">
        <v>0</v>
      </c>
      <c r="T1151" s="358">
        <v>0</v>
      </c>
      <c r="U1151" s="35">
        <f t="shared" si="72"/>
        <v>2</v>
      </c>
      <c r="W1151">
        <f>COUNTIF($E$3:$E$1479,E1151)</f>
        <v>1</v>
      </c>
      <c r="X1151" s="35">
        <f t="shared" ref="X1151:X1214" si="73">IF(LEFT(G1151,3)="ELC",1,0)</f>
        <v>0</v>
      </c>
      <c r="Y1151">
        <f t="shared" ref="Y1151:Y1214" si="74">IF(L1151=M1151,1,0)</f>
        <v>1</v>
      </c>
    </row>
    <row r="1152" spans="1:25" ht="15.75" x14ac:dyDescent="0.25">
      <c r="A1152">
        <f t="shared" si="71"/>
        <v>1150</v>
      </c>
      <c r="B1152" t="str">
        <f>C1152&amp;" "&amp;D1152&amp;" - "&amp;F1152</f>
        <v>Jordan Binnington - STL</v>
      </c>
      <c r="C1152" t="str">
        <f>RIGHT(E1152,(LEN(E1152)-1)-SEARCH(",",E1152,1))</f>
        <v>Jordan</v>
      </c>
      <c r="D1152" t="str">
        <f>LEFT(E1152,SEARCH(",",E1152,1)-1)</f>
        <v>Binnington</v>
      </c>
      <c r="E1152" s="39" t="s">
        <v>2082</v>
      </c>
      <c r="F1152" s="30" t="s">
        <v>31</v>
      </c>
      <c r="G1152" s="35">
        <v>0</v>
      </c>
      <c r="H1152" s="35" t="s">
        <v>127</v>
      </c>
      <c r="I1152" s="35" t="s">
        <v>2679</v>
      </c>
      <c r="J1152" s="35">
        <v>26</v>
      </c>
      <c r="K1152" s="35">
        <f>VALUE(COUNTIF(Validation!$A$2:$H$47,E1152))</f>
        <v>0</v>
      </c>
      <c r="L1152" s="361">
        <f>IF(OR(N1152="RFA",N1152="UFA",N1152="",N1152=0),0,N1152)</f>
        <v>4400000</v>
      </c>
      <c r="M1152" s="361">
        <f>IF(OR(O1152="RFA",O1152="UFA",O1152="",O1152=0),0,O1152)</f>
        <v>4400000</v>
      </c>
      <c r="N1152" s="358">
        <v>4400000</v>
      </c>
      <c r="O1152" s="358">
        <v>4400000</v>
      </c>
      <c r="P1152" s="358" t="s">
        <v>7</v>
      </c>
      <c r="Q1152" s="358">
        <v>0</v>
      </c>
      <c r="R1152" s="358">
        <v>0</v>
      </c>
      <c r="S1152" s="358">
        <v>0</v>
      </c>
      <c r="T1152" s="358">
        <v>0</v>
      </c>
      <c r="U1152" s="35">
        <f t="shared" si="72"/>
        <v>2</v>
      </c>
      <c r="W1152">
        <f>COUNTIF($E$3:$E$1479,E1152)</f>
        <v>1</v>
      </c>
      <c r="X1152" s="35">
        <f t="shared" si="73"/>
        <v>0</v>
      </c>
      <c r="Y1152">
        <f t="shared" si="74"/>
        <v>1</v>
      </c>
    </row>
    <row r="1153" spans="1:25" ht="15.75" x14ac:dyDescent="0.25">
      <c r="A1153">
        <f t="shared" si="71"/>
        <v>1151</v>
      </c>
      <c r="B1153" t="str">
        <f>C1153&amp;" "&amp;D1153&amp;" - "&amp;F1153</f>
        <v>Jake Allen - STL</v>
      </c>
      <c r="C1153" t="str">
        <f>RIGHT(E1153,(LEN(E1153)-1)-SEARCH(",",E1153,1))</f>
        <v>Jake</v>
      </c>
      <c r="D1153" t="str">
        <f>LEFT(E1153,SEARCH(",",E1153,1)-1)</f>
        <v>Allen</v>
      </c>
      <c r="E1153" s="39" t="s">
        <v>2063</v>
      </c>
      <c r="F1153" s="30" t="s">
        <v>31</v>
      </c>
      <c r="G1153" s="35">
        <v>0</v>
      </c>
      <c r="H1153" s="35" t="s">
        <v>127</v>
      </c>
      <c r="I1153" s="35" t="s">
        <v>2679</v>
      </c>
      <c r="J1153" s="35">
        <v>29</v>
      </c>
      <c r="K1153" s="35">
        <f>VALUE(COUNTIF(Validation!$A$2:$H$47,E1153))</f>
        <v>0</v>
      </c>
      <c r="L1153" s="361">
        <f>IF(OR(N1153="RFA",N1153="UFA",N1153="",N1153=0),0,N1153)</f>
        <v>4350000</v>
      </c>
      <c r="M1153" s="361">
        <f>IF(OR(O1153="RFA",O1153="UFA",O1153="",O1153=0),0,O1153)</f>
        <v>4350000</v>
      </c>
      <c r="N1153" s="358">
        <v>4350000</v>
      </c>
      <c r="O1153" s="358">
        <v>4350000</v>
      </c>
      <c r="P1153" s="358" t="s">
        <v>7</v>
      </c>
      <c r="Q1153" s="358">
        <v>0</v>
      </c>
      <c r="R1153" s="358">
        <v>0</v>
      </c>
      <c r="S1153" s="358">
        <v>0</v>
      </c>
      <c r="T1153" s="358">
        <v>0</v>
      </c>
      <c r="U1153" s="35">
        <f t="shared" si="72"/>
        <v>2</v>
      </c>
      <c r="W1153">
        <f>COUNTIF($E$3:$E$1479,E1153)</f>
        <v>1</v>
      </c>
      <c r="X1153" s="35">
        <f t="shared" si="73"/>
        <v>0</v>
      </c>
      <c r="Y1153">
        <f t="shared" si="74"/>
        <v>1</v>
      </c>
    </row>
    <row r="1154" spans="1:25" ht="15.75" x14ac:dyDescent="0.25">
      <c r="A1154">
        <f t="shared" si="71"/>
        <v>1152</v>
      </c>
      <c r="B1154" t="str">
        <f>C1154&amp;" "&amp;D1154&amp;" - "&amp;F1154</f>
        <v>David Perron - STL</v>
      </c>
      <c r="C1154" t="str">
        <f>RIGHT(E1154,(LEN(E1154)-1)-SEARCH(",",E1154,1))</f>
        <v>David</v>
      </c>
      <c r="D1154" t="str">
        <f>LEFT(E1154,SEARCH(",",E1154,1)-1)</f>
        <v>Perron</v>
      </c>
      <c r="E1154" s="39" t="s">
        <v>2051</v>
      </c>
      <c r="F1154" s="30" t="s">
        <v>31</v>
      </c>
      <c r="G1154" s="35" t="s">
        <v>383</v>
      </c>
      <c r="H1154" s="9" t="s">
        <v>2682</v>
      </c>
      <c r="I1154" s="9" t="s">
        <v>2679</v>
      </c>
      <c r="J1154" s="9">
        <v>31</v>
      </c>
      <c r="K1154" s="35">
        <f>VALUE(COUNTIF(Validation!$A$2:$H$47,E1154))</f>
        <v>0</v>
      </c>
      <c r="L1154" s="361">
        <f>IF(OR(N1154="RFA",N1154="UFA",N1154="",N1154=0),0,N1154)</f>
        <v>4000000</v>
      </c>
      <c r="M1154" s="361">
        <f>IF(OR(O1154="RFA",O1154="UFA",O1154="",O1154=0),0,O1154)</f>
        <v>4000000</v>
      </c>
      <c r="N1154" s="358">
        <v>4000000</v>
      </c>
      <c r="O1154" s="358">
        <v>4000000</v>
      </c>
      <c r="P1154" s="358">
        <v>4000000</v>
      </c>
      <c r="Q1154" s="358" t="s">
        <v>7</v>
      </c>
      <c r="R1154" s="358">
        <v>0</v>
      </c>
      <c r="S1154" s="358">
        <v>0</v>
      </c>
      <c r="T1154" s="358">
        <v>0</v>
      </c>
      <c r="U1154" s="35">
        <f t="shared" si="72"/>
        <v>3</v>
      </c>
      <c r="W1154">
        <f>COUNTIF($E$3:$E$1479,E1154)</f>
        <v>1</v>
      </c>
      <c r="X1154" s="35">
        <f t="shared" si="73"/>
        <v>0</v>
      </c>
      <c r="Y1154">
        <f t="shared" si="74"/>
        <v>1</v>
      </c>
    </row>
    <row r="1155" spans="1:25" ht="15.75" x14ac:dyDescent="0.25">
      <c r="A1155">
        <f t="shared" si="71"/>
        <v>1153</v>
      </c>
      <c r="B1155" t="str">
        <f>C1155&amp;" "&amp;D1155&amp;" - "&amp;F1155</f>
        <v>Jay Bouwmeester - STL</v>
      </c>
      <c r="C1155" t="str">
        <f>RIGHT(E1155,(LEN(E1155)-1)-SEARCH(",",E1155,1))</f>
        <v>Jay</v>
      </c>
      <c r="D1155" t="str">
        <f>LEFT(E1155,SEARCH(",",E1155,1)-1)</f>
        <v>Bouwmeester</v>
      </c>
      <c r="E1155" s="39" t="s">
        <v>2057</v>
      </c>
      <c r="F1155" s="30" t="s">
        <v>31</v>
      </c>
      <c r="G1155" s="35" t="s">
        <v>2685</v>
      </c>
      <c r="H1155" s="35" t="s">
        <v>382</v>
      </c>
      <c r="I1155" s="35" t="s">
        <v>2679</v>
      </c>
      <c r="J1155" s="35">
        <v>35</v>
      </c>
      <c r="K1155" s="35">
        <f>VALUE(COUNTIF(Validation!$A$2:$H$47,E1155))</f>
        <v>0</v>
      </c>
      <c r="L1155" s="361">
        <f>IF(OR(N1155="RFA",N1155="UFA",N1155="",N1155=0),0,N1155)</f>
        <v>3500000</v>
      </c>
      <c r="M1155" s="361">
        <f>IF(OR(O1155="RFA",O1155="UFA",O1155="",O1155=0),0,O1155)</f>
        <v>0</v>
      </c>
      <c r="N1155" s="358">
        <v>3500000</v>
      </c>
      <c r="O1155" s="358" t="s">
        <v>7</v>
      </c>
      <c r="P1155" s="358">
        <v>0</v>
      </c>
      <c r="Q1155" s="358">
        <v>0</v>
      </c>
      <c r="R1155" s="358">
        <v>0</v>
      </c>
      <c r="S1155" s="358">
        <v>0</v>
      </c>
      <c r="T1155" s="358">
        <v>0</v>
      </c>
      <c r="U1155" s="35">
        <f t="shared" si="72"/>
        <v>1</v>
      </c>
      <c r="W1155">
        <f>COUNTIF($E$3:$E$1479,E1155)</f>
        <v>1</v>
      </c>
      <c r="X1155" s="35">
        <f t="shared" si="73"/>
        <v>0</v>
      </c>
      <c r="Y1155">
        <f t="shared" si="74"/>
        <v>0</v>
      </c>
    </row>
    <row r="1156" spans="1:25" ht="15.75" x14ac:dyDescent="0.25">
      <c r="A1156">
        <f t="shared" ref="A1156:A1219" si="75">A1155+1</f>
        <v>1154</v>
      </c>
      <c r="B1156" t="str">
        <f>C1156&amp;" "&amp;D1156&amp;" - "&amp;F1156</f>
        <v>Joel Edmundson - STL</v>
      </c>
      <c r="C1156" t="str">
        <f>RIGHT(E1156,(LEN(E1156)-1)-SEARCH(",",E1156,1))</f>
        <v>Joel</v>
      </c>
      <c r="D1156" t="str">
        <f>LEFT(E1156,SEARCH(",",E1156,1)-1)</f>
        <v>Edmundson</v>
      </c>
      <c r="E1156" s="39" t="s">
        <v>2058</v>
      </c>
      <c r="F1156" s="35" t="s">
        <v>31</v>
      </c>
      <c r="G1156" s="35">
        <v>0</v>
      </c>
      <c r="H1156" s="35" t="s">
        <v>382</v>
      </c>
      <c r="I1156" s="35" t="s">
        <v>2679</v>
      </c>
      <c r="J1156" s="35">
        <v>26</v>
      </c>
      <c r="K1156" s="35">
        <f>VALUE(COUNTIF(Validation!$A$2:$H$47,E1156))</f>
        <v>0</v>
      </c>
      <c r="L1156" s="361">
        <f>IF(OR(N1156="RFA",N1156="UFA",N1156="",N1156=0),0,N1156)</f>
        <v>3100000</v>
      </c>
      <c r="M1156" s="361">
        <f>IF(OR(O1156="RFA",O1156="UFA",O1156="",O1156=0),0,O1156)</f>
        <v>0</v>
      </c>
      <c r="N1156" s="358">
        <v>3100000</v>
      </c>
      <c r="O1156" s="358" t="s">
        <v>7</v>
      </c>
      <c r="P1156" s="358">
        <v>0</v>
      </c>
      <c r="Q1156" s="358">
        <v>0</v>
      </c>
      <c r="R1156" s="358">
        <v>0</v>
      </c>
      <c r="S1156" s="358">
        <v>0</v>
      </c>
      <c r="T1156" s="358">
        <v>0</v>
      </c>
      <c r="U1156" s="35">
        <f t="shared" si="72"/>
        <v>1</v>
      </c>
      <c r="W1156">
        <f>COUNTIF($E$3:$E$1479,E1156)</f>
        <v>1</v>
      </c>
      <c r="X1156" s="35">
        <f t="shared" si="73"/>
        <v>0</v>
      </c>
      <c r="Y1156">
        <f t="shared" si="74"/>
        <v>0</v>
      </c>
    </row>
    <row r="1157" spans="1:25" ht="15.75" x14ac:dyDescent="0.25">
      <c r="A1157">
        <f t="shared" si="75"/>
        <v>1155</v>
      </c>
      <c r="B1157" t="str">
        <f>C1157&amp;" "&amp;D1157&amp;" - "&amp;F1157</f>
        <v>Oskar Sundqvist - STL</v>
      </c>
      <c r="C1157" t="str">
        <f>RIGHT(E1157,(LEN(E1157)-1)-SEARCH(",",E1157,1))</f>
        <v>Oskar</v>
      </c>
      <c r="D1157" t="str">
        <f>LEFT(E1157,SEARCH(",",E1157,1)-1)</f>
        <v>Sundqvist</v>
      </c>
      <c r="E1157" s="39" t="s">
        <v>2054</v>
      </c>
      <c r="F1157" s="30" t="s">
        <v>31</v>
      </c>
      <c r="G1157" s="35">
        <v>0</v>
      </c>
      <c r="H1157" s="35" t="s">
        <v>2686</v>
      </c>
      <c r="I1157" s="35" t="s">
        <v>2679</v>
      </c>
      <c r="J1157" s="35">
        <v>25</v>
      </c>
      <c r="K1157" s="35">
        <f>VALUE(COUNTIF(Validation!$A$2:$H$47,E1157))</f>
        <v>0</v>
      </c>
      <c r="L1157" s="361">
        <f>IF(OR(N1157="RFA",N1157="UFA",N1157="",N1157=0),0,N1157)</f>
        <v>2750000</v>
      </c>
      <c r="M1157" s="361">
        <f>IF(OR(O1157="RFA",O1157="UFA",O1157="",O1157=0),0,O1157)</f>
        <v>2750000</v>
      </c>
      <c r="N1157" s="358">
        <v>2750000</v>
      </c>
      <c r="O1157" s="358">
        <v>2750000</v>
      </c>
      <c r="P1157" s="358">
        <v>2750000</v>
      </c>
      <c r="Q1157" s="358">
        <v>2750000</v>
      </c>
      <c r="R1157" s="358" t="s">
        <v>7</v>
      </c>
      <c r="S1157" s="358">
        <v>0</v>
      </c>
      <c r="T1157" s="358">
        <v>0</v>
      </c>
      <c r="U1157" s="35">
        <f t="shared" si="72"/>
        <v>4</v>
      </c>
      <c r="W1157">
        <f>COUNTIF($E$3:$E$1479,E1157)</f>
        <v>1</v>
      </c>
      <c r="X1157" s="35">
        <f t="shared" si="73"/>
        <v>0</v>
      </c>
      <c r="Y1157">
        <f t="shared" si="74"/>
        <v>1</v>
      </c>
    </row>
    <row r="1158" spans="1:25" ht="15.75" x14ac:dyDescent="0.25">
      <c r="A1158">
        <f t="shared" si="75"/>
        <v>1156</v>
      </c>
      <c r="B1158" t="str">
        <f>C1158&amp;" "&amp;D1158&amp;" - "&amp;F1158</f>
        <v>Carl Gunnarsson - STL</v>
      </c>
      <c r="C1158" t="str">
        <f>RIGHT(E1158,(LEN(E1158)-1)-SEARCH(",",E1158,1))</f>
        <v>Carl</v>
      </c>
      <c r="D1158" t="str">
        <f>LEFT(E1158,SEARCH(",",E1158,1)-1)</f>
        <v>Gunnarsson</v>
      </c>
      <c r="E1158" s="39" t="s">
        <v>2059</v>
      </c>
      <c r="F1158" s="30" t="s">
        <v>31</v>
      </c>
      <c r="G1158" s="35" t="s">
        <v>383</v>
      </c>
      <c r="H1158" s="35" t="s">
        <v>382</v>
      </c>
      <c r="I1158" s="35" t="s">
        <v>2679</v>
      </c>
      <c r="J1158" s="35">
        <v>32</v>
      </c>
      <c r="K1158" s="35">
        <f>VALUE(COUNTIF(Validation!$A$2:$H$47,E1158))</f>
        <v>0</v>
      </c>
      <c r="L1158" s="361">
        <f>IF(OR(N1158="RFA",N1158="UFA",N1158="",N1158=0),0,N1158)</f>
        <v>1750000</v>
      </c>
      <c r="M1158" s="361">
        <f>IF(OR(O1158="RFA",O1158="UFA",O1158="",O1158=0),0,O1158)</f>
        <v>1750000</v>
      </c>
      <c r="N1158" s="358">
        <v>1750000</v>
      </c>
      <c r="O1158" s="358">
        <v>1750000</v>
      </c>
      <c r="P1158" s="358" t="s">
        <v>7</v>
      </c>
      <c r="Q1158" s="358">
        <v>0</v>
      </c>
      <c r="R1158" s="358">
        <v>0</v>
      </c>
      <c r="S1158" s="358">
        <v>0</v>
      </c>
      <c r="T1158" s="358">
        <v>0</v>
      </c>
      <c r="U1158" s="35">
        <f t="shared" si="72"/>
        <v>2</v>
      </c>
      <c r="W1158">
        <f>COUNTIF($E$3:$E$1479,E1158)</f>
        <v>1</v>
      </c>
      <c r="X1158" s="35">
        <f t="shared" si="73"/>
        <v>0</v>
      </c>
      <c r="Y1158">
        <f t="shared" si="74"/>
        <v>1</v>
      </c>
    </row>
    <row r="1159" spans="1:25" ht="15.75" x14ac:dyDescent="0.25">
      <c r="A1159">
        <f t="shared" si="75"/>
        <v>1157</v>
      </c>
      <c r="B1159" t="str">
        <f>C1159&amp;" "&amp;D1159&amp;" - "&amp;F1159</f>
        <v>Zachary Sanford - STL</v>
      </c>
      <c r="C1159" t="str">
        <f>RIGHT(E1159,(LEN(E1159)-1)-SEARCH(",",E1159,1))</f>
        <v>Zachary</v>
      </c>
      <c r="D1159" t="str">
        <f>LEFT(E1159,SEARCH(",",E1159,1)-1)</f>
        <v>Sanford</v>
      </c>
      <c r="E1159" s="39" t="s">
        <v>2070</v>
      </c>
      <c r="F1159" s="30" t="s">
        <v>31</v>
      </c>
      <c r="G1159" s="35">
        <v>0</v>
      </c>
      <c r="H1159" s="35" t="s">
        <v>93</v>
      </c>
      <c r="I1159" s="35" t="s">
        <v>2679</v>
      </c>
      <c r="J1159" s="35">
        <v>24</v>
      </c>
      <c r="K1159" s="35">
        <f>VALUE(COUNTIF(Validation!$A$2:$H$47,E1159))</f>
        <v>0</v>
      </c>
      <c r="L1159" s="361">
        <f>IF(OR(N1159="RFA",N1159="UFA",N1159="",N1159=0),0,N1159)</f>
        <v>1500000</v>
      </c>
      <c r="M1159" s="361">
        <f>IF(OR(O1159="RFA",O1159="UFA",O1159="",O1159=0),0,O1159)</f>
        <v>1500000</v>
      </c>
      <c r="N1159" s="358">
        <v>1500000</v>
      </c>
      <c r="O1159" s="358">
        <v>1500000</v>
      </c>
      <c r="P1159" s="358" t="s">
        <v>8</v>
      </c>
      <c r="Q1159" s="358">
        <v>0</v>
      </c>
      <c r="R1159" s="358">
        <v>0</v>
      </c>
      <c r="S1159" s="358">
        <v>0</v>
      </c>
      <c r="T1159" s="358">
        <v>0</v>
      </c>
      <c r="U1159" s="35">
        <f t="shared" si="72"/>
        <v>2</v>
      </c>
      <c r="W1159">
        <f>COUNTIF($E$3:$E$1479,E1159)</f>
        <v>1</v>
      </c>
      <c r="X1159" s="35">
        <f t="shared" si="73"/>
        <v>0</v>
      </c>
      <c r="Y1159">
        <f t="shared" si="74"/>
        <v>1</v>
      </c>
    </row>
    <row r="1160" spans="1:25" ht="15.75" x14ac:dyDescent="0.25">
      <c r="A1160">
        <f t="shared" si="75"/>
        <v>1158</v>
      </c>
      <c r="B1160" t="str">
        <f>C1160&amp;" "&amp;D1160&amp;" - "&amp;F1160</f>
        <v>Robert Bortuzzo - STL</v>
      </c>
      <c r="C1160" t="str">
        <f>RIGHT(E1160,(LEN(E1160)-1)-SEARCH(",",E1160,1))</f>
        <v>Robert</v>
      </c>
      <c r="D1160" t="str">
        <f>LEFT(E1160,SEARCH(",",E1160,1)-1)</f>
        <v>Bortuzzo</v>
      </c>
      <c r="E1160" s="39" t="s">
        <v>2060</v>
      </c>
      <c r="F1160" s="30" t="s">
        <v>31</v>
      </c>
      <c r="G1160" s="35">
        <v>0</v>
      </c>
      <c r="H1160" s="35" t="s">
        <v>381</v>
      </c>
      <c r="I1160" s="35" t="s">
        <v>2679</v>
      </c>
      <c r="J1160" s="35">
        <v>30</v>
      </c>
      <c r="K1160" s="35">
        <f>VALUE(COUNTIF(Validation!$A$2:$H$47,E1160))</f>
        <v>0</v>
      </c>
      <c r="L1160" s="361">
        <f>IF(OR(N1160="RFA",N1160="UFA",N1160="",N1160=0),0,N1160)</f>
        <v>1375000</v>
      </c>
      <c r="M1160" s="361">
        <f>IF(OR(O1160="RFA",O1160="UFA",O1160="",O1160=0),0,O1160)</f>
        <v>1375000</v>
      </c>
      <c r="N1160" s="358">
        <v>1375000</v>
      </c>
      <c r="O1160" s="358">
        <v>1375000</v>
      </c>
      <c r="P1160" s="358">
        <v>1375000</v>
      </c>
      <c r="Q1160" s="358" t="s">
        <v>7</v>
      </c>
      <c r="R1160" s="358">
        <v>0</v>
      </c>
      <c r="S1160" s="358">
        <v>0</v>
      </c>
      <c r="T1160" s="358">
        <v>0</v>
      </c>
      <c r="U1160" s="35">
        <f t="shared" si="72"/>
        <v>3</v>
      </c>
      <c r="W1160">
        <f>COUNTIF($E$3:$E$1479,E1160)</f>
        <v>1</v>
      </c>
      <c r="X1160" s="35">
        <f t="shared" si="73"/>
        <v>0</v>
      </c>
      <c r="Y1160">
        <f t="shared" si="74"/>
        <v>1</v>
      </c>
    </row>
    <row r="1161" spans="1:25" ht="15.75" x14ac:dyDescent="0.25">
      <c r="A1161">
        <f t="shared" si="75"/>
        <v>1159</v>
      </c>
      <c r="B1161" t="str">
        <f>C1161&amp;" "&amp;D1161&amp;" - "&amp;F1161</f>
        <v>Robert Thomas - STL</v>
      </c>
      <c r="C1161" t="str">
        <f>RIGHT(E1161,(LEN(E1161)-1)-SEARCH(",",E1161,1))</f>
        <v>Robert</v>
      </c>
      <c r="D1161" t="str">
        <f>LEFT(E1161,SEARCH(",",E1161,1)-1)</f>
        <v>Thomas</v>
      </c>
      <c r="E1161" s="39" t="s">
        <v>2069</v>
      </c>
      <c r="F1161" s="30" t="s">
        <v>31</v>
      </c>
      <c r="G1161" s="35" t="s">
        <v>388</v>
      </c>
      <c r="H1161" s="35" t="s">
        <v>2680</v>
      </c>
      <c r="I1161" s="35" t="s">
        <v>2679</v>
      </c>
      <c r="J1161" s="35">
        <v>20</v>
      </c>
      <c r="K1161" s="35">
        <f>VALUE(COUNTIF(Validation!$A$2:$H$47,E1161))</f>
        <v>0</v>
      </c>
      <c r="L1161" s="361">
        <f>IF(OR(N1161="RFA",N1161="UFA",N1161="",N1161=0),0,N1161)</f>
        <v>1177500</v>
      </c>
      <c r="M1161" s="361">
        <f>IF(OR(O1161="RFA",O1161="UFA",O1161="",O1161=0),0,O1161)</f>
        <v>1177500</v>
      </c>
      <c r="N1161" s="358">
        <v>1177500</v>
      </c>
      <c r="O1161" s="358">
        <v>1177500</v>
      </c>
      <c r="P1161" s="358" t="s">
        <v>8</v>
      </c>
      <c r="Q1161" s="358">
        <v>0</v>
      </c>
      <c r="R1161" s="358">
        <v>0</v>
      </c>
      <c r="S1161" s="358">
        <v>0</v>
      </c>
      <c r="T1161" s="358">
        <v>0</v>
      </c>
      <c r="U1161" s="35">
        <f t="shared" si="72"/>
        <v>2</v>
      </c>
      <c r="W1161">
        <f>COUNTIF($E$3:$E$1479,E1161)</f>
        <v>1</v>
      </c>
      <c r="X1161" s="35">
        <f t="shared" si="73"/>
        <v>1</v>
      </c>
      <c r="Y1161">
        <f t="shared" si="74"/>
        <v>1</v>
      </c>
    </row>
    <row r="1162" spans="1:25" ht="15.75" x14ac:dyDescent="0.25">
      <c r="A1162">
        <f t="shared" si="75"/>
        <v>1160</v>
      </c>
      <c r="B1162" t="str">
        <f>C1162&amp;" "&amp;D1162&amp;" - "&amp;F1162</f>
        <v>Dominik Bokk - STL</v>
      </c>
      <c r="C1162" t="str">
        <f>RIGHT(E1162,(LEN(E1162)-1)-SEARCH(",",E1162,1))</f>
        <v>Dominik</v>
      </c>
      <c r="D1162" t="str">
        <f>LEFT(E1162,SEARCH(",",E1162,1)-1)</f>
        <v>Bokk</v>
      </c>
      <c r="E1162" s="39" t="s">
        <v>2066</v>
      </c>
      <c r="F1162" s="30" t="s">
        <v>31</v>
      </c>
      <c r="G1162" s="35" t="s">
        <v>388</v>
      </c>
      <c r="H1162" s="35" t="s">
        <v>2691</v>
      </c>
      <c r="I1162" s="35" t="s">
        <v>2692</v>
      </c>
      <c r="J1162" s="35">
        <v>19</v>
      </c>
      <c r="K1162" s="35">
        <f>VALUE(COUNTIF(Validation!$A$2:$H$47,E1162))</f>
        <v>0</v>
      </c>
      <c r="L1162" s="361">
        <f>IF(OR(N1162="RFA",N1162="UFA",N1162="",N1162=0),0,N1162)</f>
        <v>1106667</v>
      </c>
      <c r="M1162" s="361">
        <f>IF(OR(O1162="RFA",O1162="UFA",O1162="",O1162=0),0,O1162)</f>
        <v>1106667</v>
      </c>
      <c r="N1162" s="358">
        <v>1106667</v>
      </c>
      <c r="O1162" s="358">
        <v>1106667</v>
      </c>
      <c r="P1162" s="358">
        <v>1106667</v>
      </c>
      <c r="Q1162" s="358" t="s">
        <v>8</v>
      </c>
      <c r="R1162" s="358">
        <v>0</v>
      </c>
      <c r="S1162" s="358">
        <v>0</v>
      </c>
      <c r="T1162" s="358">
        <v>0</v>
      </c>
      <c r="U1162" s="35">
        <f t="shared" si="72"/>
        <v>3</v>
      </c>
      <c r="W1162">
        <f>COUNTIF($E$3:$E$1479,E1162)</f>
        <v>1</v>
      </c>
      <c r="X1162" s="35">
        <f t="shared" si="73"/>
        <v>1</v>
      </c>
      <c r="Y1162">
        <f t="shared" si="74"/>
        <v>1</v>
      </c>
    </row>
    <row r="1163" spans="1:25" ht="15.75" x14ac:dyDescent="0.25">
      <c r="A1163">
        <f t="shared" si="75"/>
        <v>1161</v>
      </c>
      <c r="B1163" t="str">
        <f>C1163&amp;" "&amp;D1163&amp;" - "&amp;F1163</f>
        <v>Klim Kostin - STL</v>
      </c>
      <c r="C1163" t="str">
        <f>RIGHT(E1163,(LEN(E1163)-1)-SEARCH(",",E1163,1))</f>
        <v>Klim</v>
      </c>
      <c r="D1163" t="str">
        <f>LEFT(E1163,SEARCH(",",E1163,1)-1)</f>
        <v>Kostin</v>
      </c>
      <c r="E1163" s="39" t="s">
        <v>2068</v>
      </c>
      <c r="F1163" s="30" t="s">
        <v>31</v>
      </c>
      <c r="G1163" s="35" t="s">
        <v>388</v>
      </c>
      <c r="H1163" s="35" t="s">
        <v>88</v>
      </c>
      <c r="I1163" s="35" t="s">
        <v>2692</v>
      </c>
      <c r="J1163" s="35">
        <v>20</v>
      </c>
      <c r="K1163" s="35">
        <f>VALUE(COUNTIF(Validation!$A$2:$H$47,E1163))</f>
        <v>0</v>
      </c>
      <c r="L1163" s="361">
        <f>IF(OR(N1163="RFA",N1163="UFA",N1163="",N1163=0),0,N1163)</f>
        <v>1075833</v>
      </c>
      <c r="M1163" s="361">
        <f>IF(OR(O1163="RFA",O1163="UFA",O1163="",O1163=0),0,O1163)</f>
        <v>1075833</v>
      </c>
      <c r="N1163" s="358">
        <v>1075833</v>
      </c>
      <c r="O1163" s="358">
        <v>1075833</v>
      </c>
      <c r="P1163" s="358">
        <v>1075833</v>
      </c>
      <c r="Q1163" s="358" t="s">
        <v>8</v>
      </c>
      <c r="R1163" s="358">
        <v>0</v>
      </c>
      <c r="S1163" s="358">
        <v>0</v>
      </c>
      <c r="T1163" s="358">
        <v>0</v>
      </c>
      <c r="U1163" s="35">
        <f t="shared" si="72"/>
        <v>3</v>
      </c>
      <c r="W1163">
        <f>COUNTIF($E$3:$E$1479,E1163)</f>
        <v>1</v>
      </c>
      <c r="X1163" s="35">
        <f t="shared" si="73"/>
        <v>1</v>
      </c>
      <c r="Y1163">
        <f t="shared" si="74"/>
        <v>1</v>
      </c>
    </row>
    <row r="1164" spans="1:25" ht="15.75" x14ac:dyDescent="0.25">
      <c r="A1164">
        <f t="shared" si="75"/>
        <v>1162</v>
      </c>
      <c r="B1164" t="str">
        <f>C1164&amp;" "&amp;D1164&amp;" - "&amp;F1164</f>
        <v>Nikita Alexandrov - STL</v>
      </c>
      <c r="C1164" t="str">
        <f>RIGHT(E1164,(LEN(E1164)-1)-SEARCH(",",E1164,1))</f>
        <v>Nikita</v>
      </c>
      <c r="D1164" t="str">
        <f>LEFT(E1164,SEARCH(",",E1164,1)-1)</f>
        <v>Alexandrov</v>
      </c>
      <c r="E1164" s="39" t="s">
        <v>2718</v>
      </c>
      <c r="F1164" s="30" t="s">
        <v>31</v>
      </c>
      <c r="G1164" s="35" t="s">
        <v>388</v>
      </c>
      <c r="H1164" s="35" t="s">
        <v>73</v>
      </c>
      <c r="I1164" s="35" t="s">
        <v>2692</v>
      </c>
      <c r="J1164" s="35">
        <v>18</v>
      </c>
      <c r="K1164" s="35">
        <f>VALUE(COUNTIF(Validation!$A$2:$H$47,E1164))</f>
        <v>0</v>
      </c>
      <c r="L1164" s="361">
        <f>IF(OR(N1164="RFA",N1164="UFA",N1164="",N1164=0),0,N1164)</f>
        <v>925000</v>
      </c>
      <c r="M1164" s="361">
        <f>IF(OR(O1164="RFA",O1164="UFA",O1164="",O1164=0),0,O1164)</f>
        <v>925000</v>
      </c>
      <c r="N1164" s="358">
        <v>925000</v>
      </c>
      <c r="O1164" s="358">
        <v>925000</v>
      </c>
      <c r="P1164" s="358">
        <v>925000</v>
      </c>
      <c r="Q1164" s="358" t="s">
        <v>8</v>
      </c>
      <c r="R1164" s="358">
        <v>0</v>
      </c>
      <c r="S1164" s="358">
        <v>0</v>
      </c>
      <c r="T1164" s="358">
        <v>0</v>
      </c>
      <c r="U1164" s="35">
        <f t="shared" si="72"/>
        <v>3</v>
      </c>
      <c r="W1164">
        <f>COUNTIF($E$3:$E$1479,E1164)</f>
        <v>1</v>
      </c>
      <c r="X1164" s="35">
        <f t="shared" si="73"/>
        <v>1</v>
      </c>
      <c r="Y1164">
        <f t="shared" si="74"/>
        <v>1</v>
      </c>
    </row>
    <row r="1165" spans="1:25" ht="15.75" x14ac:dyDescent="0.25">
      <c r="A1165">
        <f t="shared" si="75"/>
        <v>1163</v>
      </c>
      <c r="B1165" t="str">
        <f>C1165&amp;" "&amp;D1165&amp;" - "&amp;F1165</f>
        <v>Erik Foley - STL</v>
      </c>
      <c r="C1165" t="str">
        <f>RIGHT(E1165,(LEN(E1165)-1)-SEARCH(",",E1165,1))</f>
        <v>Erik</v>
      </c>
      <c r="D1165" t="str">
        <f>LEFT(E1165,SEARCH(",",E1165,1)-1)</f>
        <v>Foley</v>
      </c>
      <c r="E1165" s="39" t="s">
        <v>2067</v>
      </c>
      <c r="F1165" s="30" t="s">
        <v>31</v>
      </c>
      <c r="G1165" s="35" t="s">
        <v>388</v>
      </c>
      <c r="H1165" s="35" t="s">
        <v>93</v>
      </c>
      <c r="I1165" s="35" t="s">
        <v>2692</v>
      </c>
      <c r="J1165" s="35">
        <v>22</v>
      </c>
      <c r="K1165" s="35">
        <f>VALUE(COUNTIF(Validation!$A$2:$H$47,E1165))</f>
        <v>0</v>
      </c>
      <c r="L1165" s="361">
        <f>IF(OR(N1165="RFA",N1165="UFA",N1165="",N1165=0),0,N1165)</f>
        <v>925000</v>
      </c>
      <c r="M1165" s="361">
        <f>IF(OR(O1165="RFA",O1165="UFA",O1165="",O1165=0),0,O1165)</f>
        <v>925000</v>
      </c>
      <c r="N1165" s="358">
        <v>925000</v>
      </c>
      <c r="O1165" s="358">
        <v>925000</v>
      </c>
      <c r="P1165" s="358" t="s">
        <v>8</v>
      </c>
      <c r="Q1165" s="358">
        <v>0</v>
      </c>
      <c r="R1165" s="358">
        <v>0</v>
      </c>
      <c r="S1165" s="358">
        <v>0</v>
      </c>
      <c r="T1165" s="358">
        <v>0</v>
      </c>
      <c r="U1165" s="35">
        <f t="shared" si="72"/>
        <v>2</v>
      </c>
      <c r="W1165">
        <f>COUNTIF($E$3:$E$1479,E1165)</f>
        <v>1</v>
      </c>
      <c r="X1165" s="35">
        <f t="shared" si="73"/>
        <v>1</v>
      </c>
      <c r="Y1165">
        <f t="shared" si="74"/>
        <v>1</v>
      </c>
    </row>
    <row r="1166" spans="1:25" ht="15.75" x14ac:dyDescent="0.25">
      <c r="A1166">
        <f t="shared" si="75"/>
        <v>1164</v>
      </c>
      <c r="B1166" t="str">
        <f>C1166&amp;" "&amp;D1166&amp;" - "&amp;F1166</f>
        <v>Joel Hofer - STL</v>
      </c>
      <c r="C1166" t="str">
        <f>RIGHT(E1166,(LEN(E1166)-1)-SEARCH(",",E1166,1))</f>
        <v>Joel</v>
      </c>
      <c r="D1166" t="str">
        <f>LEFT(E1166,SEARCH(",",E1166,1)-1)</f>
        <v>Hofer</v>
      </c>
      <c r="E1166" s="39" t="s">
        <v>2636</v>
      </c>
      <c r="F1166" s="30" t="s">
        <v>31</v>
      </c>
      <c r="G1166" s="35" t="s">
        <v>388</v>
      </c>
      <c r="H1166" s="35" t="s">
        <v>127</v>
      </c>
      <c r="I1166" s="35" t="s">
        <v>2692</v>
      </c>
      <c r="J1166" s="35">
        <v>19</v>
      </c>
      <c r="K1166" s="35">
        <f>VALUE(COUNTIF(Validation!$A$2:$H$47,E1166))</f>
        <v>0</v>
      </c>
      <c r="L1166" s="361">
        <f>IF(OR(N1166="RFA",N1166="UFA",N1166="",N1166=0),0,N1166)</f>
        <v>925000</v>
      </c>
      <c r="M1166" s="361">
        <f>IF(OR(O1166="RFA",O1166="UFA",O1166="",O1166=0),0,O1166)</f>
        <v>925000</v>
      </c>
      <c r="N1166" s="358">
        <v>925000</v>
      </c>
      <c r="O1166" s="358">
        <v>925000</v>
      </c>
      <c r="P1166" s="358">
        <v>925000</v>
      </c>
      <c r="Q1166" s="358" t="s">
        <v>8</v>
      </c>
      <c r="R1166" s="358">
        <v>0</v>
      </c>
      <c r="S1166" s="358">
        <v>0</v>
      </c>
      <c r="T1166" s="358">
        <v>0</v>
      </c>
      <c r="U1166" s="35">
        <f t="shared" si="72"/>
        <v>3</v>
      </c>
      <c r="W1166">
        <f>COUNTIF($E$3:$E$1479,E1166)</f>
        <v>1</v>
      </c>
      <c r="X1166" s="35">
        <f t="shared" si="73"/>
        <v>1</v>
      </c>
      <c r="Y1166">
        <f t="shared" si="74"/>
        <v>1</v>
      </c>
    </row>
    <row r="1167" spans="1:25" ht="15.75" x14ac:dyDescent="0.25">
      <c r="A1167">
        <f t="shared" si="75"/>
        <v>1165</v>
      </c>
      <c r="B1167" t="str">
        <f>C1167&amp;" "&amp;D1167&amp;" - "&amp;F1167</f>
        <v>Dakota Joshua - STL</v>
      </c>
      <c r="C1167" t="str">
        <f>RIGHT(E1167,(LEN(E1167)-1)-SEARCH(",",E1167,1))</f>
        <v>Dakota</v>
      </c>
      <c r="D1167" t="str">
        <f>LEFT(E1167,SEARCH(",",E1167,1)-1)</f>
        <v>Joshua</v>
      </c>
      <c r="E1167" s="39" t="s">
        <v>2719</v>
      </c>
      <c r="F1167" s="30" t="s">
        <v>31</v>
      </c>
      <c r="G1167" s="35" t="s">
        <v>388</v>
      </c>
      <c r="H1167" s="35" t="s">
        <v>73</v>
      </c>
      <c r="I1167" s="35" t="s">
        <v>2692</v>
      </c>
      <c r="J1167" s="35">
        <v>23</v>
      </c>
      <c r="K1167" s="35">
        <f>VALUE(COUNTIF(Validation!$A$2:$H$47,E1167))</f>
        <v>0</v>
      </c>
      <c r="L1167" s="361">
        <f>IF(OR(N1167="RFA",N1167="UFA",N1167="",N1167=0),0,N1167)</f>
        <v>925000</v>
      </c>
      <c r="M1167" s="361">
        <f>IF(OR(O1167="RFA",O1167="UFA",O1167="",O1167=0),0,O1167)</f>
        <v>925000</v>
      </c>
      <c r="N1167" s="358">
        <v>925000</v>
      </c>
      <c r="O1167" s="358">
        <v>925000</v>
      </c>
      <c r="P1167" s="358" t="s">
        <v>8</v>
      </c>
      <c r="Q1167" s="358">
        <v>0</v>
      </c>
      <c r="R1167" s="358">
        <v>0</v>
      </c>
      <c r="S1167" s="358">
        <v>0</v>
      </c>
      <c r="T1167" s="358">
        <v>0</v>
      </c>
      <c r="U1167" s="35">
        <f t="shared" si="72"/>
        <v>2</v>
      </c>
      <c r="W1167">
        <f>COUNTIF($E$3:$E$1479,E1167)</f>
        <v>1</v>
      </c>
      <c r="X1167" s="35">
        <f t="shared" si="73"/>
        <v>1</v>
      </c>
      <c r="Y1167">
        <f t="shared" si="74"/>
        <v>1</v>
      </c>
    </row>
    <row r="1168" spans="1:25" ht="15.75" x14ac:dyDescent="0.25">
      <c r="A1168">
        <f t="shared" si="75"/>
        <v>1166</v>
      </c>
      <c r="B1168" t="str">
        <f>C1168&amp;" "&amp;D1168&amp;" - "&amp;F1168</f>
        <v>Niko Mikkola - STL</v>
      </c>
      <c r="C1168" t="str">
        <f>RIGHT(E1168,(LEN(E1168)-1)-SEARCH(",",E1168,1))</f>
        <v>Niko</v>
      </c>
      <c r="D1168" t="str">
        <f>LEFT(E1168,SEARCH(",",E1168,1)-1)</f>
        <v>Mikkola</v>
      </c>
      <c r="E1168" s="39" t="s">
        <v>2072</v>
      </c>
      <c r="F1168" s="30" t="s">
        <v>31</v>
      </c>
      <c r="G1168" s="35" t="s">
        <v>388</v>
      </c>
      <c r="H1168" s="35" t="s">
        <v>382</v>
      </c>
      <c r="I1168" s="35" t="s">
        <v>2692</v>
      </c>
      <c r="J1168" s="35">
        <v>23</v>
      </c>
      <c r="K1168" s="35">
        <f>VALUE(COUNTIF(Validation!$A$2:$H$47,E1168))</f>
        <v>0</v>
      </c>
      <c r="L1168" s="361">
        <f>IF(OR(N1168="RFA",N1168="UFA",N1168="",N1168=0),0,N1168)</f>
        <v>925000</v>
      </c>
      <c r="M1168" s="361">
        <f>IF(OR(O1168="RFA",O1168="UFA",O1168="",O1168=0),0,O1168)</f>
        <v>0</v>
      </c>
      <c r="N1168" s="358">
        <v>925000</v>
      </c>
      <c r="O1168" s="358" t="s">
        <v>8</v>
      </c>
      <c r="P1168" s="358">
        <v>0</v>
      </c>
      <c r="Q1168" s="358">
        <v>0</v>
      </c>
      <c r="R1168" s="358">
        <v>0</v>
      </c>
      <c r="S1168" s="358">
        <v>0</v>
      </c>
      <c r="T1168" s="358">
        <v>0</v>
      </c>
      <c r="U1168" s="35">
        <f t="shared" si="72"/>
        <v>1</v>
      </c>
      <c r="W1168">
        <f>COUNTIF($E$3:$E$1479,E1168)</f>
        <v>1</v>
      </c>
      <c r="X1168" s="35">
        <f t="shared" si="73"/>
        <v>1</v>
      </c>
      <c r="Y1168">
        <f t="shared" si="74"/>
        <v>0</v>
      </c>
    </row>
    <row r="1169" spans="1:25" ht="15.75" x14ac:dyDescent="0.25">
      <c r="A1169">
        <f t="shared" si="75"/>
        <v>1167</v>
      </c>
      <c r="B1169" t="str">
        <f>C1169&amp;" "&amp;D1169&amp;" - "&amp;F1169</f>
        <v>Jake Walman - STL</v>
      </c>
      <c r="C1169" t="str">
        <f>RIGHT(E1169,(LEN(E1169)-1)-SEARCH(",",E1169,1))</f>
        <v>Jake</v>
      </c>
      <c r="D1169" t="str">
        <f>LEFT(E1169,SEARCH(",",E1169,1)-1)</f>
        <v>Walman</v>
      </c>
      <c r="E1169" s="39" t="s">
        <v>2065</v>
      </c>
      <c r="F1169" s="30" t="s">
        <v>31</v>
      </c>
      <c r="G1169" s="35" t="s">
        <v>388</v>
      </c>
      <c r="H1169" s="9" t="s">
        <v>382</v>
      </c>
      <c r="I1169" s="9" t="s">
        <v>2692</v>
      </c>
      <c r="J1169" s="9">
        <v>23</v>
      </c>
      <c r="K1169" s="35">
        <f>VALUE(COUNTIF(Validation!$A$2:$H$47,E1169))</f>
        <v>0</v>
      </c>
      <c r="L1169" s="361">
        <f>IF(OR(N1169="RFA",N1169="UFA",N1169="",N1169=0),0,N1169)</f>
        <v>925000</v>
      </c>
      <c r="M1169" s="361">
        <f>IF(OR(O1169="RFA",O1169="UFA",O1169="",O1169=0),0,O1169)</f>
        <v>0</v>
      </c>
      <c r="N1169" s="358">
        <v>925000</v>
      </c>
      <c r="O1169" s="358" t="s">
        <v>8</v>
      </c>
      <c r="P1169" s="358">
        <v>0</v>
      </c>
      <c r="Q1169" s="358">
        <v>0</v>
      </c>
      <c r="R1169" s="358">
        <v>0</v>
      </c>
      <c r="S1169" s="358">
        <v>0</v>
      </c>
      <c r="T1169" s="358">
        <v>0</v>
      </c>
      <c r="U1169" s="35">
        <f t="shared" si="72"/>
        <v>1</v>
      </c>
      <c r="W1169">
        <f>COUNTIF($E$3:$E$1479,E1169)</f>
        <v>1</v>
      </c>
      <c r="X1169" s="35">
        <f t="shared" si="73"/>
        <v>1</v>
      </c>
      <c r="Y1169">
        <f t="shared" si="74"/>
        <v>0</v>
      </c>
    </row>
    <row r="1170" spans="1:25" ht="15.75" x14ac:dyDescent="0.25">
      <c r="A1170">
        <f t="shared" si="75"/>
        <v>1168</v>
      </c>
      <c r="B1170" t="str">
        <f>C1170&amp;" "&amp;D1170&amp;" - "&amp;F1170</f>
        <v>Evan Fitzpatrick - STL</v>
      </c>
      <c r="C1170" t="str">
        <f>RIGHT(E1170,(LEN(E1170)-1)-SEARCH(",",E1170,1))</f>
        <v>Evan</v>
      </c>
      <c r="D1170" t="str">
        <f>LEFT(E1170,SEARCH(",",E1170,1)-1)</f>
        <v>Fitzpatrick</v>
      </c>
      <c r="E1170" s="39" t="s">
        <v>2074</v>
      </c>
      <c r="F1170" s="30" t="s">
        <v>31</v>
      </c>
      <c r="G1170" s="35" t="s">
        <v>388</v>
      </c>
      <c r="H1170" s="35" t="s">
        <v>127</v>
      </c>
      <c r="I1170" s="35" t="s">
        <v>2692</v>
      </c>
      <c r="J1170" s="35">
        <v>21</v>
      </c>
      <c r="K1170" s="35">
        <f>VALUE(COUNTIF(Validation!$A$2:$H$47,E1170))</f>
        <v>0</v>
      </c>
      <c r="L1170" s="361">
        <f>IF(OR(N1170="RFA",N1170="UFA",N1170="",N1170=0),0,N1170)</f>
        <v>910833</v>
      </c>
      <c r="M1170" s="361">
        <f>IF(OR(O1170="RFA",O1170="UFA",O1170="",O1170=0),0,O1170)</f>
        <v>910833</v>
      </c>
      <c r="N1170" s="358">
        <v>910833</v>
      </c>
      <c r="O1170" s="358">
        <v>910833</v>
      </c>
      <c r="P1170" s="358" t="s">
        <v>8</v>
      </c>
      <c r="Q1170" s="358">
        <v>0</v>
      </c>
      <c r="R1170" s="358">
        <v>0</v>
      </c>
      <c r="S1170" s="358">
        <v>0</v>
      </c>
      <c r="T1170" s="358">
        <v>0</v>
      </c>
      <c r="U1170" s="35">
        <f t="shared" si="72"/>
        <v>2</v>
      </c>
      <c r="W1170">
        <f>COUNTIF($E$3:$E$1479,E1170)</f>
        <v>1</v>
      </c>
      <c r="X1170" s="35">
        <f t="shared" si="73"/>
        <v>1</v>
      </c>
      <c r="Y1170">
        <f t="shared" si="74"/>
        <v>1</v>
      </c>
    </row>
    <row r="1171" spans="1:25" ht="15.75" x14ac:dyDescent="0.25">
      <c r="A1171">
        <f t="shared" si="75"/>
        <v>1169</v>
      </c>
      <c r="B1171" t="str">
        <f>C1171&amp;" "&amp;D1171&amp;" - "&amp;F1171</f>
        <v>Robby Fabbri - STL</v>
      </c>
      <c r="C1171" t="str">
        <f>RIGHT(E1171,(LEN(E1171)-1)-SEARCH(",",E1171,1))</f>
        <v>Robby</v>
      </c>
      <c r="D1171" t="str">
        <f>LEFT(E1171,SEARCH(",",E1171,1)-1)</f>
        <v>Fabbri</v>
      </c>
      <c r="E1171" s="39" t="s">
        <v>2052</v>
      </c>
      <c r="F1171" s="30" t="s">
        <v>31</v>
      </c>
      <c r="G1171" s="35">
        <v>0</v>
      </c>
      <c r="H1171" s="9" t="s">
        <v>2698</v>
      </c>
      <c r="I1171" s="9" t="s">
        <v>2679</v>
      </c>
      <c r="J1171" s="9">
        <v>23</v>
      </c>
      <c r="K1171" s="35">
        <f>VALUE(COUNTIF(Validation!$A$2:$H$47,E1171))</f>
        <v>0</v>
      </c>
      <c r="L1171" s="361">
        <f>IF(OR(N1171="RFA",N1171="UFA",N1171="",N1171=0),0,N1171)</f>
        <v>900000</v>
      </c>
      <c r="M1171" s="361">
        <f>IF(OR(O1171="RFA",O1171="UFA",O1171="",O1171=0),0,O1171)</f>
        <v>0</v>
      </c>
      <c r="N1171" s="358">
        <v>900000</v>
      </c>
      <c r="O1171" s="358" t="s">
        <v>8</v>
      </c>
      <c r="P1171" s="358">
        <v>0</v>
      </c>
      <c r="Q1171" s="358">
        <v>0</v>
      </c>
      <c r="R1171" s="358">
        <v>0</v>
      </c>
      <c r="S1171" s="358">
        <v>0</v>
      </c>
      <c r="T1171" s="358">
        <v>0</v>
      </c>
      <c r="U1171" s="35">
        <f t="shared" si="72"/>
        <v>1</v>
      </c>
      <c r="W1171">
        <f>COUNTIF($E$3:$E$1479,E1171)</f>
        <v>1</v>
      </c>
      <c r="X1171" s="35">
        <f t="shared" si="73"/>
        <v>0</v>
      </c>
      <c r="Y1171">
        <f t="shared" si="74"/>
        <v>0</v>
      </c>
    </row>
    <row r="1172" spans="1:25" ht="15.75" x14ac:dyDescent="0.25">
      <c r="A1172">
        <f t="shared" si="75"/>
        <v>1170</v>
      </c>
      <c r="B1172" t="str">
        <f>C1172&amp;" "&amp;D1172&amp;" - "&amp;F1172</f>
        <v>Vince Dunn - STL</v>
      </c>
      <c r="C1172" t="str">
        <f>RIGHT(E1172,(LEN(E1172)-1)-SEARCH(",",E1172,1))</f>
        <v>Vince</v>
      </c>
      <c r="D1172" t="str">
        <f>LEFT(E1172,SEARCH(",",E1172,1)-1)</f>
        <v>Dunn</v>
      </c>
      <c r="E1172" s="39" t="s">
        <v>2061</v>
      </c>
      <c r="F1172" s="30" t="s">
        <v>31</v>
      </c>
      <c r="G1172" s="35" t="s">
        <v>405</v>
      </c>
      <c r="H1172" s="35" t="s">
        <v>382</v>
      </c>
      <c r="I1172" s="35" t="s">
        <v>2679</v>
      </c>
      <c r="J1172" s="35">
        <v>22</v>
      </c>
      <c r="K1172" s="35">
        <f>VALUE(COUNTIF(Validation!$A$2:$H$47,E1172))</f>
        <v>0</v>
      </c>
      <c r="L1172" s="361">
        <f>IF(OR(N1172="RFA",N1172="UFA",N1172="",N1172=0),0,N1172)</f>
        <v>888333</v>
      </c>
      <c r="M1172" s="361">
        <f>IF(OR(O1172="RFA",O1172="UFA",O1172="",O1172=0),0,O1172)</f>
        <v>0</v>
      </c>
      <c r="N1172" s="358">
        <v>888333</v>
      </c>
      <c r="O1172" s="358" t="s">
        <v>8</v>
      </c>
      <c r="P1172" s="358">
        <v>0</v>
      </c>
      <c r="Q1172" s="358">
        <v>0</v>
      </c>
      <c r="R1172" s="358">
        <v>0</v>
      </c>
      <c r="S1172" s="358">
        <v>0</v>
      </c>
      <c r="T1172" s="358">
        <v>0</v>
      </c>
      <c r="U1172" s="35">
        <f t="shared" si="72"/>
        <v>1</v>
      </c>
      <c r="W1172">
        <f>COUNTIF($E$3:$E$1479,E1172)</f>
        <v>1</v>
      </c>
      <c r="X1172" s="35">
        <f t="shared" si="73"/>
        <v>1</v>
      </c>
      <c r="Y1172">
        <f t="shared" si="74"/>
        <v>0</v>
      </c>
    </row>
    <row r="1173" spans="1:25" ht="15.75" x14ac:dyDescent="0.25">
      <c r="A1173">
        <f t="shared" si="75"/>
        <v>1171</v>
      </c>
      <c r="B1173" t="str">
        <f>C1173&amp;" "&amp;D1173&amp;" - "&amp;F1173</f>
        <v>Jordan Kyrou - STL</v>
      </c>
      <c r="C1173" t="str">
        <f>RIGHT(E1173,(LEN(E1173)-1)-SEARCH(",",E1173,1))</f>
        <v>Jordan</v>
      </c>
      <c r="D1173" t="str">
        <f>LEFT(E1173,SEARCH(",",E1173,1)-1)</f>
        <v>Kyrou</v>
      </c>
      <c r="E1173" s="39" t="s">
        <v>2075</v>
      </c>
      <c r="F1173" s="30" t="s">
        <v>31</v>
      </c>
      <c r="G1173" s="35" t="s">
        <v>388</v>
      </c>
      <c r="H1173" s="35" t="s">
        <v>88</v>
      </c>
      <c r="I1173" s="35" t="s">
        <v>2692</v>
      </c>
      <c r="J1173" s="35">
        <v>21</v>
      </c>
      <c r="K1173" s="35">
        <f>VALUE(COUNTIF(Validation!$A$2:$H$47,E1173))</f>
        <v>0</v>
      </c>
      <c r="L1173" s="361">
        <f>IF(OR(N1173="RFA",N1173="UFA",N1173="",N1173=0),0,N1173)</f>
        <v>880000</v>
      </c>
      <c r="M1173" s="361">
        <f>IF(OR(O1173="RFA",O1173="UFA",O1173="",O1173=0),0,O1173)</f>
        <v>880000</v>
      </c>
      <c r="N1173" s="358">
        <v>880000</v>
      </c>
      <c r="O1173" s="358">
        <v>880000</v>
      </c>
      <c r="P1173" s="358" t="s">
        <v>8</v>
      </c>
      <c r="Q1173" s="358">
        <v>0</v>
      </c>
      <c r="R1173" s="358">
        <v>0</v>
      </c>
      <c r="S1173" s="358">
        <v>0</v>
      </c>
      <c r="T1173" s="358">
        <v>0</v>
      </c>
      <c r="U1173" s="35">
        <f t="shared" si="72"/>
        <v>2</v>
      </c>
      <c r="W1173">
        <f>COUNTIF($E$3:$E$1479,E1173)</f>
        <v>1</v>
      </c>
      <c r="X1173" s="35">
        <f t="shared" si="73"/>
        <v>1</v>
      </c>
      <c r="Y1173">
        <f t="shared" si="74"/>
        <v>1</v>
      </c>
    </row>
    <row r="1174" spans="1:25" ht="15.75" x14ac:dyDescent="0.25">
      <c r="A1174">
        <f t="shared" si="75"/>
        <v>1172</v>
      </c>
      <c r="B1174" t="str">
        <f>C1174&amp;" "&amp;D1174&amp;" - "&amp;F1174</f>
        <v>Alexei Toropchenko - STL</v>
      </c>
      <c r="C1174" t="str">
        <f>RIGHT(E1174,(LEN(E1174)-1)-SEARCH(",",E1174,1))</f>
        <v>Alexei</v>
      </c>
      <c r="D1174" t="str">
        <f>LEFT(E1174,SEARCH(",",E1174,1)-1)</f>
        <v>Toropchenko</v>
      </c>
      <c r="E1174" s="39" t="s">
        <v>2634</v>
      </c>
      <c r="F1174" s="30" t="s">
        <v>31</v>
      </c>
      <c r="G1174" s="35" t="s">
        <v>388</v>
      </c>
      <c r="H1174" s="35" t="s">
        <v>73</v>
      </c>
      <c r="I1174" s="35" t="s">
        <v>2692</v>
      </c>
      <c r="J1174" s="35">
        <v>20</v>
      </c>
      <c r="K1174" s="35">
        <f>VALUE(COUNTIF(Validation!$A$2:$H$47,E1174))</f>
        <v>0</v>
      </c>
      <c r="L1174" s="361">
        <f>IF(OR(N1174="RFA",N1174="UFA",N1174="",N1174=0),0,N1174)</f>
        <v>879167</v>
      </c>
      <c r="M1174" s="361">
        <f>IF(OR(O1174="RFA",O1174="UFA",O1174="",O1174=0),0,O1174)</f>
        <v>879167</v>
      </c>
      <c r="N1174" s="358">
        <v>879167</v>
      </c>
      <c r="O1174" s="358">
        <v>879167</v>
      </c>
      <c r="P1174" s="358">
        <v>879167</v>
      </c>
      <c r="Q1174" s="358" t="s">
        <v>8</v>
      </c>
      <c r="R1174" s="358">
        <v>0</v>
      </c>
      <c r="S1174" s="358">
        <v>0</v>
      </c>
      <c r="T1174" s="358">
        <v>0</v>
      </c>
      <c r="U1174" s="35">
        <f t="shared" si="72"/>
        <v>3</v>
      </c>
      <c r="W1174">
        <f>COUNTIF($E$3:$E$1479,E1174)</f>
        <v>1</v>
      </c>
      <c r="X1174" s="35">
        <f t="shared" si="73"/>
        <v>1</v>
      </c>
      <c r="Y1174">
        <f t="shared" si="74"/>
        <v>1</v>
      </c>
    </row>
    <row r="1175" spans="1:25" ht="15.75" x14ac:dyDescent="0.25">
      <c r="A1175">
        <f t="shared" si="75"/>
        <v>1173</v>
      </c>
      <c r="B1175" t="str">
        <f>C1175&amp;" "&amp;D1175&amp;" - "&amp;F1175</f>
        <v>Samuel Blais - STL</v>
      </c>
      <c r="C1175" t="str">
        <f>RIGHT(E1175,(LEN(E1175)-1)-SEARCH(",",E1175,1))</f>
        <v>Samuel</v>
      </c>
      <c r="D1175" t="str">
        <f>LEFT(E1175,SEARCH(",",E1175,1)-1)</f>
        <v>Blais</v>
      </c>
      <c r="E1175" s="39" t="s">
        <v>2080</v>
      </c>
      <c r="F1175" s="30" t="s">
        <v>31</v>
      </c>
      <c r="G1175" s="35">
        <v>0</v>
      </c>
      <c r="H1175" s="35" t="s">
        <v>88</v>
      </c>
      <c r="I1175" s="35" t="s">
        <v>2679</v>
      </c>
      <c r="J1175" s="35">
        <v>23</v>
      </c>
      <c r="K1175" s="35">
        <f>VALUE(COUNTIF(Validation!$A$2:$H$47,E1175))</f>
        <v>0</v>
      </c>
      <c r="L1175" s="361">
        <f>IF(OR(N1175="RFA",N1175="UFA",N1175="",N1175=0),0,N1175)</f>
        <v>850000</v>
      </c>
      <c r="M1175" s="361">
        <f>IF(OR(O1175="RFA",O1175="UFA",O1175="",O1175=0),0,O1175)</f>
        <v>0</v>
      </c>
      <c r="N1175" s="358">
        <v>850000</v>
      </c>
      <c r="O1175" s="358" t="s">
        <v>8</v>
      </c>
      <c r="P1175" s="358">
        <v>0</v>
      </c>
      <c r="Q1175" s="358">
        <v>0</v>
      </c>
      <c r="R1175" s="358">
        <v>0</v>
      </c>
      <c r="S1175" s="358">
        <v>0</v>
      </c>
      <c r="T1175" s="358">
        <v>0</v>
      </c>
      <c r="U1175" s="35">
        <f t="shared" si="72"/>
        <v>1</v>
      </c>
      <c r="W1175">
        <f>COUNTIF($E$3:$E$1479,E1175)</f>
        <v>1</v>
      </c>
      <c r="X1175" s="35">
        <f t="shared" si="73"/>
        <v>0</v>
      </c>
      <c r="Y1175">
        <f t="shared" si="74"/>
        <v>0</v>
      </c>
    </row>
    <row r="1176" spans="1:25" ht="15.75" x14ac:dyDescent="0.25">
      <c r="A1176">
        <f t="shared" si="75"/>
        <v>1174</v>
      </c>
      <c r="B1176" t="str">
        <f>C1176&amp;" "&amp;D1176&amp;" - "&amp;F1176</f>
        <v>Tanner Kaspick - STL</v>
      </c>
      <c r="C1176" t="str">
        <f>RIGHT(E1176,(LEN(E1176)-1)-SEARCH(",",E1176,1))</f>
        <v>Tanner</v>
      </c>
      <c r="D1176" t="str">
        <f>LEFT(E1176,SEARCH(",",E1176,1)-1)</f>
        <v>Kaspick</v>
      </c>
      <c r="E1176" s="39" t="s">
        <v>2077</v>
      </c>
      <c r="F1176" s="30" t="s">
        <v>31</v>
      </c>
      <c r="G1176" s="35" t="s">
        <v>388</v>
      </c>
      <c r="H1176" s="9" t="s">
        <v>73</v>
      </c>
      <c r="I1176" s="9" t="s">
        <v>2692</v>
      </c>
      <c r="J1176" s="9">
        <v>21</v>
      </c>
      <c r="K1176" s="35">
        <f>VALUE(COUNTIF(Validation!$A$2:$H$47,E1176))</f>
        <v>0</v>
      </c>
      <c r="L1176" s="361">
        <f>IF(OR(N1176="RFA",N1176="UFA",N1176="",N1176=0),0,N1176)</f>
        <v>822222</v>
      </c>
      <c r="M1176" s="361">
        <f>IF(OR(O1176="RFA",O1176="UFA",O1176="",O1176=0),0,O1176)</f>
        <v>822222</v>
      </c>
      <c r="N1176" s="358">
        <v>822222</v>
      </c>
      <c r="O1176" s="358">
        <v>822222</v>
      </c>
      <c r="P1176" s="358" t="s">
        <v>8</v>
      </c>
      <c r="Q1176" s="358">
        <v>0</v>
      </c>
      <c r="R1176" s="358">
        <v>0</v>
      </c>
      <c r="S1176" s="358">
        <v>0</v>
      </c>
      <c r="T1176" s="358">
        <v>0</v>
      </c>
      <c r="U1176" s="35">
        <f t="shared" si="72"/>
        <v>2</v>
      </c>
      <c r="W1176">
        <f>COUNTIF($E$3:$E$1479,E1176)</f>
        <v>1</v>
      </c>
      <c r="X1176" s="35">
        <f t="shared" si="73"/>
        <v>1</v>
      </c>
      <c r="Y1176">
        <f t="shared" si="74"/>
        <v>1</v>
      </c>
    </row>
    <row r="1177" spans="1:25" ht="15.75" x14ac:dyDescent="0.25">
      <c r="A1177">
        <f t="shared" si="75"/>
        <v>1175</v>
      </c>
      <c r="B1177" t="str">
        <f>C1177&amp;" "&amp;D1177&amp;" - "&amp;F1177</f>
        <v>Austin Poganski - STL</v>
      </c>
      <c r="C1177" t="str">
        <f>RIGHT(E1177,(LEN(E1177)-1)-SEARCH(",",E1177,1))</f>
        <v>Austin</v>
      </c>
      <c r="D1177" t="str">
        <f>LEFT(E1177,SEARCH(",",E1177,1)-1)</f>
        <v>Poganski</v>
      </c>
      <c r="E1177" s="39" t="s">
        <v>2076</v>
      </c>
      <c r="F1177" s="30" t="s">
        <v>31</v>
      </c>
      <c r="G1177" s="35" t="s">
        <v>388</v>
      </c>
      <c r="H1177" s="9" t="s">
        <v>88</v>
      </c>
      <c r="I1177" s="9" t="s">
        <v>2692</v>
      </c>
      <c r="J1177" s="9">
        <v>23</v>
      </c>
      <c r="K1177" s="35">
        <f>VALUE(COUNTIF(Validation!$A$2:$H$47,E1177))</f>
        <v>0</v>
      </c>
      <c r="L1177" s="361">
        <f>IF(OR(N1177="RFA",N1177="UFA",N1177="",N1177=0),0,N1177)</f>
        <v>762500</v>
      </c>
      <c r="M1177" s="361">
        <f>IF(OR(O1177="RFA",O1177="UFA",O1177="",O1177=0),0,O1177)</f>
        <v>0</v>
      </c>
      <c r="N1177" s="358">
        <v>762500</v>
      </c>
      <c r="O1177" s="358" t="s">
        <v>8</v>
      </c>
      <c r="P1177" s="358">
        <v>0</v>
      </c>
      <c r="Q1177" s="358">
        <v>0</v>
      </c>
      <c r="R1177" s="358">
        <v>0</v>
      </c>
      <c r="S1177" s="358">
        <v>0</v>
      </c>
      <c r="T1177" s="358">
        <v>0</v>
      </c>
      <c r="U1177" s="35">
        <f t="shared" si="72"/>
        <v>1</v>
      </c>
      <c r="W1177">
        <f>COUNTIF($E$3:$E$1479,E1177)</f>
        <v>1</v>
      </c>
      <c r="X1177" s="35">
        <f t="shared" si="73"/>
        <v>1</v>
      </c>
      <c r="Y1177">
        <f t="shared" si="74"/>
        <v>0</v>
      </c>
    </row>
    <row r="1178" spans="1:25" ht="15.75" x14ac:dyDescent="0.25">
      <c r="A1178">
        <f t="shared" si="75"/>
        <v>1176</v>
      </c>
      <c r="B1178" t="str">
        <f>C1178&amp;" "&amp;D1178&amp;" - "&amp;F1178</f>
        <v>Mackenzie MacEachern - STL</v>
      </c>
      <c r="C1178" t="str">
        <f>RIGHT(E1178,(LEN(E1178)-1)-SEARCH(",",E1178,1))</f>
        <v>Mackenzie</v>
      </c>
      <c r="D1178" t="str">
        <f>LEFT(E1178,SEARCH(",",E1178,1)-1)</f>
        <v>MacEachern</v>
      </c>
      <c r="E1178" s="39" t="s">
        <v>2081</v>
      </c>
      <c r="F1178" s="30" t="s">
        <v>31</v>
      </c>
      <c r="G1178" s="35">
        <v>0</v>
      </c>
      <c r="H1178" s="35" t="s">
        <v>2691</v>
      </c>
      <c r="I1178" s="35" t="s">
        <v>2679</v>
      </c>
      <c r="J1178" s="35">
        <v>25</v>
      </c>
      <c r="K1178" s="35">
        <f>VALUE(COUNTIF(Validation!$A$2:$H$47,E1178))</f>
        <v>0</v>
      </c>
      <c r="L1178" s="361">
        <f>IF(OR(N1178="RFA",N1178="UFA",N1178="",N1178=0),0,N1178)</f>
        <v>750000</v>
      </c>
      <c r="M1178" s="361">
        <f>IF(OR(O1178="RFA",O1178="UFA",O1178="",O1178=0),0,O1178)</f>
        <v>0</v>
      </c>
      <c r="N1178" s="358">
        <v>750000</v>
      </c>
      <c r="O1178" s="358" t="s">
        <v>8</v>
      </c>
      <c r="P1178" s="358">
        <v>0</v>
      </c>
      <c r="Q1178" s="358">
        <v>0</v>
      </c>
      <c r="R1178" s="358">
        <v>0</v>
      </c>
      <c r="S1178" s="358">
        <v>0</v>
      </c>
      <c r="T1178" s="358">
        <v>0</v>
      </c>
      <c r="U1178" s="35">
        <f t="shared" si="72"/>
        <v>1</v>
      </c>
      <c r="W1178">
        <f>COUNTIF($E$3:$E$1479,E1178)</f>
        <v>1</v>
      </c>
      <c r="X1178" s="35">
        <f t="shared" si="73"/>
        <v>0</v>
      </c>
      <c r="Y1178">
        <f t="shared" si="74"/>
        <v>0</v>
      </c>
    </row>
    <row r="1179" spans="1:25" ht="15.75" x14ac:dyDescent="0.25">
      <c r="A1179">
        <f t="shared" si="75"/>
        <v>1177</v>
      </c>
      <c r="B1179" t="str">
        <f>C1179&amp;" "&amp;D1179&amp;" - "&amp;F1179</f>
        <v>Evan Polei - STL</v>
      </c>
      <c r="C1179" t="str">
        <f>RIGHT(E1179,(LEN(E1179)-1)-SEARCH(",",E1179,1))</f>
        <v>Evan</v>
      </c>
      <c r="D1179" t="str">
        <f>LEFT(E1179,SEARCH(",",E1179,1)-1)</f>
        <v>Polei</v>
      </c>
      <c r="E1179" s="39" t="s">
        <v>2635</v>
      </c>
      <c r="F1179" s="30" t="s">
        <v>31</v>
      </c>
      <c r="G1179" s="35" t="s">
        <v>388</v>
      </c>
      <c r="H1179" s="35" t="s">
        <v>93</v>
      </c>
      <c r="I1179" s="35" t="s">
        <v>2692</v>
      </c>
      <c r="J1179" s="35">
        <v>23</v>
      </c>
      <c r="K1179" s="35">
        <f>VALUE(COUNTIF(Validation!$A$2:$H$47,E1179))</f>
        <v>0</v>
      </c>
      <c r="L1179" s="361">
        <f>IF(OR(N1179="RFA",N1179="UFA",N1179="",N1179=0),0,N1179)</f>
        <v>750000</v>
      </c>
      <c r="M1179" s="361">
        <f>IF(OR(O1179="RFA",O1179="UFA",O1179="",O1179=0),0,O1179)</f>
        <v>750000</v>
      </c>
      <c r="N1179" s="358">
        <v>750000</v>
      </c>
      <c r="O1179" s="358">
        <v>750000</v>
      </c>
      <c r="P1179" s="358" t="s">
        <v>8</v>
      </c>
      <c r="Q1179" s="358">
        <v>0</v>
      </c>
      <c r="R1179" s="358">
        <v>0</v>
      </c>
      <c r="S1179" s="358">
        <v>0</v>
      </c>
      <c r="T1179" s="358">
        <v>0</v>
      </c>
      <c r="U1179" s="35">
        <f t="shared" si="72"/>
        <v>2</v>
      </c>
      <c r="W1179">
        <f>COUNTIF($E$3:$E$1479,E1179)</f>
        <v>1</v>
      </c>
      <c r="X1179" s="35">
        <f t="shared" si="73"/>
        <v>1</v>
      </c>
      <c r="Y1179">
        <f t="shared" si="74"/>
        <v>1</v>
      </c>
    </row>
    <row r="1180" spans="1:25" ht="15.75" x14ac:dyDescent="0.25">
      <c r="A1180">
        <f t="shared" si="75"/>
        <v>1178</v>
      </c>
      <c r="B1180" t="str">
        <f>C1180&amp;" "&amp;D1180&amp;" - "&amp;F1180</f>
        <v>Mitch Reinke - STL</v>
      </c>
      <c r="C1180" t="str">
        <f>RIGHT(E1180,(LEN(E1180)-1)-SEARCH(",",E1180,1))</f>
        <v>Mitch</v>
      </c>
      <c r="D1180" t="str">
        <f>LEFT(E1180,SEARCH(",",E1180,1)-1)</f>
        <v>Reinke</v>
      </c>
      <c r="E1180" s="39" t="s">
        <v>2064</v>
      </c>
      <c r="F1180" s="30" t="s">
        <v>31</v>
      </c>
      <c r="G1180" s="35">
        <v>0</v>
      </c>
      <c r="H1180" s="9" t="s">
        <v>381</v>
      </c>
      <c r="I1180" s="9" t="s">
        <v>2692</v>
      </c>
      <c r="J1180" s="9">
        <v>23</v>
      </c>
      <c r="K1180" s="35">
        <f>VALUE(COUNTIF(Validation!$A$2:$H$47,E1180))</f>
        <v>0</v>
      </c>
      <c r="L1180" s="361">
        <f>IF(OR(N1180="RFA",N1180="UFA",N1180="",N1180=0),0,N1180)</f>
        <v>750000</v>
      </c>
      <c r="M1180" s="361">
        <f>IF(OR(O1180="RFA",O1180="UFA",O1180="",O1180=0),0,O1180)</f>
        <v>0</v>
      </c>
      <c r="N1180" s="358">
        <v>750000</v>
      </c>
      <c r="O1180" s="358" t="s">
        <v>8</v>
      </c>
      <c r="P1180" s="358">
        <v>0</v>
      </c>
      <c r="Q1180" s="358">
        <v>0</v>
      </c>
      <c r="R1180" s="358">
        <v>0</v>
      </c>
      <c r="S1180" s="358">
        <v>0</v>
      </c>
      <c r="T1180" s="358">
        <v>0</v>
      </c>
      <c r="U1180" s="35">
        <f t="shared" si="72"/>
        <v>1</v>
      </c>
      <c r="W1180">
        <f>COUNTIF($E$3:$E$1479,E1180)</f>
        <v>1</v>
      </c>
      <c r="X1180" s="35">
        <f t="shared" si="73"/>
        <v>0</v>
      </c>
      <c r="Y1180">
        <f t="shared" si="74"/>
        <v>0</v>
      </c>
    </row>
    <row r="1181" spans="1:25" ht="15.75" x14ac:dyDescent="0.25">
      <c r="A1181">
        <f t="shared" si="75"/>
        <v>1179</v>
      </c>
      <c r="B1181" t="str">
        <f>C1181&amp;" "&amp;D1181&amp;" - "&amp;F1181</f>
        <v>Andreas Borgman - STL</v>
      </c>
      <c r="C1181" t="str">
        <f>RIGHT(E1181,(LEN(E1181)-1)-SEARCH(",",E1181,1))</f>
        <v>Andreas</v>
      </c>
      <c r="D1181" t="str">
        <f>LEFT(E1181,SEARCH(",",E1181,1)-1)</f>
        <v>Borgman</v>
      </c>
      <c r="E1181" s="39" t="s">
        <v>1607</v>
      </c>
      <c r="F1181" s="30" t="s">
        <v>31</v>
      </c>
      <c r="G1181" s="35">
        <v>0</v>
      </c>
      <c r="H1181" s="35" t="s">
        <v>382</v>
      </c>
      <c r="I1181" s="35" t="s">
        <v>2692</v>
      </c>
      <c r="J1181" s="35">
        <v>24</v>
      </c>
      <c r="K1181" s="35">
        <f>VALUE(COUNTIF(Validation!$A$2:$H$47,E1181))</f>
        <v>0</v>
      </c>
      <c r="L1181" s="361">
        <f>IF(OR(N1181="RFA",N1181="UFA",N1181="",N1181=0),0,N1181)</f>
        <v>700000</v>
      </c>
      <c r="M1181" s="361">
        <f>IF(OR(O1181="RFA",O1181="UFA",O1181="",O1181=0),0,O1181)</f>
        <v>0</v>
      </c>
      <c r="N1181" s="358">
        <v>700000</v>
      </c>
      <c r="O1181" s="358" t="s">
        <v>8</v>
      </c>
      <c r="P1181" s="358">
        <v>0</v>
      </c>
      <c r="Q1181" s="358">
        <v>0</v>
      </c>
      <c r="R1181" s="358">
        <v>0</v>
      </c>
      <c r="S1181" s="358">
        <v>0</v>
      </c>
      <c r="T1181" s="358">
        <v>0</v>
      </c>
      <c r="U1181" s="35">
        <f t="shared" si="72"/>
        <v>1</v>
      </c>
      <c r="W1181">
        <f>COUNTIF($E$3:$E$1479,E1181)</f>
        <v>1</v>
      </c>
      <c r="X1181" s="35">
        <f t="shared" si="73"/>
        <v>0</v>
      </c>
      <c r="Y1181">
        <f t="shared" si="74"/>
        <v>0</v>
      </c>
    </row>
    <row r="1182" spans="1:25" ht="15.75" x14ac:dyDescent="0.25">
      <c r="A1182">
        <f t="shared" si="75"/>
        <v>1180</v>
      </c>
      <c r="B1182" t="str">
        <f>C1182&amp;" "&amp;D1182&amp;" - "&amp;F1182</f>
        <v>Jake Dotchin - STL</v>
      </c>
      <c r="C1182" t="str">
        <f>RIGHT(E1182,(LEN(E1182)-1)-SEARCH(",",E1182,1))</f>
        <v>Jake</v>
      </c>
      <c r="D1182" t="str">
        <f>LEFT(E1182,SEARCH(",",E1182,1)-1)</f>
        <v>Dotchin</v>
      </c>
      <c r="E1182" s="39" t="s">
        <v>1564</v>
      </c>
      <c r="F1182" s="30" t="s">
        <v>31</v>
      </c>
      <c r="G1182" s="35">
        <v>0</v>
      </c>
      <c r="H1182" s="35" t="s">
        <v>381</v>
      </c>
      <c r="I1182" s="35" t="s">
        <v>2692</v>
      </c>
      <c r="J1182" s="35">
        <v>25</v>
      </c>
      <c r="K1182" s="35">
        <f>VALUE(COUNTIF(Validation!$A$2:$H$47,E1182))</f>
        <v>0</v>
      </c>
      <c r="L1182" s="361">
        <f>IF(OR(N1182="RFA",N1182="UFA",N1182="",N1182=0),0,N1182)</f>
        <v>700000</v>
      </c>
      <c r="M1182" s="361">
        <f>IF(OR(O1182="RFA",O1182="UFA",O1182="",O1182=0),0,O1182)</f>
        <v>0</v>
      </c>
      <c r="N1182" s="358">
        <v>700000</v>
      </c>
      <c r="O1182" s="358" t="s">
        <v>8</v>
      </c>
      <c r="P1182" s="358">
        <v>0</v>
      </c>
      <c r="Q1182" s="358">
        <v>0</v>
      </c>
      <c r="R1182" s="358">
        <v>0</v>
      </c>
      <c r="S1182" s="358">
        <v>0</v>
      </c>
      <c r="T1182" s="358">
        <v>0</v>
      </c>
      <c r="U1182" s="35">
        <f t="shared" si="72"/>
        <v>1</v>
      </c>
      <c r="W1182">
        <f>COUNTIF($E$3:$E$1479,E1182)</f>
        <v>1</v>
      </c>
      <c r="X1182" s="35">
        <f t="shared" si="73"/>
        <v>0</v>
      </c>
      <c r="Y1182">
        <f t="shared" si="74"/>
        <v>0</v>
      </c>
    </row>
    <row r="1183" spans="1:25" ht="15.75" x14ac:dyDescent="0.25">
      <c r="A1183">
        <f t="shared" si="75"/>
        <v>1181</v>
      </c>
      <c r="B1183" t="str">
        <f>C1183&amp;" "&amp;D1183&amp;" - "&amp;F1183</f>
        <v>Ville Husso - STL</v>
      </c>
      <c r="C1183" t="str">
        <f>RIGHT(E1183,(LEN(E1183)-1)-SEARCH(",",E1183,1))</f>
        <v>Ville</v>
      </c>
      <c r="D1183" t="str">
        <f>LEFT(E1183,SEARCH(",",E1183,1)-1)</f>
        <v>Husso</v>
      </c>
      <c r="E1183" s="39" t="s">
        <v>2071</v>
      </c>
      <c r="F1183" s="30" t="s">
        <v>31</v>
      </c>
      <c r="G1183" s="35">
        <v>0</v>
      </c>
      <c r="H1183" s="35" t="s">
        <v>127</v>
      </c>
      <c r="I1183" s="35" t="s">
        <v>2692</v>
      </c>
      <c r="J1183" s="35">
        <v>24</v>
      </c>
      <c r="K1183" s="35">
        <f>VALUE(COUNTIF(Validation!$A$2:$H$47,E1183))</f>
        <v>0</v>
      </c>
      <c r="L1183" s="361">
        <f>IF(OR(N1183="RFA",N1183="UFA",N1183="",N1183=0),0,N1183)</f>
        <v>700000</v>
      </c>
      <c r="M1183" s="361">
        <f>IF(OR(O1183="RFA",O1183="UFA",O1183="",O1183=0),0,O1183)</f>
        <v>0</v>
      </c>
      <c r="N1183" s="358">
        <v>700000</v>
      </c>
      <c r="O1183" s="358" t="s">
        <v>8</v>
      </c>
      <c r="P1183" s="358">
        <v>0</v>
      </c>
      <c r="Q1183" s="358">
        <v>0</v>
      </c>
      <c r="R1183" s="358">
        <v>0</v>
      </c>
      <c r="S1183" s="358">
        <v>0</v>
      </c>
      <c r="T1183" s="358">
        <v>0</v>
      </c>
      <c r="U1183" s="35">
        <f t="shared" si="72"/>
        <v>1</v>
      </c>
      <c r="W1183">
        <f>COUNTIF($E$3:$E$1479,E1183)</f>
        <v>1</v>
      </c>
      <c r="X1183" s="35">
        <f t="shared" si="73"/>
        <v>0</v>
      </c>
      <c r="Y1183">
        <f t="shared" si="74"/>
        <v>0</v>
      </c>
    </row>
    <row r="1184" spans="1:25" ht="15.75" x14ac:dyDescent="0.25">
      <c r="A1184">
        <f t="shared" si="75"/>
        <v>1182</v>
      </c>
      <c r="B1184" t="str">
        <f>C1184&amp;" "&amp;D1184&amp;" - "&amp;F1184</f>
        <v>Nick Lappin - STL</v>
      </c>
      <c r="C1184" t="str">
        <f>RIGHT(E1184,(LEN(E1184)-1)-SEARCH(",",E1184,1))</f>
        <v>Nick</v>
      </c>
      <c r="D1184" t="str">
        <f>LEFT(E1184,SEARCH(",",E1184,1)-1)</f>
        <v>Lappin</v>
      </c>
      <c r="E1184" s="39" t="s">
        <v>1720</v>
      </c>
      <c r="F1184" s="31" t="s">
        <v>31</v>
      </c>
      <c r="G1184" s="35">
        <v>0</v>
      </c>
      <c r="H1184" s="35" t="s">
        <v>88</v>
      </c>
      <c r="I1184" s="35" t="s">
        <v>2692</v>
      </c>
      <c r="J1184" s="35">
        <v>26</v>
      </c>
      <c r="K1184" s="35">
        <f>VALUE(COUNTIF(Validation!$A$2:$H$47,E1184))</f>
        <v>0</v>
      </c>
      <c r="L1184" s="361">
        <f>IF(OR(N1184="RFA",N1184="UFA",N1184="",N1184=0),0,N1184)</f>
        <v>700000</v>
      </c>
      <c r="M1184" s="361">
        <f>IF(OR(O1184="RFA",O1184="UFA",O1184="",O1184=0),0,O1184)</f>
        <v>0</v>
      </c>
      <c r="N1184" s="358">
        <v>700000</v>
      </c>
      <c r="O1184" s="358" t="s">
        <v>7</v>
      </c>
      <c r="P1184" s="358">
        <v>0</v>
      </c>
      <c r="Q1184" s="358">
        <v>0</v>
      </c>
      <c r="R1184" s="358">
        <v>0</v>
      </c>
      <c r="S1184" s="358">
        <v>0</v>
      </c>
      <c r="T1184" s="358">
        <v>0</v>
      </c>
      <c r="U1184" s="35">
        <f t="shared" si="72"/>
        <v>1</v>
      </c>
      <c r="W1184">
        <f>COUNTIF($E$3:$E$1479,E1184)</f>
        <v>1</v>
      </c>
      <c r="X1184" s="35">
        <f t="shared" si="73"/>
        <v>0</v>
      </c>
      <c r="Y1184">
        <f t="shared" si="74"/>
        <v>0</v>
      </c>
    </row>
    <row r="1185" spans="1:25" ht="15.75" x14ac:dyDescent="0.25">
      <c r="A1185">
        <f t="shared" si="75"/>
        <v>1183</v>
      </c>
      <c r="B1185" t="str">
        <f>C1185&amp;" "&amp;D1185&amp;" - "&amp;F1185</f>
        <v>Jordan Nolan - STL</v>
      </c>
      <c r="C1185" t="str">
        <f>RIGHT(E1185,(LEN(E1185)-1)-SEARCH(",",E1185,1))</f>
        <v>Jordan</v>
      </c>
      <c r="D1185" t="str">
        <f>LEFT(E1185,SEARCH(",",E1185,1)-1)</f>
        <v>Nolan</v>
      </c>
      <c r="E1185" s="39" t="s">
        <v>2055</v>
      </c>
      <c r="F1185" s="30" t="s">
        <v>31</v>
      </c>
      <c r="G1185" s="35">
        <v>0</v>
      </c>
      <c r="H1185" s="35" t="s">
        <v>93</v>
      </c>
      <c r="I1185" s="35" t="s">
        <v>2692</v>
      </c>
      <c r="J1185" s="35">
        <v>30</v>
      </c>
      <c r="K1185" s="35">
        <f>VALUE(COUNTIF(Validation!$A$2:$H$47,E1185))</f>
        <v>0</v>
      </c>
      <c r="L1185" s="361">
        <f>IF(OR(N1185="RFA",N1185="UFA",N1185="",N1185=0),0,N1185)</f>
        <v>700000</v>
      </c>
      <c r="M1185" s="361">
        <f>IF(OR(O1185="RFA",O1185="UFA",O1185="",O1185=0),0,O1185)</f>
        <v>0</v>
      </c>
      <c r="N1185" s="358">
        <v>700000</v>
      </c>
      <c r="O1185" s="358" t="s">
        <v>7</v>
      </c>
      <c r="P1185" s="358">
        <v>0</v>
      </c>
      <c r="Q1185" s="358">
        <v>0</v>
      </c>
      <c r="R1185" s="358">
        <v>0</v>
      </c>
      <c r="S1185" s="358">
        <v>0</v>
      </c>
      <c r="T1185" s="358">
        <v>0</v>
      </c>
      <c r="U1185" s="35">
        <f t="shared" si="72"/>
        <v>1</v>
      </c>
      <c r="W1185">
        <f>COUNTIF($E$3:$E$1479,E1185)</f>
        <v>1</v>
      </c>
      <c r="X1185" s="35">
        <f t="shared" si="73"/>
        <v>0</v>
      </c>
      <c r="Y1185">
        <f t="shared" si="74"/>
        <v>0</v>
      </c>
    </row>
    <row r="1186" spans="1:25" ht="15.75" x14ac:dyDescent="0.25">
      <c r="A1186">
        <f t="shared" si="75"/>
        <v>1184</v>
      </c>
      <c r="B1186" t="str">
        <f>C1186&amp;" "&amp;D1186&amp;" - "&amp;F1186</f>
        <v>Derrick Pouliot - STL</v>
      </c>
      <c r="C1186" t="str">
        <f>RIGHT(E1186,(LEN(E1186)-1)-SEARCH(",",E1186,1))</f>
        <v>Derrick</v>
      </c>
      <c r="D1186" t="str">
        <f>LEFT(E1186,SEARCH(",",E1186,1)-1)</f>
        <v>Pouliot</v>
      </c>
      <c r="E1186" s="39" t="s">
        <v>2345</v>
      </c>
      <c r="F1186" s="30" t="s">
        <v>31</v>
      </c>
      <c r="G1186" s="35">
        <v>0</v>
      </c>
      <c r="H1186" s="35" t="s">
        <v>382</v>
      </c>
      <c r="I1186" s="35" t="s">
        <v>2679</v>
      </c>
      <c r="J1186" s="35">
        <v>25</v>
      </c>
      <c r="K1186" s="35">
        <f>VALUE(COUNTIF(Validation!$A$2:$H$47,E1186))</f>
        <v>0</v>
      </c>
      <c r="L1186" s="361">
        <f>IF(OR(N1186="RFA",N1186="UFA",N1186="",N1186=0),0,N1186)</f>
        <v>700000</v>
      </c>
      <c r="M1186" s="361">
        <f>IF(OR(O1186="RFA",O1186="UFA",O1186="",O1186=0),0,O1186)</f>
        <v>0</v>
      </c>
      <c r="N1186" s="358">
        <v>700000</v>
      </c>
      <c r="O1186" s="358" t="s">
        <v>8</v>
      </c>
      <c r="P1186" s="358">
        <v>0</v>
      </c>
      <c r="Q1186" s="358">
        <v>0</v>
      </c>
      <c r="R1186" s="358">
        <v>0</v>
      </c>
      <c r="S1186" s="358">
        <v>0</v>
      </c>
      <c r="T1186" s="358">
        <v>0</v>
      </c>
      <c r="U1186" s="35">
        <f t="shared" si="72"/>
        <v>1</v>
      </c>
      <c r="W1186">
        <f>COUNTIF($E$3:$E$1479,E1186)</f>
        <v>1</v>
      </c>
      <c r="X1186" s="35">
        <f t="shared" si="73"/>
        <v>0</v>
      </c>
      <c r="Y1186">
        <f t="shared" si="74"/>
        <v>0</v>
      </c>
    </row>
    <row r="1187" spans="1:25" ht="15.75" x14ac:dyDescent="0.25">
      <c r="A1187">
        <f t="shared" si="75"/>
        <v>1185</v>
      </c>
      <c r="B1187" t="str">
        <f>C1187&amp;" "&amp;D1187&amp;" - "&amp;F1187</f>
        <v>Nolan Stevens - STL</v>
      </c>
      <c r="C1187" t="str">
        <f>RIGHT(E1187,(LEN(E1187)-1)-SEARCH(",",E1187,1))</f>
        <v>Nolan</v>
      </c>
      <c r="D1187" t="str">
        <f>LEFT(E1187,SEARCH(",",E1187,1)-1)</f>
        <v>Stevens</v>
      </c>
      <c r="E1187" s="39" t="s">
        <v>2073</v>
      </c>
      <c r="F1187" s="30" t="s">
        <v>31</v>
      </c>
      <c r="G1187" s="35">
        <v>0</v>
      </c>
      <c r="H1187" s="35" t="s">
        <v>73</v>
      </c>
      <c r="I1187" s="35" t="s">
        <v>2692</v>
      </c>
      <c r="J1187" s="35">
        <v>23</v>
      </c>
      <c r="K1187" s="35">
        <f>VALUE(COUNTIF(Validation!$A$2:$H$47,E1187))</f>
        <v>0</v>
      </c>
      <c r="L1187" s="361">
        <f>IF(OR(N1187="RFA",N1187="UFA",N1187="",N1187=0),0,N1187)</f>
        <v>700000</v>
      </c>
      <c r="M1187" s="361">
        <f>IF(OR(O1187="RFA",O1187="UFA",O1187="",O1187=0),0,O1187)</f>
        <v>0</v>
      </c>
      <c r="N1187" s="358">
        <v>700000</v>
      </c>
      <c r="O1187" s="358" t="s">
        <v>8</v>
      </c>
      <c r="P1187" s="358">
        <v>0</v>
      </c>
      <c r="Q1187" s="358">
        <v>0</v>
      </c>
      <c r="R1187" s="358">
        <v>0</v>
      </c>
      <c r="S1187" s="358">
        <v>0</v>
      </c>
      <c r="T1187" s="358">
        <v>0</v>
      </c>
      <c r="U1187" s="35">
        <f t="shared" si="72"/>
        <v>1</v>
      </c>
      <c r="W1187">
        <f>COUNTIF($E$3:$E$1479,E1187)</f>
        <v>1</v>
      </c>
      <c r="X1187" s="35">
        <f t="shared" si="73"/>
        <v>0</v>
      </c>
      <c r="Y1187">
        <f t="shared" si="74"/>
        <v>0</v>
      </c>
    </row>
    <row r="1188" spans="1:25" ht="15.75" x14ac:dyDescent="0.25">
      <c r="A1188">
        <f t="shared" si="75"/>
        <v>1186</v>
      </c>
      <c r="B1188" t="str">
        <f>C1188&amp;" "&amp;D1188&amp;" - "&amp;F1188</f>
        <v>Michael Vecchione - STL</v>
      </c>
      <c r="C1188" t="str">
        <f>RIGHT(E1188,(LEN(E1188)-1)-SEARCH(",",E1188,1))</f>
        <v>Michael</v>
      </c>
      <c r="D1188" t="str">
        <f>LEFT(E1188,SEARCH(",",E1188,1)-1)</f>
        <v>Vecchione</v>
      </c>
      <c r="E1188" s="39" t="s">
        <v>1801</v>
      </c>
      <c r="F1188" s="30" t="s">
        <v>31</v>
      </c>
      <c r="G1188" s="35">
        <v>0</v>
      </c>
      <c r="H1188" s="35" t="s">
        <v>73</v>
      </c>
      <c r="I1188" s="35" t="s">
        <v>2692</v>
      </c>
      <c r="J1188" s="35">
        <v>26</v>
      </c>
      <c r="K1188" s="35">
        <f>VALUE(COUNTIF(Validation!$A$2:$H$47,E1188))</f>
        <v>0</v>
      </c>
      <c r="L1188" s="361">
        <f>IF(OR(N1188="RFA",N1188="UFA",N1188="",N1188=0),0,N1188)</f>
        <v>700000</v>
      </c>
      <c r="M1188" s="361">
        <f>IF(OR(O1188="RFA",O1188="UFA",O1188="",O1188=0),0,O1188)</f>
        <v>0</v>
      </c>
      <c r="N1188" s="358">
        <v>700000</v>
      </c>
      <c r="O1188" s="358" t="s">
        <v>7</v>
      </c>
      <c r="P1188" s="358">
        <v>0</v>
      </c>
      <c r="Q1188" s="358">
        <v>0</v>
      </c>
      <c r="R1188" s="358">
        <v>0</v>
      </c>
      <c r="S1188" s="358">
        <v>0</v>
      </c>
      <c r="T1188" s="358">
        <v>0</v>
      </c>
      <c r="U1188" s="35">
        <f t="shared" si="72"/>
        <v>1</v>
      </c>
      <c r="W1188">
        <f>COUNTIF($E$3:$E$1479,E1188)</f>
        <v>1</v>
      </c>
      <c r="X1188" s="35">
        <f t="shared" si="73"/>
        <v>0</v>
      </c>
      <c r="Y1188">
        <f t="shared" si="74"/>
        <v>0</v>
      </c>
    </row>
    <row r="1189" spans="1:25" ht="15.75" x14ac:dyDescent="0.25">
      <c r="A1189">
        <f t="shared" si="75"/>
        <v>1187</v>
      </c>
      <c r="B1189" t="str">
        <f>C1189&amp;" "&amp;D1189&amp;" - "&amp;F1189</f>
        <v>Nathan Walker - STL</v>
      </c>
      <c r="C1189" t="str">
        <f>RIGHT(E1189,(LEN(E1189)-1)-SEARCH(",",E1189,1))</f>
        <v>Nathan</v>
      </c>
      <c r="D1189" t="str">
        <f>LEFT(E1189,SEARCH(",",E1189,1)-1)</f>
        <v>Walker</v>
      </c>
      <c r="E1189" s="14" t="s">
        <v>1862</v>
      </c>
      <c r="F1189" s="30" t="s">
        <v>31</v>
      </c>
      <c r="G1189" s="35">
        <v>0</v>
      </c>
      <c r="H1189" s="35" t="s">
        <v>93</v>
      </c>
      <c r="I1189" s="35" t="s">
        <v>2692</v>
      </c>
      <c r="J1189" s="9">
        <v>25</v>
      </c>
      <c r="K1189" s="35">
        <f>VALUE(COUNTIF(Validation!$A$2:$H$47,E1189))</f>
        <v>0</v>
      </c>
      <c r="L1189" s="361">
        <f>IF(OR(N1189="RFA",N1189="UFA",N1189="",N1189=0),0,N1189)</f>
        <v>700000</v>
      </c>
      <c r="M1189" s="361">
        <f>IF(OR(O1189="RFA",O1189="UFA",O1189="",O1189=0),0,O1189)</f>
        <v>700000</v>
      </c>
      <c r="N1189" s="358">
        <v>700000</v>
      </c>
      <c r="O1189" s="358">
        <v>700000</v>
      </c>
      <c r="P1189" s="358" t="s">
        <v>7</v>
      </c>
      <c r="Q1189" s="358">
        <v>0</v>
      </c>
      <c r="R1189" s="358">
        <v>0</v>
      </c>
      <c r="S1189" s="358">
        <v>0</v>
      </c>
      <c r="T1189" s="358">
        <v>0</v>
      </c>
      <c r="U1189" s="35">
        <f t="shared" si="72"/>
        <v>2</v>
      </c>
      <c r="W1189">
        <f>COUNTIF($E$3:$E$1479,E1189)</f>
        <v>1</v>
      </c>
      <c r="X1189" s="35">
        <f t="shared" si="73"/>
        <v>0</v>
      </c>
      <c r="Y1189">
        <f t="shared" si="74"/>
        <v>1</v>
      </c>
    </row>
    <row r="1190" spans="1:25" ht="15.75" x14ac:dyDescent="0.25">
      <c r="A1190">
        <f t="shared" si="75"/>
        <v>1188</v>
      </c>
      <c r="B1190" t="str">
        <f>C1190&amp;" "&amp;D1190&amp;" - "&amp;F1190</f>
        <v>Joey LaLeggia - STL</v>
      </c>
      <c r="C1190" t="str">
        <f>RIGHT(E1190,(LEN(E1190)-1)-SEARCH(",",E1190,1))</f>
        <v>Joey</v>
      </c>
      <c r="D1190" t="str">
        <f>LEFT(E1190,SEARCH(",",E1190,1)-1)</f>
        <v>LaLeggia</v>
      </c>
      <c r="E1190" s="39" t="s">
        <v>2079</v>
      </c>
      <c r="F1190" s="30" t="s">
        <v>31</v>
      </c>
      <c r="G1190" s="35">
        <v>0</v>
      </c>
      <c r="H1190" s="35" t="s">
        <v>382</v>
      </c>
      <c r="I1190" s="35" t="s">
        <v>2692</v>
      </c>
      <c r="J1190" s="35">
        <v>27</v>
      </c>
      <c r="K1190" s="35">
        <f>VALUE(COUNTIF(Validation!$A$2:$H$47,E1190))</f>
        <v>0</v>
      </c>
      <c r="L1190" s="361">
        <f>IF(OR(N1190="RFA",N1190="UFA",N1190="",N1190=0),0,N1190)</f>
        <v>675000</v>
      </c>
      <c r="M1190" s="361">
        <f>IF(OR(O1190="RFA",O1190="UFA",O1190="",O1190=0),0,O1190)</f>
        <v>0</v>
      </c>
      <c r="N1190" s="358">
        <v>675000</v>
      </c>
      <c r="O1190" s="358" t="s">
        <v>7</v>
      </c>
      <c r="P1190" s="358">
        <v>0</v>
      </c>
      <c r="Q1190" s="358">
        <v>0</v>
      </c>
      <c r="R1190" s="358">
        <v>0</v>
      </c>
      <c r="S1190" s="358">
        <v>0</v>
      </c>
      <c r="T1190" s="358">
        <v>0</v>
      </c>
      <c r="U1190" s="35">
        <f t="shared" si="72"/>
        <v>1</v>
      </c>
      <c r="W1190">
        <f>COUNTIF($E$3:$E$1479,E1190)</f>
        <v>1</v>
      </c>
      <c r="X1190" s="35">
        <f t="shared" si="73"/>
        <v>0</v>
      </c>
      <c r="Y1190">
        <f t="shared" si="74"/>
        <v>0</v>
      </c>
    </row>
    <row r="1191" spans="1:25" ht="15.75" x14ac:dyDescent="0.25">
      <c r="A1191">
        <f t="shared" si="75"/>
        <v>1189</v>
      </c>
      <c r="B1191" t="str">
        <f>C1191&amp;" "&amp;D1191&amp;" - "&amp;F1191</f>
        <v>Ivan Barbashev - STL</v>
      </c>
      <c r="C1191" t="str">
        <f>RIGHT(E1191,(LEN(E1191)-1)-SEARCH(",",E1191,1))</f>
        <v>Ivan</v>
      </c>
      <c r="D1191" t="str">
        <f>LEFT(E1191,SEARCH(",",E1191,1)-1)</f>
        <v>Barbashev</v>
      </c>
      <c r="E1191" s="39" t="s">
        <v>2053</v>
      </c>
      <c r="F1191" s="30" t="s">
        <v>31</v>
      </c>
      <c r="G1191" s="35">
        <v>0</v>
      </c>
      <c r="H1191" s="35" t="s">
        <v>73</v>
      </c>
      <c r="I1191" s="35" t="s">
        <v>2679</v>
      </c>
      <c r="J1191" s="35">
        <v>23</v>
      </c>
      <c r="K1191" s="35">
        <f>VALUE(COUNTIF(Validation!$A$2:$H$47,E1191))</f>
        <v>0</v>
      </c>
      <c r="L1191" s="361">
        <f>IF(OR(N1191="RFA",N1191="UFA",N1191="",N1191=0),0,N1191)</f>
        <v>0</v>
      </c>
      <c r="M1191" s="361">
        <f>IF(OR(O1191="RFA",O1191="UFA",O1191="",O1191=0),0,O1191)</f>
        <v>0</v>
      </c>
      <c r="N1191" s="358" t="s">
        <v>8</v>
      </c>
      <c r="O1191" s="358">
        <v>0</v>
      </c>
      <c r="P1191" s="358">
        <v>0</v>
      </c>
      <c r="Q1191" s="358">
        <v>0</v>
      </c>
      <c r="R1191" s="358">
        <v>0</v>
      </c>
      <c r="S1191" s="358">
        <v>0</v>
      </c>
      <c r="T1191" s="358">
        <v>0</v>
      </c>
      <c r="U1191" s="35">
        <f t="shared" si="72"/>
        <v>0</v>
      </c>
      <c r="W1191">
        <f>COUNTIF($E$3:$E$1479,E1191)</f>
        <v>1</v>
      </c>
      <c r="X1191" s="35">
        <f t="shared" si="73"/>
        <v>0</v>
      </c>
      <c r="Y1191">
        <f t="shared" si="74"/>
        <v>1</v>
      </c>
    </row>
    <row r="1192" spans="1:25" ht="15.75" x14ac:dyDescent="0.25">
      <c r="A1192">
        <f t="shared" si="75"/>
        <v>1190</v>
      </c>
      <c r="B1192" t="str">
        <f>C1192&amp;" "&amp;D1192&amp;" - "&amp;F1192</f>
        <v>Nikita Kucherov - TBL</v>
      </c>
      <c r="C1192" t="str">
        <f>RIGHT(E1192,(LEN(E1192)-1)-SEARCH(",",E1192,1))</f>
        <v>Nikita</v>
      </c>
      <c r="D1192" t="str">
        <f>LEFT(E1192,SEARCH(",",E1192,1)-1)</f>
        <v>Kucherov</v>
      </c>
      <c r="E1192" s="39" t="s">
        <v>1551</v>
      </c>
      <c r="F1192" s="30" t="s">
        <v>32</v>
      </c>
      <c r="G1192" s="35">
        <v>0</v>
      </c>
      <c r="H1192" s="35" t="s">
        <v>2440</v>
      </c>
      <c r="I1192" s="35" t="s">
        <v>2441</v>
      </c>
      <c r="J1192" s="35">
        <v>26</v>
      </c>
      <c r="K1192" s="35">
        <f>VALUE(COUNTIF(Validation!$A$2:$H$47,E1192))</f>
        <v>0</v>
      </c>
      <c r="L1192" s="361">
        <f>IF(OR(N1192="RFA",N1192="UFA",N1192="",N1192=0),0,N1192)</f>
        <v>9500000</v>
      </c>
      <c r="M1192" s="361">
        <f>IF(OR(O1192="RFA",O1192="UFA",O1192="",O1192=0),0,O1192)</f>
        <v>9500000</v>
      </c>
      <c r="N1192" s="358">
        <v>9500000</v>
      </c>
      <c r="O1192" s="358">
        <v>9500000</v>
      </c>
      <c r="P1192" s="358">
        <v>9500000</v>
      </c>
      <c r="Q1192" s="358">
        <v>9500000</v>
      </c>
      <c r="R1192" s="358">
        <v>9500000</v>
      </c>
      <c r="S1192" s="358">
        <v>9500000</v>
      </c>
      <c r="T1192" s="358">
        <v>9500000</v>
      </c>
      <c r="U1192" s="35">
        <f t="shared" si="72"/>
        <v>7</v>
      </c>
      <c r="W1192">
        <f>COUNTIF($E$3:$E$1479,E1192)</f>
        <v>1</v>
      </c>
      <c r="X1192" s="35">
        <f t="shared" si="73"/>
        <v>0</v>
      </c>
      <c r="Y1192">
        <f t="shared" si="74"/>
        <v>1</v>
      </c>
    </row>
    <row r="1193" spans="1:25" ht="15.75" x14ac:dyDescent="0.25">
      <c r="A1193">
        <f t="shared" si="75"/>
        <v>1191</v>
      </c>
      <c r="B1193" t="str">
        <f>C1193&amp;" "&amp;D1193&amp;" - "&amp;F1193</f>
        <v>Steven Stamkos - TBL</v>
      </c>
      <c r="C1193" t="str">
        <f>RIGHT(E1193,(LEN(E1193)-1)-SEARCH(",",E1193,1))</f>
        <v>Steven</v>
      </c>
      <c r="D1193" t="str">
        <f>LEFT(E1193,SEARCH(",",E1193,1)-1)</f>
        <v>Stamkos</v>
      </c>
      <c r="E1193" s="39" t="s">
        <v>3005</v>
      </c>
      <c r="F1193" s="30" t="s">
        <v>32</v>
      </c>
      <c r="G1193" s="35" t="s">
        <v>422</v>
      </c>
      <c r="H1193" s="35" t="s">
        <v>73</v>
      </c>
      <c r="I1193" s="35" t="s">
        <v>2441</v>
      </c>
      <c r="J1193" s="35">
        <v>29</v>
      </c>
      <c r="K1193" s="35">
        <f>VALUE(COUNTIF(Validation!$A$2:$H$47,E1193))</f>
        <v>0</v>
      </c>
      <c r="L1193" s="361">
        <f>IF(OR(N1193="RFA",N1193="UFA",N1193="",N1193=0),0,N1193)</f>
        <v>8500000</v>
      </c>
      <c r="M1193" s="361">
        <f>IF(OR(O1193="RFA",O1193="UFA",O1193="",O1193=0),0,O1193)</f>
        <v>8500000</v>
      </c>
      <c r="N1193" s="358">
        <v>8500000</v>
      </c>
      <c r="O1193" s="358">
        <v>8500000</v>
      </c>
      <c r="P1193" s="358">
        <v>8500000</v>
      </c>
      <c r="Q1193" s="358">
        <v>8500000</v>
      </c>
      <c r="R1193" s="358">
        <v>8500000</v>
      </c>
      <c r="S1193" s="358" t="s">
        <v>7</v>
      </c>
      <c r="T1193" s="358">
        <v>0</v>
      </c>
      <c r="U1193" s="35">
        <f t="shared" si="72"/>
        <v>5</v>
      </c>
      <c r="W1193">
        <f>COUNTIF($E$3:$E$1479,E1193)</f>
        <v>1</v>
      </c>
      <c r="X1193" s="35">
        <f t="shared" si="73"/>
        <v>0</v>
      </c>
      <c r="Y1193">
        <f t="shared" si="74"/>
        <v>1</v>
      </c>
    </row>
    <row r="1194" spans="1:25" ht="15.75" x14ac:dyDescent="0.25">
      <c r="A1194">
        <f t="shared" si="75"/>
        <v>1192</v>
      </c>
      <c r="B1194" t="str">
        <f>C1194&amp;" "&amp;D1194&amp;" - "&amp;F1194</f>
        <v>Victor Hedman - TBL</v>
      </c>
      <c r="C1194" t="str">
        <f>RIGHT(E1194,(LEN(E1194)-1)-SEARCH(",",E1194,1))</f>
        <v>Victor</v>
      </c>
      <c r="D1194" t="str">
        <f>LEFT(E1194,SEARCH(",",E1194,1)-1)</f>
        <v>Hedman</v>
      </c>
      <c r="E1194" s="39" t="s">
        <v>1558</v>
      </c>
      <c r="F1194" s="30" t="s">
        <v>32</v>
      </c>
      <c r="G1194" s="35" t="s">
        <v>422</v>
      </c>
      <c r="H1194" s="35" t="s">
        <v>2447</v>
      </c>
      <c r="I1194" s="35" t="s">
        <v>2441</v>
      </c>
      <c r="J1194" s="35">
        <v>28</v>
      </c>
      <c r="K1194" s="35">
        <f>VALUE(COUNTIF(Validation!$A$2:$H$47,E1194))</f>
        <v>0</v>
      </c>
      <c r="L1194" s="361">
        <f>IF(OR(N1194="RFA",N1194="UFA",N1194="",N1194=0),0,N1194)</f>
        <v>7875000</v>
      </c>
      <c r="M1194" s="361">
        <f>IF(OR(O1194="RFA",O1194="UFA",O1194="",O1194=0),0,O1194)</f>
        <v>7875000</v>
      </c>
      <c r="N1194" s="358">
        <v>7875000</v>
      </c>
      <c r="O1194" s="358">
        <v>7875000</v>
      </c>
      <c r="P1194" s="358">
        <v>7875000</v>
      </c>
      <c r="Q1194" s="358">
        <v>7875000</v>
      </c>
      <c r="R1194" s="358">
        <v>7875000</v>
      </c>
      <c r="S1194" s="358">
        <v>7875000</v>
      </c>
      <c r="T1194" s="358" t="s">
        <v>7</v>
      </c>
      <c r="U1194" s="35">
        <f t="shared" si="72"/>
        <v>6</v>
      </c>
      <c r="W1194">
        <f>COUNTIF($E$3:$E$1479,E1194)</f>
        <v>1</v>
      </c>
      <c r="X1194" s="35">
        <f t="shared" si="73"/>
        <v>0</v>
      </c>
      <c r="Y1194">
        <f t="shared" si="74"/>
        <v>1</v>
      </c>
    </row>
    <row r="1195" spans="1:25" ht="15.75" x14ac:dyDescent="0.25">
      <c r="A1195">
        <f t="shared" si="75"/>
        <v>1193</v>
      </c>
      <c r="B1195" t="str">
        <f>C1195&amp;" "&amp;D1195&amp;" - "&amp;F1195</f>
        <v>Ryan McDonagh - TBL</v>
      </c>
      <c r="C1195" t="str">
        <f>RIGHT(E1195,(LEN(E1195)-1)-SEARCH(",",E1195,1))</f>
        <v>Ryan</v>
      </c>
      <c r="D1195" t="str">
        <f>LEFT(E1195,SEARCH(",",E1195,1)-1)</f>
        <v>McDonagh</v>
      </c>
      <c r="E1195" s="39" t="s">
        <v>1559</v>
      </c>
      <c r="F1195" s="30" t="s">
        <v>32</v>
      </c>
      <c r="G1195" s="35" t="s">
        <v>374</v>
      </c>
      <c r="H1195" s="35" t="s">
        <v>2447</v>
      </c>
      <c r="I1195" s="35" t="s">
        <v>2441</v>
      </c>
      <c r="J1195" s="35">
        <v>30</v>
      </c>
      <c r="K1195" s="35">
        <f>VALUE(COUNTIF(Validation!$A$2:$H$47,E1195))</f>
        <v>0</v>
      </c>
      <c r="L1195" s="361">
        <f>IF(OR(N1195="RFA",N1195="UFA",N1195="",N1195=0),0,N1195)</f>
        <v>6750000</v>
      </c>
      <c r="M1195" s="361">
        <f>IF(OR(O1195="RFA",O1195="UFA",O1195="",O1195=0),0,O1195)</f>
        <v>6750000</v>
      </c>
      <c r="N1195" s="358">
        <v>6750000</v>
      </c>
      <c r="O1195" s="358">
        <v>6750000</v>
      </c>
      <c r="P1195" s="358">
        <v>6750000</v>
      </c>
      <c r="Q1195" s="358">
        <v>6750000</v>
      </c>
      <c r="R1195" s="358">
        <v>6750000</v>
      </c>
      <c r="S1195" s="358">
        <v>6750000</v>
      </c>
      <c r="T1195" s="358">
        <v>6750000</v>
      </c>
      <c r="U1195" s="35">
        <f t="shared" si="72"/>
        <v>7</v>
      </c>
      <c r="W1195">
        <f>COUNTIF($E$3:$E$1479,E1195)</f>
        <v>1</v>
      </c>
      <c r="X1195" s="35">
        <f t="shared" si="73"/>
        <v>0</v>
      </c>
      <c r="Y1195">
        <f t="shared" si="74"/>
        <v>1</v>
      </c>
    </row>
    <row r="1196" spans="1:25" ht="15.75" x14ac:dyDescent="0.25">
      <c r="A1196">
        <f t="shared" si="75"/>
        <v>1194</v>
      </c>
      <c r="B1196" t="str">
        <f>C1196&amp;" "&amp;D1196&amp;" - "&amp;F1196</f>
        <v>Ondrej Palat - TBL</v>
      </c>
      <c r="C1196" t="str">
        <f>RIGHT(E1196,(LEN(E1196)-1)-SEARCH(",",E1196,1))</f>
        <v>Ondrej</v>
      </c>
      <c r="D1196" t="str">
        <f>LEFT(E1196,SEARCH(",",E1196,1)-1)</f>
        <v>Palat</v>
      </c>
      <c r="E1196" s="39" t="s">
        <v>1548</v>
      </c>
      <c r="F1196" s="30" t="s">
        <v>32</v>
      </c>
      <c r="G1196" s="35" t="s">
        <v>374</v>
      </c>
      <c r="H1196" s="35" t="s">
        <v>2443</v>
      </c>
      <c r="I1196" s="35" t="s">
        <v>2441</v>
      </c>
      <c r="J1196" s="35">
        <v>28</v>
      </c>
      <c r="K1196" s="35">
        <f>VALUE(COUNTIF(Validation!$A$2:$H$47,E1196))</f>
        <v>0</v>
      </c>
      <c r="L1196" s="361">
        <f>IF(OR(N1196="RFA",N1196="UFA",N1196="",N1196=0),0,N1196)</f>
        <v>5300000</v>
      </c>
      <c r="M1196" s="361">
        <f>IF(OR(O1196="RFA",O1196="UFA",O1196="",O1196=0),0,O1196)</f>
        <v>5300000</v>
      </c>
      <c r="N1196" s="358">
        <v>5300000</v>
      </c>
      <c r="O1196" s="358">
        <v>5300000</v>
      </c>
      <c r="P1196" s="358">
        <v>5300000</v>
      </c>
      <c r="Q1196" s="358" t="s">
        <v>7</v>
      </c>
      <c r="R1196" s="358">
        <v>0</v>
      </c>
      <c r="S1196" s="358">
        <v>0</v>
      </c>
      <c r="T1196" s="358">
        <v>0</v>
      </c>
      <c r="U1196" s="35">
        <f t="shared" si="72"/>
        <v>3</v>
      </c>
      <c r="W1196">
        <f>COUNTIF($E$3:$E$1479,E1196)</f>
        <v>1</v>
      </c>
      <c r="X1196" s="35">
        <f t="shared" si="73"/>
        <v>0</v>
      </c>
      <c r="Y1196">
        <f t="shared" si="74"/>
        <v>1</v>
      </c>
    </row>
    <row r="1197" spans="1:25" ht="15.75" x14ac:dyDescent="0.25">
      <c r="A1197">
        <f t="shared" si="75"/>
        <v>1195</v>
      </c>
      <c r="B1197" t="str">
        <f>C1197&amp;" "&amp;D1197&amp;" - "&amp;F1197</f>
        <v>Yanni Gourde - TBL</v>
      </c>
      <c r="C1197" t="str">
        <f>RIGHT(E1197,(LEN(E1197)-1)-SEARCH(",",E1197,1))</f>
        <v>Yanni</v>
      </c>
      <c r="D1197" t="str">
        <f>LEFT(E1197,SEARCH(",",E1197,1)-1)</f>
        <v>Gourde</v>
      </c>
      <c r="E1197" s="39" t="s">
        <v>1553</v>
      </c>
      <c r="F1197" s="30" t="s">
        <v>32</v>
      </c>
      <c r="G1197" s="35" t="s">
        <v>374</v>
      </c>
      <c r="H1197" s="35" t="s">
        <v>2498</v>
      </c>
      <c r="I1197" s="35" t="s">
        <v>2441</v>
      </c>
      <c r="J1197" s="35">
        <v>27</v>
      </c>
      <c r="K1197" s="35">
        <f>VALUE(COUNTIF(Validation!$A$2:$H$47,E1197))</f>
        <v>0</v>
      </c>
      <c r="L1197" s="361">
        <f>IF(OR(N1197="RFA",N1197="UFA",N1197="",N1197=0),0,N1197)</f>
        <v>5166666</v>
      </c>
      <c r="M1197" s="361">
        <f>IF(OR(O1197="RFA",O1197="UFA",O1197="",O1197=0),0,O1197)</f>
        <v>5166666</v>
      </c>
      <c r="N1197" s="358">
        <v>5166666</v>
      </c>
      <c r="O1197" s="358">
        <v>5166666</v>
      </c>
      <c r="P1197" s="358">
        <v>5166666</v>
      </c>
      <c r="Q1197" s="358">
        <v>5166666</v>
      </c>
      <c r="R1197" s="358">
        <v>5166666</v>
      </c>
      <c r="S1197" s="358">
        <v>5166666</v>
      </c>
      <c r="T1197" s="358" t="s">
        <v>7</v>
      </c>
      <c r="U1197" s="35">
        <f t="shared" si="72"/>
        <v>6</v>
      </c>
      <c r="W1197">
        <f>COUNTIF($E$3:$E$1479,E1197)</f>
        <v>1</v>
      </c>
      <c r="X1197" s="35">
        <f t="shared" si="73"/>
        <v>0</v>
      </c>
      <c r="Y1197">
        <f t="shared" si="74"/>
        <v>1</v>
      </c>
    </row>
    <row r="1198" spans="1:25" ht="15.75" x14ac:dyDescent="0.25">
      <c r="A1198">
        <f t="shared" si="75"/>
        <v>1196</v>
      </c>
      <c r="B1198" t="str">
        <f>C1198&amp;" "&amp;D1198&amp;" - "&amp;F1198</f>
        <v>Tyler Johnson - TBL</v>
      </c>
      <c r="C1198" t="str">
        <f>RIGHT(E1198,(LEN(E1198)-1)-SEARCH(",",E1198,1))</f>
        <v>Tyler</v>
      </c>
      <c r="D1198" t="str">
        <f>LEFT(E1198,SEARCH(",",E1198,1)-1)</f>
        <v>Johnson</v>
      </c>
      <c r="E1198" s="39" t="s">
        <v>1550</v>
      </c>
      <c r="F1198" s="30" t="s">
        <v>32</v>
      </c>
      <c r="G1198" s="35" t="s">
        <v>374</v>
      </c>
      <c r="H1198" s="35" t="s">
        <v>2464</v>
      </c>
      <c r="I1198" s="35" t="s">
        <v>2441</v>
      </c>
      <c r="J1198" s="35">
        <v>29</v>
      </c>
      <c r="K1198" s="35">
        <f>VALUE(COUNTIF(Validation!$A$2:$H$47,E1198))</f>
        <v>0</v>
      </c>
      <c r="L1198" s="361">
        <f>IF(OR(N1198="RFA",N1198="UFA",N1198="",N1198=0),0,N1198)</f>
        <v>5000000</v>
      </c>
      <c r="M1198" s="361">
        <f>IF(OR(O1198="RFA",O1198="UFA",O1198="",O1198=0),0,O1198)</f>
        <v>5000000</v>
      </c>
      <c r="N1198" s="358">
        <v>5000000</v>
      </c>
      <c r="O1198" s="358">
        <v>5000000</v>
      </c>
      <c r="P1198" s="358">
        <v>5000000</v>
      </c>
      <c r="Q1198" s="358">
        <v>5000000</v>
      </c>
      <c r="R1198" s="358">
        <v>5000000</v>
      </c>
      <c r="S1198" s="358" t="s">
        <v>7</v>
      </c>
      <c r="T1198" s="358">
        <v>0</v>
      </c>
      <c r="U1198" s="35">
        <f t="shared" si="72"/>
        <v>5</v>
      </c>
      <c r="W1198">
        <f>COUNTIF($E$3:$E$1479,E1198)</f>
        <v>1</v>
      </c>
      <c r="X1198" s="35">
        <f t="shared" si="73"/>
        <v>0</v>
      </c>
      <c r="Y1198">
        <f t="shared" si="74"/>
        <v>1</v>
      </c>
    </row>
    <row r="1199" spans="1:25" ht="15.75" x14ac:dyDescent="0.25">
      <c r="A1199">
        <f t="shared" si="75"/>
        <v>1197</v>
      </c>
      <c r="B1199" t="str">
        <f>C1199&amp;" "&amp;D1199&amp;" - "&amp;F1199</f>
        <v>Alex Killorn - TBL</v>
      </c>
      <c r="C1199" t="str">
        <f>RIGHT(E1199,(LEN(E1199)-1)-SEARCH(",",E1199,1))</f>
        <v>Alex</v>
      </c>
      <c r="D1199" t="str">
        <f>LEFT(E1199,SEARCH(",",E1199,1)-1)</f>
        <v>Killorn</v>
      </c>
      <c r="E1199" s="39" t="s">
        <v>1552</v>
      </c>
      <c r="F1199" s="30" t="s">
        <v>32</v>
      </c>
      <c r="G1199" s="35" t="s">
        <v>374</v>
      </c>
      <c r="H1199" s="35" t="s">
        <v>2442</v>
      </c>
      <c r="I1199" s="35" t="s">
        <v>2441</v>
      </c>
      <c r="J1199" s="35">
        <v>29</v>
      </c>
      <c r="K1199" s="35">
        <f>VALUE(COUNTIF(Validation!$A$2:$H$47,E1199))</f>
        <v>0</v>
      </c>
      <c r="L1199" s="361">
        <f>IF(OR(N1199="RFA",N1199="UFA",N1199="",N1199=0),0,N1199)</f>
        <v>4450000</v>
      </c>
      <c r="M1199" s="361">
        <f>IF(OR(O1199="RFA",O1199="UFA",O1199="",O1199=0),0,O1199)</f>
        <v>4450000</v>
      </c>
      <c r="N1199" s="358">
        <v>4450000</v>
      </c>
      <c r="O1199" s="358">
        <v>4450000</v>
      </c>
      <c r="P1199" s="358">
        <v>4450000</v>
      </c>
      <c r="Q1199" s="358">
        <v>4450000</v>
      </c>
      <c r="R1199" s="358" t="s">
        <v>7</v>
      </c>
      <c r="S1199" s="358">
        <v>0</v>
      </c>
      <c r="T1199" s="358">
        <v>0</v>
      </c>
      <c r="U1199" s="35">
        <f t="shared" si="72"/>
        <v>4</v>
      </c>
      <c r="W1199">
        <f>COUNTIF($E$3:$E$1479,E1199)</f>
        <v>1</v>
      </c>
      <c r="X1199" s="35">
        <f t="shared" si="73"/>
        <v>0</v>
      </c>
      <c r="Y1199">
        <f t="shared" si="74"/>
        <v>1</v>
      </c>
    </row>
    <row r="1200" spans="1:25" ht="15.75" x14ac:dyDescent="0.25">
      <c r="A1200">
        <f t="shared" si="75"/>
        <v>1198</v>
      </c>
      <c r="B1200" t="str">
        <f>C1200&amp;" "&amp;D1200&amp;" - "&amp;F1200</f>
        <v>Andrei Vasilevskiy - TBL</v>
      </c>
      <c r="C1200" t="str">
        <f>RIGHT(E1200,(LEN(E1200)-1)-SEARCH(",",E1200,1))</f>
        <v>Andrei</v>
      </c>
      <c r="D1200" t="str">
        <f>LEFT(E1200,SEARCH(",",E1200,1)-1)</f>
        <v>Vasilevskiy</v>
      </c>
      <c r="E1200" s="39" t="s">
        <v>1565</v>
      </c>
      <c r="F1200" s="30" t="s">
        <v>32</v>
      </c>
      <c r="G1200" s="35">
        <v>0</v>
      </c>
      <c r="H1200" s="35" t="s">
        <v>127</v>
      </c>
      <c r="I1200" s="35" t="s">
        <v>2441</v>
      </c>
      <c r="J1200" s="35">
        <v>25</v>
      </c>
      <c r="K1200" s="35">
        <f>VALUE(COUNTIF(Validation!$A$2:$H$47,E1200))</f>
        <v>0</v>
      </c>
      <c r="L1200" s="361">
        <f>IF(OR(N1200="RFA",N1200="UFA",N1200="",N1200=0),0,N1200)</f>
        <v>3500000</v>
      </c>
      <c r="M1200" s="361">
        <f>IF(OR(O1200="RFA",O1200="UFA",O1200="",O1200=0),0,O1200)</f>
        <v>9500000</v>
      </c>
      <c r="N1200" s="358">
        <v>3500000</v>
      </c>
      <c r="O1200" s="358">
        <v>9500000</v>
      </c>
      <c r="P1200" s="358">
        <v>9500000</v>
      </c>
      <c r="Q1200" s="358">
        <v>9500000</v>
      </c>
      <c r="R1200" s="358">
        <v>9500000</v>
      </c>
      <c r="S1200" s="358">
        <v>9500000</v>
      </c>
      <c r="T1200" s="358">
        <v>9500000</v>
      </c>
      <c r="U1200" s="35">
        <f t="shared" si="72"/>
        <v>7</v>
      </c>
      <c r="W1200">
        <f>COUNTIF($E$3:$E$1479,E1200)</f>
        <v>1</v>
      </c>
      <c r="X1200" s="35">
        <f t="shared" si="73"/>
        <v>0</v>
      </c>
      <c r="Y1200">
        <f t="shared" si="74"/>
        <v>0</v>
      </c>
    </row>
    <row r="1201" spans="1:25" ht="15.75" x14ac:dyDescent="0.25">
      <c r="A1201">
        <f t="shared" si="75"/>
        <v>1199</v>
      </c>
      <c r="B1201" t="str">
        <f>C1201&amp;" "&amp;D1201&amp;" - "&amp;F1201</f>
        <v>Mike Condon - TBL</v>
      </c>
      <c r="C1201" t="str">
        <f>RIGHT(E1201,(LEN(E1201)-1)-SEARCH(",",E1201,1))</f>
        <v>Mike</v>
      </c>
      <c r="D1201" t="str">
        <f>LEFT(E1201,SEARCH(",",E1201,1)-1)</f>
        <v>Condon</v>
      </c>
      <c r="E1201" s="39" t="s">
        <v>1532</v>
      </c>
      <c r="F1201" s="30" t="s">
        <v>32</v>
      </c>
      <c r="G1201" s="35">
        <v>0</v>
      </c>
      <c r="H1201" s="35" t="s">
        <v>127</v>
      </c>
      <c r="I1201" s="35" t="s">
        <v>2448</v>
      </c>
      <c r="J1201" s="35">
        <v>29</v>
      </c>
      <c r="K1201" s="35">
        <f>VALUE(COUNTIF(Validation!$A$2:$H$47,E1201))</f>
        <v>0</v>
      </c>
      <c r="L1201" s="361">
        <f>IF(OR(N1201="RFA",N1201="UFA",N1201="",N1201=0),0,N1201)</f>
        <v>2400000</v>
      </c>
      <c r="M1201" s="361">
        <f>IF(OR(O1201="RFA",O1201="UFA",O1201="",O1201=0),0,O1201)</f>
        <v>0</v>
      </c>
      <c r="N1201" s="358">
        <v>2400000</v>
      </c>
      <c r="O1201" s="358" t="s">
        <v>7</v>
      </c>
      <c r="P1201" s="358">
        <v>0</v>
      </c>
      <c r="Q1201" s="358">
        <v>0</v>
      </c>
      <c r="R1201" s="358">
        <v>0</v>
      </c>
      <c r="S1201" s="358">
        <v>0</v>
      </c>
      <c r="T1201" s="358">
        <v>0</v>
      </c>
      <c r="U1201" s="35">
        <f t="shared" si="72"/>
        <v>1</v>
      </c>
      <c r="W1201">
        <f>COUNTIF($E$3:$E$1479,E1201)</f>
        <v>1</v>
      </c>
      <c r="X1201" s="35">
        <f t="shared" si="73"/>
        <v>0</v>
      </c>
      <c r="Y1201">
        <f t="shared" si="74"/>
        <v>0</v>
      </c>
    </row>
    <row r="1202" spans="1:25" ht="15.75" x14ac:dyDescent="0.25">
      <c r="A1202">
        <f t="shared" si="75"/>
        <v>1200</v>
      </c>
      <c r="B1202" t="str">
        <f>C1202&amp;" "&amp;D1202&amp;" - "&amp;F1202</f>
        <v>Kevin Shattenkirk - TBL</v>
      </c>
      <c r="C1202" t="str">
        <f>RIGHT(E1202,(LEN(E1202)-1)-SEARCH(",",E1202,1))</f>
        <v>Kevin</v>
      </c>
      <c r="D1202" t="str">
        <f>LEFT(E1202,SEARCH(",",E1202,1)-1)</f>
        <v>Shattenkirk</v>
      </c>
      <c r="E1202" s="39" t="s">
        <v>1762</v>
      </c>
      <c r="F1202" s="30" t="s">
        <v>32</v>
      </c>
      <c r="G1202" s="35" t="s">
        <v>374</v>
      </c>
      <c r="H1202" s="35" t="s">
        <v>2446</v>
      </c>
      <c r="I1202" s="35" t="s">
        <v>2441</v>
      </c>
      <c r="J1202" s="35">
        <v>30</v>
      </c>
      <c r="K1202" s="35">
        <f>VALUE(COUNTIF(Validation!$A$2:$H$47,E1202))</f>
        <v>0</v>
      </c>
      <c r="L1202" s="361">
        <f>IF(OR(N1202="RFA",N1202="UFA",N1202="",N1202=0),0,N1202)</f>
        <v>1750000</v>
      </c>
      <c r="M1202" s="361">
        <f>IF(OR(O1202="RFA",O1202="UFA",O1202="",O1202=0),0,O1202)</f>
        <v>0</v>
      </c>
      <c r="N1202" s="358">
        <v>1750000</v>
      </c>
      <c r="O1202" s="358" t="s">
        <v>7</v>
      </c>
      <c r="P1202" s="358">
        <v>0</v>
      </c>
      <c r="Q1202" s="358">
        <v>0</v>
      </c>
      <c r="R1202" s="358">
        <v>0</v>
      </c>
      <c r="S1202" s="358">
        <v>0</v>
      </c>
      <c r="T1202" s="358">
        <v>0</v>
      </c>
      <c r="U1202" s="35">
        <f t="shared" si="72"/>
        <v>1</v>
      </c>
      <c r="W1202">
        <f>COUNTIF($E$3:$E$1479,E1202)</f>
        <v>1</v>
      </c>
      <c r="X1202" s="35">
        <f t="shared" si="73"/>
        <v>0</v>
      </c>
      <c r="Y1202">
        <f t="shared" si="74"/>
        <v>0</v>
      </c>
    </row>
    <row r="1203" spans="1:25" ht="15.75" x14ac:dyDescent="0.25">
      <c r="A1203">
        <f t="shared" si="75"/>
        <v>1201</v>
      </c>
      <c r="B1203" t="str">
        <f>C1203&amp;" "&amp;D1203&amp;" - "&amp;F1203</f>
        <v>Mikhail Sergachev - TBL</v>
      </c>
      <c r="C1203" t="str">
        <f>RIGHT(E1203,(LEN(E1203)-1)-SEARCH(",",E1203,1))</f>
        <v>Mikhail</v>
      </c>
      <c r="D1203" t="str">
        <f>LEFT(E1203,SEARCH(",",E1203,1)-1)</f>
        <v>Sergachev</v>
      </c>
      <c r="E1203" s="39" t="s">
        <v>1562</v>
      </c>
      <c r="F1203" s="30" t="s">
        <v>32</v>
      </c>
      <c r="G1203" s="35" t="s">
        <v>405</v>
      </c>
      <c r="H1203" s="35" t="s">
        <v>2447</v>
      </c>
      <c r="I1203" s="35" t="s">
        <v>2441</v>
      </c>
      <c r="J1203" s="35">
        <v>21</v>
      </c>
      <c r="K1203" s="35">
        <f>VALUE(COUNTIF(Validation!$A$2:$H$47,E1203))</f>
        <v>0</v>
      </c>
      <c r="L1203" s="361">
        <f>IF(OR(N1203="RFA",N1203="UFA",N1203="",N1203=0),0,N1203)</f>
        <v>1744166</v>
      </c>
      <c r="M1203" s="361">
        <f>IF(OR(O1203="RFA",O1203="UFA",O1203="",O1203=0),0,O1203)</f>
        <v>0</v>
      </c>
      <c r="N1203" s="358">
        <v>1744166</v>
      </c>
      <c r="O1203" s="358" t="s">
        <v>8</v>
      </c>
      <c r="P1203" s="358">
        <v>0</v>
      </c>
      <c r="Q1203" s="358">
        <v>0</v>
      </c>
      <c r="R1203" s="358">
        <v>0</v>
      </c>
      <c r="S1203" s="358">
        <v>0</v>
      </c>
      <c r="T1203" s="358">
        <v>0</v>
      </c>
      <c r="U1203" s="35">
        <f t="shared" si="72"/>
        <v>1</v>
      </c>
      <c r="W1203">
        <f>COUNTIF($E$3:$E$1479,E1203)</f>
        <v>1</v>
      </c>
      <c r="X1203" s="35">
        <f t="shared" si="73"/>
        <v>1</v>
      </c>
      <c r="Y1203">
        <f t="shared" si="74"/>
        <v>0</v>
      </c>
    </row>
    <row r="1204" spans="1:25" ht="15.75" x14ac:dyDescent="0.25">
      <c r="A1204">
        <f t="shared" si="75"/>
        <v>1202</v>
      </c>
      <c r="B1204" t="str">
        <f>C1204&amp;" "&amp;D1204&amp;" - "&amp;F1204</f>
        <v>Braydon Coburn - TBL</v>
      </c>
      <c r="C1204" t="str">
        <f>RIGHT(E1204,(LEN(E1204)-1)-SEARCH(",",E1204,1))</f>
        <v>Braydon</v>
      </c>
      <c r="D1204" t="str">
        <f>LEFT(E1204,SEARCH(",",E1204,1)-1)</f>
        <v>Coburn</v>
      </c>
      <c r="E1204" s="39" t="s">
        <v>1561</v>
      </c>
      <c r="F1204" s="30" t="s">
        <v>32</v>
      </c>
      <c r="G1204" s="35">
        <v>0</v>
      </c>
      <c r="H1204" s="35" t="s">
        <v>2447</v>
      </c>
      <c r="I1204" s="35" t="s">
        <v>2441</v>
      </c>
      <c r="J1204" s="35">
        <v>34</v>
      </c>
      <c r="K1204" s="35">
        <f>VALUE(COUNTIF(Validation!$A$2:$H$47,E1204))</f>
        <v>0</v>
      </c>
      <c r="L1204" s="361">
        <f>IF(OR(N1204="RFA",N1204="UFA",N1204="",N1204=0),0,N1204)</f>
        <v>1700000</v>
      </c>
      <c r="M1204" s="361">
        <f>IF(OR(O1204="RFA",O1204="UFA",O1204="",O1204=0),0,O1204)</f>
        <v>1700000</v>
      </c>
      <c r="N1204" s="358">
        <v>1700000</v>
      </c>
      <c r="O1204" s="358">
        <v>1700000</v>
      </c>
      <c r="P1204" s="358" t="s">
        <v>7</v>
      </c>
      <c r="Q1204" s="358">
        <v>0</v>
      </c>
      <c r="R1204" s="358">
        <v>0</v>
      </c>
      <c r="S1204" s="358">
        <v>0</v>
      </c>
      <c r="T1204" s="358">
        <v>0</v>
      </c>
      <c r="U1204" s="35">
        <f t="shared" si="72"/>
        <v>2</v>
      </c>
      <c r="W1204">
        <f>COUNTIF($E$3:$E$1479,E1204)</f>
        <v>1</v>
      </c>
      <c r="X1204" s="35">
        <f t="shared" si="73"/>
        <v>0</v>
      </c>
      <c r="Y1204">
        <f t="shared" si="74"/>
        <v>1</v>
      </c>
    </row>
    <row r="1205" spans="1:25" ht="15.75" x14ac:dyDescent="0.25">
      <c r="A1205">
        <f t="shared" si="75"/>
        <v>1203</v>
      </c>
      <c r="B1205" t="str">
        <f>C1205&amp;" "&amp;D1205&amp;" - "&amp;F1205</f>
        <v>Cedric Paquette - TBL</v>
      </c>
      <c r="C1205" t="str">
        <f>RIGHT(E1205,(LEN(E1205)-1)-SEARCH(",",E1205,1))</f>
        <v>Cedric</v>
      </c>
      <c r="D1205" t="str">
        <f>LEFT(E1205,SEARCH(",",E1205,1)-1)</f>
        <v>Paquette</v>
      </c>
      <c r="E1205" s="39" t="s">
        <v>2907</v>
      </c>
      <c r="F1205" s="30" t="s">
        <v>32</v>
      </c>
      <c r="G1205" s="35">
        <v>0</v>
      </c>
      <c r="H1205" s="35" t="s">
        <v>2454</v>
      </c>
      <c r="I1205" s="35" t="s">
        <v>2441</v>
      </c>
      <c r="J1205" s="35">
        <v>26</v>
      </c>
      <c r="K1205" s="35">
        <f>VALUE(COUNTIF(Validation!$A$2:$H$47,E1205))</f>
        <v>0</v>
      </c>
      <c r="L1205" s="361">
        <f>IF(OR(N1205="RFA",N1205="UFA",N1205="",N1205=0),0,N1205)</f>
        <v>1650000</v>
      </c>
      <c r="M1205" s="361">
        <f>IF(OR(O1205="RFA",O1205="UFA",O1205="",O1205=0),0,O1205)</f>
        <v>1650000</v>
      </c>
      <c r="N1205" s="358">
        <v>1650000</v>
      </c>
      <c r="O1205" s="358">
        <v>1650000</v>
      </c>
      <c r="P1205" s="358" t="s">
        <v>7</v>
      </c>
      <c r="Q1205" s="358">
        <v>0</v>
      </c>
      <c r="R1205" s="358">
        <v>0</v>
      </c>
      <c r="S1205" s="358">
        <v>0</v>
      </c>
      <c r="T1205" s="358">
        <v>0</v>
      </c>
      <c r="U1205" s="35">
        <f t="shared" si="72"/>
        <v>2</v>
      </c>
      <c r="W1205">
        <f>COUNTIF($E$3:$E$1479,E1205)</f>
        <v>1</v>
      </c>
      <c r="X1205" s="35">
        <f t="shared" si="73"/>
        <v>0</v>
      </c>
      <c r="Y1205">
        <f t="shared" si="74"/>
        <v>1</v>
      </c>
    </row>
    <row r="1206" spans="1:25" ht="15.75" x14ac:dyDescent="0.25">
      <c r="A1206">
        <f t="shared" si="75"/>
        <v>1204</v>
      </c>
      <c r="B1206" t="str">
        <f>C1206&amp;" "&amp;D1206&amp;" - "&amp;F1206</f>
        <v>Cal Foote - TBL</v>
      </c>
      <c r="C1206" t="str">
        <f>RIGHT(E1206,(LEN(E1206)-1)-SEARCH(",",E1206,1))</f>
        <v>Cal</v>
      </c>
      <c r="D1206" t="str">
        <f>LEFT(E1206,SEARCH(",",E1206,1)-1)</f>
        <v>Foote</v>
      </c>
      <c r="E1206" s="39" t="s">
        <v>1567</v>
      </c>
      <c r="F1206" s="30" t="s">
        <v>32</v>
      </c>
      <c r="G1206" s="35" t="s">
        <v>388</v>
      </c>
      <c r="H1206" s="9" t="s">
        <v>2446</v>
      </c>
      <c r="I1206" s="9" t="s">
        <v>2448</v>
      </c>
      <c r="J1206" s="9">
        <v>20</v>
      </c>
      <c r="K1206" s="35">
        <f>VALUE(COUNTIF(Validation!$A$2:$H$47,E1206))</f>
        <v>0</v>
      </c>
      <c r="L1206" s="361">
        <f>IF(OR(N1206="RFA",N1206="UFA",N1206="",N1206=0),0,N1206)</f>
        <v>1425000</v>
      </c>
      <c r="M1206" s="361">
        <f>IF(OR(O1206="RFA",O1206="UFA",O1206="",O1206=0),0,O1206)</f>
        <v>1425000</v>
      </c>
      <c r="N1206" s="358">
        <v>1425000</v>
      </c>
      <c r="O1206" s="358">
        <v>1425000</v>
      </c>
      <c r="P1206" s="358" t="s">
        <v>8</v>
      </c>
      <c r="Q1206" s="358">
        <v>0</v>
      </c>
      <c r="R1206" s="358">
        <v>0</v>
      </c>
      <c r="S1206" s="358">
        <v>0</v>
      </c>
      <c r="T1206" s="358">
        <v>0</v>
      </c>
      <c r="U1206" s="35">
        <f t="shared" si="72"/>
        <v>2</v>
      </c>
      <c r="W1206">
        <f>COUNTIF($E$3:$E$1479,E1206)</f>
        <v>1</v>
      </c>
      <c r="X1206" s="35">
        <f t="shared" si="73"/>
        <v>1</v>
      </c>
      <c r="Y1206">
        <f t="shared" si="74"/>
        <v>1</v>
      </c>
    </row>
    <row r="1207" spans="1:25" ht="15.75" x14ac:dyDescent="0.25">
      <c r="A1207">
        <f t="shared" si="75"/>
        <v>1205</v>
      </c>
      <c r="B1207" t="str">
        <f>C1207&amp;" "&amp;D1207&amp;" - "&amp;F1207</f>
        <v>Curtis McElhinney - TBL</v>
      </c>
      <c r="C1207" t="str">
        <f>RIGHT(E1207,(LEN(E1207)-1)-SEARCH(",",E1207,1))</f>
        <v>Curtis</v>
      </c>
      <c r="D1207" t="str">
        <f>LEFT(E1207,SEARCH(",",E1207,1)-1)</f>
        <v>McElhinney</v>
      </c>
      <c r="E1207" s="39" t="s">
        <v>1611</v>
      </c>
      <c r="F1207" s="30" t="s">
        <v>32</v>
      </c>
      <c r="G1207" s="35" t="s">
        <v>2513</v>
      </c>
      <c r="H1207" s="35" t="s">
        <v>127</v>
      </c>
      <c r="I1207" s="35" t="s">
        <v>2441</v>
      </c>
      <c r="J1207" s="35">
        <v>36</v>
      </c>
      <c r="K1207" s="35">
        <f>VALUE(COUNTIF(Validation!$A$2:$H$47,E1207))</f>
        <v>0</v>
      </c>
      <c r="L1207" s="361">
        <f>IF(OR(N1207="RFA",N1207="UFA",N1207="",N1207=0),0,N1207)</f>
        <v>1300000</v>
      </c>
      <c r="M1207" s="361">
        <f>IF(OR(O1207="RFA",O1207="UFA",O1207="",O1207=0),0,O1207)</f>
        <v>1300000</v>
      </c>
      <c r="N1207" s="358">
        <v>1300000</v>
      </c>
      <c r="O1207" s="358">
        <v>1300000</v>
      </c>
      <c r="P1207" s="358" t="s">
        <v>7</v>
      </c>
      <c r="Q1207" s="358">
        <v>0</v>
      </c>
      <c r="R1207" s="358">
        <v>0</v>
      </c>
      <c r="S1207" s="358">
        <v>0</v>
      </c>
      <c r="T1207" s="358">
        <v>0</v>
      </c>
      <c r="U1207" s="35">
        <f t="shared" si="72"/>
        <v>2</v>
      </c>
      <c r="W1207">
        <f>COUNTIF($E$3:$E$1479,E1207)</f>
        <v>1</v>
      </c>
      <c r="X1207" s="35">
        <f t="shared" si="73"/>
        <v>0</v>
      </c>
      <c r="Y1207">
        <f t="shared" si="74"/>
        <v>1</v>
      </c>
    </row>
    <row r="1208" spans="1:25" ht="15.75" x14ac:dyDescent="0.25">
      <c r="A1208">
        <f t="shared" si="75"/>
        <v>1206</v>
      </c>
      <c r="B1208" t="str">
        <f>C1208&amp;" "&amp;D1208&amp;" - "&amp;F1208</f>
        <v>Jan Rutta - TBL</v>
      </c>
      <c r="C1208" t="str">
        <f>RIGHT(E1208,(LEN(E1208)-1)-SEARCH(",",E1208,1))</f>
        <v>Jan</v>
      </c>
      <c r="D1208" t="str">
        <f>LEFT(E1208,SEARCH(",",E1208,1)-1)</f>
        <v>Rutta</v>
      </c>
      <c r="E1208" s="39" t="s">
        <v>1897</v>
      </c>
      <c r="F1208" s="30" t="s">
        <v>32</v>
      </c>
      <c r="G1208" s="35">
        <v>0</v>
      </c>
      <c r="H1208" s="35" t="s">
        <v>2446</v>
      </c>
      <c r="I1208" s="35" t="s">
        <v>2441</v>
      </c>
      <c r="J1208" s="35">
        <v>29</v>
      </c>
      <c r="K1208" s="35">
        <f>VALUE(COUNTIF(Validation!$A$2:$H$47,E1208))</f>
        <v>0</v>
      </c>
      <c r="L1208" s="361">
        <f>IF(OR(N1208="RFA",N1208="UFA",N1208="",N1208=0),0,N1208)</f>
        <v>1300000</v>
      </c>
      <c r="M1208" s="361">
        <f>IF(OR(O1208="RFA",O1208="UFA",O1208="",O1208=0),0,O1208)</f>
        <v>0</v>
      </c>
      <c r="N1208" s="358">
        <v>1300000</v>
      </c>
      <c r="O1208" s="358" t="s">
        <v>7</v>
      </c>
      <c r="P1208" s="358">
        <v>0</v>
      </c>
      <c r="Q1208" s="358">
        <v>0</v>
      </c>
      <c r="R1208" s="358">
        <v>0</v>
      </c>
      <c r="S1208" s="358">
        <v>0</v>
      </c>
      <c r="T1208" s="358">
        <v>0</v>
      </c>
      <c r="U1208" s="35">
        <f t="shared" si="72"/>
        <v>1</v>
      </c>
      <c r="W1208">
        <f>COUNTIF($E$3:$E$1479,E1208)</f>
        <v>1</v>
      </c>
      <c r="X1208" s="35">
        <f t="shared" si="73"/>
        <v>0</v>
      </c>
      <c r="Y1208">
        <f t="shared" si="74"/>
        <v>0</v>
      </c>
    </row>
    <row r="1209" spans="1:25" ht="15.75" x14ac:dyDescent="0.25">
      <c r="A1209">
        <f t="shared" si="75"/>
        <v>1207</v>
      </c>
      <c r="B1209" t="str">
        <f>C1209&amp;" "&amp;D1209&amp;" - "&amp;F1209</f>
        <v>Louis Domingue - TBL</v>
      </c>
      <c r="C1209" t="str">
        <f>RIGHT(E1209,(LEN(E1209)-1)-SEARCH(",",E1209,1))</f>
        <v>Louis</v>
      </c>
      <c r="D1209" t="str">
        <f>LEFT(E1209,SEARCH(",",E1209,1)-1)</f>
        <v>Domingue</v>
      </c>
      <c r="E1209" s="39" t="s">
        <v>1566</v>
      </c>
      <c r="F1209" s="30" t="s">
        <v>32</v>
      </c>
      <c r="G1209" s="35">
        <v>0</v>
      </c>
      <c r="H1209" s="9" t="s">
        <v>127</v>
      </c>
      <c r="I1209" s="9" t="s">
        <v>2448</v>
      </c>
      <c r="J1209" s="9">
        <v>27</v>
      </c>
      <c r="K1209" s="35">
        <f>VALUE(COUNTIF(Validation!$A$2:$H$47,E1209))</f>
        <v>0</v>
      </c>
      <c r="L1209" s="361">
        <f>IF(OR(N1209="RFA",N1209="UFA",N1209="",N1209=0),0,N1209)</f>
        <v>1150000</v>
      </c>
      <c r="M1209" s="361">
        <f>IF(OR(O1209="RFA",O1209="UFA",O1209="",O1209=0),0,O1209)</f>
        <v>0</v>
      </c>
      <c r="N1209" s="358">
        <v>1150000</v>
      </c>
      <c r="O1209" s="358" t="s">
        <v>7</v>
      </c>
      <c r="P1209" s="358">
        <v>0</v>
      </c>
      <c r="Q1209" s="358">
        <v>0</v>
      </c>
      <c r="R1209" s="358">
        <v>0</v>
      </c>
      <c r="S1209" s="358">
        <v>0</v>
      </c>
      <c r="T1209" s="358">
        <v>0</v>
      </c>
      <c r="U1209" s="35">
        <f t="shared" si="72"/>
        <v>1</v>
      </c>
      <c r="W1209">
        <f>COUNTIF($E$3:$E$1479,E1209)</f>
        <v>2</v>
      </c>
      <c r="X1209" s="35">
        <f t="shared" si="73"/>
        <v>0</v>
      </c>
      <c r="Y1209">
        <f t="shared" si="74"/>
        <v>0</v>
      </c>
    </row>
    <row r="1210" spans="1:25" ht="15.75" x14ac:dyDescent="0.25">
      <c r="A1210">
        <f t="shared" si="75"/>
        <v>1208</v>
      </c>
      <c r="B1210" t="str">
        <f>C1210&amp;" "&amp;D1210&amp;" - "&amp;F1210</f>
        <v>Louis Domingue - TBL</v>
      </c>
      <c r="C1210" t="str">
        <f>RIGHT(E1210,(LEN(E1210)-1)-SEARCH(",",E1210,1))</f>
        <v>Louis</v>
      </c>
      <c r="D1210" t="str">
        <f>LEFT(E1210,SEARCH(",",E1210,1)-1)</f>
        <v>Domingue</v>
      </c>
      <c r="E1210" s="39" t="s">
        <v>1566</v>
      </c>
      <c r="F1210" s="30" t="s">
        <v>32</v>
      </c>
      <c r="G1210" s="35">
        <v>0</v>
      </c>
      <c r="H1210" s="35" t="s">
        <v>127</v>
      </c>
      <c r="I1210" s="35" t="s">
        <v>2448</v>
      </c>
      <c r="J1210" s="35">
        <v>27</v>
      </c>
      <c r="K1210" s="35">
        <f>VALUE(COUNTIF(Validation!$A$2:$H$47,E1210))</f>
        <v>0</v>
      </c>
      <c r="L1210" s="361">
        <f>IF(OR(N1210="RFA",N1210="UFA",N1210="",N1210=0),0,N1210)</f>
        <v>1150000</v>
      </c>
      <c r="M1210" s="361">
        <f>IF(OR(O1210="RFA",O1210="UFA",O1210="",O1210=0),0,O1210)</f>
        <v>0</v>
      </c>
      <c r="N1210" s="358">
        <v>1150000</v>
      </c>
      <c r="O1210" s="358" t="s">
        <v>7</v>
      </c>
      <c r="P1210" s="358">
        <v>0</v>
      </c>
      <c r="Q1210" s="358">
        <v>0</v>
      </c>
      <c r="R1210" s="358">
        <v>0</v>
      </c>
      <c r="S1210" s="358">
        <v>0</v>
      </c>
      <c r="T1210" s="358">
        <v>0</v>
      </c>
      <c r="U1210" s="35">
        <f t="shared" si="72"/>
        <v>1</v>
      </c>
      <c r="W1210">
        <f>COUNTIF($E$3:$E$1479,E1210)</f>
        <v>2</v>
      </c>
      <c r="X1210" s="35">
        <f t="shared" si="73"/>
        <v>0</v>
      </c>
      <c r="Y1210">
        <f t="shared" si="74"/>
        <v>0</v>
      </c>
    </row>
    <row r="1211" spans="1:25" ht="15.75" x14ac:dyDescent="0.25">
      <c r="A1211">
        <f t="shared" si="75"/>
        <v>1209</v>
      </c>
      <c r="B1211" t="str">
        <f>C1211&amp;" "&amp;D1211&amp;" - "&amp;F1211</f>
        <v>Anthony Cirelli - TBL</v>
      </c>
      <c r="C1211" t="str">
        <f>RIGHT(E1211,(LEN(E1211)-1)-SEARCH(",",E1211,1))</f>
        <v>Anthony</v>
      </c>
      <c r="D1211" t="str">
        <f>LEFT(E1211,SEARCH(",",E1211,1)-1)</f>
        <v>Cirelli</v>
      </c>
      <c r="E1211" s="39" t="s">
        <v>1579</v>
      </c>
      <c r="F1211" s="30" t="s">
        <v>32</v>
      </c>
      <c r="G1211" s="35" t="s">
        <v>388</v>
      </c>
      <c r="H1211" s="35" t="s">
        <v>73</v>
      </c>
      <c r="I1211" s="35" t="s">
        <v>2441</v>
      </c>
      <c r="J1211" s="35">
        <v>22</v>
      </c>
      <c r="K1211" s="35">
        <f>VALUE(COUNTIF(Validation!$A$2:$H$47,E1211))</f>
        <v>0</v>
      </c>
      <c r="L1211" s="361">
        <f>IF(OR(N1211="RFA",N1211="UFA",N1211="",N1211=0),0,N1211)</f>
        <v>935833</v>
      </c>
      <c r="M1211" s="361">
        <f>IF(OR(O1211="RFA",O1211="UFA",O1211="",O1211=0),0,O1211)</f>
        <v>0</v>
      </c>
      <c r="N1211" s="358">
        <v>935833</v>
      </c>
      <c r="O1211" s="358" t="s">
        <v>8</v>
      </c>
      <c r="P1211" s="358">
        <v>0</v>
      </c>
      <c r="Q1211" s="358">
        <v>0</v>
      </c>
      <c r="R1211" s="358">
        <v>0</v>
      </c>
      <c r="S1211" s="358">
        <v>0</v>
      </c>
      <c r="T1211" s="358">
        <v>0</v>
      </c>
      <c r="U1211" s="35">
        <f t="shared" si="72"/>
        <v>1</v>
      </c>
      <c r="W1211">
        <f>COUNTIF($E$3:$E$1479,E1211)</f>
        <v>1</v>
      </c>
      <c r="X1211" s="35">
        <f t="shared" si="73"/>
        <v>1</v>
      </c>
      <c r="Y1211">
        <f t="shared" si="74"/>
        <v>0</v>
      </c>
    </row>
    <row r="1212" spans="1:25" ht="15.75" x14ac:dyDescent="0.25">
      <c r="A1212">
        <f t="shared" si="75"/>
        <v>1210</v>
      </c>
      <c r="B1212" t="str">
        <f>C1212&amp;" "&amp;D1212&amp;" - "&amp;F1212</f>
        <v>Dennis Yan - TBL</v>
      </c>
      <c r="C1212" t="str">
        <f>RIGHT(E1212,(LEN(E1212)-1)-SEARCH(",",E1212,1))</f>
        <v>Dennis</v>
      </c>
      <c r="D1212" t="str">
        <f>LEFT(E1212,SEARCH(",",E1212,1)-1)</f>
        <v>Yan</v>
      </c>
      <c r="E1212" s="39" t="s">
        <v>1577</v>
      </c>
      <c r="F1212" s="30" t="s">
        <v>32</v>
      </c>
      <c r="G1212" s="35" t="s">
        <v>388</v>
      </c>
      <c r="H1212" s="35" t="s">
        <v>2442</v>
      </c>
      <c r="I1212" s="35" t="s">
        <v>2448</v>
      </c>
      <c r="J1212" s="35">
        <v>22</v>
      </c>
      <c r="K1212" s="35">
        <f>VALUE(COUNTIF(Validation!$A$2:$H$47,E1212))</f>
        <v>0</v>
      </c>
      <c r="L1212" s="361">
        <f>IF(OR(N1212="RFA",N1212="UFA",N1212="",N1212=0),0,N1212)</f>
        <v>935833</v>
      </c>
      <c r="M1212" s="361">
        <f>IF(OR(O1212="RFA",O1212="UFA",O1212="",O1212=0),0,O1212)</f>
        <v>0</v>
      </c>
      <c r="N1212" s="358">
        <v>935833</v>
      </c>
      <c r="O1212" s="358" t="s">
        <v>8</v>
      </c>
      <c r="P1212" s="358">
        <v>0</v>
      </c>
      <c r="Q1212" s="358">
        <v>0</v>
      </c>
      <c r="R1212" s="358">
        <v>0</v>
      </c>
      <c r="S1212" s="358">
        <v>0</v>
      </c>
      <c r="T1212" s="358">
        <v>0</v>
      </c>
      <c r="U1212" s="35">
        <f t="shared" si="72"/>
        <v>1</v>
      </c>
      <c r="W1212">
        <f>COUNTIF($E$3:$E$1479,E1212)</f>
        <v>1</v>
      </c>
      <c r="X1212" s="35">
        <f t="shared" si="73"/>
        <v>1</v>
      </c>
      <c r="Y1212">
        <f t="shared" si="74"/>
        <v>0</v>
      </c>
    </row>
    <row r="1213" spans="1:25" ht="15.75" x14ac:dyDescent="0.25">
      <c r="A1213">
        <f t="shared" si="75"/>
        <v>1211</v>
      </c>
      <c r="B1213" t="str">
        <f>C1213&amp;" "&amp;D1213&amp;" - "&amp;F1213</f>
        <v>Ross Colton - TBL</v>
      </c>
      <c r="C1213" t="str">
        <f>RIGHT(E1213,(LEN(E1213)-1)-SEARCH(",",E1213,1))</f>
        <v>Ross</v>
      </c>
      <c r="D1213" t="str">
        <f>LEFT(E1213,SEARCH(",",E1213,1)-1)</f>
        <v>Colton</v>
      </c>
      <c r="E1213" s="39" t="s">
        <v>1574</v>
      </c>
      <c r="F1213" s="30" t="s">
        <v>32</v>
      </c>
      <c r="G1213" s="35" t="s">
        <v>388</v>
      </c>
      <c r="H1213" s="35" t="s">
        <v>73</v>
      </c>
      <c r="I1213" s="35" t="s">
        <v>2448</v>
      </c>
      <c r="J1213" s="35">
        <v>22</v>
      </c>
      <c r="K1213" s="35">
        <f>VALUE(COUNTIF(Validation!$A$2:$H$47,E1213))</f>
        <v>0</v>
      </c>
      <c r="L1213" s="361">
        <f>IF(OR(N1213="RFA",N1213="UFA",N1213="",N1213=0),0,N1213)</f>
        <v>925000</v>
      </c>
      <c r="M1213" s="361">
        <f>IF(OR(O1213="RFA",O1213="UFA",O1213="",O1213=0),0,O1213)</f>
        <v>0</v>
      </c>
      <c r="N1213" s="358">
        <v>925000</v>
      </c>
      <c r="O1213" s="358" t="s">
        <v>8</v>
      </c>
      <c r="P1213" s="358">
        <v>0</v>
      </c>
      <c r="Q1213" s="358">
        <v>0</v>
      </c>
      <c r="R1213" s="358">
        <v>0</v>
      </c>
      <c r="S1213" s="358">
        <v>0</v>
      </c>
      <c r="T1213" s="358">
        <v>0</v>
      </c>
      <c r="U1213" s="35">
        <f t="shared" si="72"/>
        <v>1</v>
      </c>
      <c r="W1213">
        <f>COUNTIF($E$3:$E$1479,E1213)</f>
        <v>1</v>
      </c>
      <c r="X1213" s="35">
        <f t="shared" si="73"/>
        <v>1</v>
      </c>
      <c r="Y1213">
        <f t="shared" si="74"/>
        <v>0</v>
      </c>
    </row>
    <row r="1214" spans="1:25" ht="15.75" x14ac:dyDescent="0.25">
      <c r="A1214">
        <f t="shared" si="75"/>
        <v>1212</v>
      </c>
      <c r="B1214" t="str">
        <f>C1214&amp;" "&amp;D1214&amp;" - "&amp;F1214</f>
        <v>Nolan Foote - TBL</v>
      </c>
      <c r="C1214" t="str">
        <f>RIGHT(E1214,(LEN(E1214)-1)-SEARCH(",",E1214,1))</f>
        <v>Nolan</v>
      </c>
      <c r="D1214" t="str">
        <f>LEFT(E1214,SEARCH(",",E1214,1)-1)</f>
        <v>Foote</v>
      </c>
      <c r="E1214" s="39" t="s">
        <v>2560</v>
      </c>
      <c r="F1214" s="30" t="s">
        <v>32</v>
      </c>
      <c r="G1214" s="35" t="s">
        <v>388</v>
      </c>
      <c r="H1214" s="9" t="s">
        <v>2442</v>
      </c>
      <c r="I1214" s="9" t="s">
        <v>2448</v>
      </c>
      <c r="J1214" s="9">
        <v>18</v>
      </c>
      <c r="K1214" s="35">
        <f>VALUE(COUNTIF(Validation!$A$2:$H$47,E1214))</f>
        <v>0</v>
      </c>
      <c r="L1214" s="361">
        <f>IF(OR(N1214="RFA",N1214="UFA",N1214="",N1214=0),0,N1214)</f>
        <v>925000</v>
      </c>
      <c r="M1214" s="361">
        <f>IF(OR(O1214="RFA",O1214="UFA",O1214="",O1214=0),0,O1214)</f>
        <v>925000</v>
      </c>
      <c r="N1214" s="358">
        <v>925000</v>
      </c>
      <c r="O1214" s="358">
        <v>925000</v>
      </c>
      <c r="P1214" s="358">
        <v>925000</v>
      </c>
      <c r="Q1214" s="358" t="s">
        <v>8</v>
      </c>
      <c r="R1214" s="358">
        <v>0</v>
      </c>
      <c r="S1214" s="358">
        <v>0</v>
      </c>
      <c r="T1214" s="358">
        <v>0</v>
      </c>
      <c r="U1214" s="35">
        <f t="shared" ref="U1214:U1276" si="76">COUNTIF(N1214:T1214,"&gt;0")</f>
        <v>3</v>
      </c>
      <c r="W1214">
        <f>COUNTIF($E$3:$E$1479,E1214)</f>
        <v>1</v>
      </c>
      <c r="X1214" s="35">
        <f t="shared" si="73"/>
        <v>1</v>
      </c>
      <c r="Y1214">
        <f t="shared" si="74"/>
        <v>1</v>
      </c>
    </row>
    <row r="1215" spans="1:25" ht="15.75" x14ac:dyDescent="0.25">
      <c r="A1215">
        <f t="shared" si="75"/>
        <v>1213</v>
      </c>
      <c r="B1215" t="str">
        <f>C1215&amp;" "&amp;D1215&amp;" - "&amp;F1215</f>
        <v>Jimmy Huntington - TBL</v>
      </c>
      <c r="C1215" t="str">
        <f>RIGHT(E1215,(LEN(E1215)-1)-SEARCH(",",E1215,1))</f>
        <v>Jimmy</v>
      </c>
      <c r="D1215" t="str">
        <f>LEFT(E1215,SEARCH(",",E1215,1)-1)</f>
        <v>Huntington</v>
      </c>
      <c r="E1215" s="39" t="s">
        <v>2561</v>
      </c>
      <c r="F1215" s="30" t="s">
        <v>32</v>
      </c>
      <c r="G1215" s="35" t="s">
        <v>388</v>
      </c>
      <c r="H1215" s="9" t="s">
        <v>73</v>
      </c>
      <c r="I1215" s="9" t="s">
        <v>2448</v>
      </c>
      <c r="J1215" s="9">
        <v>20</v>
      </c>
      <c r="K1215" s="35">
        <f>VALUE(COUNTIF(Validation!$A$2:$H$47,E1215))</f>
        <v>0</v>
      </c>
      <c r="L1215" s="361">
        <f>IF(OR(N1215="RFA",N1215="UFA",N1215="",N1215=0),0,N1215)</f>
        <v>925000</v>
      </c>
      <c r="M1215" s="361">
        <f>IF(OR(O1215="RFA",O1215="UFA",O1215="",O1215=0),0,O1215)</f>
        <v>925000</v>
      </c>
      <c r="N1215" s="358">
        <v>925000</v>
      </c>
      <c r="O1215" s="358">
        <v>925000</v>
      </c>
      <c r="P1215" s="358">
        <v>925000</v>
      </c>
      <c r="Q1215" s="358" t="s">
        <v>8</v>
      </c>
      <c r="R1215" s="358">
        <v>0</v>
      </c>
      <c r="S1215" s="358">
        <v>0</v>
      </c>
      <c r="T1215" s="358">
        <v>0</v>
      </c>
      <c r="U1215" s="35">
        <f t="shared" si="76"/>
        <v>3</v>
      </c>
      <c r="W1215">
        <f>COUNTIF($E$3:$E$1479,E1215)</f>
        <v>1</v>
      </c>
      <c r="X1215" s="35">
        <f t="shared" ref="X1215:X1277" si="77">IF(LEFT(G1215,3)="ELC",1,0)</f>
        <v>1</v>
      </c>
      <c r="Y1215">
        <f t="shared" ref="Y1215:Y1277" si="78">IF(L1215=M1215,1,0)</f>
        <v>1</v>
      </c>
    </row>
    <row r="1216" spans="1:25" ht="15.75" x14ac:dyDescent="0.25">
      <c r="A1216">
        <f t="shared" si="75"/>
        <v>1214</v>
      </c>
      <c r="B1216" t="str">
        <f>C1216&amp;" "&amp;D1216&amp;" - "&amp;F1216</f>
        <v>Ryan Lohin - TBL</v>
      </c>
      <c r="C1216" t="str">
        <f>RIGHT(E1216,(LEN(E1216)-1)-SEARCH(",",E1216,1))</f>
        <v>Ryan</v>
      </c>
      <c r="D1216" t="str">
        <f>LEFT(E1216,SEARCH(",",E1216,1)-1)</f>
        <v>Lohin</v>
      </c>
      <c r="E1216" s="39" t="s">
        <v>2563</v>
      </c>
      <c r="F1216" s="30" t="s">
        <v>32</v>
      </c>
      <c r="G1216" s="35" t="s">
        <v>388</v>
      </c>
      <c r="H1216" s="35" t="s">
        <v>2496</v>
      </c>
      <c r="I1216" s="35" t="s">
        <v>2448</v>
      </c>
      <c r="J1216" s="35">
        <v>23</v>
      </c>
      <c r="K1216" s="35">
        <f>VALUE(COUNTIF(Validation!$A$2:$H$47,E1216))</f>
        <v>0</v>
      </c>
      <c r="L1216" s="361">
        <f>IF(OR(N1216="RFA",N1216="UFA",N1216="",N1216=0),0,N1216)</f>
        <v>925000</v>
      </c>
      <c r="M1216" s="361">
        <f>IF(OR(O1216="RFA",O1216="UFA",O1216="",O1216=0),0,O1216)</f>
        <v>925000</v>
      </c>
      <c r="N1216" s="358">
        <v>925000</v>
      </c>
      <c r="O1216" s="358">
        <v>925000</v>
      </c>
      <c r="P1216" s="358" t="s">
        <v>8</v>
      </c>
      <c r="Q1216" s="358">
        <v>0</v>
      </c>
      <c r="R1216" s="358">
        <v>0</v>
      </c>
      <c r="S1216" s="358">
        <v>0</v>
      </c>
      <c r="T1216" s="358">
        <v>0</v>
      </c>
      <c r="U1216" s="35">
        <f t="shared" si="76"/>
        <v>2</v>
      </c>
      <c r="W1216">
        <f>COUNTIF($E$3:$E$1479,E1216)</f>
        <v>1</v>
      </c>
      <c r="X1216" s="35">
        <f t="shared" si="77"/>
        <v>1</v>
      </c>
      <c r="Y1216">
        <f t="shared" si="78"/>
        <v>1</v>
      </c>
    </row>
    <row r="1217" spans="1:25" ht="15.75" x14ac:dyDescent="0.25">
      <c r="A1217">
        <f t="shared" si="75"/>
        <v>1215</v>
      </c>
      <c r="B1217" t="str">
        <f>C1217&amp;" "&amp;D1217&amp;" - "&amp;F1217</f>
        <v>Alexander Volkov - TBL</v>
      </c>
      <c r="C1217" t="str">
        <f>RIGHT(E1217,(LEN(E1217)-1)-SEARCH(",",E1217,1))</f>
        <v>Alexander</v>
      </c>
      <c r="D1217" t="str">
        <f>LEFT(E1217,SEARCH(",",E1217,1)-1)</f>
        <v>Volkov</v>
      </c>
      <c r="E1217" s="39" t="s">
        <v>1568</v>
      </c>
      <c r="F1217" s="30" t="s">
        <v>32</v>
      </c>
      <c r="G1217" s="35" t="s">
        <v>388</v>
      </c>
      <c r="H1217" s="9" t="s">
        <v>2444</v>
      </c>
      <c r="I1217" s="9" t="s">
        <v>2448</v>
      </c>
      <c r="J1217" s="9">
        <v>22</v>
      </c>
      <c r="K1217" s="35">
        <f>VALUE(COUNTIF(Validation!$A$2:$H$47,E1217))</f>
        <v>0</v>
      </c>
      <c r="L1217" s="361">
        <f>IF(OR(N1217="RFA",N1217="UFA",N1217="",N1217=0),0,N1217)</f>
        <v>925000</v>
      </c>
      <c r="M1217" s="361">
        <f>IF(OR(O1217="RFA",O1217="UFA",O1217="",O1217=0),0,O1217)</f>
        <v>0</v>
      </c>
      <c r="N1217" s="358">
        <v>925000</v>
      </c>
      <c r="O1217" s="358" t="s">
        <v>8</v>
      </c>
      <c r="P1217" s="358">
        <v>0</v>
      </c>
      <c r="Q1217" s="358">
        <v>0</v>
      </c>
      <c r="R1217" s="358">
        <v>0</v>
      </c>
      <c r="S1217" s="358">
        <v>0</v>
      </c>
      <c r="T1217" s="358">
        <v>0</v>
      </c>
      <c r="U1217" s="35">
        <f t="shared" si="76"/>
        <v>1</v>
      </c>
      <c r="W1217">
        <f>COUNTIF($E$3:$E$1479,E1217)</f>
        <v>1</v>
      </c>
      <c r="X1217" s="35">
        <f t="shared" si="77"/>
        <v>1</v>
      </c>
      <c r="Y1217">
        <f t="shared" si="78"/>
        <v>0</v>
      </c>
    </row>
    <row r="1218" spans="1:25" ht="15.75" x14ac:dyDescent="0.25">
      <c r="A1218">
        <f t="shared" si="75"/>
        <v>1216</v>
      </c>
      <c r="B1218" t="str">
        <f>C1218&amp;" "&amp;D1218&amp;" - "&amp;F1218</f>
        <v>Mitchell Stephens - TBL</v>
      </c>
      <c r="C1218" t="str">
        <f>RIGHT(E1218,(LEN(E1218)-1)-SEARCH(",",E1218,1))</f>
        <v>Mitchell</v>
      </c>
      <c r="D1218" t="str">
        <f>LEFT(E1218,SEARCH(",",E1218,1)-1)</f>
        <v>Stephens</v>
      </c>
      <c r="E1218" s="39" t="s">
        <v>1569</v>
      </c>
      <c r="F1218" s="30" t="s">
        <v>32</v>
      </c>
      <c r="G1218" s="35" t="s">
        <v>388</v>
      </c>
      <c r="H1218" s="35" t="s">
        <v>73</v>
      </c>
      <c r="I1218" s="35" t="s">
        <v>2448</v>
      </c>
      <c r="J1218" s="35">
        <v>22</v>
      </c>
      <c r="K1218" s="35">
        <f>VALUE(COUNTIF(Validation!$A$2:$H$47,E1218))</f>
        <v>0</v>
      </c>
      <c r="L1218" s="361">
        <f>IF(OR(N1218="RFA",N1218="UFA",N1218="",N1218=0),0,N1218)</f>
        <v>919166</v>
      </c>
      <c r="M1218" s="361">
        <f>IF(OR(O1218="RFA",O1218="UFA",O1218="",O1218=0),0,O1218)</f>
        <v>0</v>
      </c>
      <c r="N1218" s="358">
        <v>919166</v>
      </c>
      <c r="O1218" s="358" t="s">
        <v>8</v>
      </c>
      <c r="P1218" s="358">
        <v>0</v>
      </c>
      <c r="Q1218" s="358">
        <v>0</v>
      </c>
      <c r="R1218" s="358">
        <v>0</v>
      </c>
      <c r="S1218" s="358">
        <v>0</v>
      </c>
      <c r="T1218" s="358">
        <v>0</v>
      </c>
      <c r="U1218" s="35">
        <f t="shared" si="76"/>
        <v>1</v>
      </c>
      <c r="W1218">
        <f>COUNTIF($E$3:$E$1479,E1218)</f>
        <v>1</v>
      </c>
      <c r="X1218" s="35">
        <f t="shared" si="77"/>
        <v>1</v>
      </c>
      <c r="Y1218">
        <f t="shared" si="78"/>
        <v>0</v>
      </c>
    </row>
    <row r="1219" spans="1:25" ht="15.75" x14ac:dyDescent="0.25">
      <c r="A1219">
        <f t="shared" si="75"/>
        <v>1217</v>
      </c>
      <c r="B1219" t="str">
        <f>C1219&amp;" "&amp;D1219&amp;" - "&amp;F1219</f>
        <v>Mathieu Joseph - TBL</v>
      </c>
      <c r="C1219" t="str">
        <f>RIGHT(E1219,(LEN(E1219)-1)-SEARCH(",",E1219,1))</f>
        <v>Mathieu</v>
      </c>
      <c r="D1219" t="str">
        <f>LEFT(E1219,SEARCH(",",E1219,1)-1)</f>
        <v>Joseph</v>
      </c>
      <c r="E1219" s="39" t="s">
        <v>1580</v>
      </c>
      <c r="F1219" s="30" t="s">
        <v>32</v>
      </c>
      <c r="G1219" s="35" t="s">
        <v>388</v>
      </c>
      <c r="H1219" s="35" t="s">
        <v>2444</v>
      </c>
      <c r="I1219" s="35" t="s">
        <v>2441</v>
      </c>
      <c r="J1219" s="35">
        <v>22</v>
      </c>
      <c r="K1219" s="35">
        <f>VALUE(COUNTIF(Validation!$A$2:$H$47,E1219))</f>
        <v>0</v>
      </c>
      <c r="L1219" s="361">
        <f>IF(OR(N1219="RFA",N1219="UFA",N1219="",N1219=0),0,N1219)</f>
        <v>910833</v>
      </c>
      <c r="M1219" s="361">
        <f>IF(OR(O1219="RFA",O1219="UFA",O1219="",O1219=0),0,O1219)</f>
        <v>0</v>
      </c>
      <c r="N1219" s="358">
        <v>910833</v>
      </c>
      <c r="O1219" s="358" t="s">
        <v>8</v>
      </c>
      <c r="P1219" s="358">
        <v>0</v>
      </c>
      <c r="Q1219" s="358">
        <v>0</v>
      </c>
      <c r="R1219" s="358">
        <v>0</v>
      </c>
      <c r="S1219" s="358">
        <v>0</v>
      </c>
      <c r="T1219" s="358">
        <v>0</v>
      </c>
      <c r="U1219" s="35">
        <f t="shared" si="76"/>
        <v>1</v>
      </c>
      <c r="W1219">
        <f>COUNTIF($E$3:$E$1479,E1219)</f>
        <v>1</v>
      </c>
      <c r="X1219" s="35">
        <f t="shared" si="77"/>
        <v>1</v>
      </c>
      <c r="Y1219">
        <f t="shared" si="78"/>
        <v>0</v>
      </c>
    </row>
    <row r="1220" spans="1:25" ht="15.75" x14ac:dyDescent="0.25">
      <c r="A1220">
        <f t="shared" ref="A1220:A1283" si="79">A1219+1</f>
        <v>1218</v>
      </c>
      <c r="B1220" t="str">
        <f>C1220&amp;" "&amp;D1220&amp;" - "&amp;F1220</f>
        <v>Matthew Spencer - TBL</v>
      </c>
      <c r="C1220" t="str">
        <f>RIGHT(E1220,(LEN(E1220)-1)-SEARCH(",",E1220,1))</f>
        <v>Matthew</v>
      </c>
      <c r="D1220" t="str">
        <f>LEFT(E1220,SEARCH(",",E1220,1)-1)</f>
        <v>Spencer</v>
      </c>
      <c r="E1220" s="39" t="s">
        <v>1578</v>
      </c>
      <c r="F1220" s="30" t="s">
        <v>32</v>
      </c>
      <c r="G1220" s="35" t="s">
        <v>388</v>
      </c>
      <c r="H1220" s="35" t="s">
        <v>82</v>
      </c>
      <c r="I1220" s="35" t="s">
        <v>2448</v>
      </c>
      <c r="J1220" s="35">
        <v>22</v>
      </c>
      <c r="K1220" s="35">
        <f>VALUE(COUNTIF(Validation!$A$2:$H$47,E1220))</f>
        <v>0</v>
      </c>
      <c r="L1220" s="361">
        <f>IF(OR(N1220="RFA",N1220="UFA",N1220="",N1220=0),0,N1220)</f>
        <v>910833</v>
      </c>
      <c r="M1220" s="361">
        <f>IF(OR(O1220="RFA",O1220="UFA",O1220="",O1220=0),0,O1220)</f>
        <v>0</v>
      </c>
      <c r="N1220" s="358">
        <v>910833</v>
      </c>
      <c r="O1220" s="358" t="s">
        <v>8</v>
      </c>
      <c r="P1220" s="358">
        <v>0</v>
      </c>
      <c r="Q1220" s="358">
        <v>0</v>
      </c>
      <c r="R1220" s="358">
        <v>0</v>
      </c>
      <c r="S1220" s="358">
        <v>0</v>
      </c>
      <c r="T1220" s="358">
        <v>0</v>
      </c>
      <c r="U1220" s="35">
        <f t="shared" si="76"/>
        <v>1</v>
      </c>
      <c r="W1220">
        <f>COUNTIF($E$3:$E$1479,E1220)</f>
        <v>1</v>
      </c>
      <c r="X1220" s="35">
        <f t="shared" si="77"/>
        <v>1</v>
      </c>
      <c r="Y1220">
        <f t="shared" si="78"/>
        <v>0</v>
      </c>
    </row>
    <row r="1221" spans="1:25" ht="15.75" x14ac:dyDescent="0.25">
      <c r="A1221">
        <f t="shared" si="79"/>
        <v>1219</v>
      </c>
      <c r="B1221" t="str">
        <f>C1221&amp;" "&amp;D1221&amp;" - "&amp;F1221</f>
        <v>Gabriel Fortier - TBL</v>
      </c>
      <c r="C1221" t="str">
        <f>RIGHT(E1221,(LEN(E1221)-1)-SEARCH(",",E1221,1))</f>
        <v>Gabriel</v>
      </c>
      <c r="D1221" t="str">
        <f>LEFT(E1221,SEARCH(",",E1221,1)-1)</f>
        <v>Fortier</v>
      </c>
      <c r="E1221" s="39" t="s">
        <v>2562</v>
      </c>
      <c r="F1221" s="30" t="s">
        <v>32</v>
      </c>
      <c r="G1221" s="35" t="s">
        <v>388</v>
      </c>
      <c r="H1221" s="35" t="s">
        <v>2442</v>
      </c>
      <c r="I1221" s="35" t="s">
        <v>2448</v>
      </c>
      <c r="J1221" s="35">
        <v>19</v>
      </c>
      <c r="K1221" s="35">
        <f>VALUE(COUNTIF(Validation!$A$2:$H$47,E1221))</f>
        <v>0</v>
      </c>
      <c r="L1221" s="361">
        <f>IF(OR(N1221="RFA",N1221="UFA",N1221="",N1221=0),0,N1221)</f>
        <v>894167</v>
      </c>
      <c r="M1221" s="361">
        <f>IF(OR(O1221="RFA",O1221="UFA",O1221="",O1221=0),0,O1221)</f>
        <v>894167</v>
      </c>
      <c r="N1221" s="358">
        <v>894167</v>
      </c>
      <c r="O1221" s="358">
        <v>894167</v>
      </c>
      <c r="P1221" s="358">
        <v>894167</v>
      </c>
      <c r="Q1221" s="358" t="s">
        <v>8</v>
      </c>
      <c r="R1221" s="358">
        <v>0</v>
      </c>
      <c r="S1221" s="358">
        <v>0</v>
      </c>
      <c r="T1221" s="358">
        <v>0</v>
      </c>
      <c r="U1221" s="35">
        <f t="shared" si="76"/>
        <v>3</v>
      </c>
      <c r="W1221">
        <f>COUNTIF($E$3:$E$1479,E1221)</f>
        <v>1</v>
      </c>
      <c r="X1221" s="35">
        <f t="shared" si="77"/>
        <v>1</v>
      </c>
      <c r="Y1221">
        <f t="shared" si="78"/>
        <v>1</v>
      </c>
    </row>
    <row r="1222" spans="1:25" ht="15.75" x14ac:dyDescent="0.25">
      <c r="A1222">
        <f t="shared" si="79"/>
        <v>1220</v>
      </c>
      <c r="B1222" t="str">
        <f>C1222&amp;" "&amp;D1222&amp;" - "&amp;F1222</f>
        <v>Boris Katchouk - TBL</v>
      </c>
      <c r="C1222" t="str">
        <f>RIGHT(E1222,(LEN(E1222)-1)-SEARCH(",",E1222,1))</f>
        <v>Boris</v>
      </c>
      <c r="D1222" t="str">
        <f>LEFT(E1222,SEARCH(",",E1222,1)-1)</f>
        <v>Katchouk</v>
      </c>
      <c r="E1222" s="39" t="s">
        <v>1570</v>
      </c>
      <c r="F1222" s="30" t="s">
        <v>32</v>
      </c>
      <c r="G1222" s="35" t="s">
        <v>388</v>
      </c>
      <c r="H1222" s="35" t="s">
        <v>2442</v>
      </c>
      <c r="I1222" s="35" t="s">
        <v>2448</v>
      </c>
      <c r="J1222" s="35">
        <v>21</v>
      </c>
      <c r="K1222" s="35">
        <f>VALUE(COUNTIF(Validation!$A$2:$H$47,E1222))</f>
        <v>0</v>
      </c>
      <c r="L1222" s="361">
        <f>IF(OR(N1222="RFA",N1222="UFA",N1222="",N1222=0),0,N1222)</f>
        <v>894166</v>
      </c>
      <c r="M1222" s="361">
        <f>IF(OR(O1222="RFA",O1222="UFA",O1222="",O1222=0),0,O1222)</f>
        <v>894166</v>
      </c>
      <c r="N1222" s="358">
        <v>894166</v>
      </c>
      <c r="O1222" s="358">
        <v>894166</v>
      </c>
      <c r="P1222" s="358" t="s">
        <v>8</v>
      </c>
      <c r="Q1222" s="358">
        <v>0</v>
      </c>
      <c r="R1222" s="358">
        <v>0</v>
      </c>
      <c r="S1222" s="358">
        <v>0</v>
      </c>
      <c r="T1222" s="358">
        <v>0</v>
      </c>
      <c r="U1222" s="35">
        <f t="shared" si="76"/>
        <v>2</v>
      </c>
      <c r="W1222">
        <f>COUNTIF($E$3:$E$1479,E1222)</f>
        <v>1</v>
      </c>
      <c r="X1222" s="35">
        <f t="shared" si="77"/>
        <v>1</v>
      </c>
      <c r="Y1222">
        <f t="shared" si="78"/>
        <v>1</v>
      </c>
    </row>
    <row r="1223" spans="1:25" ht="15.75" x14ac:dyDescent="0.25">
      <c r="A1223">
        <f t="shared" si="79"/>
        <v>1221</v>
      </c>
      <c r="B1223" t="str">
        <f>C1223&amp;" "&amp;D1223&amp;" - "&amp;F1223</f>
        <v>Taylor Raddysh - TBL</v>
      </c>
      <c r="C1223" t="str">
        <f>RIGHT(E1223,(LEN(E1223)-1)-SEARCH(",",E1223,1))</f>
        <v>Taylor</v>
      </c>
      <c r="D1223" t="str">
        <f>LEFT(E1223,SEARCH(",",E1223,1)-1)</f>
        <v>Raddysh</v>
      </c>
      <c r="E1223" s="39" t="s">
        <v>1571</v>
      </c>
      <c r="F1223" s="30" t="s">
        <v>32</v>
      </c>
      <c r="G1223" s="35" t="s">
        <v>388</v>
      </c>
      <c r="H1223" s="35" t="s">
        <v>2440</v>
      </c>
      <c r="I1223" s="35" t="s">
        <v>2448</v>
      </c>
      <c r="J1223" s="35">
        <v>21</v>
      </c>
      <c r="K1223" s="35">
        <f>VALUE(COUNTIF(Validation!$A$2:$H$47,E1223))</f>
        <v>0</v>
      </c>
      <c r="L1223" s="361">
        <f>IF(OR(N1223="RFA",N1223="UFA",N1223="",N1223=0),0,N1223)</f>
        <v>894166</v>
      </c>
      <c r="M1223" s="361">
        <f>IF(OR(O1223="RFA",O1223="UFA",O1223="",O1223=0),0,O1223)</f>
        <v>894166</v>
      </c>
      <c r="N1223" s="358">
        <v>894166</v>
      </c>
      <c r="O1223" s="358">
        <v>894166</v>
      </c>
      <c r="P1223" s="358" t="s">
        <v>8</v>
      </c>
      <c r="Q1223" s="358">
        <v>0</v>
      </c>
      <c r="R1223" s="358">
        <v>0</v>
      </c>
      <c r="S1223" s="358">
        <v>0</v>
      </c>
      <c r="T1223" s="358">
        <v>0</v>
      </c>
      <c r="U1223" s="35">
        <f t="shared" si="76"/>
        <v>2</v>
      </c>
      <c r="W1223">
        <f>COUNTIF($E$3:$E$1479,E1223)</f>
        <v>1</v>
      </c>
      <c r="X1223" s="35">
        <f t="shared" si="77"/>
        <v>1</v>
      </c>
      <c r="Y1223">
        <f t="shared" si="78"/>
        <v>1</v>
      </c>
    </row>
    <row r="1224" spans="1:25" ht="15.75" x14ac:dyDescent="0.25">
      <c r="A1224">
        <f t="shared" si="79"/>
        <v>1222</v>
      </c>
      <c r="B1224" t="str">
        <f>C1224&amp;" "&amp;D1224&amp;" - "&amp;F1224</f>
        <v>Erik Cernak - TBL</v>
      </c>
      <c r="C1224" t="str">
        <f>RIGHT(E1224,(LEN(E1224)-1)-SEARCH(",",E1224,1))</f>
        <v>Erik</v>
      </c>
      <c r="D1224" t="str">
        <f>LEFT(E1224,SEARCH(",",E1224,1)-1)</f>
        <v>Cernak</v>
      </c>
      <c r="E1224" s="39" t="s">
        <v>1582</v>
      </c>
      <c r="F1224" s="30" t="s">
        <v>32</v>
      </c>
      <c r="G1224" s="35" t="s">
        <v>388</v>
      </c>
      <c r="H1224" s="35" t="s">
        <v>2446</v>
      </c>
      <c r="I1224" s="35" t="s">
        <v>2441</v>
      </c>
      <c r="J1224" s="35">
        <v>22</v>
      </c>
      <c r="K1224" s="35">
        <f>VALUE(COUNTIF(Validation!$A$2:$H$47,E1224))</f>
        <v>0</v>
      </c>
      <c r="L1224" s="361">
        <f>IF(OR(N1224="RFA",N1224="UFA",N1224="",N1224=0),0,N1224)</f>
        <v>890000</v>
      </c>
      <c r="M1224" s="361">
        <f>IF(OR(O1224="RFA",O1224="UFA",O1224="",O1224=0),0,O1224)</f>
        <v>0</v>
      </c>
      <c r="N1224" s="358">
        <v>890000</v>
      </c>
      <c r="O1224" s="358" t="s">
        <v>8</v>
      </c>
      <c r="P1224" s="358">
        <v>0</v>
      </c>
      <c r="Q1224" s="358">
        <v>0</v>
      </c>
      <c r="R1224" s="358">
        <v>0</v>
      </c>
      <c r="S1224" s="358">
        <v>0</v>
      </c>
      <c r="T1224" s="358">
        <v>0</v>
      </c>
      <c r="U1224" s="35">
        <f t="shared" si="76"/>
        <v>1</v>
      </c>
      <c r="W1224">
        <f>COUNTIF($E$3:$E$1479,E1224)</f>
        <v>1</v>
      </c>
      <c r="X1224" s="35">
        <f t="shared" si="77"/>
        <v>1</v>
      </c>
      <c r="Y1224">
        <f t="shared" si="78"/>
        <v>0</v>
      </c>
    </row>
    <row r="1225" spans="1:25" ht="15.75" x14ac:dyDescent="0.25">
      <c r="A1225">
        <f t="shared" si="79"/>
        <v>1223</v>
      </c>
      <c r="B1225" t="str">
        <f>C1225&amp;" "&amp;D1225&amp;" - "&amp;F1225</f>
        <v>Alexey Lipanov - TBL</v>
      </c>
      <c r="C1225" t="str">
        <f>RIGHT(E1225,(LEN(E1225)-1)-SEARCH(",",E1225,1))</f>
        <v>Alexey</v>
      </c>
      <c r="D1225" t="str">
        <f>LEFT(E1225,SEARCH(",",E1225,1)-1)</f>
        <v>Lipanov</v>
      </c>
      <c r="E1225" s="39" t="s">
        <v>1573</v>
      </c>
      <c r="F1225" s="30" t="s">
        <v>32</v>
      </c>
      <c r="G1225" s="35" t="s">
        <v>388</v>
      </c>
      <c r="H1225" s="35" t="s">
        <v>73</v>
      </c>
      <c r="I1225" s="35" t="s">
        <v>2448</v>
      </c>
      <c r="J1225" s="35">
        <v>19</v>
      </c>
      <c r="K1225" s="35">
        <f>VALUE(COUNTIF(Validation!$A$2:$H$47,E1225))</f>
        <v>0</v>
      </c>
      <c r="L1225" s="361">
        <f>IF(OR(N1225="RFA",N1225="UFA",N1225="",N1225=0),0,N1225)</f>
        <v>863333</v>
      </c>
      <c r="M1225" s="361">
        <f>IF(OR(O1225="RFA",O1225="UFA",O1225="",O1225=0),0,O1225)</f>
        <v>863333</v>
      </c>
      <c r="N1225" s="358">
        <v>863333</v>
      </c>
      <c r="O1225" s="358">
        <v>863333</v>
      </c>
      <c r="P1225" s="358">
        <v>863333</v>
      </c>
      <c r="Q1225" s="358" t="s">
        <v>8</v>
      </c>
      <c r="R1225" s="358">
        <v>0</v>
      </c>
      <c r="S1225" s="358">
        <v>0</v>
      </c>
      <c r="T1225" s="358">
        <v>0</v>
      </c>
      <c r="U1225" s="35">
        <f t="shared" si="76"/>
        <v>3</v>
      </c>
      <c r="W1225">
        <f>COUNTIF($E$3:$E$1479,E1225)</f>
        <v>1</v>
      </c>
      <c r="X1225" s="35">
        <f t="shared" si="77"/>
        <v>1</v>
      </c>
      <c r="Y1225">
        <f t="shared" si="78"/>
        <v>1</v>
      </c>
    </row>
    <row r="1226" spans="1:25" ht="15.75" x14ac:dyDescent="0.25">
      <c r="A1226">
        <f t="shared" si="79"/>
        <v>1224</v>
      </c>
      <c r="B1226" t="str">
        <f>C1226&amp;" "&amp;D1226&amp;" - "&amp;F1226</f>
        <v>Otto Somppi - TBL</v>
      </c>
      <c r="C1226" t="str">
        <f>RIGHT(E1226,(LEN(E1226)-1)-SEARCH(",",E1226,1))</f>
        <v>Otto</v>
      </c>
      <c r="D1226" t="str">
        <f>LEFT(E1226,SEARCH(",",E1226,1)-1)</f>
        <v>Somppi</v>
      </c>
      <c r="E1226" s="39" t="s">
        <v>1575</v>
      </c>
      <c r="F1226" s="30" t="s">
        <v>32</v>
      </c>
      <c r="G1226" s="35" t="s">
        <v>388</v>
      </c>
      <c r="H1226" s="35" t="s">
        <v>73</v>
      </c>
      <c r="I1226" s="35" t="s">
        <v>2448</v>
      </c>
      <c r="J1226" s="35">
        <v>21</v>
      </c>
      <c r="K1226" s="35">
        <f>VALUE(COUNTIF(Validation!$A$2:$H$47,E1226))</f>
        <v>0</v>
      </c>
      <c r="L1226" s="361">
        <f>IF(OR(N1226="RFA",N1226="UFA",N1226="",N1226=0),0,N1226)</f>
        <v>800000</v>
      </c>
      <c r="M1226" s="361">
        <f>IF(OR(O1226="RFA",O1226="UFA",O1226="",O1226=0),0,O1226)</f>
        <v>800000</v>
      </c>
      <c r="N1226" s="358">
        <v>800000</v>
      </c>
      <c r="O1226" s="358">
        <v>800000</v>
      </c>
      <c r="P1226" s="358" t="s">
        <v>8</v>
      </c>
      <c r="Q1226" s="358">
        <v>0</v>
      </c>
      <c r="R1226" s="358">
        <v>0</v>
      </c>
      <c r="S1226" s="358">
        <v>0</v>
      </c>
      <c r="T1226" s="358">
        <v>0</v>
      </c>
      <c r="U1226" s="35">
        <f t="shared" si="76"/>
        <v>2</v>
      </c>
      <c r="W1226">
        <f>COUNTIF($E$3:$E$1479,E1226)</f>
        <v>1</v>
      </c>
      <c r="X1226" s="35">
        <f t="shared" si="77"/>
        <v>1</v>
      </c>
      <c r="Y1226">
        <f t="shared" si="78"/>
        <v>1</v>
      </c>
    </row>
    <row r="1227" spans="1:25" ht="15.75" x14ac:dyDescent="0.25">
      <c r="A1227">
        <f t="shared" si="79"/>
        <v>1225</v>
      </c>
      <c r="B1227" t="str">
        <f>C1227&amp;" "&amp;D1227&amp;" - "&amp;F1227</f>
        <v>Alex Barre-Boulet - TBL</v>
      </c>
      <c r="C1227" t="str">
        <f>RIGHT(E1227,(LEN(E1227)-1)-SEARCH(",",E1227,1))</f>
        <v>Alex</v>
      </c>
      <c r="D1227" t="str">
        <f>LEFT(E1227,SEARCH(",",E1227,1)-1)</f>
        <v>Barre-Boulet</v>
      </c>
      <c r="E1227" s="39" t="s">
        <v>2892</v>
      </c>
      <c r="F1227" s="30" t="s">
        <v>32</v>
      </c>
      <c r="G1227" s="35" t="s">
        <v>388</v>
      </c>
      <c r="H1227" s="35" t="s">
        <v>73</v>
      </c>
      <c r="I1227" s="35" t="s">
        <v>2448</v>
      </c>
      <c r="J1227" s="35">
        <v>22</v>
      </c>
      <c r="K1227" s="35">
        <f>VALUE(COUNTIF(Validation!$A$2:$H$47,E1227))</f>
        <v>0</v>
      </c>
      <c r="L1227" s="361">
        <f>IF(OR(N1227="RFA",N1227="UFA",N1227="",N1227=0),0,N1227)</f>
        <v>759258</v>
      </c>
      <c r="M1227" s="361">
        <f>IF(OR(O1227="RFA",O1227="UFA",O1227="",O1227=0),0,O1227)</f>
        <v>759258</v>
      </c>
      <c r="N1227" s="358">
        <v>759258</v>
      </c>
      <c r="O1227" s="358">
        <v>759258</v>
      </c>
      <c r="P1227" s="358" t="s">
        <v>8</v>
      </c>
      <c r="Q1227" s="358">
        <v>0</v>
      </c>
      <c r="R1227" s="358">
        <v>0</v>
      </c>
      <c r="S1227" s="358">
        <v>0</v>
      </c>
      <c r="T1227" s="358">
        <v>0</v>
      </c>
      <c r="U1227" s="35">
        <f t="shared" si="76"/>
        <v>2</v>
      </c>
      <c r="W1227">
        <f>COUNTIF($E$3:$E$1479,E1227)</f>
        <v>1</v>
      </c>
      <c r="X1227" s="35">
        <f t="shared" si="77"/>
        <v>1</v>
      </c>
      <c r="Y1227">
        <f t="shared" si="78"/>
        <v>1</v>
      </c>
    </row>
    <row r="1228" spans="1:25" ht="15.75" x14ac:dyDescent="0.25">
      <c r="A1228">
        <f t="shared" si="79"/>
        <v>1226</v>
      </c>
      <c r="B1228" t="str">
        <f>C1228&amp;" "&amp;D1228&amp;" - "&amp;F1228</f>
        <v>Oleg Sosunov - TBL</v>
      </c>
      <c r="C1228" t="str">
        <f>RIGHT(E1228,(LEN(E1228)-1)-SEARCH(",",E1228,1))</f>
        <v>Oleg</v>
      </c>
      <c r="D1228" t="str">
        <f>LEFT(E1228,SEARCH(",",E1228,1)-1)</f>
        <v>Sosunov</v>
      </c>
      <c r="E1228" s="39" t="s">
        <v>1581</v>
      </c>
      <c r="F1228" s="30" t="s">
        <v>32</v>
      </c>
      <c r="G1228" s="35" t="s">
        <v>388</v>
      </c>
      <c r="H1228" s="35" t="s">
        <v>82</v>
      </c>
      <c r="I1228" s="35" t="s">
        <v>2448</v>
      </c>
      <c r="J1228" s="35">
        <v>21</v>
      </c>
      <c r="K1228" s="35">
        <f>VALUE(COUNTIF(Validation!$A$2:$H$47,E1228))</f>
        <v>0</v>
      </c>
      <c r="L1228" s="361">
        <f>IF(OR(N1228="RFA",N1228="UFA",N1228="",N1228=0),0,N1228)</f>
        <v>721600</v>
      </c>
      <c r="M1228" s="361">
        <f>IF(OR(O1228="RFA",O1228="UFA",O1228="",O1228=0),0,O1228)</f>
        <v>721600</v>
      </c>
      <c r="N1228" s="358">
        <v>721600</v>
      </c>
      <c r="O1228" s="358">
        <v>721600</v>
      </c>
      <c r="P1228" s="358" t="s">
        <v>8</v>
      </c>
      <c r="Q1228" s="358">
        <v>0</v>
      </c>
      <c r="R1228" s="358">
        <v>0</v>
      </c>
      <c r="S1228" s="358">
        <v>0</v>
      </c>
      <c r="T1228" s="358">
        <v>0</v>
      </c>
      <c r="U1228" s="35">
        <f t="shared" si="76"/>
        <v>2</v>
      </c>
      <c r="W1228">
        <f>COUNTIF($E$3:$E$1479,E1228)</f>
        <v>1</v>
      </c>
      <c r="X1228" s="35">
        <f t="shared" si="77"/>
        <v>1</v>
      </c>
      <c r="Y1228">
        <f t="shared" si="78"/>
        <v>1</v>
      </c>
    </row>
    <row r="1229" spans="1:25" ht="15.75" x14ac:dyDescent="0.25">
      <c r="A1229">
        <f t="shared" si="79"/>
        <v>1227</v>
      </c>
      <c r="B1229" t="str">
        <f>C1229&amp;" "&amp;D1229&amp;" - "&amp;F1229</f>
        <v>Cory Conacher - TBL</v>
      </c>
      <c r="C1229" t="str">
        <f>RIGHT(E1229,(LEN(E1229)-1)-SEARCH(",",E1229,1))</f>
        <v>Cory</v>
      </c>
      <c r="D1229" t="str">
        <f>LEFT(E1229,SEARCH(",",E1229,1)-1)</f>
        <v>Conacher</v>
      </c>
      <c r="E1229" s="39" t="s">
        <v>1557</v>
      </c>
      <c r="F1229" s="30" t="s">
        <v>32</v>
      </c>
      <c r="G1229" s="35">
        <v>0</v>
      </c>
      <c r="H1229" s="9" t="s">
        <v>2442</v>
      </c>
      <c r="I1229" s="9" t="s">
        <v>2448</v>
      </c>
      <c r="J1229" s="9">
        <v>29</v>
      </c>
      <c r="K1229" s="35">
        <f>VALUE(COUNTIF(Validation!$A$2:$H$47,E1229))</f>
        <v>0</v>
      </c>
      <c r="L1229" s="361">
        <f>IF(OR(N1229="RFA",N1229="UFA",N1229="",N1229=0),0,N1229)</f>
        <v>700000</v>
      </c>
      <c r="M1229" s="361">
        <f>IF(OR(O1229="RFA",O1229="UFA",O1229="",O1229=0),0,O1229)</f>
        <v>0</v>
      </c>
      <c r="N1229" s="358">
        <v>700000</v>
      </c>
      <c r="O1229" s="358" t="s">
        <v>7</v>
      </c>
      <c r="P1229" s="358">
        <v>0</v>
      </c>
      <c r="Q1229" s="358">
        <v>0</v>
      </c>
      <c r="R1229" s="358">
        <v>0</v>
      </c>
      <c r="S1229" s="358">
        <v>0</v>
      </c>
      <c r="T1229" s="358">
        <v>0</v>
      </c>
      <c r="U1229" s="35">
        <f t="shared" si="76"/>
        <v>1</v>
      </c>
      <c r="W1229">
        <f>COUNTIF($E$3:$E$1479,E1229)</f>
        <v>1</v>
      </c>
      <c r="X1229" s="35">
        <f t="shared" si="77"/>
        <v>0</v>
      </c>
      <c r="Y1229">
        <f t="shared" si="78"/>
        <v>0</v>
      </c>
    </row>
    <row r="1230" spans="1:25" ht="15.75" x14ac:dyDescent="0.25">
      <c r="A1230">
        <f t="shared" si="79"/>
        <v>1228</v>
      </c>
      <c r="B1230" t="str">
        <f>C1230&amp;" "&amp;D1230&amp;" - "&amp;F1230</f>
        <v>Cameron Gaunce - TBL</v>
      </c>
      <c r="C1230" t="str">
        <f>RIGHT(E1230,(LEN(E1230)-1)-SEARCH(",",E1230,1))</f>
        <v>Cameron</v>
      </c>
      <c r="D1230" t="str">
        <f>LEFT(E1230,SEARCH(",",E1230,1)-1)</f>
        <v>Gaunce</v>
      </c>
      <c r="E1230" s="39" t="s">
        <v>1584</v>
      </c>
      <c r="F1230" s="30" t="s">
        <v>32</v>
      </c>
      <c r="G1230" s="35">
        <v>0</v>
      </c>
      <c r="H1230" s="35" t="s">
        <v>2447</v>
      </c>
      <c r="I1230" s="35" t="s">
        <v>2448</v>
      </c>
      <c r="J1230" s="35">
        <v>29</v>
      </c>
      <c r="K1230" s="35">
        <f>VALUE(COUNTIF(Validation!$A$2:$H$47,E1230))</f>
        <v>0</v>
      </c>
      <c r="L1230" s="361">
        <f>IF(OR(N1230="RFA",N1230="UFA",N1230="",N1230=0),0,N1230)</f>
        <v>700000</v>
      </c>
      <c r="M1230" s="361">
        <f>IF(OR(O1230="RFA",O1230="UFA",O1230="",O1230=0),0,O1230)</f>
        <v>0</v>
      </c>
      <c r="N1230" s="358">
        <v>700000</v>
      </c>
      <c r="O1230" s="358" t="s">
        <v>7</v>
      </c>
      <c r="P1230" s="358">
        <v>0</v>
      </c>
      <c r="Q1230" s="358">
        <v>0</v>
      </c>
      <c r="R1230" s="358">
        <v>0</v>
      </c>
      <c r="S1230" s="358">
        <v>0</v>
      </c>
      <c r="T1230" s="358">
        <v>0</v>
      </c>
      <c r="U1230" s="35">
        <f t="shared" si="76"/>
        <v>1</v>
      </c>
      <c r="W1230">
        <f>COUNTIF($E$3:$E$1479,E1230)</f>
        <v>1</v>
      </c>
      <c r="X1230" s="35">
        <f t="shared" si="77"/>
        <v>0</v>
      </c>
      <c r="Y1230">
        <f t="shared" si="78"/>
        <v>0</v>
      </c>
    </row>
    <row r="1231" spans="1:25" ht="15.75" x14ac:dyDescent="0.25">
      <c r="A1231">
        <f t="shared" si="79"/>
        <v>1229</v>
      </c>
      <c r="B1231" t="str">
        <f>C1231&amp;" "&amp;D1231&amp;" - "&amp;F1231</f>
        <v>Danick Martel - TBL</v>
      </c>
      <c r="C1231" t="str">
        <f>RIGHT(E1231,(LEN(E1231)-1)-SEARCH(",",E1231,1))</f>
        <v>Danick</v>
      </c>
      <c r="D1231" t="str">
        <f>LEFT(E1231,SEARCH(",",E1231,1)-1)</f>
        <v>Martel</v>
      </c>
      <c r="E1231" s="39" t="s">
        <v>1817</v>
      </c>
      <c r="F1231" s="30" t="s">
        <v>32</v>
      </c>
      <c r="G1231" s="35">
        <v>0</v>
      </c>
      <c r="H1231" s="35" t="s">
        <v>2442</v>
      </c>
      <c r="I1231" s="35" t="s">
        <v>2441</v>
      </c>
      <c r="J1231" s="35">
        <v>24</v>
      </c>
      <c r="K1231" s="35">
        <f>VALUE(COUNTIF(Validation!$A$2:$H$47,E1231))</f>
        <v>0</v>
      </c>
      <c r="L1231" s="361">
        <f>IF(OR(N1231="RFA",N1231="UFA",N1231="",N1231=0),0,N1231)</f>
        <v>700000</v>
      </c>
      <c r="M1231" s="361">
        <f>IF(OR(O1231="RFA",O1231="UFA",O1231="",O1231=0),0,O1231)</f>
        <v>0</v>
      </c>
      <c r="N1231" s="358">
        <v>700000</v>
      </c>
      <c r="O1231" s="358" t="s">
        <v>8</v>
      </c>
      <c r="P1231" s="358">
        <v>0</v>
      </c>
      <c r="Q1231" s="358">
        <v>0</v>
      </c>
      <c r="R1231" s="358">
        <v>0</v>
      </c>
      <c r="S1231" s="358">
        <v>0</v>
      </c>
      <c r="T1231" s="358">
        <v>0</v>
      </c>
      <c r="U1231" s="35">
        <f t="shared" si="76"/>
        <v>1</v>
      </c>
      <c r="W1231">
        <f>COUNTIF($E$3:$E$1479,E1231)</f>
        <v>1</v>
      </c>
      <c r="X1231" s="35">
        <f t="shared" si="77"/>
        <v>0</v>
      </c>
      <c r="Y1231">
        <f t="shared" si="78"/>
        <v>0</v>
      </c>
    </row>
    <row r="1232" spans="1:25" ht="15.75" x14ac:dyDescent="0.25">
      <c r="A1232">
        <f t="shared" si="79"/>
        <v>1230</v>
      </c>
      <c r="B1232" t="str">
        <f>C1232&amp;" "&amp;D1232&amp;" - "&amp;F1232</f>
        <v>Spencer Martin - TBL</v>
      </c>
      <c r="C1232" t="str">
        <f>RIGHT(E1232,(LEN(E1232)-1)-SEARCH(",",E1232,1))</f>
        <v>Spencer</v>
      </c>
      <c r="D1232" t="str">
        <f>LEFT(E1232,SEARCH(",",E1232,1)-1)</f>
        <v>Martin</v>
      </c>
      <c r="E1232" s="39" t="s">
        <v>1950</v>
      </c>
      <c r="F1232" s="30" t="s">
        <v>32</v>
      </c>
      <c r="G1232" s="35">
        <v>0</v>
      </c>
      <c r="H1232" s="35" t="s">
        <v>127</v>
      </c>
      <c r="I1232" s="35" t="s">
        <v>2448</v>
      </c>
      <c r="J1232" s="35">
        <v>24</v>
      </c>
      <c r="K1232" s="35">
        <f>VALUE(COUNTIF(Validation!$A$2:$H$47,E1232))</f>
        <v>0</v>
      </c>
      <c r="L1232" s="361">
        <f>IF(OR(N1232="RFA",N1232="UFA",N1232="",N1232=0),0,N1232)</f>
        <v>700000</v>
      </c>
      <c r="M1232" s="361">
        <f>IF(OR(O1232="RFA",O1232="UFA",O1232="",O1232=0),0,O1232)</f>
        <v>0</v>
      </c>
      <c r="N1232" s="358">
        <v>700000</v>
      </c>
      <c r="O1232" s="358" t="s">
        <v>8</v>
      </c>
      <c r="P1232" s="358">
        <v>0</v>
      </c>
      <c r="Q1232" s="358">
        <v>0</v>
      </c>
      <c r="R1232" s="358">
        <v>0</v>
      </c>
      <c r="S1232" s="358">
        <v>0</v>
      </c>
      <c r="T1232" s="358">
        <v>0</v>
      </c>
      <c r="U1232" s="35">
        <f t="shared" si="76"/>
        <v>1</v>
      </c>
      <c r="W1232">
        <f>COUNTIF($E$3:$E$1479,E1232)</f>
        <v>1</v>
      </c>
      <c r="X1232" s="35">
        <f t="shared" si="77"/>
        <v>0</v>
      </c>
      <c r="Y1232">
        <f t="shared" si="78"/>
        <v>0</v>
      </c>
    </row>
    <row r="1233" spans="1:25" ht="15.75" x14ac:dyDescent="0.25">
      <c r="A1233">
        <f t="shared" si="79"/>
        <v>1231</v>
      </c>
      <c r="B1233" t="str">
        <f>C1233&amp;" "&amp;D1233&amp;" - "&amp;F1233</f>
        <v>Dominik Masin - TBL</v>
      </c>
      <c r="C1233" t="str">
        <f>RIGHT(E1233,(LEN(E1233)-1)-SEARCH(",",E1233,1))</f>
        <v>Dominik</v>
      </c>
      <c r="D1233" t="str">
        <f>LEFT(E1233,SEARCH(",",E1233,1)-1)</f>
        <v>Masin</v>
      </c>
      <c r="E1233" s="39" t="s">
        <v>1572</v>
      </c>
      <c r="F1233" s="30" t="s">
        <v>32</v>
      </c>
      <c r="G1233" s="35">
        <v>0</v>
      </c>
      <c r="H1233" s="35" t="s">
        <v>82</v>
      </c>
      <c r="I1233" s="35" t="s">
        <v>2448</v>
      </c>
      <c r="J1233" s="35">
        <v>23</v>
      </c>
      <c r="K1233" s="35">
        <f>VALUE(COUNTIF(Validation!$A$2:$H$47,E1233))</f>
        <v>0</v>
      </c>
      <c r="L1233" s="361">
        <f>IF(OR(N1233="RFA",N1233="UFA",N1233="",N1233=0),0,N1233)</f>
        <v>700000</v>
      </c>
      <c r="M1233" s="361">
        <f>IF(OR(O1233="RFA",O1233="UFA",O1233="",O1233=0),0,O1233)</f>
        <v>0</v>
      </c>
      <c r="N1233" s="358">
        <v>700000</v>
      </c>
      <c r="O1233" s="358" t="s">
        <v>8</v>
      </c>
      <c r="P1233" s="358">
        <v>0</v>
      </c>
      <c r="Q1233" s="358">
        <v>0</v>
      </c>
      <c r="R1233" s="358">
        <v>0</v>
      </c>
      <c r="S1233" s="358">
        <v>0</v>
      </c>
      <c r="T1233" s="358">
        <v>0</v>
      </c>
      <c r="U1233" s="35">
        <f t="shared" si="76"/>
        <v>1</v>
      </c>
      <c r="W1233">
        <f>COUNTIF($E$3:$E$1479,E1233)</f>
        <v>1</v>
      </c>
      <c r="X1233" s="35">
        <f t="shared" si="77"/>
        <v>0</v>
      </c>
      <c r="Y1233">
        <f t="shared" si="78"/>
        <v>0</v>
      </c>
    </row>
    <row r="1234" spans="1:25" ht="15.75" x14ac:dyDescent="0.25">
      <c r="A1234">
        <f t="shared" si="79"/>
        <v>1232</v>
      </c>
      <c r="B1234" t="str">
        <f>C1234&amp;" "&amp;D1234&amp;" - "&amp;F1234</f>
        <v>Chris Mueller - TBL</v>
      </c>
      <c r="C1234" t="str">
        <f>RIGHT(E1234,(LEN(E1234)-1)-SEARCH(",",E1234,1))</f>
        <v>Chris</v>
      </c>
      <c r="D1234" t="str">
        <f>LEFT(E1234,SEARCH(",",E1234,1)-1)</f>
        <v>Mueller</v>
      </c>
      <c r="E1234" s="39" t="s">
        <v>1621</v>
      </c>
      <c r="F1234" s="30" t="s">
        <v>32</v>
      </c>
      <c r="G1234" s="35">
        <v>0</v>
      </c>
      <c r="H1234" s="9" t="s">
        <v>73</v>
      </c>
      <c r="I1234" s="9" t="s">
        <v>2448</v>
      </c>
      <c r="J1234" s="9">
        <v>33</v>
      </c>
      <c r="K1234" s="35">
        <f>VALUE(COUNTIF(Validation!$A$2:$H$47,E1234))</f>
        <v>0</v>
      </c>
      <c r="L1234" s="361">
        <f>IF(OR(N1234="RFA",N1234="UFA",N1234="",N1234=0),0,N1234)</f>
        <v>700000</v>
      </c>
      <c r="M1234" s="361">
        <f>IF(OR(O1234="RFA",O1234="UFA",O1234="",O1234=0),0,O1234)</f>
        <v>0</v>
      </c>
      <c r="N1234" s="358">
        <v>700000</v>
      </c>
      <c r="O1234" s="358" t="s">
        <v>7</v>
      </c>
      <c r="P1234" s="358">
        <v>0</v>
      </c>
      <c r="Q1234" s="358">
        <v>0</v>
      </c>
      <c r="R1234" s="358">
        <v>0</v>
      </c>
      <c r="S1234" s="358">
        <v>0</v>
      </c>
      <c r="T1234" s="358">
        <v>0</v>
      </c>
      <c r="U1234" s="35">
        <f t="shared" si="76"/>
        <v>1</v>
      </c>
      <c r="W1234">
        <f>COUNTIF($E$3:$E$1479,E1234)</f>
        <v>1</v>
      </c>
      <c r="X1234" s="35">
        <f t="shared" si="77"/>
        <v>0</v>
      </c>
      <c r="Y1234">
        <f t="shared" si="78"/>
        <v>0</v>
      </c>
    </row>
    <row r="1235" spans="1:25" ht="15.75" x14ac:dyDescent="0.25">
      <c r="A1235">
        <f t="shared" si="79"/>
        <v>1233</v>
      </c>
      <c r="B1235" t="str">
        <f>C1235&amp;" "&amp;D1235&amp;" - "&amp;F1235</f>
        <v>Luke Schenn - TBL</v>
      </c>
      <c r="C1235" t="str">
        <f>RIGHT(E1235,(LEN(E1235)-1)-SEARCH(",",E1235,1))</f>
        <v>Luke</v>
      </c>
      <c r="D1235" t="str">
        <f>LEFT(E1235,SEARCH(",",E1235,1)-1)</f>
        <v>Schenn</v>
      </c>
      <c r="E1235" s="39" t="s">
        <v>2129</v>
      </c>
      <c r="F1235" s="30" t="s">
        <v>32</v>
      </c>
      <c r="G1235" s="35">
        <v>0</v>
      </c>
      <c r="H1235" s="35" t="s">
        <v>2446</v>
      </c>
      <c r="I1235" s="35" t="s">
        <v>2441</v>
      </c>
      <c r="J1235" s="35">
        <v>29</v>
      </c>
      <c r="K1235" s="35">
        <f>VALUE(COUNTIF(Validation!$A$2:$H$47,E1235))</f>
        <v>0</v>
      </c>
      <c r="L1235" s="361">
        <f>IF(OR(N1235="RFA",N1235="UFA",N1235="",N1235=0),0,N1235)</f>
        <v>700000</v>
      </c>
      <c r="M1235" s="361">
        <f>IF(OR(O1235="RFA",O1235="UFA",O1235="",O1235=0),0,O1235)</f>
        <v>0</v>
      </c>
      <c r="N1235" s="358">
        <v>700000</v>
      </c>
      <c r="O1235" s="358" t="s">
        <v>7</v>
      </c>
      <c r="P1235" s="358">
        <v>0</v>
      </c>
      <c r="Q1235" s="358">
        <v>0</v>
      </c>
      <c r="R1235" s="358">
        <v>0</v>
      </c>
      <c r="S1235" s="358">
        <v>0</v>
      </c>
      <c r="T1235" s="358">
        <v>0</v>
      </c>
      <c r="U1235" s="35">
        <f t="shared" si="76"/>
        <v>1</v>
      </c>
      <c r="W1235">
        <f>COUNTIF($E$3:$E$1479,E1235)</f>
        <v>1</v>
      </c>
      <c r="X1235" s="35">
        <f t="shared" si="77"/>
        <v>0</v>
      </c>
      <c r="Y1235">
        <f t="shared" si="78"/>
        <v>0</v>
      </c>
    </row>
    <row r="1236" spans="1:25" ht="15.75" x14ac:dyDescent="0.25">
      <c r="A1236">
        <f t="shared" si="79"/>
        <v>1234</v>
      </c>
      <c r="B1236" t="str">
        <f>C1236&amp;" "&amp;D1236&amp;" - "&amp;F1236</f>
        <v>Gemel Smith - TBL</v>
      </c>
      <c r="C1236" t="str">
        <f>RIGHT(E1236,(LEN(E1236)-1)-SEARCH(",",E1236,1))</f>
        <v>Gemel</v>
      </c>
      <c r="D1236" t="str">
        <f>LEFT(E1236,SEARCH(",",E1236,1)-1)</f>
        <v>Smith</v>
      </c>
      <c r="E1236" s="39" t="s">
        <v>2754</v>
      </c>
      <c r="F1236" s="30" t="s">
        <v>32</v>
      </c>
      <c r="G1236" s="35">
        <v>0</v>
      </c>
      <c r="H1236" s="35" t="s">
        <v>73</v>
      </c>
      <c r="I1236" s="35" t="s">
        <v>2448</v>
      </c>
      <c r="J1236" s="35">
        <v>25</v>
      </c>
      <c r="K1236" s="35">
        <f>VALUE(COUNTIF(Validation!$A$2:$H$47,E1236))</f>
        <v>0</v>
      </c>
      <c r="L1236" s="361">
        <f>IF(OR(N1236="RFA",N1236="UFA",N1236="",N1236=0),0,N1236)</f>
        <v>700000</v>
      </c>
      <c r="M1236" s="361">
        <f>IF(OR(O1236="RFA",O1236="UFA",O1236="",O1236=0),0,O1236)</f>
        <v>0</v>
      </c>
      <c r="N1236" s="358">
        <v>700000</v>
      </c>
      <c r="O1236" s="358" t="s">
        <v>8</v>
      </c>
      <c r="P1236" s="358">
        <v>0</v>
      </c>
      <c r="Q1236" s="358">
        <v>0</v>
      </c>
      <c r="R1236" s="358">
        <v>0</v>
      </c>
      <c r="S1236" s="358">
        <v>0</v>
      </c>
      <c r="T1236" s="358">
        <v>0</v>
      </c>
      <c r="U1236" s="35">
        <f t="shared" si="76"/>
        <v>1</v>
      </c>
      <c r="W1236">
        <f>COUNTIF($E$3:$E$1479,E1236)</f>
        <v>1</v>
      </c>
      <c r="X1236" s="35">
        <f t="shared" si="77"/>
        <v>0</v>
      </c>
      <c r="Y1236">
        <f t="shared" si="78"/>
        <v>0</v>
      </c>
    </row>
    <row r="1237" spans="1:25" ht="15.75" x14ac:dyDescent="0.25">
      <c r="A1237">
        <f t="shared" si="79"/>
        <v>1235</v>
      </c>
      <c r="B1237" t="str">
        <f>C1237&amp;" "&amp;D1237&amp;" - "&amp;F1237</f>
        <v>Ben Thomas - TBL</v>
      </c>
      <c r="C1237" t="str">
        <f>RIGHT(E1237,(LEN(E1237)-1)-SEARCH(",",E1237,1))</f>
        <v>Ben</v>
      </c>
      <c r="D1237" t="str">
        <f>LEFT(E1237,SEARCH(",",E1237,1)-1)</f>
        <v>Thomas</v>
      </c>
      <c r="E1237" s="39" t="s">
        <v>1583</v>
      </c>
      <c r="F1237" s="30" t="s">
        <v>32</v>
      </c>
      <c r="G1237" s="35">
        <v>0</v>
      </c>
      <c r="H1237" s="35" t="s">
        <v>82</v>
      </c>
      <c r="I1237" s="35" t="s">
        <v>2448</v>
      </c>
      <c r="J1237" s="35">
        <v>23</v>
      </c>
      <c r="K1237" s="35">
        <f>VALUE(COUNTIF(Validation!$A$2:$H$47,E1237))</f>
        <v>0</v>
      </c>
      <c r="L1237" s="361">
        <f>IF(OR(N1237="RFA",N1237="UFA",N1237="",N1237=0),0,N1237)</f>
        <v>700000</v>
      </c>
      <c r="M1237" s="361">
        <f>IF(OR(O1237="RFA",O1237="UFA",O1237="",O1237=0),0,O1237)</f>
        <v>0</v>
      </c>
      <c r="N1237" s="358">
        <v>700000</v>
      </c>
      <c r="O1237" s="358" t="s">
        <v>8</v>
      </c>
      <c r="P1237" s="358">
        <v>0</v>
      </c>
      <c r="Q1237" s="358">
        <v>0</v>
      </c>
      <c r="R1237" s="358">
        <v>0</v>
      </c>
      <c r="S1237" s="358">
        <v>0</v>
      </c>
      <c r="T1237" s="358">
        <v>0</v>
      </c>
      <c r="U1237" s="35">
        <f t="shared" si="76"/>
        <v>1</v>
      </c>
      <c r="W1237">
        <f>COUNTIF($E$3:$E$1479,E1237)</f>
        <v>1</v>
      </c>
      <c r="X1237" s="35">
        <f t="shared" si="77"/>
        <v>0</v>
      </c>
      <c r="Y1237">
        <f t="shared" si="78"/>
        <v>0</v>
      </c>
    </row>
    <row r="1238" spans="1:25" ht="15.75" x14ac:dyDescent="0.25">
      <c r="A1238">
        <f t="shared" si="79"/>
        <v>1236</v>
      </c>
      <c r="B1238" t="str">
        <f>C1238&amp;" "&amp;D1238&amp;" - "&amp;F1238</f>
        <v>Carter Verhaeghe - TBL</v>
      </c>
      <c r="C1238" t="str">
        <f>RIGHT(E1238,(LEN(E1238)-1)-SEARCH(",",E1238,1))</f>
        <v>Carter</v>
      </c>
      <c r="D1238" t="str">
        <f>LEFT(E1238,SEARCH(",",E1238,1)-1)</f>
        <v>Verhaeghe</v>
      </c>
      <c r="E1238" s="39" t="s">
        <v>1587</v>
      </c>
      <c r="F1238" s="30" t="s">
        <v>32</v>
      </c>
      <c r="G1238" s="35">
        <v>0</v>
      </c>
      <c r="H1238" s="35" t="s">
        <v>73</v>
      </c>
      <c r="I1238" s="35" t="s">
        <v>2448</v>
      </c>
      <c r="J1238" s="35">
        <v>23</v>
      </c>
      <c r="K1238" s="35">
        <f>VALUE(COUNTIF(Validation!$A$2:$H$47,E1238))</f>
        <v>0</v>
      </c>
      <c r="L1238" s="361">
        <f>IF(OR(N1238="RFA",N1238="UFA",N1238="",N1238=0),0,N1238)</f>
        <v>700000</v>
      </c>
      <c r="M1238" s="361">
        <f>IF(OR(O1238="RFA",O1238="UFA",O1238="",O1238=0),0,O1238)</f>
        <v>0</v>
      </c>
      <c r="N1238" s="358">
        <v>700000</v>
      </c>
      <c r="O1238" s="358" t="s">
        <v>8</v>
      </c>
      <c r="P1238" s="358">
        <v>0</v>
      </c>
      <c r="Q1238" s="358">
        <v>0</v>
      </c>
      <c r="R1238" s="358">
        <v>0</v>
      </c>
      <c r="S1238" s="358">
        <v>0</v>
      </c>
      <c r="T1238" s="358">
        <v>0</v>
      </c>
      <c r="U1238" s="35">
        <f t="shared" si="76"/>
        <v>1</v>
      </c>
      <c r="W1238">
        <f>COUNTIF($E$3:$E$1479,E1238)</f>
        <v>1</v>
      </c>
      <c r="X1238" s="35">
        <f t="shared" si="77"/>
        <v>0</v>
      </c>
      <c r="Y1238">
        <f t="shared" si="78"/>
        <v>0</v>
      </c>
    </row>
    <row r="1239" spans="1:25" ht="15.75" x14ac:dyDescent="0.25">
      <c r="A1239">
        <f t="shared" si="79"/>
        <v>1237</v>
      </c>
      <c r="B1239" t="str">
        <f>C1239&amp;" "&amp;D1239&amp;" - "&amp;F1239</f>
        <v>Daniel Walcott - TBL</v>
      </c>
      <c r="C1239" t="str">
        <f>RIGHT(E1239,(LEN(E1239)-1)-SEARCH(",",E1239,1))</f>
        <v>Daniel</v>
      </c>
      <c r="D1239" t="str">
        <f>LEFT(E1239,SEARCH(",",E1239,1)-1)</f>
        <v>Walcott</v>
      </c>
      <c r="E1239" s="39" t="s">
        <v>1586</v>
      </c>
      <c r="F1239" s="30" t="s">
        <v>32</v>
      </c>
      <c r="G1239" s="35">
        <v>0</v>
      </c>
      <c r="H1239" s="9" t="s">
        <v>2447</v>
      </c>
      <c r="I1239" s="9" t="s">
        <v>2448</v>
      </c>
      <c r="J1239" s="9">
        <v>25</v>
      </c>
      <c r="K1239" s="35">
        <f>VALUE(COUNTIF(Validation!$A$2:$H$47,E1239))</f>
        <v>0</v>
      </c>
      <c r="L1239" s="361">
        <f>IF(OR(N1239="RFA",N1239="UFA",N1239="",N1239=0),0,N1239)</f>
        <v>700000</v>
      </c>
      <c r="M1239" s="361">
        <f>IF(OR(O1239="RFA",O1239="UFA",O1239="",O1239=0),0,O1239)</f>
        <v>0</v>
      </c>
      <c r="N1239" s="358">
        <v>700000</v>
      </c>
      <c r="O1239" s="358" t="s">
        <v>8</v>
      </c>
      <c r="P1239" s="358">
        <v>0</v>
      </c>
      <c r="Q1239" s="358">
        <v>0</v>
      </c>
      <c r="R1239" s="358">
        <v>0</v>
      </c>
      <c r="S1239" s="358">
        <v>0</v>
      </c>
      <c r="T1239" s="358">
        <v>0</v>
      </c>
      <c r="U1239" s="35">
        <f t="shared" si="76"/>
        <v>1</v>
      </c>
      <c r="W1239">
        <f>COUNTIF($E$3:$E$1479,E1239)</f>
        <v>1</v>
      </c>
      <c r="X1239" s="35">
        <f t="shared" si="77"/>
        <v>0</v>
      </c>
      <c r="Y1239">
        <f t="shared" si="78"/>
        <v>0</v>
      </c>
    </row>
    <row r="1240" spans="1:25" ht="15.75" x14ac:dyDescent="0.25">
      <c r="A1240">
        <f t="shared" si="79"/>
        <v>1238</v>
      </c>
      <c r="B1240" t="str">
        <f>C1240&amp;" "&amp;D1240&amp;" - "&amp;F1240</f>
        <v>Scott Wedgewood - TBL</v>
      </c>
      <c r="C1240" t="str">
        <f>RIGHT(E1240,(LEN(E1240)-1)-SEARCH(",",E1240,1))</f>
        <v>Scott</v>
      </c>
      <c r="D1240" t="str">
        <f>LEFT(E1240,SEARCH(",",E1240,1)-1)</f>
        <v>Wedgewood</v>
      </c>
      <c r="E1240" s="39" t="s">
        <v>1416</v>
      </c>
      <c r="F1240" s="30" t="s">
        <v>32</v>
      </c>
      <c r="G1240" s="35">
        <v>0</v>
      </c>
      <c r="H1240" s="9" t="s">
        <v>127</v>
      </c>
      <c r="I1240" s="9" t="s">
        <v>2448</v>
      </c>
      <c r="J1240" s="9">
        <v>26</v>
      </c>
      <c r="K1240" s="35">
        <f>VALUE(COUNTIF(Validation!$A$2:$H$47,E1240))</f>
        <v>0</v>
      </c>
      <c r="L1240" s="361">
        <f>IF(OR(N1240="RFA",N1240="UFA",N1240="",N1240=0),0,N1240)</f>
        <v>700000</v>
      </c>
      <c r="M1240" s="361">
        <f>IF(OR(O1240="RFA",O1240="UFA",O1240="",O1240=0),0,O1240)</f>
        <v>0</v>
      </c>
      <c r="N1240" s="358">
        <v>700000</v>
      </c>
      <c r="O1240" s="358" t="s">
        <v>7</v>
      </c>
      <c r="P1240" s="358">
        <v>0</v>
      </c>
      <c r="Q1240" s="358">
        <v>0</v>
      </c>
      <c r="R1240" s="358">
        <v>0</v>
      </c>
      <c r="S1240" s="358">
        <v>0</v>
      </c>
      <c r="T1240" s="358">
        <v>0</v>
      </c>
      <c r="U1240" s="35">
        <f t="shared" si="76"/>
        <v>1</v>
      </c>
      <c r="W1240">
        <f>COUNTIF($E$3:$E$1479,E1240)</f>
        <v>1</v>
      </c>
      <c r="X1240" s="35">
        <f t="shared" si="77"/>
        <v>0</v>
      </c>
      <c r="Y1240">
        <f t="shared" si="78"/>
        <v>0</v>
      </c>
    </row>
    <row r="1241" spans="1:25" ht="15.75" x14ac:dyDescent="0.25">
      <c r="A1241">
        <f t="shared" si="79"/>
        <v>1239</v>
      </c>
      <c r="B1241" t="str">
        <f>C1241&amp;" "&amp;D1241&amp;" - "&amp;F1241</f>
        <v>Luke Witkowski - TBL</v>
      </c>
      <c r="C1241" t="str">
        <f>RIGHT(E1241,(LEN(E1241)-1)-SEARCH(",",E1241,1))</f>
        <v>Luke</v>
      </c>
      <c r="D1241" t="str">
        <f>LEFT(E1241,SEARCH(",",E1241,1)-1)</f>
        <v>Witkowski</v>
      </c>
      <c r="E1241" s="39" t="s">
        <v>1431</v>
      </c>
      <c r="F1241" s="30" t="s">
        <v>32</v>
      </c>
      <c r="G1241" s="35">
        <v>0</v>
      </c>
      <c r="H1241" s="35" t="s">
        <v>2558</v>
      </c>
      <c r="I1241" s="35" t="s">
        <v>2441</v>
      </c>
      <c r="J1241" s="35">
        <v>29</v>
      </c>
      <c r="K1241" s="35">
        <f>VALUE(COUNTIF(Validation!$A$2:$H$47,E1241))</f>
        <v>0</v>
      </c>
      <c r="L1241" s="361">
        <f>IF(OR(N1241="RFA",N1241="UFA",N1241="",N1241=0),0,N1241)</f>
        <v>700000</v>
      </c>
      <c r="M1241" s="361">
        <f>IF(OR(O1241="RFA",O1241="UFA",O1241="",O1241=0),0,O1241)</f>
        <v>700000</v>
      </c>
      <c r="N1241" s="358">
        <v>700000</v>
      </c>
      <c r="O1241" s="358">
        <v>700000</v>
      </c>
      <c r="P1241" s="358" t="s">
        <v>7</v>
      </c>
      <c r="Q1241" s="358">
        <v>0</v>
      </c>
      <c r="R1241" s="358">
        <v>0</v>
      </c>
      <c r="S1241" s="358">
        <v>0</v>
      </c>
      <c r="T1241" s="358">
        <v>0</v>
      </c>
      <c r="U1241" s="35">
        <f t="shared" si="76"/>
        <v>2</v>
      </c>
      <c r="W1241">
        <f>COUNTIF($E$3:$E$1479,E1241)</f>
        <v>1</v>
      </c>
      <c r="X1241" s="35">
        <f t="shared" si="77"/>
        <v>0</v>
      </c>
      <c r="Y1241">
        <f t="shared" si="78"/>
        <v>1</v>
      </c>
    </row>
    <row r="1242" spans="1:25" ht="15.75" x14ac:dyDescent="0.25">
      <c r="A1242">
        <f t="shared" si="79"/>
        <v>1240</v>
      </c>
      <c r="B1242" t="str">
        <f>C1242&amp;" "&amp;D1242&amp;" - "&amp;F1242</f>
        <v>Adam Erne - TBL</v>
      </c>
      <c r="C1242" t="str">
        <f>RIGHT(E1242,(LEN(E1242)-1)-SEARCH(",",E1242,1))</f>
        <v>Adam</v>
      </c>
      <c r="D1242" t="str">
        <f>LEFT(E1242,SEARCH(",",E1242,1)-1)</f>
        <v>Erne</v>
      </c>
      <c r="E1242" s="39" t="s">
        <v>1554</v>
      </c>
      <c r="F1242" s="30" t="s">
        <v>32</v>
      </c>
      <c r="G1242" s="35">
        <v>0</v>
      </c>
      <c r="H1242" s="9" t="s">
        <v>2444</v>
      </c>
      <c r="I1242" s="9" t="s">
        <v>2441</v>
      </c>
      <c r="J1242" s="9">
        <v>24</v>
      </c>
      <c r="K1242" s="35">
        <f>VALUE(COUNTIF(Validation!$A$2:$H$47,E1242))</f>
        <v>0</v>
      </c>
      <c r="L1242" s="361">
        <f>IF(OR(N1242="RFA",N1242="UFA",N1242="",N1242=0),0,N1242)</f>
        <v>0</v>
      </c>
      <c r="M1242" s="361">
        <f>IF(OR(O1242="RFA",O1242="UFA",O1242="",O1242=0),0,O1242)</f>
        <v>0</v>
      </c>
      <c r="N1242" s="358" t="s">
        <v>8</v>
      </c>
      <c r="O1242" s="358">
        <v>0</v>
      </c>
      <c r="P1242" s="358">
        <v>0</v>
      </c>
      <c r="Q1242" s="358">
        <v>0</v>
      </c>
      <c r="R1242" s="358">
        <v>0</v>
      </c>
      <c r="S1242" s="358">
        <v>0</v>
      </c>
      <c r="T1242" s="358">
        <v>0</v>
      </c>
      <c r="U1242" s="35">
        <f t="shared" si="76"/>
        <v>0</v>
      </c>
      <c r="W1242">
        <f>COUNTIF($E$3:$E$1479,E1242)</f>
        <v>1</v>
      </c>
      <c r="X1242" s="35">
        <f t="shared" si="77"/>
        <v>0</v>
      </c>
      <c r="Y1242">
        <f t="shared" si="78"/>
        <v>1</v>
      </c>
    </row>
    <row r="1243" spans="1:25" ht="15.75" x14ac:dyDescent="0.25">
      <c r="A1243">
        <f t="shared" si="79"/>
        <v>1241</v>
      </c>
      <c r="B1243" t="str">
        <f>C1243&amp;" "&amp;D1243&amp;" - "&amp;F1243</f>
        <v>Brayden Point - TBL</v>
      </c>
      <c r="C1243" t="str">
        <f>RIGHT(E1243,(LEN(E1243)-1)-SEARCH(",",E1243,1))</f>
        <v>Brayden</v>
      </c>
      <c r="D1243" t="str">
        <f>LEFT(E1243,SEARCH(",",E1243,1)-1)</f>
        <v>Point</v>
      </c>
      <c r="E1243" s="39" t="s">
        <v>1555</v>
      </c>
      <c r="F1243" s="30" t="s">
        <v>32</v>
      </c>
      <c r="G1243" s="35">
        <v>0</v>
      </c>
      <c r="H1243" s="35" t="s">
        <v>2450</v>
      </c>
      <c r="I1243" s="35" t="s">
        <v>2441</v>
      </c>
      <c r="J1243" s="35">
        <v>23</v>
      </c>
      <c r="K1243" s="35">
        <f>VALUE(COUNTIF(Validation!$A$2:$H$47,E1243))</f>
        <v>0</v>
      </c>
      <c r="L1243" s="361">
        <f>IF(OR(N1243="RFA",N1243="UFA",N1243="",N1243=0),0,N1243)</f>
        <v>0</v>
      </c>
      <c r="M1243" s="361">
        <f>IF(OR(O1243="RFA",O1243="UFA",O1243="",O1243=0),0,O1243)</f>
        <v>0</v>
      </c>
      <c r="N1243" s="358" t="s">
        <v>8</v>
      </c>
      <c r="O1243" s="358">
        <v>0</v>
      </c>
      <c r="P1243" s="358">
        <v>0</v>
      </c>
      <c r="Q1243" s="358">
        <v>0</v>
      </c>
      <c r="R1243" s="358">
        <v>0</v>
      </c>
      <c r="S1243" s="358">
        <v>0</v>
      </c>
      <c r="T1243" s="358">
        <v>0</v>
      </c>
      <c r="U1243" s="35">
        <f t="shared" si="76"/>
        <v>0</v>
      </c>
      <c r="W1243">
        <f>COUNTIF($E$3:$E$1479,E1243)</f>
        <v>1</v>
      </c>
      <c r="X1243" s="35">
        <f t="shared" si="77"/>
        <v>0</v>
      </c>
      <c r="Y1243">
        <f t="shared" si="78"/>
        <v>1</v>
      </c>
    </row>
    <row r="1244" spans="1:25" ht="15.75" x14ac:dyDescent="0.25">
      <c r="A1244">
        <f t="shared" si="79"/>
        <v>1242</v>
      </c>
      <c r="B1244" t="str">
        <f>C1244&amp;" "&amp;D1244&amp;" - "&amp;F1244</f>
        <v>Michal Neuvirth - TOR</v>
      </c>
      <c r="C1244" t="str">
        <f>RIGHT(E1244,(LEN(E1244)-1)-SEARCH(",",E1244,1))</f>
        <v>Michal</v>
      </c>
      <c r="D1244" t="str">
        <f>LEFT(E1244,SEARCH(",",E1244,1)-1)</f>
        <v>Neuvirth</v>
      </c>
      <c r="E1244" s="39" t="s">
        <v>2695</v>
      </c>
      <c r="F1244" s="30" t="s">
        <v>33</v>
      </c>
      <c r="G1244" s="35">
        <v>0</v>
      </c>
      <c r="H1244" s="9" t="s">
        <v>127</v>
      </c>
      <c r="I1244" s="9">
        <v>0</v>
      </c>
      <c r="J1244" s="9">
        <v>31</v>
      </c>
      <c r="K1244" s="35">
        <f>VALUE(COUNTIF(Validation!$A$2:$H$47,E1244))</f>
        <v>0</v>
      </c>
      <c r="L1244" s="361" t="str">
        <f>IF(OR(N1244="RFA",N1244="UFA",N1244="",N1244=0),0,N1244)</f>
        <v>PTO</v>
      </c>
      <c r="M1244" s="361">
        <f>IF(OR(O1244="RFA",O1244="UFA",O1244="",O1244=0),0,O1244)</f>
        <v>0</v>
      </c>
      <c r="N1244" s="358" t="s">
        <v>2696</v>
      </c>
      <c r="O1244" s="358">
        <v>0</v>
      </c>
      <c r="P1244" s="358">
        <v>0</v>
      </c>
      <c r="Q1244" s="358">
        <v>0</v>
      </c>
      <c r="R1244" s="358">
        <v>0</v>
      </c>
      <c r="S1244" s="358">
        <v>0</v>
      </c>
      <c r="T1244" s="358">
        <v>0</v>
      </c>
      <c r="U1244" s="35">
        <f t="shared" si="76"/>
        <v>0</v>
      </c>
      <c r="W1244">
        <f>COUNTIF($E$3:$E$1479,E1244)</f>
        <v>1</v>
      </c>
      <c r="X1244" s="35">
        <f t="shared" si="77"/>
        <v>0</v>
      </c>
      <c r="Y1244">
        <f t="shared" si="78"/>
        <v>0</v>
      </c>
    </row>
    <row r="1245" spans="1:25" ht="15.75" x14ac:dyDescent="0.25">
      <c r="A1245">
        <f t="shared" si="79"/>
        <v>1243</v>
      </c>
      <c r="B1245" t="str">
        <f>C1245&amp;" "&amp;D1245&amp;" - "&amp;F1245</f>
        <v>Matt Read - TOR</v>
      </c>
      <c r="C1245" t="str">
        <f>RIGHT(E1245,(LEN(E1245)-1)-SEARCH(",",E1245,1))</f>
        <v>Matt</v>
      </c>
      <c r="D1245" t="str">
        <f>LEFT(E1245,SEARCH(",",E1245,1)-1)</f>
        <v>Read</v>
      </c>
      <c r="E1245" s="39" t="s">
        <v>2697</v>
      </c>
      <c r="F1245" s="30" t="s">
        <v>33</v>
      </c>
      <c r="G1245" s="35">
        <v>0</v>
      </c>
      <c r="H1245" s="35" t="s">
        <v>2682</v>
      </c>
      <c r="I1245" s="35">
        <v>0</v>
      </c>
      <c r="J1245" s="35">
        <v>33</v>
      </c>
      <c r="K1245" s="35">
        <f>VALUE(COUNTIF(Validation!$A$2:$H$47,E1245))</f>
        <v>0</v>
      </c>
      <c r="L1245" s="361" t="str">
        <f>IF(OR(N1245="RFA",N1245="UFA",N1245="",N1245=0),0,N1245)</f>
        <v>PTO</v>
      </c>
      <c r="M1245" s="361">
        <f>IF(OR(O1245="RFA",O1245="UFA",O1245="",O1245=0),0,O1245)</f>
        <v>0</v>
      </c>
      <c r="N1245" s="358" t="s">
        <v>2696</v>
      </c>
      <c r="O1245" s="358">
        <v>0</v>
      </c>
      <c r="P1245" s="358">
        <v>0</v>
      </c>
      <c r="Q1245" s="358">
        <v>0</v>
      </c>
      <c r="R1245" s="358">
        <v>0</v>
      </c>
      <c r="S1245" s="358">
        <v>0</v>
      </c>
      <c r="T1245" s="358">
        <v>0</v>
      </c>
      <c r="U1245" s="35">
        <f t="shared" si="76"/>
        <v>0</v>
      </c>
      <c r="W1245">
        <f>COUNTIF($E$3:$E$1479,E1245)</f>
        <v>1</v>
      </c>
      <c r="X1245" s="35">
        <f t="shared" si="77"/>
        <v>0</v>
      </c>
      <c r="Y1245">
        <f t="shared" si="78"/>
        <v>0</v>
      </c>
    </row>
    <row r="1246" spans="1:25" ht="15.75" x14ac:dyDescent="0.25">
      <c r="A1246">
        <f t="shared" si="79"/>
        <v>1244</v>
      </c>
      <c r="B1246" t="str">
        <f>C1246&amp;" "&amp;D1246&amp;" - "&amp;F1246</f>
        <v>Auston Matthews - TOR</v>
      </c>
      <c r="C1246" t="str">
        <f>RIGHT(E1246,(LEN(E1246)-1)-SEARCH(",",E1246,1))</f>
        <v>Auston</v>
      </c>
      <c r="D1246" t="str">
        <f>LEFT(E1246,SEARCH(",",E1246,1)-1)</f>
        <v>Matthews</v>
      </c>
      <c r="E1246" s="39" t="s">
        <v>1592</v>
      </c>
      <c r="F1246" s="30" t="s">
        <v>33</v>
      </c>
      <c r="G1246" s="35">
        <v>0</v>
      </c>
      <c r="H1246" s="35" t="s">
        <v>73</v>
      </c>
      <c r="I1246" s="35" t="s">
        <v>2679</v>
      </c>
      <c r="J1246" s="35">
        <v>21</v>
      </c>
      <c r="K1246" s="35">
        <f>VALUE(COUNTIF(Validation!$A$2:$H$47,E1246))</f>
        <v>0</v>
      </c>
      <c r="L1246" s="361">
        <f>IF(OR(N1246="RFA",N1246="UFA",N1246="",N1246=0),0,N1246)</f>
        <v>11634000</v>
      </c>
      <c r="M1246" s="361">
        <f>IF(OR(O1246="RFA",O1246="UFA",O1246="",O1246=0),0,O1246)</f>
        <v>11634000</v>
      </c>
      <c r="N1246" s="358">
        <v>11634000</v>
      </c>
      <c r="O1246" s="358">
        <v>11634000</v>
      </c>
      <c r="P1246" s="358">
        <v>11634000</v>
      </c>
      <c r="Q1246" s="358">
        <v>11634000</v>
      </c>
      <c r="R1246" s="358">
        <v>11634000</v>
      </c>
      <c r="S1246" s="358" t="s">
        <v>7</v>
      </c>
      <c r="T1246" s="358">
        <v>0</v>
      </c>
      <c r="U1246" s="35">
        <f t="shared" si="76"/>
        <v>5</v>
      </c>
      <c r="W1246">
        <f>COUNTIF($E$3:$E$1479,E1246)</f>
        <v>1</v>
      </c>
      <c r="X1246" s="35">
        <f t="shared" si="77"/>
        <v>0</v>
      </c>
      <c r="Y1246">
        <f t="shared" si="78"/>
        <v>1</v>
      </c>
    </row>
    <row r="1247" spans="1:25" ht="15.75" x14ac:dyDescent="0.25">
      <c r="A1247">
        <f t="shared" si="79"/>
        <v>1245</v>
      </c>
      <c r="B1247" t="str">
        <f>C1247&amp;" "&amp;D1247&amp;" - "&amp;F1247</f>
        <v>John Tavares - TOR</v>
      </c>
      <c r="C1247" t="str">
        <f>RIGHT(E1247,(LEN(E1247)-1)-SEARCH(",",E1247,1))</f>
        <v>John</v>
      </c>
      <c r="D1247" t="str">
        <f>LEFT(E1247,SEARCH(",",E1247,1)-1)</f>
        <v>Tavares</v>
      </c>
      <c r="E1247" s="39" t="s">
        <v>3011</v>
      </c>
      <c r="F1247" s="30" t="s">
        <v>33</v>
      </c>
      <c r="G1247" s="35" t="s">
        <v>422</v>
      </c>
      <c r="H1247" s="35" t="s">
        <v>73</v>
      </c>
      <c r="I1247" s="35" t="s">
        <v>2679</v>
      </c>
      <c r="J1247" s="35">
        <v>28</v>
      </c>
      <c r="K1247" s="35">
        <f>VALUE(COUNTIF(Validation!$A$2:$H$47,E1247))</f>
        <v>0</v>
      </c>
      <c r="L1247" s="361">
        <f>IF(OR(N1247="RFA",N1247="UFA",N1247="",N1247=0),0,N1247)</f>
        <v>11000000</v>
      </c>
      <c r="M1247" s="361">
        <f>IF(OR(O1247="RFA",O1247="UFA",O1247="",O1247=0),0,O1247)</f>
        <v>11000000</v>
      </c>
      <c r="N1247" s="358">
        <v>11000000</v>
      </c>
      <c r="O1247" s="358">
        <v>11000000</v>
      </c>
      <c r="P1247" s="358">
        <v>11000000</v>
      </c>
      <c r="Q1247" s="358">
        <v>11000000</v>
      </c>
      <c r="R1247" s="358">
        <v>11000000</v>
      </c>
      <c r="S1247" s="358">
        <v>11000000</v>
      </c>
      <c r="T1247" s="358" t="s">
        <v>7</v>
      </c>
      <c r="U1247" s="35">
        <f t="shared" si="76"/>
        <v>6</v>
      </c>
      <c r="W1247">
        <f>COUNTIF($E$3:$E$1479,E1247)</f>
        <v>1</v>
      </c>
      <c r="X1247" s="35">
        <f t="shared" si="77"/>
        <v>0</v>
      </c>
      <c r="Y1247">
        <f t="shared" si="78"/>
        <v>1</v>
      </c>
    </row>
    <row r="1248" spans="1:25" ht="15.75" x14ac:dyDescent="0.25">
      <c r="A1248">
        <f t="shared" si="79"/>
        <v>1246</v>
      </c>
      <c r="B1248" t="str">
        <f>C1248&amp;" "&amp;D1248&amp;" - "&amp;F1248</f>
        <v>William Nylander - TOR</v>
      </c>
      <c r="C1248" t="str">
        <f>RIGHT(E1248,(LEN(E1248)-1)-SEARCH(",",E1248,1))</f>
        <v>William</v>
      </c>
      <c r="D1248" t="str">
        <f>LEFT(E1248,SEARCH(",",E1248,1)-1)</f>
        <v>Nylander</v>
      </c>
      <c r="E1248" s="39" t="s">
        <v>1597</v>
      </c>
      <c r="F1248" s="30" t="s">
        <v>33</v>
      </c>
      <c r="G1248" s="35">
        <v>0</v>
      </c>
      <c r="H1248" s="35" t="s">
        <v>2680</v>
      </c>
      <c r="I1248" s="35" t="s">
        <v>2679</v>
      </c>
      <c r="J1248" s="35">
        <v>23</v>
      </c>
      <c r="K1248" s="35">
        <f>VALUE(COUNTIF(Validation!$A$2:$H$47,E1248))</f>
        <v>0</v>
      </c>
      <c r="L1248" s="361">
        <f>IF(OR(N1248="RFA",N1248="UFA",N1248="",N1248=0),0,N1248)</f>
        <v>6962366</v>
      </c>
      <c r="M1248" s="361">
        <f>IF(OR(O1248="RFA",O1248="UFA",O1248="",O1248=0),0,O1248)</f>
        <v>6962366</v>
      </c>
      <c r="N1248" s="358">
        <v>6962366</v>
      </c>
      <c r="O1248" s="358">
        <v>6962366</v>
      </c>
      <c r="P1248" s="358">
        <v>6962366</v>
      </c>
      <c r="Q1248" s="358">
        <v>6962366</v>
      </c>
      <c r="R1248" s="358">
        <v>6962366</v>
      </c>
      <c r="S1248" s="358" t="s">
        <v>7</v>
      </c>
      <c r="T1248" s="358">
        <v>0</v>
      </c>
      <c r="U1248" s="35">
        <f t="shared" si="76"/>
        <v>5</v>
      </c>
      <c r="W1248">
        <f>COUNTIF($E$3:$E$1479,E1248)</f>
        <v>1</v>
      </c>
      <c r="X1248" s="35">
        <f t="shared" si="77"/>
        <v>0</v>
      </c>
      <c r="Y1248">
        <f t="shared" si="78"/>
        <v>1</v>
      </c>
    </row>
    <row r="1249" spans="1:25" ht="15.75" x14ac:dyDescent="0.25">
      <c r="A1249">
        <f t="shared" si="79"/>
        <v>1247</v>
      </c>
      <c r="B1249" t="str">
        <f>C1249&amp;" "&amp;D1249&amp;" - "&amp;F1249</f>
        <v>Nathan Horton - TOR</v>
      </c>
      <c r="C1249" t="str">
        <f>RIGHT(E1249,(LEN(E1249)-1)-SEARCH(",",E1249,1))</f>
        <v>Nathan</v>
      </c>
      <c r="D1249" t="str">
        <f>LEFT(E1249,SEARCH(",",E1249,1)-1)</f>
        <v>Horton</v>
      </c>
      <c r="E1249" s="39" t="s">
        <v>2689</v>
      </c>
      <c r="F1249" s="30" t="s">
        <v>33</v>
      </c>
      <c r="G1249" s="35" t="s">
        <v>372</v>
      </c>
      <c r="H1249" s="35" t="s">
        <v>88</v>
      </c>
      <c r="I1249" s="35" t="s">
        <v>376</v>
      </c>
      <c r="J1249" s="35">
        <v>34</v>
      </c>
      <c r="K1249" s="35">
        <f>VALUE(COUNTIF(Validation!$A$2:$H$47,E1249))</f>
        <v>0</v>
      </c>
      <c r="L1249" s="361">
        <f>IF(OR(N1249="RFA",N1249="UFA",N1249="",N1249=0),0,N1249)</f>
        <v>5300000</v>
      </c>
      <c r="M1249" s="361">
        <f>IF(OR(O1249="RFA",O1249="UFA",O1249="",O1249=0),0,O1249)</f>
        <v>0</v>
      </c>
      <c r="N1249" s="358">
        <v>5300000</v>
      </c>
      <c r="O1249" s="358" t="s">
        <v>7</v>
      </c>
      <c r="P1249" s="358">
        <v>0</v>
      </c>
      <c r="Q1249" s="358">
        <v>0</v>
      </c>
      <c r="R1249" s="358">
        <v>0</v>
      </c>
      <c r="S1249" s="358">
        <v>0</v>
      </c>
      <c r="T1249" s="358">
        <v>0</v>
      </c>
      <c r="U1249" s="35">
        <f t="shared" si="76"/>
        <v>1</v>
      </c>
      <c r="W1249">
        <f>COUNTIF($E$3:$E$1479,E1249)</f>
        <v>1</v>
      </c>
      <c r="X1249" s="35">
        <f t="shared" si="77"/>
        <v>0</v>
      </c>
      <c r="Y1249">
        <f t="shared" si="78"/>
        <v>0</v>
      </c>
    </row>
    <row r="1250" spans="1:25" ht="15.75" x14ac:dyDescent="0.25">
      <c r="A1250">
        <f t="shared" si="79"/>
        <v>1248</v>
      </c>
      <c r="B1250" t="str">
        <f>C1250&amp;" "&amp;D1250&amp;" - "&amp;F1250</f>
        <v>David Clarkson - TOR</v>
      </c>
      <c r="C1250" t="str">
        <f>RIGHT(E1250,(LEN(E1250)-1)-SEARCH(",",E1250,1))</f>
        <v>David</v>
      </c>
      <c r="D1250" t="str">
        <f>LEFT(E1250,SEARCH(",",E1250,1)-1)</f>
        <v>Clarkson</v>
      </c>
      <c r="E1250" s="39" t="s">
        <v>2368</v>
      </c>
      <c r="F1250" s="30" t="s">
        <v>33</v>
      </c>
      <c r="G1250" s="35" t="s">
        <v>372</v>
      </c>
      <c r="H1250" s="35" t="s">
        <v>88</v>
      </c>
      <c r="I1250" s="35" t="s">
        <v>376</v>
      </c>
      <c r="J1250" s="35">
        <v>35</v>
      </c>
      <c r="K1250" s="35">
        <f>VALUE(COUNTIF(Validation!$A$2:$H$47,E1250))</f>
        <v>0</v>
      </c>
      <c r="L1250" s="361">
        <f>IF(OR(N1250="RFA",N1250="UFA",N1250="",N1250=0),0,N1250)</f>
        <v>5250000</v>
      </c>
      <c r="M1250" s="361">
        <f>IF(OR(O1250="RFA",O1250="UFA",O1250="",O1250=0),0,O1250)</f>
        <v>0</v>
      </c>
      <c r="N1250" s="358">
        <v>5250000</v>
      </c>
      <c r="O1250" s="358" t="s">
        <v>7</v>
      </c>
      <c r="P1250" s="358">
        <v>0</v>
      </c>
      <c r="Q1250" s="358">
        <v>0</v>
      </c>
      <c r="R1250" s="358">
        <v>0</v>
      </c>
      <c r="S1250" s="358">
        <v>0</v>
      </c>
      <c r="T1250" s="358">
        <v>0</v>
      </c>
      <c r="U1250" s="35">
        <f t="shared" si="76"/>
        <v>1</v>
      </c>
      <c r="W1250">
        <f>COUNTIF($E$3:$E$1479,E1250)</f>
        <v>1</v>
      </c>
      <c r="X1250" s="35">
        <f t="shared" si="77"/>
        <v>0</v>
      </c>
      <c r="Y1250">
        <f t="shared" si="78"/>
        <v>0</v>
      </c>
    </row>
    <row r="1251" spans="1:25" ht="15.75" x14ac:dyDescent="0.25">
      <c r="A1251">
        <f t="shared" si="79"/>
        <v>1249</v>
      </c>
      <c r="B1251" t="str">
        <f>C1251&amp;" "&amp;D1251&amp;" - "&amp;F1251</f>
        <v>Frederik Andersen - TOR</v>
      </c>
      <c r="C1251" t="str">
        <f>RIGHT(E1251,(LEN(E1251)-1)-SEARCH(",",E1251,1))</f>
        <v>Frederik</v>
      </c>
      <c r="D1251" t="str">
        <f>LEFT(E1251,SEARCH(",",E1251,1)-1)</f>
        <v>Andersen</v>
      </c>
      <c r="E1251" s="39" t="s">
        <v>1603</v>
      </c>
      <c r="F1251" s="30" t="s">
        <v>33</v>
      </c>
      <c r="G1251" s="35" t="s">
        <v>383</v>
      </c>
      <c r="H1251" s="35" t="s">
        <v>127</v>
      </c>
      <c r="I1251" s="35" t="s">
        <v>2679</v>
      </c>
      <c r="J1251" s="35">
        <v>29</v>
      </c>
      <c r="K1251" s="35">
        <f>VALUE(COUNTIF(Validation!$A$2:$H$47,E1251))</f>
        <v>0</v>
      </c>
      <c r="L1251" s="361">
        <f>IF(OR(N1251="RFA",N1251="UFA",N1251="",N1251=0),0,N1251)</f>
        <v>5000000</v>
      </c>
      <c r="M1251" s="361">
        <f>IF(OR(O1251="RFA",O1251="UFA",O1251="",O1251=0),0,O1251)</f>
        <v>5000000</v>
      </c>
      <c r="N1251" s="358">
        <v>5000000</v>
      </c>
      <c r="O1251" s="358">
        <v>5000000</v>
      </c>
      <c r="P1251" s="358" t="s">
        <v>7</v>
      </c>
      <c r="Q1251" s="358">
        <v>0</v>
      </c>
      <c r="R1251" s="358">
        <v>0</v>
      </c>
      <c r="S1251" s="358">
        <v>0</v>
      </c>
      <c r="T1251" s="358">
        <v>0</v>
      </c>
      <c r="U1251" s="35">
        <f t="shared" si="76"/>
        <v>2</v>
      </c>
      <c r="W1251">
        <f>COUNTIF($E$3:$E$1479,E1251)</f>
        <v>1</v>
      </c>
      <c r="X1251" s="35">
        <f t="shared" si="77"/>
        <v>0</v>
      </c>
      <c r="Y1251">
        <f t="shared" si="78"/>
        <v>1</v>
      </c>
    </row>
    <row r="1252" spans="1:25" ht="15.75" x14ac:dyDescent="0.25">
      <c r="A1252">
        <f t="shared" si="79"/>
        <v>1250</v>
      </c>
      <c r="B1252" t="str">
        <f>C1252&amp;" "&amp;D1252&amp;" - "&amp;F1252</f>
        <v>Morgan Rielly - TOR</v>
      </c>
      <c r="C1252" t="str">
        <f>RIGHT(E1252,(LEN(E1252)-1)-SEARCH(",",E1252,1))</f>
        <v>Morgan</v>
      </c>
      <c r="D1252" t="str">
        <f>LEFT(E1252,SEARCH(",",E1252,1)-1)</f>
        <v>Rielly</v>
      </c>
      <c r="E1252" s="39" t="s">
        <v>2998</v>
      </c>
      <c r="F1252" s="30" t="s">
        <v>33</v>
      </c>
      <c r="G1252" s="35">
        <v>0</v>
      </c>
      <c r="H1252" s="35" t="s">
        <v>382</v>
      </c>
      <c r="I1252" s="35" t="s">
        <v>2679</v>
      </c>
      <c r="J1252" s="35">
        <v>25</v>
      </c>
      <c r="K1252" s="35">
        <f>VALUE(COUNTIF(Validation!$A$2:$H$47,E1252))</f>
        <v>0</v>
      </c>
      <c r="L1252" s="361">
        <f>IF(OR(N1252="RFA",N1252="UFA",N1252="",N1252=0),0,N1252)</f>
        <v>5000000</v>
      </c>
      <c r="M1252" s="361">
        <f>IF(OR(O1252="RFA",O1252="UFA",O1252="",O1252=0),0,O1252)</f>
        <v>5000000</v>
      </c>
      <c r="N1252" s="358">
        <v>5000000</v>
      </c>
      <c r="O1252" s="358">
        <v>5000000</v>
      </c>
      <c r="P1252" s="358">
        <v>5000000</v>
      </c>
      <c r="Q1252" s="358" t="s">
        <v>7</v>
      </c>
      <c r="R1252" s="358">
        <v>0</v>
      </c>
      <c r="S1252" s="358">
        <v>0</v>
      </c>
      <c r="T1252" s="358">
        <v>0</v>
      </c>
      <c r="U1252" s="35">
        <f t="shared" si="76"/>
        <v>3</v>
      </c>
      <c r="W1252">
        <f>COUNTIF($E$3:$E$1479,E1252)</f>
        <v>1</v>
      </c>
      <c r="X1252" s="35">
        <f t="shared" si="77"/>
        <v>0</v>
      </c>
      <c r="Y1252">
        <f t="shared" si="78"/>
        <v>1</v>
      </c>
    </row>
    <row r="1253" spans="1:25" ht="15.75" x14ac:dyDescent="0.25">
      <c r="A1253">
        <f t="shared" si="79"/>
        <v>1251</v>
      </c>
      <c r="B1253" t="str">
        <f>C1253&amp;" "&amp;D1253&amp;" - "&amp;F1253</f>
        <v>Cody Ceci - TOR</v>
      </c>
      <c r="C1253" t="str">
        <f>RIGHT(E1253,(LEN(E1253)-1)-SEARCH(",",E1253,1))</f>
        <v>Cody</v>
      </c>
      <c r="D1253" t="str">
        <f>LEFT(E1253,SEARCH(",",E1253,1)-1)</f>
        <v>Ceci</v>
      </c>
      <c r="E1253" s="39" t="s">
        <v>1526</v>
      </c>
      <c r="F1253" s="30" t="s">
        <v>33</v>
      </c>
      <c r="G1253" s="35">
        <v>0</v>
      </c>
      <c r="H1253" s="35" t="s">
        <v>381</v>
      </c>
      <c r="I1253" s="35" t="s">
        <v>2679</v>
      </c>
      <c r="J1253" s="35">
        <v>25</v>
      </c>
      <c r="K1253" s="35">
        <f>VALUE(COUNTIF(Validation!$A$2:$H$47,E1253))</f>
        <v>0</v>
      </c>
      <c r="L1253" s="361">
        <f>IF(OR(N1253="RFA",N1253="UFA",N1253="",N1253=0),0,N1253)</f>
        <v>4500000</v>
      </c>
      <c r="M1253" s="361">
        <f>IF(OR(O1253="RFA",O1253="UFA",O1253="",O1253=0),0,O1253)</f>
        <v>0</v>
      </c>
      <c r="N1253" s="358">
        <v>4500000</v>
      </c>
      <c r="O1253" s="358" t="s">
        <v>7</v>
      </c>
      <c r="P1253" s="358">
        <v>0</v>
      </c>
      <c r="Q1253" s="358">
        <v>0</v>
      </c>
      <c r="R1253" s="358">
        <v>0</v>
      </c>
      <c r="S1253" s="358">
        <v>0</v>
      </c>
      <c r="T1253" s="358">
        <v>0</v>
      </c>
      <c r="U1253" s="35">
        <f t="shared" si="76"/>
        <v>1</v>
      </c>
      <c r="W1253">
        <f>COUNTIF($E$3:$E$1479,E1253)</f>
        <v>1</v>
      </c>
      <c r="X1253" s="35">
        <f t="shared" si="77"/>
        <v>0</v>
      </c>
      <c r="Y1253">
        <f t="shared" si="78"/>
        <v>0</v>
      </c>
    </row>
    <row r="1254" spans="1:25" ht="15.75" x14ac:dyDescent="0.25">
      <c r="A1254">
        <f t="shared" si="79"/>
        <v>1252</v>
      </c>
      <c r="B1254" t="str">
        <f>C1254&amp;" "&amp;D1254&amp;" - "&amp;F1254</f>
        <v>Jake Muzzin - TOR</v>
      </c>
      <c r="C1254" t="str">
        <f>RIGHT(E1254,(LEN(E1254)-1)-SEARCH(",",E1254,1))</f>
        <v>Jake</v>
      </c>
      <c r="D1254" t="str">
        <f>LEFT(E1254,SEARCH(",",E1254,1)-1)</f>
        <v>Muzzin</v>
      </c>
      <c r="E1254" s="39" t="s">
        <v>2266</v>
      </c>
      <c r="F1254" s="30" t="s">
        <v>33</v>
      </c>
      <c r="G1254" s="35">
        <v>0</v>
      </c>
      <c r="H1254" s="9" t="s">
        <v>382</v>
      </c>
      <c r="I1254" s="9" t="s">
        <v>2679</v>
      </c>
      <c r="J1254" s="9">
        <v>30</v>
      </c>
      <c r="K1254" s="35">
        <f>VALUE(COUNTIF(Validation!$A$2:$H$47,E1254))</f>
        <v>0</v>
      </c>
      <c r="L1254" s="361">
        <f>IF(OR(N1254="RFA",N1254="UFA",N1254="",N1254=0),0,N1254)</f>
        <v>4000000</v>
      </c>
      <c r="M1254" s="361">
        <f>IF(OR(O1254="RFA",O1254="UFA",O1254="",O1254=0),0,O1254)</f>
        <v>0</v>
      </c>
      <c r="N1254" s="358">
        <v>4000000</v>
      </c>
      <c r="O1254" s="358" t="s">
        <v>7</v>
      </c>
      <c r="P1254" s="358">
        <v>0</v>
      </c>
      <c r="Q1254" s="358">
        <v>0</v>
      </c>
      <c r="R1254" s="358">
        <v>0</v>
      </c>
      <c r="S1254" s="358">
        <v>0</v>
      </c>
      <c r="T1254" s="358">
        <v>0</v>
      </c>
      <c r="U1254" s="35">
        <f t="shared" si="76"/>
        <v>1</v>
      </c>
      <c r="W1254">
        <f>COUNTIF($E$3:$E$1479,E1254)</f>
        <v>1</v>
      </c>
      <c r="X1254" s="35">
        <f t="shared" si="77"/>
        <v>0</v>
      </c>
      <c r="Y1254">
        <f t="shared" si="78"/>
        <v>0</v>
      </c>
    </row>
    <row r="1255" spans="1:25" ht="15.75" x14ac:dyDescent="0.25">
      <c r="A1255">
        <f t="shared" si="79"/>
        <v>1253</v>
      </c>
      <c r="B1255" t="str">
        <f>C1255&amp;" "&amp;D1255&amp;" - "&amp;F1255</f>
        <v>Alexander Kerfoot - TOR</v>
      </c>
      <c r="C1255" t="str">
        <f>RIGHT(E1255,(LEN(E1255)-1)-SEARCH(",",E1255,1))</f>
        <v>Alexander</v>
      </c>
      <c r="D1255" t="str">
        <f>LEFT(E1255,SEARCH(",",E1255,1)-1)</f>
        <v>Kerfoot</v>
      </c>
      <c r="E1255" s="39" t="s">
        <v>1922</v>
      </c>
      <c r="F1255" s="30" t="s">
        <v>33</v>
      </c>
      <c r="G1255" s="35">
        <v>0</v>
      </c>
      <c r="H1255" s="35" t="s">
        <v>2681</v>
      </c>
      <c r="I1255" s="35" t="s">
        <v>2679</v>
      </c>
      <c r="J1255" s="35">
        <v>25</v>
      </c>
      <c r="K1255" s="35">
        <f>VALUE(COUNTIF(Validation!$A$2:$H$47,E1255))</f>
        <v>0</v>
      </c>
      <c r="L1255" s="361">
        <f>IF(OR(N1255="RFA",N1255="UFA",N1255="",N1255=0),0,N1255)</f>
        <v>3500000</v>
      </c>
      <c r="M1255" s="361">
        <f>IF(OR(O1255="RFA",O1255="UFA",O1255="",O1255=0),0,O1255)</f>
        <v>3500000</v>
      </c>
      <c r="N1255" s="358">
        <v>3500000</v>
      </c>
      <c r="O1255" s="358">
        <v>3500000</v>
      </c>
      <c r="P1255" s="358">
        <v>3500000</v>
      </c>
      <c r="Q1255" s="358">
        <v>3500000</v>
      </c>
      <c r="R1255" s="358" t="s">
        <v>7</v>
      </c>
      <c r="S1255" s="358">
        <v>0</v>
      </c>
      <c r="T1255" s="358">
        <v>0</v>
      </c>
      <c r="U1255" s="35">
        <f t="shared" si="76"/>
        <v>4</v>
      </c>
      <c r="W1255">
        <f>COUNTIF($E$3:$E$1479,E1255)</f>
        <v>1</v>
      </c>
      <c r="X1255" s="35">
        <f t="shared" si="77"/>
        <v>0</v>
      </c>
      <c r="Y1255">
        <f t="shared" si="78"/>
        <v>1</v>
      </c>
    </row>
    <row r="1256" spans="1:25" ht="15.75" x14ac:dyDescent="0.25">
      <c r="A1256">
        <f t="shared" si="79"/>
        <v>1254</v>
      </c>
      <c r="B1256" t="str">
        <f>C1256&amp;" "&amp;D1256&amp;" - "&amp;F1256</f>
        <v>Andreas Johnsson - TOR</v>
      </c>
      <c r="C1256" t="str">
        <f>RIGHT(E1256,(LEN(E1256)-1)-SEARCH(",",E1256,1))</f>
        <v>Andreas</v>
      </c>
      <c r="D1256" t="str">
        <f>LEFT(E1256,SEARCH(",",E1256,1)-1)</f>
        <v>Johnsson</v>
      </c>
      <c r="E1256" s="39" t="s">
        <v>1595</v>
      </c>
      <c r="F1256" s="30" t="s">
        <v>33</v>
      </c>
      <c r="G1256" s="35">
        <v>0</v>
      </c>
      <c r="H1256" s="35" t="s">
        <v>93</v>
      </c>
      <c r="I1256" s="35" t="s">
        <v>2679</v>
      </c>
      <c r="J1256" s="35">
        <v>24</v>
      </c>
      <c r="K1256" s="35">
        <f>VALUE(COUNTIF(Validation!$A$2:$H$47,E1256))</f>
        <v>0</v>
      </c>
      <c r="L1256" s="361">
        <f>IF(OR(N1256="RFA",N1256="UFA",N1256="",N1256=0),0,N1256)</f>
        <v>3400000</v>
      </c>
      <c r="M1256" s="361">
        <f>IF(OR(O1256="RFA",O1256="UFA",O1256="",O1256=0),0,O1256)</f>
        <v>3400000</v>
      </c>
      <c r="N1256" s="358">
        <v>3400000</v>
      </c>
      <c r="O1256" s="358">
        <v>3400000</v>
      </c>
      <c r="P1256" s="358">
        <v>3400000</v>
      </c>
      <c r="Q1256" s="358">
        <v>3400000</v>
      </c>
      <c r="R1256" s="358" t="s">
        <v>7</v>
      </c>
      <c r="S1256" s="358">
        <v>0</v>
      </c>
      <c r="T1256" s="358">
        <v>0</v>
      </c>
      <c r="U1256" s="35">
        <f t="shared" si="76"/>
        <v>4</v>
      </c>
      <c r="W1256">
        <f>COUNTIF($E$3:$E$1479,E1256)</f>
        <v>1</v>
      </c>
      <c r="X1256" s="35">
        <f t="shared" si="77"/>
        <v>0</v>
      </c>
      <c r="Y1256">
        <f t="shared" si="78"/>
        <v>1</v>
      </c>
    </row>
    <row r="1257" spans="1:25" ht="15.75" x14ac:dyDescent="0.25">
      <c r="A1257">
        <f t="shared" si="79"/>
        <v>1255</v>
      </c>
      <c r="B1257" t="str">
        <f>C1257&amp;" "&amp;D1257&amp;" - "&amp;F1257</f>
        <v>Kasperi Kapanen - TOR</v>
      </c>
      <c r="C1257" t="str">
        <f>RIGHT(E1257,(LEN(E1257)-1)-SEARCH(",",E1257,1))</f>
        <v>Kasperi</v>
      </c>
      <c r="D1257" t="str">
        <f>LEFT(E1257,SEARCH(",",E1257,1)-1)</f>
        <v>Kapanen</v>
      </c>
      <c r="E1257" s="39" t="s">
        <v>1594</v>
      </c>
      <c r="F1257" s="30" t="s">
        <v>33</v>
      </c>
      <c r="G1257" s="35">
        <v>0</v>
      </c>
      <c r="H1257" s="35" t="s">
        <v>88</v>
      </c>
      <c r="I1257" s="35" t="s">
        <v>2679</v>
      </c>
      <c r="J1257" s="35">
        <v>23</v>
      </c>
      <c r="K1257" s="35">
        <f>VALUE(COUNTIF(Validation!$A$2:$H$47,E1257))</f>
        <v>0</v>
      </c>
      <c r="L1257" s="361">
        <f>IF(OR(N1257="RFA",N1257="UFA",N1257="",N1257=0),0,N1257)</f>
        <v>3200000</v>
      </c>
      <c r="M1257" s="361">
        <f>IF(OR(O1257="RFA",O1257="UFA",O1257="",O1257=0),0,O1257)</f>
        <v>3200000</v>
      </c>
      <c r="N1257" s="358">
        <v>3200000</v>
      </c>
      <c r="O1257" s="358">
        <v>3200000</v>
      </c>
      <c r="P1257" s="358">
        <v>3200000</v>
      </c>
      <c r="Q1257" s="358" t="s">
        <v>8</v>
      </c>
      <c r="R1257" s="358">
        <v>0</v>
      </c>
      <c r="S1257" s="358">
        <v>0</v>
      </c>
      <c r="T1257" s="358">
        <v>0</v>
      </c>
      <c r="U1257" s="35">
        <f t="shared" si="76"/>
        <v>3</v>
      </c>
      <c r="W1257">
        <f>COUNTIF($E$3:$E$1479,E1257)</f>
        <v>1</v>
      </c>
      <c r="X1257" s="35">
        <f t="shared" si="77"/>
        <v>0</v>
      </c>
      <c r="Y1257">
        <f t="shared" si="78"/>
        <v>1</v>
      </c>
    </row>
    <row r="1258" spans="1:25" ht="15.75" x14ac:dyDescent="0.25">
      <c r="A1258">
        <f t="shared" si="79"/>
        <v>1256</v>
      </c>
      <c r="B1258" t="str">
        <f>C1258&amp;" "&amp;D1258&amp;" - "&amp;F1258</f>
        <v>Tyson Barrie - TOR</v>
      </c>
      <c r="C1258" t="str">
        <f>RIGHT(E1258,(LEN(E1258)-1)-SEARCH(",",E1258,1))</f>
        <v>Tyson</v>
      </c>
      <c r="D1258" t="str">
        <f>LEFT(E1258,SEARCH(",",E1258,1)-1)</f>
        <v>Barrie</v>
      </c>
      <c r="E1258" s="39" t="s">
        <v>1926</v>
      </c>
      <c r="F1258" s="30" t="s">
        <v>33</v>
      </c>
      <c r="G1258" s="35" t="s">
        <v>2688</v>
      </c>
      <c r="H1258" s="35" t="s">
        <v>381</v>
      </c>
      <c r="I1258" s="35" t="s">
        <v>2679</v>
      </c>
      <c r="J1258" s="35">
        <v>28</v>
      </c>
      <c r="K1258" s="35">
        <f>VALUE(COUNTIF(Validation!$A$2:$H$47,E1258))</f>
        <v>0</v>
      </c>
      <c r="L1258" s="361">
        <f>IF(OR(N1258="RFA",N1258="UFA",N1258="",N1258=0),0,N1258)</f>
        <v>2750000</v>
      </c>
      <c r="M1258" s="361">
        <f>IF(OR(O1258="RFA",O1258="UFA",O1258="",O1258=0),0,O1258)</f>
        <v>0</v>
      </c>
      <c r="N1258" s="358">
        <v>2750000</v>
      </c>
      <c r="O1258" s="358" t="s">
        <v>7</v>
      </c>
      <c r="P1258" s="358">
        <v>0</v>
      </c>
      <c r="Q1258" s="358">
        <v>0</v>
      </c>
      <c r="R1258" s="358">
        <v>0</v>
      </c>
      <c r="S1258" s="358">
        <v>0</v>
      </c>
      <c r="T1258" s="358">
        <v>0</v>
      </c>
      <c r="U1258" s="35">
        <f t="shared" si="76"/>
        <v>1</v>
      </c>
      <c r="W1258">
        <f>COUNTIF($E$3:$E$1479,E1258)</f>
        <v>1</v>
      </c>
      <c r="X1258" s="35">
        <f t="shared" si="77"/>
        <v>0</v>
      </c>
      <c r="Y1258">
        <f t="shared" si="78"/>
        <v>0</v>
      </c>
    </row>
    <row r="1259" spans="1:25" ht="15.75" x14ac:dyDescent="0.25">
      <c r="A1259">
        <f t="shared" si="79"/>
        <v>1257</v>
      </c>
      <c r="B1259" t="str">
        <f>C1259&amp;" "&amp;D1259&amp;" - "&amp;F1259</f>
        <v>Zach Hyman - TOR</v>
      </c>
      <c r="C1259" t="str">
        <f>RIGHT(E1259,(LEN(E1259)-1)-SEARCH(",",E1259,1))</f>
        <v>Zach</v>
      </c>
      <c r="D1259" t="str">
        <f>LEFT(E1259,SEARCH(",",E1259,1)-1)</f>
        <v>Hyman</v>
      </c>
      <c r="E1259" s="39" t="s">
        <v>1589</v>
      </c>
      <c r="F1259" s="30" t="s">
        <v>33</v>
      </c>
      <c r="G1259" s="35" t="s">
        <v>383</v>
      </c>
      <c r="H1259" s="35" t="s">
        <v>93</v>
      </c>
      <c r="I1259" s="35" t="s">
        <v>376</v>
      </c>
      <c r="J1259" s="35">
        <v>27</v>
      </c>
      <c r="K1259" s="35">
        <f>VALUE(COUNTIF(Validation!$A$2:$H$47,E1259))</f>
        <v>0</v>
      </c>
      <c r="L1259" s="361">
        <f>IF(OR(N1259="RFA",N1259="UFA",N1259="",N1259=0),0,N1259)</f>
        <v>2250000</v>
      </c>
      <c r="M1259" s="361">
        <f>IF(OR(O1259="RFA",O1259="UFA",O1259="",O1259=0),0,O1259)</f>
        <v>2250000</v>
      </c>
      <c r="N1259" s="358">
        <v>2250000</v>
      </c>
      <c r="O1259" s="358">
        <v>2250000</v>
      </c>
      <c r="P1259" s="358" t="s">
        <v>7</v>
      </c>
      <c r="Q1259" s="358">
        <v>0</v>
      </c>
      <c r="R1259" s="358">
        <v>0</v>
      </c>
      <c r="S1259" s="358">
        <v>0</v>
      </c>
      <c r="T1259" s="358">
        <v>0</v>
      </c>
      <c r="U1259" s="35">
        <f t="shared" si="76"/>
        <v>2</v>
      </c>
      <c r="W1259">
        <f>COUNTIF($E$3:$E$1479,E1259)</f>
        <v>1</v>
      </c>
      <c r="X1259" s="35">
        <f t="shared" si="77"/>
        <v>0</v>
      </c>
      <c r="Y1259">
        <f t="shared" si="78"/>
        <v>1</v>
      </c>
    </row>
    <row r="1260" spans="1:25" ht="15.75" x14ac:dyDescent="0.25">
      <c r="A1260">
        <f t="shared" si="79"/>
        <v>1258</v>
      </c>
      <c r="B1260" t="str">
        <f>C1260&amp;" "&amp;D1260&amp;" - "&amp;F1260</f>
        <v>Timothy Liljegren - TOR</v>
      </c>
      <c r="C1260" t="str">
        <f>RIGHT(E1260,(LEN(E1260)-1)-SEARCH(",",E1260,1))</f>
        <v>Timothy</v>
      </c>
      <c r="D1260" t="str">
        <f>LEFT(E1260,SEARCH(",",E1260,1)-1)</f>
        <v>Liljegren</v>
      </c>
      <c r="E1260" s="39" t="s">
        <v>1610</v>
      </c>
      <c r="F1260" s="30" t="s">
        <v>33</v>
      </c>
      <c r="G1260" s="35" t="s">
        <v>388</v>
      </c>
      <c r="H1260" s="35" t="s">
        <v>381</v>
      </c>
      <c r="I1260" s="35" t="s">
        <v>2692</v>
      </c>
      <c r="J1260" s="35">
        <v>20</v>
      </c>
      <c r="K1260" s="35">
        <f>VALUE(COUNTIF(Validation!$A$2:$H$47,E1260))</f>
        <v>0</v>
      </c>
      <c r="L1260" s="361">
        <f>IF(OR(N1260="RFA",N1260="UFA",N1260="",N1260=0),0,N1260)</f>
        <v>1263333</v>
      </c>
      <c r="M1260" s="361">
        <f>IF(OR(O1260="RFA",O1260="UFA",O1260="",O1260=0),0,O1260)</f>
        <v>1263333</v>
      </c>
      <c r="N1260" s="358">
        <v>1263333</v>
      </c>
      <c r="O1260" s="358">
        <v>1263333</v>
      </c>
      <c r="P1260" s="358">
        <v>1263333</v>
      </c>
      <c r="Q1260" s="358" t="s">
        <v>8</v>
      </c>
      <c r="R1260" s="358">
        <v>0</v>
      </c>
      <c r="S1260" s="358">
        <v>0</v>
      </c>
      <c r="T1260" s="358">
        <v>0</v>
      </c>
      <c r="U1260" s="35">
        <f t="shared" si="76"/>
        <v>3</v>
      </c>
      <c r="W1260">
        <f>COUNTIF($E$3:$E$1479,E1260)</f>
        <v>1</v>
      </c>
      <c r="X1260" s="35">
        <f t="shared" si="77"/>
        <v>1</v>
      </c>
      <c r="Y1260">
        <f t="shared" si="78"/>
        <v>1</v>
      </c>
    </row>
    <row r="1261" spans="1:25" ht="15.75" x14ac:dyDescent="0.25">
      <c r="A1261">
        <f t="shared" si="79"/>
        <v>1259</v>
      </c>
      <c r="B1261" t="str">
        <f>C1261&amp;" "&amp;D1261&amp;" - "&amp;F1261</f>
        <v>Jeremy Bracco - TOR</v>
      </c>
      <c r="C1261" t="str">
        <f>RIGHT(E1261,(LEN(E1261)-1)-SEARCH(",",E1261,1))</f>
        <v>Jeremy</v>
      </c>
      <c r="D1261" t="str">
        <f>LEFT(E1261,SEARCH(",",E1261,1)-1)</f>
        <v>Bracco</v>
      </c>
      <c r="E1261" s="39" t="s">
        <v>1612</v>
      </c>
      <c r="F1261" s="30" t="s">
        <v>33</v>
      </c>
      <c r="G1261" s="35" t="s">
        <v>388</v>
      </c>
      <c r="H1261" s="35" t="s">
        <v>88</v>
      </c>
      <c r="I1261" s="35" t="s">
        <v>2692</v>
      </c>
      <c r="J1261" s="35">
        <v>22</v>
      </c>
      <c r="K1261" s="35">
        <f>VALUE(COUNTIF(Validation!$A$2:$H$47,E1261))</f>
        <v>0</v>
      </c>
      <c r="L1261" s="361">
        <f>IF(OR(N1261="RFA",N1261="UFA",N1261="",N1261=0),0,N1261)</f>
        <v>925000</v>
      </c>
      <c r="M1261" s="361">
        <f>IF(OR(O1261="RFA",O1261="UFA",O1261="",O1261=0),0,O1261)</f>
        <v>0</v>
      </c>
      <c r="N1261" s="358">
        <v>925000</v>
      </c>
      <c r="O1261" s="358" t="s">
        <v>8</v>
      </c>
      <c r="P1261" s="358">
        <v>0</v>
      </c>
      <c r="Q1261" s="358">
        <v>0</v>
      </c>
      <c r="R1261" s="358">
        <v>0</v>
      </c>
      <c r="S1261" s="358">
        <v>0</v>
      </c>
      <c r="T1261" s="358">
        <v>0</v>
      </c>
      <c r="U1261" s="35">
        <f t="shared" si="76"/>
        <v>1</v>
      </c>
      <c r="W1261">
        <f>COUNTIF($E$3:$E$1479,E1261)</f>
        <v>1</v>
      </c>
      <c r="X1261" s="35">
        <f t="shared" si="77"/>
        <v>1</v>
      </c>
      <c r="Y1261">
        <f t="shared" si="78"/>
        <v>0</v>
      </c>
    </row>
    <row r="1262" spans="1:25" ht="15.75" x14ac:dyDescent="0.25">
      <c r="A1262">
        <f t="shared" si="79"/>
        <v>1260</v>
      </c>
      <c r="B1262" t="str">
        <f>C1262&amp;" "&amp;D1262&amp;" - "&amp;F1262</f>
        <v>Adam Brooks - TOR</v>
      </c>
      <c r="C1262" t="str">
        <f>RIGHT(E1262,(LEN(E1262)-1)-SEARCH(",",E1262,1))</f>
        <v>Adam</v>
      </c>
      <c r="D1262" t="str">
        <f>LEFT(E1262,SEARCH(",",E1262,1)-1)</f>
        <v>Brooks</v>
      </c>
      <c r="E1262" s="39" t="s">
        <v>1617</v>
      </c>
      <c r="F1262" s="30" t="s">
        <v>33</v>
      </c>
      <c r="G1262" s="35" t="s">
        <v>388</v>
      </c>
      <c r="H1262" s="35" t="s">
        <v>73</v>
      </c>
      <c r="I1262" s="35" t="s">
        <v>2692</v>
      </c>
      <c r="J1262" s="35">
        <v>23</v>
      </c>
      <c r="K1262" s="35">
        <f>VALUE(COUNTIF(Validation!$A$2:$H$47,E1262))</f>
        <v>0</v>
      </c>
      <c r="L1262" s="361">
        <f>IF(OR(N1262="RFA",N1262="UFA",N1262="",N1262=0),0,N1262)</f>
        <v>925000</v>
      </c>
      <c r="M1262" s="361">
        <f>IF(OR(O1262="RFA",O1262="UFA",O1262="",O1262=0),0,O1262)</f>
        <v>0</v>
      </c>
      <c r="N1262" s="358">
        <v>925000</v>
      </c>
      <c r="O1262" s="358" t="s">
        <v>8</v>
      </c>
      <c r="P1262" s="358">
        <v>0</v>
      </c>
      <c r="Q1262" s="358">
        <v>0</v>
      </c>
      <c r="R1262" s="358">
        <v>0</v>
      </c>
      <c r="S1262" s="358">
        <v>0</v>
      </c>
      <c r="T1262" s="358">
        <v>0</v>
      </c>
      <c r="U1262" s="35">
        <f t="shared" si="76"/>
        <v>1</v>
      </c>
      <c r="W1262">
        <f>COUNTIF($E$3:$E$1479,E1262)</f>
        <v>1</v>
      </c>
      <c r="X1262" s="35">
        <f t="shared" si="77"/>
        <v>1</v>
      </c>
      <c r="Y1262">
        <f t="shared" si="78"/>
        <v>0</v>
      </c>
    </row>
    <row r="1263" spans="1:25" ht="15.75" x14ac:dyDescent="0.25">
      <c r="A1263">
        <f t="shared" si="79"/>
        <v>1261</v>
      </c>
      <c r="B1263" t="str">
        <f>C1263&amp;" "&amp;D1263&amp;" - "&amp;F1263</f>
        <v>Pierre Engvall - TOR</v>
      </c>
      <c r="C1263" t="str">
        <f>RIGHT(E1263,(LEN(E1263)-1)-SEARCH(",",E1263,1))</f>
        <v>Pierre</v>
      </c>
      <c r="D1263" t="str">
        <f>LEFT(E1263,SEARCH(",",E1263,1)-1)</f>
        <v>Engvall</v>
      </c>
      <c r="E1263" s="39" t="s">
        <v>1608</v>
      </c>
      <c r="F1263" s="30" t="s">
        <v>33</v>
      </c>
      <c r="G1263" s="35" t="s">
        <v>388</v>
      </c>
      <c r="H1263" s="9" t="s">
        <v>2691</v>
      </c>
      <c r="I1263" s="9" t="s">
        <v>2692</v>
      </c>
      <c r="J1263" s="9">
        <v>23</v>
      </c>
      <c r="K1263" s="35">
        <f>VALUE(COUNTIF(Validation!$A$2:$H$47,E1263))</f>
        <v>0</v>
      </c>
      <c r="L1263" s="361">
        <f>IF(OR(N1263="RFA",N1263="UFA",N1263="",N1263=0),0,N1263)</f>
        <v>925000</v>
      </c>
      <c r="M1263" s="361">
        <f>IF(OR(O1263="RFA",O1263="UFA",O1263="",O1263=0),0,O1263)</f>
        <v>0</v>
      </c>
      <c r="N1263" s="358">
        <v>925000</v>
      </c>
      <c r="O1263" s="358" t="s">
        <v>8</v>
      </c>
      <c r="P1263" s="358">
        <v>0</v>
      </c>
      <c r="Q1263" s="358">
        <v>0</v>
      </c>
      <c r="R1263" s="358">
        <v>0</v>
      </c>
      <c r="S1263" s="358">
        <v>0</v>
      </c>
      <c r="T1263" s="358">
        <v>0</v>
      </c>
      <c r="U1263" s="35">
        <f t="shared" si="76"/>
        <v>1</v>
      </c>
      <c r="W1263">
        <f>COUNTIF($E$3:$E$1479,E1263)</f>
        <v>1</v>
      </c>
      <c r="X1263" s="35">
        <f t="shared" si="77"/>
        <v>1</v>
      </c>
      <c r="Y1263">
        <f t="shared" si="78"/>
        <v>0</v>
      </c>
    </row>
    <row r="1264" spans="1:25" ht="15.75" x14ac:dyDescent="0.25">
      <c r="A1264">
        <f t="shared" si="79"/>
        <v>1262</v>
      </c>
      <c r="B1264" t="str">
        <f>C1264&amp;" "&amp;D1264&amp;" - "&amp;F1264</f>
        <v>Teemu Kivihalme - TOR</v>
      </c>
      <c r="C1264" t="str">
        <f>RIGHT(E1264,(LEN(E1264)-1)-SEARCH(",",E1264,1))</f>
        <v>Teemu</v>
      </c>
      <c r="D1264" t="str">
        <f>LEFT(E1264,SEARCH(",",E1264,1)-1)</f>
        <v>Kivihalme</v>
      </c>
      <c r="E1264" s="39" t="s">
        <v>2602</v>
      </c>
      <c r="F1264" s="30" t="s">
        <v>33</v>
      </c>
      <c r="G1264" s="35" t="s">
        <v>388</v>
      </c>
      <c r="H1264" s="35" t="s">
        <v>382</v>
      </c>
      <c r="I1264" s="35" t="s">
        <v>2692</v>
      </c>
      <c r="J1264" s="35">
        <v>24</v>
      </c>
      <c r="K1264" s="35">
        <f>VALUE(COUNTIF(Validation!$A$2:$H$47,E1264))</f>
        <v>0</v>
      </c>
      <c r="L1264" s="361">
        <f>IF(OR(N1264="RFA",N1264="UFA",N1264="",N1264=0),0,N1264)</f>
        <v>925000</v>
      </c>
      <c r="M1264" s="361">
        <f>IF(OR(O1264="RFA",O1264="UFA",O1264="",O1264=0),0,O1264)</f>
        <v>0</v>
      </c>
      <c r="N1264" s="358">
        <v>925000</v>
      </c>
      <c r="O1264" s="358" t="s">
        <v>8</v>
      </c>
      <c r="P1264" s="358">
        <v>0</v>
      </c>
      <c r="Q1264" s="358">
        <v>0</v>
      </c>
      <c r="R1264" s="358">
        <v>0</v>
      </c>
      <c r="S1264" s="358">
        <v>0</v>
      </c>
      <c r="T1264" s="358">
        <v>0</v>
      </c>
      <c r="U1264" s="35">
        <f t="shared" si="76"/>
        <v>1</v>
      </c>
      <c r="W1264">
        <f>COUNTIF($E$3:$E$1479,E1264)</f>
        <v>1</v>
      </c>
      <c r="X1264" s="35">
        <f t="shared" si="77"/>
        <v>1</v>
      </c>
      <c r="Y1264">
        <f t="shared" si="78"/>
        <v>0</v>
      </c>
    </row>
    <row r="1265" spans="1:25" ht="15.75" x14ac:dyDescent="0.25">
      <c r="A1265">
        <f t="shared" si="79"/>
        <v>1263</v>
      </c>
      <c r="B1265" t="str">
        <f>C1265&amp;" "&amp;D1265&amp;" - "&amp;F1265</f>
        <v>Yegor Korshkov - TOR</v>
      </c>
      <c r="C1265" t="str">
        <f>RIGHT(E1265,(LEN(E1265)-1)-SEARCH(",",E1265,1))</f>
        <v>Yegor</v>
      </c>
      <c r="D1265" t="str">
        <f>LEFT(E1265,SEARCH(",",E1265,1)-1)</f>
        <v>Korshkov</v>
      </c>
      <c r="E1265" s="39" t="s">
        <v>2598</v>
      </c>
      <c r="F1265" s="30" t="s">
        <v>33</v>
      </c>
      <c r="G1265" s="35" t="s">
        <v>388</v>
      </c>
      <c r="H1265" s="35" t="s">
        <v>88</v>
      </c>
      <c r="I1265" s="35" t="s">
        <v>2692</v>
      </c>
      <c r="J1265" s="35">
        <v>23</v>
      </c>
      <c r="K1265" s="35">
        <f>VALUE(COUNTIF(Validation!$A$2:$H$47,E1265))</f>
        <v>0</v>
      </c>
      <c r="L1265" s="361">
        <f>IF(OR(N1265="RFA",N1265="UFA",N1265="",N1265=0),0,N1265)</f>
        <v>925000</v>
      </c>
      <c r="M1265" s="361">
        <f>IF(OR(O1265="RFA",O1265="UFA",O1265="",O1265=0),0,O1265)</f>
        <v>925000</v>
      </c>
      <c r="N1265" s="358">
        <v>925000</v>
      </c>
      <c r="O1265" s="358">
        <v>925000</v>
      </c>
      <c r="P1265" s="358" t="s">
        <v>8</v>
      </c>
      <c r="Q1265" s="358">
        <v>0</v>
      </c>
      <c r="R1265" s="358">
        <v>0</v>
      </c>
      <c r="S1265" s="358">
        <v>0</v>
      </c>
      <c r="T1265" s="358">
        <v>0</v>
      </c>
      <c r="U1265" s="35">
        <f t="shared" si="76"/>
        <v>2</v>
      </c>
      <c r="W1265">
        <f>COUNTIF($E$3:$E$1479,E1265)</f>
        <v>1</v>
      </c>
      <c r="X1265" s="35">
        <f t="shared" si="77"/>
        <v>1</v>
      </c>
      <c r="Y1265">
        <f t="shared" si="78"/>
        <v>1</v>
      </c>
    </row>
    <row r="1266" spans="1:25" ht="15.75" x14ac:dyDescent="0.25">
      <c r="A1266">
        <f t="shared" si="79"/>
        <v>1264</v>
      </c>
      <c r="B1266" t="str">
        <f>C1266&amp;" "&amp;D1266&amp;" - "&amp;F1266</f>
        <v>Jesper Lindgren - TOR</v>
      </c>
      <c r="C1266" t="str">
        <f>RIGHT(E1266,(LEN(E1266)-1)-SEARCH(",",E1266,1))</f>
        <v>Jesper</v>
      </c>
      <c r="D1266" t="str">
        <f>LEFT(E1266,SEARCH(",",E1266,1)-1)</f>
        <v>Lindgren</v>
      </c>
      <c r="E1266" s="39" t="s">
        <v>1615</v>
      </c>
      <c r="F1266" s="30" t="s">
        <v>33</v>
      </c>
      <c r="G1266" s="35" t="s">
        <v>388</v>
      </c>
      <c r="H1266" s="35" t="s">
        <v>82</v>
      </c>
      <c r="I1266" s="35" t="s">
        <v>2692</v>
      </c>
      <c r="J1266" s="35">
        <v>22</v>
      </c>
      <c r="K1266" s="35">
        <f>VALUE(COUNTIF(Validation!$A$2:$H$47,E1266))</f>
        <v>0</v>
      </c>
      <c r="L1266" s="361">
        <f>IF(OR(N1266="RFA",N1266="UFA",N1266="",N1266=0),0,N1266)</f>
        <v>925000</v>
      </c>
      <c r="M1266" s="361">
        <f>IF(OR(O1266="RFA",O1266="UFA",O1266="",O1266=0),0,O1266)</f>
        <v>925000</v>
      </c>
      <c r="N1266" s="358">
        <v>925000</v>
      </c>
      <c r="O1266" s="358">
        <v>925000</v>
      </c>
      <c r="P1266" s="358" t="s">
        <v>8</v>
      </c>
      <c r="Q1266" s="358">
        <v>0</v>
      </c>
      <c r="R1266" s="358">
        <v>0</v>
      </c>
      <c r="S1266" s="358">
        <v>0</v>
      </c>
      <c r="T1266" s="358">
        <v>0</v>
      </c>
      <c r="U1266" s="35">
        <f t="shared" si="76"/>
        <v>2</v>
      </c>
      <c r="W1266">
        <f>COUNTIF($E$3:$E$1479,E1266)</f>
        <v>1</v>
      </c>
      <c r="X1266" s="35">
        <f t="shared" si="77"/>
        <v>1</v>
      </c>
      <c r="Y1266">
        <f t="shared" si="78"/>
        <v>1</v>
      </c>
    </row>
    <row r="1267" spans="1:25" ht="15.75" x14ac:dyDescent="0.25">
      <c r="A1267">
        <f t="shared" si="79"/>
        <v>1265</v>
      </c>
      <c r="B1267" t="str">
        <f>C1267&amp;" "&amp;D1267&amp;" - "&amp;F1267</f>
        <v>Aaron Luchuk - TOR</v>
      </c>
      <c r="C1267" t="str">
        <f>RIGHT(E1267,(LEN(E1267)-1)-SEARCH(",",E1267,1))</f>
        <v>Aaron</v>
      </c>
      <c r="D1267" t="str">
        <f>LEFT(E1267,SEARCH(",",E1267,1)-1)</f>
        <v>Luchuk</v>
      </c>
      <c r="E1267" s="39" t="s">
        <v>1538</v>
      </c>
      <c r="F1267" s="30" t="s">
        <v>33</v>
      </c>
      <c r="G1267" s="35" t="s">
        <v>388</v>
      </c>
      <c r="H1267" s="35" t="s">
        <v>73</v>
      </c>
      <c r="I1267" s="35" t="s">
        <v>2692</v>
      </c>
      <c r="J1267" s="35">
        <v>22</v>
      </c>
      <c r="K1267" s="35">
        <f>VALUE(COUNTIF(Validation!$A$2:$H$47,E1267))</f>
        <v>0</v>
      </c>
      <c r="L1267" s="361">
        <f>IF(OR(N1267="RFA",N1267="UFA",N1267="",N1267=0),0,N1267)</f>
        <v>925000</v>
      </c>
      <c r="M1267" s="361">
        <f>IF(OR(O1267="RFA",O1267="UFA",O1267="",O1267=0),0,O1267)</f>
        <v>0</v>
      </c>
      <c r="N1267" s="358">
        <v>925000</v>
      </c>
      <c r="O1267" s="358" t="s">
        <v>8</v>
      </c>
      <c r="P1267" s="358">
        <v>0</v>
      </c>
      <c r="Q1267" s="358">
        <v>0</v>
      </c>
      <c r="R1267" s="358">
        <v>0</v>
      </c>
      <c r="S1267" s="358">
        <v>0</v>
      </c>
      <c r="T1267" s="358">
        <v>0</v>
      </c>
      <c r="U1267" s="35">
        <f t="shared" si="76"/>
        <v>1</v>
      </c>
      <c r="W1267">
        <f>COUNTIF($E$3:$E$1479,E1267)</f>
        <v>1</v>
      </c>
      <c r="X1267" s="35">
        <f t="shared" si="77"/>
        <v>1</v>
      </c>
      <c r="Y1267">
        <f t="shared" si="78"/>
        <v>0</v>
      </c>
    </row>
    <row r="1268" spans="1:25" ht="15.75" x14ac:dyDescent="0.25">
      <c r="A1268">
        <f t="shared" si="79"/>
        <v>1266</v>
      </c>
      <c r="B1268" t="str">
        <f>C1268&amp;" "&amp;D1268&amp;" - "&amp;F1268</f>
        <v>Mason Marchment - TOR</v>
      </c>
      <c r="C1268" t="str">
        <f>RIGHT(E1268,(LEN(E1268)-1)-SEARCH(",",E1268,1))</f>
        <v>Mason</v>
      </c>
      <c r="D1268" t="str">
        <f>LEFT(E1268,SEARCH(",",E1268,1)-1)</f>
        <v>Marchment</v>
      </c>
      <c r="E1268" s="39" t="s">
        <v>1616</v>
      </c>
      <c r="F1268" s="30" t="s">
        <v>33</v>
      </c>
      <c r="G1268" s="35" t="s">
        <v>388</v>
      </c>
      <c r="H1268" s="35" t="s">
        <v>93</v>
      </c>
      <c r="I1268" s="35" t="s">
        <v>2692</v>
      </c>
      <c r="J1268" s="35">
        <v>24</v>
      </c>
      <c r="K1268" s="35">
        <f>VALUE(COUNTIF(Validation!$A$2:$H$47,E1268))</f>
        <v>0</v>
      </c>
      <c r="L1268" s="361">
        <f>IF(OR(N1268="RFA",N1268="UFA",N1268="",N1268=0),0,N1268)</f>
        <v>925000</v>
      </c>
      <c r="M1268" s="361">
        <f>IF(OR(O1268="RFA",O1268="UFA",O1268="",O1268=0),0,O1268)</f>
        <v>0</v>
      </c>
      <c r="N1268" s="358">
        <v>925000</v>
      </c>
      <c r="O1268" s="358" t="s">
        <v>8</v>
      </c>
      <c r="P1268" s="358">
        <v>0</v>
      </c>
      <c r="Q1268" s="358">
        <v>0</v>
      </c>
      <c r="R1268" s="358">
        <v>0</v>
      </c>
      <c r="S1268" s="358">
        <v>0</v>
      </c>
      <c r="T1268" s="358">
        <v>0</v>
      </c>
      <c r="U1268" s="35">
        <f t="shared" si="76"/>
        <v>1</v>
      </c>
      <c r="W1268">
        <f>COUNTIF($E$3:$E$1479,E1268)</f>
        <v>1</v>
      </c>
      <c r="X1268" s="35">
        <f t="shared" si="77"/>
        <v>1</v>
      </c>
      <c r="Y1268">
        <f t="shared" si="78"/>
        <v>0</v>
      </c>
    </row>
    <row r="1269" spans="1:25" ht="15.75" x14ac:dyDescent="0.25">
      <c r="A1269">
        <f t="shared" si="79"/>
        <v>1267</v>
      </c>
      <c r="B1269" t="str">
        <f>C1269&amp;" "&amp;D1269&amp;" - "&amp;F1269</f>
        <v>Ilya Mikheyev - TOR</v>
      </c>
      <c r="C1269" t="str">
        <f>RIGHT(E1269,(LEN(E1269)-1)-SEARCH(",",E1269,1))</f>
        <v>Ilya</v>
      </c>
      <c r="D1269" t="str">
        <f>LEFT(E1269,SEARCH(",",E1269,1)-1)</f>
        <v>Mikheyev</v>
      </c>
      <c r="E1269" s="39" t="s">
        <v>2597</v>
      </c>
      <c r="F1269" s="30" t="s">
        <v>33</v>
      </c>
      <c r="G1269" s="35" t="s">
        <v>388</v>
      </c>
      <c r="H1269" s="9" t="s">
        <v>2691</v>
      </c>
      <c r="I1269" s="9" t="s">
        <v>2692</v>
      </c>
      <c r="J1269" s="9">
        <v>24</v>
      </c>
      <c r="K1269" s="35">
        <f>VALUE(COUNTIF(Validation!$A$2:$H$47,E1269))</f>
        <v>0</v>
      </c>
      <c r="L1269" s="361">
        <f>IF(OR(N1269="RFA",N1269="UFA",N1269="",N1269=0),0,N1269)</f>
        <v>925000</v>
      </c>
      <c r="M1269" s="361">
        <f>IF(OR(O1269="RFA",O1269="UFA",O1269="",O1269=0),0,O1269)</f>
        <v>0</v>
      </c>
      <c r="N1269" s="358">
        <v>925000</v>
      </c>
      <c r="O1269" s="358" t="s">
        <v>8</v>
      </c>
      <c r="P1269" s="358">
        <v>0</v>
      </c>
      <c r="Q1269" s="358">
        <v>0</v>
      </c>
      <c r="R1269" s="358">
        <v>0</v>
      </c>
      <c r="S1269" s="358">
        <v>0</v>
      </c>
      <c r="T1269" s="358">
        <v>0</v>
      </c>
      <c r="U1269" s="35">
        <f t="shared" si="76"/>
        <v>1</v>
      </c>
      <c r="W1269">
        <f>COUNTIF($E$3:$E$1479,E1269)</f>
        <v>1</v>
      </c>
      <c r="X1269" s="35">
        <f t="shared" si="77"/>
        <v>1</v>
      </c>
      <c r="Y1269">
        <f t="shared" si="78"/>
        <v>0</v>
      </c>
    </row>
    <row r="1270" spans="1:25" ht="15.75" x14ac:dyDescent="0.25">
      <c r="A1270">
        <f t="shared" si="79"/>
        <v>1268</v>
      </c>
      <c r="B1270" t="str">
        <f>C1270&amp;" "&amp;D1270&amp;" - "&amp;F1270</f>
        <v>Ian Scott - TOR</v>
      </c>
      <c r="C1270" t="str">
        <f>RIGHT(E1270,(LEN(E1270)-1)-SEARCH(",",E1270,1))</f>
        <v>Ian</v>
      </c>
      <c r="D1270" t="str">
        <f>LEFT(E1270,SEARCH(",",E1270,1)-1)</f>
        <v>Scott</v>
      </c>
      <c r="E1270" s="39" t="s">
        <v>2603</v>
      </c>
      <c r="F1270" s="30" t="s">
        <v>33</v>
      </c>
      <c r="G1270" s="35" t="s">
        <v>388</v>
      </c>
      <c r="H1270" s="35" t="s">
        <v>127</v>
      </c>
      <c r="I1270" s="35" t="s">
        <v>2692</v>
      </c>
      <c r="J1270" s="35">
        <v>20</v>
      </c>
      <c r="K1270" s="35">
        <f>VALUE(COUNTIF(Validation!$A$2:$H$47,E1270))</f>
        <v>0</v>
      </c>
      <c r="L1270" s="361">
        <f>IF(OR(N1270="RFA",N1270="UFA",N1270="",N1270=0),0,N1270)</f>
        <v>910833</v>
      </c>
      <c r="M1270" s="361">
        <f>IF(OR(O1270="RFA",O1270="UFA",O1270="",O1270=0),0,O1270)</f>
        <v>910833</v>
      </c>
      <c r="N1270" s="358">
        <v>910833</v>
      </c>
      <c r="O1270" s="358">
        <v>910833</v>
      </c>
      <c r="P1270" s="358">
        <v>910833</v>
      </c>
      <c r="Q1270" s="358" t="s">
        <v>8</v>
      </c>
      <c r="R1270" s="358">
        <v>0</v>
      </c>
      <c r="S1270" s="358">
        <v>0</v>
      </c>
      <c r="T1270" s="358">
        <v>0</v>
      </c>
      <c r="U1270" s="35">
        <f t="shared" si="76"/>
        <v>3</v>
      </c>
      <c r="W1270">
        <f>COUNTIF($E$3:$E$1479,E1270)</f>
        <v>1</v>
      </c>
      <c r="X1270" s="35">
        <f t="shared" si="77"/>
        <v>1</v>
      </c>
      <c r="Y1270">
        <f t="shared" si="78"/>
        <v>1</v>
      </c>
    </row>
    <row r="1271" spans="1:25" ht="15.75" x14ac:dyDescent="0.25">
      <c r="A1271">
        <f t="shared" si="79"/>
        <v>1269</v>
      </c>
      <c r="B1271" t="str">
        <f>C1271&amp;" "&amp;D1271&amp;" - "&amp;F1271</f>
        <v>Rasmus Sandin - TOR</v>
      </c>
      <c r="C1271" t="str">
        <f>RIGHT(E1271,(LEN(E1271)-1)-SEARCH(",",E1271,1))</f>
        <v>Rasmus</v>
      </c>
      <c r="D1271" t="str">
        <f>LEFT(E1271,SEARCH(",",E1271,1)-1)</f>
        <v>Sandin</v>
      </c>
      <c r="E1271" s="39" t="s">
        <v>1609</v>
      </c>
      <c r="F1271" s="30" t="s">
        <v>33</v>
      </c>
      <c r="G1271" s="35" t="s">
        <v>388</v>
      </c>
      <c r="H1271" s="35" t="s">
        <v>382</v>
      </c>
      <c r="I1271" s="35" t="s">
        <v>2692</v>
      </c>
      <c r="J1271" s="35">
        <v>19</v>
      </c>
      <c r="K1271" s="35">
        <f>VALUE(COUNTIF(Validation!$A$2:$H$47,E1271))</f>
        <v>0</v>
      </c>
      <c r="L1271" s="361">
        <f>IF(OR(N1271="RFA",N1271="UFA",N1271="",N1271=0),0,N1271)</f>
        <v>894167</v>
      </c>
      <c r="M1271" s="361">
        <f>IF(OR(O1271="RFA",O1271="UFA",O1271="",O1271=0),0,O1271)</f>
        <v>894167</v>
      </c>
      <c r="N1271" s="358">
        <v>894167</v>
      </c>
      <c r="O1271" s="358">
        <v>894167</v>
      </c>
      <c r="P1271" s="358">
        <v>894167</v>
      </c>
      <c r="Q1271" s="358" t="s">
        <v>8</v>
      </c>
      <c r="R1271" s="358">
        <v>0</v>
      </c>
      <c r="S1271" s="358">
        <v>0</v>
      </c>
      <c r="T1271" s="358">
        <v>0</v>
      </c>
      <c r="U1271" s="35">
        <f t="shared" si="76"/>
        <v>3</v>
      </c>
      <c r="W1271">
        <f>COUNTIF($E$3:$E$1479,E1271)</f>
        <v>1</v>
      </c>
      <c r="X1271" s="35">
        <f t="shared" si="77"/>
        <v>1</v>
      </c>
      <c r="Y1271">
        <f t="shared" si="78"/>
        <v>1</v>
      </c>
    </row>
    <row r="1272" spans="1:25" ht="15.75" x14ac:dyDescent="0.25">
      <c r="A1272">
        <f t="shared" si="79"/>
        <v>1270</v>
      </c>
      <c r="B1272" t="str">
        <f>C1272&amp;" "&amp;D1272&amp;" - "&amp;F1272</f>
        <v>Travis Dermott - TOR</v>
      </c>
      <c r="C1272" t="str">
        <f>RIGHT(E1272,(LEN(E1272)-1)-SEARCH(",",E1272,1))</f>
        <v>Travis</v>
      </c>
      <c r="D1272" t="str">
        <f>LEFT(E1272,SEARCH(",",E1272,1)-1)</f>
        <v>Dermott</v>
      </c>
      <c r="E1272" s="39" t="s">
        <v>1601</v>
      </c>
      <c r="F1272" s="30" t="s">
        <v>33</v>
      </c>
      <c r="G1272" s="35" t="s">
        <v>405</v>
      </c>
      <c r="H1272" s="35" t="s">
        <v>382</v>
      </c>
      <c r="I1272" s="35" t="s">
        <v>376</v>
      </c>
      <c r="J1272" s="35">
        <v>22</v>
      </c>
      <c r="K1272" s="35">
        <f>VALUE(COUNTIF(Validation!$A$2:$H$47,E1272))</f>
        <v>0</v>
      </c>
      <c r="L1272" s="361">
        <f>IF(OR(N1272="RFA",N1272="UFA",N1272="",N1272=0),0,N1272)</f>
        <v>863333</v>
      </c>
      <c r="M1272" s="361">
        <f>IF(OR(O1272="RFA",O1272="UFA",O1272="",O1272=0),0,O1272)</f>
        <v>0</v>
      </c>
      <c r="N1272" s="358">
        <v>863333</v>
      </c>
      <c r="O1272" s="358" t="s">
        <v>8</v>
      </c>
      <c r="P1272" s="358">
        <v>0</v>
      </c>
      <c r="Q1272" s="358">
        <v>0</v>
      </c>
      <c r="R1272" s="358">
        <v>0</v>
      </c>
      <c r="S1272" s="358">
        <v>0</v>
      </c>
      <c r="T1272" s="358">
        <v>0</v>
      </c>
      <c r="U1272" s="35">
        <f t="shared" si="76"/>
        <v>1</v>
      </c>
      <c r="W1272">
        <f>COUNTIF($E$3:$E$1479,E1272)</f>
        <v>1</v>
      </c>
      <c r="X1272" s="35">
        <f t="shared" si="77"/>
        <v>1</v>
      </c>
      <c r="Y1272">
        <f t="shared" si="78"/>
        <v>0</v>
      </c>
    </row>
    <row r="1273" spans="1:25" ht="15.75" x14ac:dyDescent="0.25">
      <c r="A1273">
        <f t="shared" si="79"/>
        <v>1271</v>
      </c>
      <c r="B1273" t="str">
        <f>C1273&amp;" "&amp;D1273&amp;" - "&amp;F1273</f>
        <v>Dmytro Timashov - TOR</v>
      </c>
      <c r="C1273" t="str">
        <f>RIGHT(E1273,(LEN(E1273)-1)-SEARCH(",",E1273,1))</f>
        <v>Dmytro</v>
      </c>
      <c r="D1273" t="str">
        <f>LEFT(E1273,SEARCH(",",E1273,1)-1)</f>
        <v>Timashov</v>
      </c>
      <c r="E1273" s="39" t="s">
        <v>1619</v>
      </c>
      <c r="F1273" s="30" t="s">
        <v>33</v>
      </c>
      <c r="G1273" s="35" t="s">
        <v>405</v>
      </c>
      <c r="H1273" s="35" t="s">
        <v>93</v>
      </c>
      <c r="I1273" s="35" t="s">
        <v>2692</v>
      </c>
      <c r="J1273" s="35">
        <v>22</v>
      </c>
      <c r="K1273" s="35">
        <f>VALUE(COUNTIF(Validation!$A$2:$H$47,E1273))</f>
        <v>0</v>
      </c>
      <c r="L1273" s="361">
        <f>IF(OR(N1273="RFA",N1273="UFA",N1273="",N1273=0),0,N1273)</f>
        <v>836111</v>
      </c>
      <c r="M1273" s="361">
        <f>IF(OR(O1273="RFA",O1273="UFA",O1273="",O1273=0),0,O1273)</f>
        <v>0</v>
      </c>
      <c r="N1273" s="358">
        <v>836111</v>
      </c>
      <c r="O1273" s="358" t="s">
        <v>8</v>
      </c>
      <c r="P1273" s="358">
        <v>0</v>
      </c>
      <c r="Q1273" s="358">
        <v>0</v>
      </c>
      <c r="R1273" s="358">
        <v>0</v>
      </c>
      <c r="S1273" s="358">
        <v>0</v>
      </c>
      <c r="T1273" s="358">
        <v>0</v>
      </c>
      <c r="U1273" s="35">
        <f t="shared" si="76"/>
        <v>1</v>
      </c>
      <c r="W1273">
        <f>COUNTIF($E$3:$E$1479,E1273)</f>
        <v>1</v>
      </c>
      <c r="X1273" s="35">
        <f t="shared" si="77"/>
        <v>1</v>
      </c>
      <c r="Y1273">
        <f t="shared" si="78"/>
        <v>0</v>
      </c>
    </row>
    <row r="1274" spans="1:25" ht="15.75" x14ac:dyDescent="0.25">
      <c r="A1274">
        <f t="shared" si="79"/>
        <v>1272</v>
      </c>
      <c r="B1274" t="str">
        <f>C1274&amp;" "&amp;D1274&amp;" - "&amp;F1274</f>
        <v>Joseph Duszak - TOR</v>
      </c>
      <c r="C1274" t="str">
        <f>RIGHT(E1274,(LEN(E1274)-1)-SEARCH(",",E1274,1))</f>
        <v>Joseph</v>
      </c>
      <c r="D1274" t="str">
        <f>LEFT(E1274,SEARCH(",",E1274,1)-1)</f>
        <v>Duszak</v>
      </c>
      <c r="E1274" s="39" t="s">
        <v>2600</v>
      </c>
      <c r="F1274" s="30" t="s">
        <v>33</v>
      </c>
      <c r="G1274" s="35" t="s">
        <v>388</v>
      </c>
      <c r="H1274" s="35" t="s">
        <v>381</v>
      </c>
      <c r="I1274" s="35" t="s">
        <v>2692</v>
      </c>
      <c r="J1274" s="35">
        <v>22</v>
      </c>
      <c r="K1274" s="35">
        <f>VALUE(COUNTIF(Validation!$A$2:$H$47,E1274))</f>
        <v>0</v>
      </c>
      <c r="L1274" s="361">
        <f>IF(OR(N1274="RFA",N1274="UFA",N1274="",N1274=0),0,N1274)</f>
        <v>800000</v>
      </c>
      <c r="M1274" s="361">
        <f>IF(OR(O1274="RFA",O1274="UFA",O1274="",O1274=0),0,O1274)</f>
        <v>800000</v>
      </c>
      <c r="N1274" s="358">
        <v>800000</v>
      </c>
      <c r="O1274" s="358">
        <v>800000</v>
      </c>
      <c r="P1274" s="358" t="s">
        <v>8</v>
      </c>
      <c r="Q1274" s="358">
        <v>0</v>
      </c>
      <c r="R1274" s="358">
        <v>0</v>
      </c>
      <c r="S1274" s="358">
        <v>0</v>
      </c>
      <c r="T1274" s="358">
        <v>0</v>
      </c>
      <c r="U1274" s="35">
        <f t="shared" si="76"/>
        <v>2</v>
      </c>
      <c r="W1274">
        <f>COUNTIF($E$3:$E$1479,E1274)</f>
        <v>1</v>
      </c>
      <c r="X1274" s="35">
        <f t="shared" si="77"/>
        <v>1</v>
      </c>
      <c r="Y1274">
        <f t="shared" si="78"/>
        <v>1</v>
      </c>
    </row>
    <row r="1275" spans="1:25" ht="15.75" x14ac:dyDescent="0.25">
      <c r="A1275">
        <f t="shared" si="79"/>
        <v>1273</v>
      </c>
      <c r="B1275" t="str">
        <f>C1275&amp;" "&amp;D1275&amp;" - "&amp;F1275</f>
        <v>Joseph Woll - TOR</v>
      </c>
      <c r="C1275" t="str">
        <f>RIGHT(E1275,(LEN(E1275)-1)-SEARCH(",",E1275,1))</f>
        <v>Joseph</v>
      </c>
      <c r="D1275" t="str">
        <f>LEFT(E1275,SEARCH(",",E1275,1)-1)</f>
        <v>Woll</v>
      </c>
      <c r="E1275" s="39" t="s">
        <v>2604</v>
      </c>
      <c r="F1275" s="30" t="s">
        <v>33</v>
      </c>
      <c r="G1275" s="35" t="s">
        <v>388</v>
      </c>
      <c r="H1275" s="35" t="s">
        <v>127</v>
      </c>
      <c r="I1275" s="35" t="s">
        <v>2692</v>
      </c>
      <c r="J1275" s="35">
        <v>21</v>
      </c>
      <c r="K1275" s="35">
        <f>VALUE(COUNTIF(Validation!$A$2:$H$47,E1275))</f>
        <v>0</v>
      </c>
      <c r="L1275" s="361">
        <f>IF(OR(N1275="RFA",N1275="UFA",N1275="",N1275=0),0,N1275)</f>
        <v>800000</v>
      </c>
      <c r="M1275" s="361">
        <f>IF(OR(O1275="RFA",O1275="UFA",O1275="",O1275=0),0,O1275)</f>
        <v>800000</v>
      </c>
      <c r="N1275" s="358">
        <v>800000</v>
      </c>
      <c r="O1275" s="358">
        <v>800000</v>
      </c>
      <c r="P1275" s="358" t="s">
        <v>8</v>
      </c>
      <c r="Q1275" s="358">
        <v>0</v>
      </c>
      <c r="R1275" s="358">
        <v>0</v>
      </c>
      <c r="S1275" s="358">
        <v>0</v>
      </c>
      <c r="T1275" s="358">
        <v>0</v>
      </c>
      <c r="U1275" s="35">
        <f t="shared" si="76"/>
        <v>2</v>
      </c>
      <c r="W1275">
        <f>COUNTIF($E$3:$E$1479,E1275)</f>
        <v>1</v>
      </c>
      <c r="X1275" s="35">
        <f t="shared" si="77"/>
        <v>1</v>
      </c>
      <c r="Y1275">
        <f t="shared" si="78"/>
        <v>1</v>
      </c>
    </row>
    <row r="1276" spans="1:25" ht="15.75" x14ac:dyDescent="0.25">
      <c r="A1276">
        <f t="shared" si="79"/>
        <v>1274</v>
      </c>
      <c r="B1276" t="str">
        <f>C1276&amp;" "&amp;D1276&amp;" - "&amp;F1276</f>
        <v>Mac Hollowell - TOR</v>
      </c>
      <c r="C1276" t="str">
        <f>RIGHT(E1276,(LEN(E1276)-1)-SEARCH(",",E1276,1))</f>
        <v>Mac</v>
      </c>
      <c r="D1276" t="str">
        <f>LEFT(E1276,SEARCH(",",E1276,1)-1)</f>
        <v>Hollowell</v>
      </c>
      <c r="E1276" s="39" t="s">
        <v>2601</v>
      </c>
      <c r="F1276" s="30" t="s">
        <v>33</v>
      </c>
      <c r="G1276" s="35" t="s">
        <v>388</v>
      </c>
      <c r="H1276" s="35" t="s">
        <v>82</v>
      </c>
      <c r="I1276" s="35" t="s">
        <v>2692</v>
      </c>
      <c r="J1276" s="35">
        <v>20</v>
      </c>
      <c r="K1276" s="35">
        <f>VALUE(COUNTIF(Validation!$A$2:$H$47,E1276))</f>
        <v>0</v>
      </c>
      <c r="L1276" s="361">
        <f>IF(OR(N1276="RFA",N1276="UFA",N1276="",N1276=0),0,N1276)</f>
        <v>799766</v>
      </c>
      <c r="M1276" s="361">
        <f>IF(OR(O1276="RFA",O1276="UFA",O1276="",O1276=0),0,O1276)</f>
        <v>799766</v>
      </c>
      <c r="N1276" s="358">
        <v>799766</v>
      </c>
      <c r="O1276" s="358">
        <v>799766</v>
      </c>
      <c r="P1276" s="358">
        <v>799766</v>
      </c>
      <c r="Q1276" s="358" t="s">
        <v>8</v>
      </c>
      <c r="R1276" s="358">
        <v>0</v>
      </c>
      <c r="S1276" s="358">
        <v>0</v>
      </c>
      <c r="T1276" s="358">
        <v>0</v>
      </c>
      <c r="U1276" s="35">
        <f t="shared" si="76"/>
        <v>3</v>
      </c>
      <c r="W1276">
        <f>COUNTIF($E$3:$E$1479,E1276)</f>
        <v>1</v>
      </c>
      <c r="X1276" s="35">
        <f t="shared" si="77"/>
        <v>1</v>
      </c>
      <c r="Y1276">
        <f t="shared" si="78"/>
        <v>1</v>
      </c>
    </row>
    <row r="1277" spans="1:25" ht="15.75" x14ac:dyDescent="0.25">
      <c r="A1277">
        <f t="shared" si="79"/>
        <v>1275</v>
      </c>
      <c r="B1277" t="str">
        <f>C1277&amp;" "&amp;D1277&amp;" - "&amp;F1277</f>
        <v>Semyon Der-Arguchintsev - TOR</v>
      </c>
      <c r="C1277" t="str">
        <f>RIGHT(E1277,(LEN(E1277)-1)-SEARCH(",",E1277,1))</f>
        <v>Semyon</v>
      </c>
      <c r="D1277" t="str">
        <f>LEFT(E1277,SEARCH(",",E1277,1)-1)</f>
        <v>Der-Arguchintsev</v>
      </c>
      <c r="E1277" s="39" t="s">
        <v>2599</v>
      </c>
      <c r="F1277" s="30" t="s">
        <v>33</v>
      </c>
      <c r="G1277" s="35" t="s">
        <v>390</v>
      </c>
      <c r="H1277" s="35" t="s">
        <v>73</v>
      </c>
      <c r="I1277" s="35" t="s">
        <v>391</v>
      </c>
      <c r="J1277" s="35">
        <v>18</v>
      </c>
      <c r="K1277" s="35">
        <f>VALUE(COUNTIF(Validation!$A$2:$H$47,E1277))</f>
        <v>0</v>
      </c>
      <c r="L1277" s="361">
        <f>IF(OR(N1277="RFA",N1277="UFA",N1277="",N1277=0),0,N1277)</f>
        <v>783333</v>
      </c>
      <c r="M1277" s="361">
        <f>IF(OR(O1277="RFA",O1277="UFA",O1277="",O1277=0),0,O1277)</f>
        <v>783333</v>
      </c>
      <c r="N1277" s="358">
        <v>783333</v>
      </c>
      <c r="O1277" s="358">
        <v>783333</v>
      </c>
      <c r="P1277" s="358">
        <v>783333</v>
      </c>
      <c r="Q1277" s="358" t="s">
        <v>8</v>
      </c>
      <c r="R1277" s="358">
        <v>0</v>
      </c>
      <c r="S1277" s="358">
        <v>0</v>
      </c>
      <c r="T1277" s="358">
        <v>0</v>
      </c>
      <c r="U1277" s="35">
        <f t="shared" ref="U1277:U1339" si="80">COUNTIF(N1277:T1277,"&gt;0")</f>
        <v>3</v>
      </c>
      <c r="W1277">
        <f>COUNTIF($E$3:$E$1479,E1277)</f>
        <v>1</v>
      </c>
      <c r="X1277" s="35">
        <f t="shared" si="77"/>
        <v>1</v>
      </c>
      <c r="Y1277">
        <f t="shared" si="78"/>
        <v>1</v>
      </c>
    </row>
    <row r="1278" spans="1:25" ht="15.75" x14ac:dyDescent="0.25">
      <c r="A1278">
        <f t="shared" si="79"/>
        <v>1276</v>
      </c>
      <c r="B1278" t="str">
        <f>C1278&amp;" "&amp;D1278&amp;" - "&amp;F1278</f>
        <v>Trevor Moore - TOR</v>
      </c>
      <c r="C1278" t="str">
        <f>RIGHT(E1278,(LEN(E1278)-1)-SEARCH(",",E1278,1))</f>
        <v>Trevor</v>
      </c>
      <c r="D1278" t="str">
        <f>LEFT(E1278,SEARCH(",",E1278,1)-1)</f>
        <v>Moore</v>
      </c>
      <c r="E1278" s="39" t="s">
        <v>1606</v>
      </c>
      <c r="F1278" s="30" t="s">
        <v>33</v>
      </c>
      <c r="G1278" s="35">
        <v>0</v>
      </c>
      <c r="H1278" s="9" t="s">
        <v>2682</v>
      </c>
      <c r="I1278" s="9" t="s">
        <v>2679</v>
      </c>
      <c r="J1278" s="9">
        <v>24</v>
      </c>
      <c r="K1278" s="35">
        <f>VALUE(COUNTIF(Validation!$A$2:$H$47,E1278))</f>
        <v>0</v>
      </c>
      <c r="L1278" s="361">
        <f>IF(OR(N1278="RFA",N1278="UFA",N1278="",N1278=0),0,N1278)</f>
        <v>775000</v>
      </c>
      <c r="M1278" s="361">
        <f>IF(OR(O1278="RFA",O1278="UFA",O1278="",O1278=0),0,O1278)</f>
        <v>775000</v>
      </c>
      <c r="N1278" s="358">
        <v>775000</v>
      </c>
      <c r="O1278" s="358">
        <v>775000</v>
      </c>
      <c r="P1278" s="358" t="s">
        <v>8</v>
      </c>
      <c r="Q1278" s="358">
        <v>0</v>
      </c>
      <c r="R1278" s="358">
        <v>0</v>
      </c>
      <c r="S1278" s="358">
        <v>0</v>
      </c>
      <c r="T1278" s="358">
        <v>0</v>
      </c>
      <c r="U1278" s="35">
        <f t="shared" si="80"/>
        <v>2</v>
      </c>
      <c r="W1278">
        <f>COUNTIF($E$3:$E$1479,E1278)</f>
        <v>1</v>
      </c>
      <c r="X1278" s="35">
        <f t="shared" ref="X1278:X1340" si="81">IF(LEFT(G1278,3)="ELC",1,0)</f>
        <v>0</v>
      </c>
      <c r="Y1278">
        <f t="shared" ref="Y1278:Y1340" si="82">IF(L1278=M1278,1,0)</f>
        <v>1</v>
      </c>
    </row>
    <row r="1279" spans="1:25" ht="15.75" x14ac:dyDescent="0.25">
      <c r="A1279">
        <f t="shared" si="79"/>
        <v>1277</v>
      </c>
      <c r="B1279" t="str">
        <f>C1279&amp;" "&amp;D1279&amp;" - "&amp;F1279</f>
        <v>Nicolas Petan - TOR</v>
      </c>
      <c r="C1279" t="str">
        <f>RIGHT(E1279,(LEN(E1279)-1)-SEARCH(",",E1279,1))</f>
        <v>Nicolas</v>
      </c>
      <c r="D1279" t="str">
        <f>LEFT(E1279,SEARCH(",",E1279,1)-1)</f>
        <v>Petan</v>
      </c>
      <c r="E1279" s="39" t="s">
        <v>2100</v>
      </c>
      <c r="F1279" s="30" t="s">
        <v>33</v>
      </c>
      <c r="G1279" s="35">
        <v>0</v>
      </c>
      <c r="H1279" s="9" t="s">
        <v>2683</v>
      </c>
      <c r="I1279" s="9" t="s">
        <v>2679</v>
      </c>
      <c r="J1279" s="9">
        <v>24</v>
      </c>
      <c r="K1279" s="35">
        <f>VALUE(COUNTIF(Validation!$A$2:$H$47,E1279))</f>
        <v>0</v>
      </c>
      <c r="L1279" s="361">
        <f>IF(OR(N1279="RFA",N1279="UFA",N1279="",N1279=0),0,N1279)</f>
        <v>775000</v>
      </c>
      <c r="M1279" s="361">
        <f>IF(OR(O1279="RFA",O1279="UFA",O1279="",O1279=0),0,O1279)</f>
        <v>775000</v>
      </c>
      <c r="N1279" s="358">
        <v>775000</v>
      </c>
      <c r="O1279" s="358">
        <v>775000</v>
      </c>
      <c r="P1279" s="358" t="s">
        <v>8</v>
      </c>
      <c r="Q1279" s="358">
        <v>0</v>
      </c>
      <c r="R1279" s="358">
        <v>0</v>
      </c>
      <c r="S1279" s="358">
        <v>0</v>
      </c>
      <c r="T1279" s="358">
        <v>0</v>
      </c>
      <c r="U1279" s="35">
        <f t="shared" si="80"/>
        <v>2</v>
      </c>
      <c r="W1279">
        <f>COUNTIF($E$3:$E$1479,E1279)</f>
        <v>1</v>
      </c>
      <c r="X1279" s="35">
        <f t="shared" si="81"/>
        <v>0</v>
      </c>
      <c r="Y1279">
        <f t="shared" si="82"/>
        <v>1</v>
      </c>
    </row>
    <row r="1280" spans="1:25" ht="15.75" x14ac:dyDescent="0.25">
      <c r="A1280">
        <f t="shared" si="79"/>
        <v>1278</v>
      </c>
      <c r="B1280" t="str">
        <f>C1280&amp;" "&amp;D1280&amp;" - "&amp;F1280</f>
        <v>Nick Shore - TOR</v>
      </c>
      <c r="C1280" t="str">
        <f>RIGHT(E1280,(LEN(E1280)-1)-SEARCH(",",E1280,1))</f>
        <v>Nick</v>
      </c>
      <c r="D1280" t="str">
        <f>LEFT(E1280,SEARCH(",",E1280,1)-1)</f>
        <v>Shore</v>
      </c>
      <c r="E1280" s="39" t="s">
        <v>2595</v>
      </c>
      <c r="F1280" s="30" t="s">
        <v>33</v>
      </c>
      <c r="G1280" s="35">
        <v>0</v>
      </c>
      <c r="H1280" s="35" t="s">
        <v>73</v>
      </c>
      <c r="I1280" s="35" t="s">
        <v>2692</v>
      </c>
      <c r="J1280" s="35">
        <v>26</v>
      </c>
      <c r="K1280" s="35">
        <f>VALUE(COUNTIF(Validation!$A$2:$H$47,E1280))</f>
        <v>0</v>
      </c>
      <c r="L1280" s="361">
        <f>IF(OR(N1280="RFA",N1280="UFA",N1280="",N1280=0),0,N1280)</f>
        <v>750000</v>
      </c>
      <c r="M1280" s="361">
        <f>IF(OR(O1280="RFA",O1280="UFA",O1280="",O1280=0),0,O1280)</f>
        <v>0</v>
      </c>
      <c r="N1280" s="358">
        <v>750000</v>
      </c>
      <c r="O1280" s="358" t="s">
        <v>7</v>
      </c>
      <c r="P1280" s="358">
        <v>0</v>
      </c>
      <c r="Q1280" s="358">
        <v>0</v>
      </c>
      <c r="R1280" s="358">
        <v>0</v>
      </c>
      <c r="S1280" s="358">
        <v>0</v>
      </c>
      <c r="T1280" s="358">
        <v>0</v>
      </c>
      <c r="U1280" s="35">
        <f t="shared" si="80"/>
        <v>1</v>
      </c>
      <c r="W1280">
        <f>COUNTIF($E$3:$E$1479,E1280)</f>
        <v>1</v>
      </c>
      <c r="X1280" s="35">
        <f t="shared" si="81"/>
        <v>0</v>
      </c>
      <c r="Y1280">
        <f t="shared" si="82"/>
        <v>0</v>
      </c>
    </row>
    <row r="1281" spans="1:25" ht="15.75" x14ac:dyDescent="0.25">
      <c r="A1281">
        <f t="shared" si="79"/>
        <v>1279</v>
      </c>
      <c r="B1281" t="str">
        <f>C1281&amp;" "&amp;D1281&amp;" - "&amp;F1281</f>
        <v>Kenny Agostino - TOR</v>
      </c>
      <c r="C1281" t="str">
        <f>RIGHT(E1281,(LEN(E1281)-1)-SEARCH(",",E1281,1))</f>
        <v>Kenny</v>
      </c>
      <c r="D1281" t="str">
        <f>LEFT(E1281,SEARCH(",",E1281,1)-1)</f>
        <v>Agostino</v>
      </c>
      <c r="E1281" s="39" t="s">
        <v>1510</v>
      </c>
      <c r="F1281" s="30" t="s">
        <v>33</v>
      </c>
      <c r="G1281" s="35">
        <v>0</v>
      </c>
      <c r="H1281" s="35" t="s">
        <v>93</v>
      </c>
      <c r="I1281" s="35" t="s">
        <v>2679</v>
      </c>
      <c r="J1281" s="35">
        <v>27</v>
      </c>
      <c r="K1281" s="35">
        <f>VALUE(COUNTIF(Validation!$A$2:$H$47,E1281))</f>
        <v>0</v>
      </c>
      <c r="L1281" s="361">
        <f>IF(OR(N1281="RFA",N1281="UFA",N1281="",N1281=0),0,N1281)</f>
        <v>737500</v>
      </c>
      <c r="M1281" s="361">
        <f>IF(OR(O1281="RFA",O1281="UFA",O1281="",O1281=0),0,O1281)</f>
        <v>737500</v>
      </c>
      <c r="N1281" s="358">
        <v>737500</v>
      </c>
      <c r="O1281" s="358">
        <v>737500</v>
      </c>
      <c r="P1281" s="358" t="s">
        <v>7</v>
      </c>
      <c r="Q1281" s="358">
        <v>0</v>
      </c>
      <c r="R1281" s="358">
        <v>0</v>
      </c>
      <c r="S1281" s="358">
        <v>0</v>
      </c>
      <c r="T1281" s="358">
        <v>0</v>
      </c>
      <c r="U1281" s="35">
        <f t="shared" si="80"/>
        <v>2</v>
      </c>
      <c r="W1281">
        <f>COUNTIF($E$3:$E$1479,E1281)</f>
        <v>1</v>
      </c>
      <c r="X1281" s="35">
        <f t="shared" si="81"/>
        <v>0</v>
      </c>
      <c r="Y1281">
        <f t="shared" si="82"/>
        <v>1</v>
      </c>
    </row>
    <row r="1282" spans="1:25" ht="15.75" x14ac:dyDescent="0.25">
      <c r="A1282">
        <f t="shared" si="79"/>
        <v>1280</v>
      </c>
      <c r="B1282" t="str">
        <f>C1282&amp;" "&amp;D1282&amp;" - "&amp;F1282</f>
        <v>Ben Harpur - TOR</v>
      </c>
      <c r="C1282" t="str">
        <f>RIGHT(E1282,(LEN(E1282)-1)-SEARCH(",",E1282,1))</f>
        <v>Ben</v>
      </c>
      <c r="D1282" t="str">
        <f>LEFT(E1282,SEARCH(",",E1282,1)-1)</f>
        <v>Harpur</v>
      </c>
      <c r="E1282" s="39" t="s">
        <v>1530</v>
      </c>
      <c r="F1282" s="30" t="s">
        <v>33</v>
      </c>
      <c r="G1282" s="35">
        <v>0</v>
      </c>
      <c r="H1282" s="35" t="s">
        <v>382</v>
      </c>
      <c r="I1282" s="35" t="s">
        <v>2679</v>
      </c>
      <c r="J1282" s="35">
        <v>24</v>
      </c>
      <c r="K1282" s="35">
        <f>VALUE(COUNTIF(Validation!$A$2:$H$47,E1282))</f>
        <v>0</v>
      </c>
      <c r="L1282" s="361">
        <f>IF(OR(N1282="RFA",N1282="UFA",N1282="",N1282=0),0,N1282)</f>
        <v>725000</v>
      </c>
      <c r="M1282" s="361">
        <f>IF(OR(O1282="RFA",O1282="UFA",O1282="",O1282=0),0,O1282)</f>
        <v>0</v>
      </c>
      <c r="N1282" s="358">
        <v>725000</v>
      </c>
      <c r="O1282" s="358" t="s">
        <v>8</v>
      </c>
      <c r="P1282" s="358">
        <v>0</v>
      </c>
      <c r="Q1282" s="358">
        <v>0</v>
      </c>
      <c r="R1282" s="358">
        <v>0</v>
      </c>
      <c r="S1282" s="358">
        <v>0</v>
      </c>
      <c r="T1282" s="358">
        <v>0</v>
      </c>
      <c r="U1282" s="35">
        <f t="shared" si="80"/>
        <v>1</v>
      </c>
      <c r="W1282">
        <f>COUNTIF($E$3:$E$1479,E1282)</f>
        <v>1</v>
      </c>
      <c r="X1282" s="35">
        <f t="shared" si="81"/>
        <v>0</v>
      </c>
      <c r="Y1282">
        <f t="shared" si="82"/>
        <v>0</v>
      </c>
    </row>
    <row r="1283" spans="1:25" ht="15.75" x14ac:dyDescent="0.25">
      <c r="A1283">
        <f t="shared" si="79"/>
        <v>1281</v>
      </c>
      <c r="B1283" t="str">
        <f>C1283&amp;" "&amp;D1283&amp;" - "&amp;F1283</f>
        <v>Garrett Wilson - TOR</v>
      </c>
      <c r="C1283" t="str">
        <f>RIGHT(E1283,(LEN(E1283)-1)-SEARCH(",",E1283,1))</f>
        <v>Garrett</v>
      </c>
      <c r="D1283" t="str">
        <f>LEFT(E1283,SEARCH(",",E1283,1)-1)</f>
        <v>Wilson</v>
      </c>
      <c r="E1283" s="39" t="s">
        <v>2684</v>
      </c>
      <c r="F1283" s="30" t="s">
        <v>33</v>
      </c>
      <c r="G1283" s="35">
        <v>0</v>
      </c>
      <c r="H1283" s="35" t="s">
        <v>2682</v>
      </c>
      <c r="I1283" s="35" t="s">
        <v>2679</v>
      </c>
      <c r="J1283" s="35">
        <v>28</v>
      </c>
      <c r="K1283" s="35">
        <f>VALUE(COUNTIF(Validation!$A$2:$H$47,E1283))</f>
        <v>0</v>
      </c>
      <c r="L1283" s="361">
        <f>IF(OR(N1283="RFA",N1283="UFA",N1283="",N1283=0),0,N1283)</f>
        <v>725000</v>
      </c>
      <c r="M1283" s="361">
        <f>IF(OR(O1283="RFA",O1283="UFA",O1283="",O1283=0),0,O1283)</f>
        <v>0</v>
      </c>
      <c r="N1283" s="358">
        <v>725000</v>
      </c>
      <c r="O1283" s="358" t="s">
        <v>7</v>
      </c>
      <c r="P1283" s="358">
        <v>0</v>
      </c>
      <c r="Q1283" s="358">
        <v>0</v>
      </c>
      <c r="R1283" s="358">
        <v>0</v>
      </c>
      <c r="S1283" s="358">
        <v>0</v>
      </c>
      <c r="T1283" s="358">
        <v>0</v>
      </c>
      <c r="U1283" s="35">
        <f t="shared" si="80"/>
        <v>1</v>
      </c>
      <c r="W1283">
        <f>COUNTIF($E$3:$E$1479,E1283)</f>
        <v>1</v>
      </c>
      <c r="X1283" s="35">
        <f t="shared" si="81"/>
        <v>0</v>
      </c>
      <c r="Y1283">
        <f t="shared" si="82"/>
        <v>0</v>
      </c>
    </row>
    <row r="1284" spans="1:25" ht="15.75" x14ac:dyDescent="0.25">
      <c r="A1284">
        <f t="shared" ref="A1284:A1347" si="83">A1283+1</f>
        <v>1282</v>
      </c>
      <c r="B1284" t="str">
        <f>C1284&amp;" "&amp;D1284&amp;" - "&amp;F1284</f>
        <v>Pontus aberg - TOR</v>
      </c>
      <c r="C1284" t="str">
        <f>RIGHT(E1284,(LEN(E1284)-1)-SEARCH(",",E1284,1))</f>
        <v>Pontus</v>
      </c>
      <c r="D1284" t="str">
        <f>LEFT(E1284,SEARCH(",",E1284,1)-1)</f>
        <v>aberg</v>
      </c>
      <c r="E1284" s="39" t="s">
        <v>2911</v>
      </c>
      <c r="F1284" s="30" t="s">
        <v>33</v>
      </c>
      <c r="G1284" s="35">
        <v>0</v>
      </c>
      <c r="H1284" s="35" t="s">
        <v>2682</v>
      </c>
      <c r="I1284" s="35" t="s">
        <v>2679</v>
      </c>
      <c r="J1284" s="35">
        <v>25</v>
      </c>
      <c r="K1284" s="35">
        <f>VALUE(COUNTIF(Validation!$A$2:$H$47,E1284))</f>
        <v>0</v>
      </c>
      <c r="L1284" s="361">
        <f>IF(OR(N1284="RFA",N1284="UFA",N1284="",N1284=0),0,N1284)</f>
        <v>700000</v>
      </c>
      <c r="M1284" s="361">
        <f>IF(OR(O1284="RFA",O1284="UFA",O1284="",O1284=0),0,O1284)</f>
        <v>0</v>
      </c>
      <c r="N1284" s="358">
        <v>700000</v>
      </c>
      <c r="O1284" s="358" t="s">
        <v>8</v>
      </c>
      <c r="P1284" s="358">
        <v>0</v>
      </c>
      <c r="Q1284" s="358">
        <v>0</v>
      </c>
      <c r="R1284" s="358">
        <v>0</v>
      </c>
      <c r="S1284" s="358">
        <v>0</v>
      </c>
      <c r="T1284" s="358">
        <v>0</v>
      </c>
      <c r="U1284" s="35">
        <f t="shared" si="80"/>
        <v>1</v>
      </c>
      <c r="W1284">
        <f>COUNTIF($E$3:$E$1479,E1284)</f>
        <v>1</v>
      </c>
      <c r="X1284" s="35">
        <f t="shared" si="81"/>
        <v>0</v>
      </c>
      <c r="Y1284">
        <f t="shared" si="82"/>
        <v>0</v>
      </c>
    </row>
    <row r="1285" spans="1:25" ht="15.75" x14ac:dyDescent="0.25">
      <c r="A1285">
        <f t="shared" si="83"/>
        <v>1283</v>
      </c>
      <c r="B1285" t="str">
        <f>C1285&amp;" "&amp;D1285&amp;" - "&amp;F1285</f>
        <v>Tyler Gaudet - TOR</v>
      </c>
      <c r="C1285" t="str">
        <f>RIGHT(E1285,(LEN(E1285)-1)-SEARCH(",",E1285,1))</f>
        <v>Tyler</v>
      </c>
      <c r="D1285" t="str">
        <f>LEFT(E1285,SEARCH(",",E1285,1)-1)</f>
        <v>Gaudet</v>
      </c>
      <c r="E1285" s="39" t="s">
        <v>2694</v>
      </c>
      <c r="F1285" s="30" t="s">
        <v>33</v>
      </c>
      <c r="G1285" s="35">
        <v>0</v>
      </c>
      <c r="H1285" s="35" t="s">
        <v>73</v>
      </c>
      <c r="I1285" s="35" t="s">
        <v>2692</v>
      </c>
      <c r="J1285" s="35">
        <v>26</v>
      </c>
      <c r="K1285" s="35">
        <f>VALUE(COUNTIF(Validation!$A$2:$H$47,E1285))</f>
        <v>0</v>
      </c>
      <c r="L1285" s="361">
        <f>IF(OR(N1285="RFA",N1285="UFA",N1285="",N1285=0),0,N1285)</f>
        <v>700000</v>
      </c>
      <c r="M1285" s="361">
        <f>IF(OR(O1285="RFA",O1285="UFA",O1285="",O1285=0),0,O1285)</f>
        <v>0</v>
      </c>
      <c r="N1285" s="358">
        <v>700000</v>
      </c>
      <c r="O1285" s="358" t="s">
        <v>7</v>
      </c>
      <c r="P1285" s="358">
        <v>0</v>
      </c>
      <c r="Q1285" s="358">
        <v>0</v>
      </c>
      <c r="R1285" s="358">
        <v>0</v>
      </c>
      <c r="S1285" s="358">
        <v>0</v>
      </c>
      <c r="T1285" s="358">
        <v>0</v>
      </c>
      <c r="U1285" s="35">
        <f t="shared" si="80"/>
        <v>1</v>
      </c>
      <c r="W1285">
        <f>COUNTIF($E$3:$E$1479,E1285)</f>
        <v>1</v>
      </c>
      <c r="X1285" s="35">
        <f t="shared" si="81"/>
        <v>0</v>
      </c>
      <c r="Y1285">
        <f t="shared" si="82"/>
        <v>0</v>
      </c>
    </row>
    <row r="1286" spans="1:25" ht="15.75" x14ac:dyDescent="0.25">
      <c r="A1286">
        <f t="shared" si="83"/>
        <v>1284</v>
      </c>
      <c r="B1286" t="str">
        <f>C1286&amp;" "&amp;D1286&amp;" - "&amp;F1286</f>
        <v>Kevin Gravel - TOR</v>
      </c>
      <c r="C1286" t="str">
        <f>RIGHT(E1286,(LEN(E1286)-1)-SEARCH(",",E1286,1))</f>
        <v>Kevin</v>
      </c>
      <c r="D1286" t="str">
        <f>LEFT(E1286,SEARCH(",",E1286,1)-1)</f>
        <v>Gravel</v>
      </c>
      <c r="E1286" s="39" t="s">
        <v>2229</v>
      </c>
      <c r="F1286" s="30" t="s">
        <v>33</v>
      </c>
      <c r="G1286" s="35">
        <v>0</v>
      </c>
      <c r="H1286" s="9" t="s">
        <v>382</v>
      </c>
      <c r="I1286" s="9" t="s">
        <v>2692</v>
      </c>
      <c r="J1286" s="9">
        <v>27</v>
      </c>
      <c r="K1286" s="35">
        <f>VALUE(COUNTIF(Validation!$A$2:$H$47,E1286))</f>
        <v>0</v>
      </c>
      <c r="L1286" s="361">
        <f>IF(OR(N1286="RFA",N1286="UFA",N1286="",N1286=0),0,N1286)</f>
        <v>700000</v>
      </c>
      <c r="M1286" s="361">
        <f>IF(OR(O1286="RFA",O1286="UFA",O1286="",O1286=0),0,O1286)</f>
        <v>0</v>
      </c>
      <c r="N1286" s="358">
        <v>700000</v>
      </c>
      <c r="O1286" s="358" t="s">
        <v>7</v>
      </c>
      <c r="P1286" s="358">
        <v>0</v>
      </c>
      <c r="Q1286" s="358">
        <v>0</v>
      </c>
      <c r="R1286" s="358">
        <v>0</v>
      </c>
      <c r="S1286" s="358">
        <v>0</v>
      </c>
      <c r="T1286" s="358">
        <v>0</v>
      </c>
      <c r="U1286" s="35">
        <f t="shared" si="80"/>
        <v>1</v>
      </c>
      <c r="W1286">
        <f>COUNTIF($E$3:$E$1479,E1286)</f>
        <v>1</v>
      </c>
      <c r="X1286" s="35">
        <f t="shared" si="81"/>
        <v>0</v>
      </c>
      <c r="Y1286">
        <f t="shared" si="82"/>
        <v>0</v>
      </c>
    </row>
    <row r="1287" spans="1:25" ht="15.75" x14ac:dyDescent="0.25">
      <c r="A1287">
        <f t="shared" si="83"/>
        <v>1285</v>
      </c>
      <c r="B1287" t="str">
        <f>C1287&amp;" "&amp;D1287&amp;" - "&amp;F1287</f>
        <v>Michael Hutchinson - TOR</v>
      </c>
      <c r="C1287" t="str">
        <f>RIGHT(E1287,(LEN(E1287)-1)-SEARCH(",",E1287,1))</f>
        <v>Michael</v>
      </c>
      <c r="D1287" t="str">
        <f>LEFT(E1287,SEARCH(",",E1287,1)-1)</f>
        <v>Hutchinson</v>
      </c>
      <c r="E1287" s="39" t="s">
        <v>1467</v>
      </c>
      <c r="F1287" s="30" t="s">
        <v>33</v>
      </c>
      <c r="G1287" s="35">
        <v>0</v>
      </c>
      <c r="H1287" s="35" t="s">
        <v>127</v>
      </c>
      <c r="I1287" s="35" t="s">
        <v>2679</v>
      </c>
      <c r="J1287" s="35">
        <v>29</v>
      </c>
      <c r="K1287" s="35">
        <f>VALUE(COUNTIF(Validation!$A$2:$H$47,E1287))</f>
        <v>0</v>
      </c>
      <c r="L1287" s="361">
        <f>IF(OR(N1287="RFA",N1287="UFA",N1287="",N1287=0),0,N1287)</f>
        <v>700000</v>
      </c>
      <c r="M1287" s="361">
        <f>IF(OR(O1287="RFA",O1287="UFA",O1287="",O1287=0),0,O1287)</f>
        <v>0</v>
      </c>
      <c r="N1287" s="358">
        <v>700000</v>
      </c>
      <c r="O1287" s="358" t="s">
        <v>7</v>
      </c>
      <c r="P1287" s="358">
        <v>0</v>
      </c>
      <c r="Q1287" s="358">
        <v>0</v>
      </c>
      <c r="R1287" s="358">
        <v>0</v>
      </c>
      <c r="S1287" s="358">
        <v>0</v>
      </c>
      <c r="T1287" s="358">
        <v>0</v>
      </c>
      <c r="U1287" s="35">
        <f t="shared" si="80"/>
        <v>1</v>
      </c>
      <c r="W1287">
        <f>COUNTIF($E$3:$E$1479,E1287)</f>
        <v>1</v>
      </c>
      <c r="X1287" s="35">
        <f t="shared" si="81"/>
        <v>0</v>
      </c>
      <c r="Y1287">
        <f t="shared" si="82"/>
        <v>0</v>
      </c>
    </row>
    <row r="1288" spans="1:25" ht="15.75" x14ac:dyDescent="0.25">
      <c r="A1288">
        <f t="shared" si="83"/>
        <v>1286</v>
      </c>
      <c r="B1288" t="str">
        <f>C1288&amp;" "&amp;D1288&amp;" - "&amp;F1288</f>
        <v>Kalle Kossila - TOR</v>
      </c>
      <c r="C1288" t="str">
        <f>RIGHT(E1288,(LEN(E1288)-1)-SEARCH(",",E1288,1))</f>
        <v>Kalle</v>
      </c>
      <c r="D1288" t="str">
        <f>LEFT(E1288,SEARCH(",",E1288,1)-1)</f>
        <v>Kossila</v>
      </c>
      <c r="E1288" s="39" t="s">
        <v>2693</v>
      </c>
      <c r="F1288" s="30" t="s">
        <v>33</v>
      </c>
      <c r="G1288" s="35">
        <v>0</v>
      </c>
      <c r="H1288" s="35" t="s">
        <v>73</v>
      </c>
      <c r="I1288" s="35" t="s">
        <v>2692</v>
      </c>
      <c r="J1288" s="35">
        <v>26</v>
      </c>
      <c r="K1288" s="35">
        <f>VALUE(COUNTIF(Validation!$A$2:$H$47,E1288))</f>
        <v>0</v>
      </c>
      <c r="L1288" s="361">
        <f>IF(OR(N1288="RFA",N1288="UFA",N1288="",N1288=0),0,N1288)</f>
        <v>700000</v>
      </c>
      <c r="M1288" s="361">
        <f>IF(OR(O1288="RFA",O1288="UFA",O1288="",O1288=0),0,O1288)</f>
        <v>700000</v>
      </c>
      <c r="N1288" s="358">
        <v>700000</v>
      </c>
      <c r="O1288" s="358">
        <v>700000</v>
      </c>
      <c r="P1288" s="358" t="s">
        <v>7</v>
      </c>
      <c r="Q1288" s="358">
        <v>0</v>
      </c>
      <c r="R1288" s="358">
        <v>0</v>
      </c>
      <c r="S1288" s="358">
        <v>0</v>
      </c>
      <c r="T1288" s="358">
        <v>0</v>
      </c>
      <c r="U1288" s="35">
        <f t="shared" si="80"/>
        <v>2</v>
      </c>
      <c r="W1288">
        <f>COUNTIF($E$3:$E$1479,E1288)</f>
        <v>1</v>
      </c>
      <c r="X1288" s="35">
        <f t="shared" si="81"/>
        <v>0</v>
      </c>
      <c r="Y1288">
        <f t="shared" si="82"/>
        <v>1</v>
      </c>
    </row>
    <row r="1289" spans="1:25" ht="15.75" x14ac:dyDescent="0.25">
      <c r="A1289">
        <f t="shared" si="83"/>
        <v>1287</v>
      </c>
      <c r="B1289" t="str">
        <f>C1289&amp;" "&amp;D1289&amp;" - "&amp;F1289</f>
        <v>Martin Marincin - TOR</v>
      </c>
      <c r="C1289" t="str">
        <f>RIGHT(E1289,(LEN(E1289)-1)-SEARCH(",",E1289,1))</f>
        <v>Martin</v>
      </c>
      <c r="D1289" t="str">
        <f>LEFT(E1289,SEARCH(",",E1289,1)-1)</f>
        <v>Marincin</v>
      </c>
      <c r="E1289" s="39" t="s">
        <v>1613</v>
      </c>
      <c r="F1289" s="30" t="s">
        <v>33</v>
      </c>
      <c r="G1289" s="35">
        <v>0</v>
      </c>
      <c r="H1289" s="35" t="s">
        <v>382</v>
      </c>
      <c r="I1289" s="35" t="s">
        <v>2679</v>
      </c>
      <c r="J1289" s="35">
        <v>27</v>
      </c>
      <c r="K1289" s="35">
        <f>VALUE(COUNTIF(Validation!$A$2:$H$47,E1289))</f>
        <v>0</v>
      </c>
      <c r="L1289" s="361">
        <f>IF(OR(N1289="RFA",N1289="UFA",N1289="",N1289=0),0,N1289)</f>
        <v>700000</v>
      </c>
      <c r="M1289" s="361">
        <f>IF(OR(O1289="RFA",O1289="UFA",O1289="",O1289=0),0,O1289)</f>
        <v>0</v>
      </c>
      <c r="N1289" s="358">
        <v>700000</v>
      </c>
      <c r="O1289" s="358" t="s">
        <v>7</v>
      </c>
      <c r="P1289" s="358">
        <v>0</v>
      </c>
      <c r="Q1289" s="358">
        <v>0</v>
      </c>
      <c r="R1289" s="358">
        <v>0</v>
      </c>
      <c r="S1289" s="358">
        <v>0</v>
      </c>
      <c r="T1289" s="358">
        <v>0</v>
      </c>
      <c r="U1289" s="35">
        <f t="shared" si="80"/>
        <v>1</v>
      </c>
      <c r="W1289">
        <f>COUNTIF($E$3:$E$1479,E1289)</f>
        <v>1</v>
      </c>
      <c r="X1289" s="35">
        <f t="shared" si="81"/>
        <v>0</v>
      </c>
      <c r="Y1289">
        <f t="shared" si="82"/>
        <v>0</v>
      </c>
    </row>
    <row r="1290" spans="1:25" ht="15.75" x14ac:dyDescent="0.25">
      <c r="A1290">
        <f t="shared" si="83"/>
        <v>1288</v>
      </c>
      <c r="B1290" t="str">
        <f>C1290&amp;" "&amp;D1290&amp;" - "&amp;F1290</f>
        <v>Jordan Schmaltz - TOR</v>
      </c>
      <c r="C1290" t="str">
        <f>RIGHT(E1290,(LEN(E1290)-1)-SEARCH(",",E1290,1))</f>
        <v>Jordan</v>
      </c>
      <c r="D1290" t="str">
        <f>LEFT(E1290,SEARCH(",",E1290,1)-1)</f>
        <v>Schmaltz</v>
      </c>
      <c r="E1290" s="39" t="s">
        <v>2062</v>
      </c>
      <c r="F1290" s="30" t="s">
        <v>33</v>
      </c>
      <c r="G1290" s="35">
        <v>0</v>
      </c>
      <c r="H1290" s="35" t="s">
        <v>381</v>
      </c>
      <c r="I1290" s="35" t="s">
        <v>2679</v>
      </c>
      <c r="J1290" s="35">
        <v>25</v>
      </c>
      <c r="K1290" s="35">
        <f>VALUE(COUNTIF(Validation!$A$2:$H$47,E1290))</f>
        <v>0</v>
      </c>
      <c r="L1290" s="361">
        <f>IF(OR(N1290="RFA",N1290="UFA",N1290="",N1290=0),0,N1290)</f>
        <v>700000</v>
      </c>
      <c r="M1290" s="361">
        <f>IF(OR(O1290="RFA",O1290="UFA",O1290="",O1290=0),0,O1290)</f>
        <v>0</v>
      </c>
      <c r="N1290" s="358">
        <v>700000</v>
      </c>
      <c r="O1290" s="358" t="s">
        <v>8</v>
      </c>
      <c r="P1290" s="358">
        <v>0</v>
      </c>
      <c r="Q1290" s="358">
        <v>0</v>
      </c>
      <c r="R1290" s="358">
        <v>0</v>
      </c>
      <c r="S1290" s="358">
        <v>0</v>
      </c>
      <c r="T1290" s="358">
        <v>0</v>
      </c>
      <c r="U1290" s="35">
        <f t="shared" si="80"/>
        <v>1</v>
      </c>
      <c r="W1290">
        <f>COUNTIF($E$3:$E$1479,E1290)</f>
        <v>1</v>
      </c>
      <c r="X1290" s="35">
        <f t="shared" si="81"/>
        <v>0</v>
      </c>
      <c r="Y1290">
        <f t="shared" si="82"/>
        <v>0</v>
      </c>
    </row>
    <row r="1291" spans="1:25" ht="15.75" x14ac:dyDescent="0.25">
      <c r="A1291">
        <f t="shared" si="83"/>
        <v>1289</v>
      </c>
      <c r="B1291" t="str">
        <f>C1291&amp;" "&amp;D1291&amp;" - "&amp;F1291</f>
        <v>Jason Spezza - TOR</v>
      </c>
      <c r="C1291" t="str">
        <f>RIGHT(E1291,(LEN(E1291)-1)-SEARCH(",",E1291,1))</f>
        <v>Jason</v>
      </c>
      <c r="D1291" t="str">
        <f>LEFT(E1291,SEARCH(",",E1291,1)-1)</f>
        <v>Spezza</v>
      </c>
      <c r="E1291" s="39" t="s">
        <v>2596</v>
      </c>
      <c r="F1291" s="30" t="s">
        <v>33</v>
      </c>
      <c r="G1291" s="35" t="s">
        <v>2685</v>
      </c>
      <c r="H1291" s="35" t="s">
        <v>2686</v>
      </c>
      <c r="I1291" s="35" t="s">
        <v>2679</v>
      </c>
      <c r="J1291" s="35">
        <v>36</v>
      </c>
      <c r="K1291" s="35">
        <f>VALUE(COUNTIF(Validation!$A$2:$H$47,E1291))</f>
        <v>0</v>
      </c>
      <c r="L1291" s="361">
        <f>IF(OR(N1291="RFA",N1291="UFA",N1291="",N1291=0),0,N1291)</f>
        <v>700000</v>
      </c>
      <c r="M1291" s="361">
        <f>IF(OR(O1291="RFA",O1291="UFA",O1291="",O1291=0),0,O1291)</f>
        <v>0</v>
      </c>
      <c r="N1291" s="358">
        <v>700000</v>
      </c>
      <c r="O1291" s="358" t="s">
        <v>7</v>
      </c>
      <c r="P1291" s="358">
        <v>0</v>
      </c>
      <c r="Q1291" s="358">
        <v>0</v>
      </c>
      <c r="R1291" s="358">
        <v>0</v>
      </c>
      <c r="S1291" s="358">
        <v>0</v>
      </c>
      <c r="T1291" s="358">
        <v>0</v>
      </c>
      <c r="U1291" s="35">
        <f t="shared" si="80"/>
        <v>1</v>
      </c>
      <c r="W1291">
        <f>COUNTIF($E$3:$E$1479,E1291)</f>
        <v>1</v>
      </c>
      <c r="X1291" s="35">
        <f t="shared" si="81"/>
        <v>0</v>
      </c>
      <c r="Y1291">
        <f t="shared" si="82"/>
        <v>0</v>
      </c>
    </row>
    <row r="1292" spans="1:25" ht="15.75" x14ac:dyDescent="0.25">
      <c r="A1292">
        <f t="shared" si="83"/>
        <v>1290</v>
      </c>
      <c r="B1292" t="str">
        <f>C1292&amp;" "&amp;D1292&amp;" - "&amp;F1292</f>
        <v>Frederik Gauthier - TOR</v>
      </c>
      <c r="C1292" t="str">
        <f>RIGHT(E1292,(LEN(E1292)-1)-SEARCH(",",E1292,1))</f>
        <v>Frederik</v>
      </c>
      <c r="D1292" t="str">
        <f>LEFT(E1292,SEARCH(",",E1292,1)-1)</f>
        <v>Gauthier</v>
      </c>
      <c r="E1292" s="39" t="s">
        <v>2903</v>
      </c>
      <c r="F1292" s="30" t="s">
        <v>33</v>
      </c>
      <c r="G1292" s="35">
        <v>0</v>
      </c>
      <c r="H1292" s="35" t="s">
        <v>73</v>
      </c>
      <c r="I1292" s="35" t="s">
        <v>2679</v>
      </c>
      <c r="J1292" s="35">
        <v>24</v>
      </c>
      <c r="K1292" s="35">
        <f>VALUE(COUNTIF(Validation!$A$2:$H$47,E1292))</f>
        <v>0</v>
      </c>
      <c r="L1292" s="361">
        <f>IF(OR(N1292="RFA",N1292="UFA",N1292="",N1292=0),0,N1292)</f>
        <v>675000</v>
      </c>
      <c r="M1292" s="361">
        <f>IF(OR(O1292="RFA",O1292="UFA",O1292="",O1292=0),0,O1292)</f>
        <v>0</v>
      </c>
      <c r="N1292" s="358">
        <v>675000</v>
      </c>
      <c r="O1292" s="358" t="s">
        <v>8</v>
      </c>
      <c r="P1292" s="358">
        <v>0</v>
      </c>
      <c r="Q1292" s="358">
        <v>0</v>
      </c>
      <c r="R1292" s="358">
        <v>0</v>
      </c>
      <c r="S1292" s="358">
        <v>0</v>
      </c>
      <c r="T1292" s="358">
        <v>0</v>
      </c>
      <c r="U1292" s="35">
        <f t="shared" si="80"/>
        <v>1</v>
      </c>
      <c r="W1292">
        <f>COUNTIF($E$3:$E$1479,E1292)</f>
        <v>1</v>
      </c>
      <c r="X1292" s="35">
        <f t="shared" si="81"/>
        <v>0</v>
      </c>
      <c r="Y1292">
        <f t="shared" si="82"/>
        <v>0</v>
      </c>
    </row>
    <row r="1293" spans="1:25" ht="15.75" x14ac:dyDescent="0.25">
      <c r="A1293">
        <f t="shared" si="83"/>
        <v>1291</v>
      </c>
      <c r="B1293" t="str">
        <f>C1293&amp;" "&amp;D1293&amp;" - "&amp;F1293</f>
        <v>Justin Holl - TOR</v>
      </c>
      <c r="C1293" t="str">
        <f>RIGHT(E1293,(LEN(E1293)-1)-SEARCH(",",E1293,1))</f>
        <v>Justin</v>
      </c>
      <c r="D1293" t="str">
        <f>LEFT(E1293,SEARCH(",",E1293,1)-1)</f>
        <v>Holl</v>
      </c>
      <c r="E1293" s="39" t="s">
        <v>1602</v>
      </c>
      <c r="F1293" s="30" t="s">
        <v>33</v>
      </c>
      <c r="G1293" s="35">
        <v>0</v>
      </c>
      <c r="H1293" s="35" t="s">
        <v>381</v>
      </c>
      <c r="I1293" s="35" t="s">
        <v>2679</v>
      </c>
      <c r="J1293" s="35">
        <v>27</v>
      </c>
      <c r="K1293" s="35">
        <f>VALUE(COUNTIF(Validation!$A$2:$H$47,E1293))</f>
        <v>0</v>
      </c>
      <c r="L1293" s="361">
        <f>IF(OR(N1293="RFA",N1293="UFA",N1293="",N1293=0),0,N1293)</f>
        <v>675000</v>
      </c>
      <c r="M1293" s="361">
        <f>IF(OR(O1293="RFA",O1293="UFA",O1293="",O1293=0),0,O1293)</f>
        <v>0</v>
      </c>
      <c r="N1293" s="358">
        <v>675000</v>
      </c>
      <c r="O1293" s="358" t="s">
        <v>7</v>
      </c>
      <c r="P1293" s="358">
        <v>0</v>
      </c>
      <c r="Q1293" s="358">
        <v>0</v>
      </c>
      <c r="R1293" s="358">
        <v>0</v>
      </c>
      <c r="S1293" s="358">
        <v>0</v>
      </c>
      <c r="T1293" s="358">
        <v>0</v>
      </c>
      <c r="U1293" s="35">
        <f t="shared" si="80"/>
        <v>1</v>
      </c>
      <c r="W1293">
        <f>COUNTIF($E$3:$E$1479,E1293)</f>
        <v>1</v>
      </c>
      <c r="X1293" s="35">
        <f t="shared" si="81"/>
        <v>0</v>
      </c>
      <c r="Y1293">
        <f t="shared" si="82"/>
        <v>0</v>
      </c>
    </row>
    <row r="1294" spans="1:25" ht="15.75" x14ac:dyDescent="0.25">
      <c r="A1294">
        <f t="shared" si="83"/>
        <v>1292</v>
      </c>
      <c r="B1294" t="str">
        <f>C1294&amp;" "&amp;D1294&amp;" - "&amp;F1294</f>
        <v>Kasimir Kaskisuo - TOR</v>
      </c>
      <c r="C1294" t="str">
        <f>RIGHT(E1294,(LEN(E1294)-1)-SEARCH(",",E1294,1))</f>
        <v>Kasimir</v>
      </c>
      <c r="D1294" t="str">
        <f>LEFT(E1294,SEARCH(",",E1294,1)-1)</f>
        <v>Kaskisuo</v>
      </c>
      <c r="E1294" s="39" t="s">
        <v>1620</v>
      </c>
      <c r="F1294" s="30" t="s">
        <v>33</v>
      </c>
      <c r="G1294" s="35">
        <v>0</v>
      </c>
      <c r="H1294" s="35" t="s">
        <v>127</v>
      </c>
      <c r="I1294" s="35" t="s">
        <v>2692</v>
      </c>
      <c r="J1294" s="35">
        <v>25</v>
      </c>
      <c r="K1294" s="35">
        <f>VALUE(COUNTIF(Validation!$A$2:$H$47,E1294))</f>
        <v>0</v>
      </c>
      <c r="L1294" s="361">
        <f>IF(OR(N1294="RFA",N1294="UFA",N1294="",N1294=0),0,N1294)</f>
        <v>675000</v>
      </c>
      <c r="M1294" s="361">
        <f>IF(OR(O1294="RFA",O1294="UFA",O1294="",O1294=0),0,O1294)</f>
        <v>0</v>
      </c>
      <c r="N1294" s="358">
        <v>675000</v>
      </c>
      <c r="O1294" s="358" t="s">
        <v>8</v>
      </c>
      <c r="P1294" s="358">
        <v>0</v>
      </c>
      <c r="Q1294" s="358">
        <v>0</v>
      </c>
      <c r="R1294" s="358">
        <v>0</v>
      </c>
      <c r="S1294" s="358">
        <v>0</v>
      </c>
      <c r="T1294" s="358">
        <v>0</v>
      </c>
      <c r="U1294" s="35">
        <f t="shared" si="80"/>
        <v>1</v>
      </c>
      <c r="W1294">
        <f>COUNTIF($E$3:$E$1479,E1294)</f>
        <v>1</v>
      </c>
      <c r="X1294" s="35">
        <f t="shared" si="81"/>
        <v>0</v>
      </c>
      <c r="Y1294">
        <f t="shared" si="82"/>
        <v>0</v>
      </c>
    </row>
    <row r="1295" spans="1:25" ht="15.75" x14ac:dyDescent="0.25">
      <c r="A1295">
        <f t="shared" si="83"/>
        <v>1293</v>
      </c>
      <c r="B1295" t="str">
        <f>C1295&amp;" "&amp;D1295&amp;" - "&amp;F1295</f>
        <v>Mikhail Grabovski - TOR</v>
      </c>
      <c r="C1295" t="str">
        <f>RIGHT(E1295,(LEN(E1295)-1)-SEARCH(",",E1295,1))</f>
        <v>Mikhail</v>
      </c>
      <c r="D1295" t="str">
        <f>LEFT(E1295,SEARCH(",",E1295,1)-1)</f>
        <v>Grabovski</v>
      </c>
      <c r="E1295" s="39" t="s">
        <v>2690</v>
      </c>
      <c r="F1295" s="30" t="s">
        <v>33</v>
      </c>
      <c r="G1295" s="35">
        <v>0</v>
      </c>
      <c r="H1295" s="35">
        <v>0</v>
      </c>
      <c r="I1295" s="35">
        <v>0</v>
      </c>
      <c r="J1295" s="35">
        <v>0</v>
      </c>
      <c r="K1295" s="35">
        <f>VALUE(COUNTIF(Validation!$A$2:$H$47,E1295))</f>
        <v>0</v>
      </c>
      <c r="L1295" s="361">
        <f>IF(OR(N1295="RFA",N1295="UFA",N1295="",N1295=0),0,N1295)</f>
        <v>0</v>
      </c>
      <c r="M1295" s="361">
        <f>IF(OR(O1295="RFA",O1295="UFA",O1295="",O1295=0),0,O1295)</f>
        <v>0</v>
      </c>
      <c r="N1295" s="358">
        <v>0</v>
      </c>
      <c r="O1295" s="358">
        <v>0</v>
      </c>
      <c r="P1295" s="358">
        <v>0</v>
      </c>
      <c r="Q1295" s="358">
        <v>0</v>
      </c>
      <c r="R1295" s="358">
        <v>0</v>
      </c>
      <c r="S1295" s="358">
        <v>0</v>
      </c>
      <c r="T1295" s="358">
        <v>0</v>
      </c>
      <c r="U1295" s="35">
        <f t="shared" si="80"/>
        <v>0</v>
      </c>
      <c r="W1295">
        <f>COUNTIF($E$3:$E$1479,E1295)</f>
        <v>1</v>
      </c>
      <c r="X1295" s="35">
        <f t="shared" si="81"/>
        <v>0</v>
      </c>
      <c r="Y1295">
        <f t="shared" si="82"/>
        <v>1</v>
      </c>
    </row>
    <row r="1296" spans="1:25" ht="15.75" x14ac:dyDescent="0.25">
      <c r="A1296">
        <f t="shared" si="83"/>
        <v>1294</v>
      </c>
      <c r="B1296" t="str">
        <f>C1296&amp;" "&amp;D1296&amp;" - "&amp;F1296</f>
        <v>Mitchell Marner - TOR</v>
      </c>
      <c r="C1296" t="str">
        <f>RIGHT(E1296,(LEN(E1296)-1)-SEARCH(",",E1296,1))</f>
        <v>Mitchell</v>
      </c>
      <c r="D1296" t="str">
        <f>LEFT(E1296,SEARCH(",",E1296,1)-1)</f>
        <v>Marner</v>
      </c>
      <c r="E1296" s="39" t="s">
        <v>1593</v>
      </c>
      <c r="F1296" s="30" t="s">
        <v>33</v>
      </c>
      <c r="G1296" s="35">
        <v>0</v>
      </c>
      <c r="H1296" s="35" t="s">
        <v>88</v>
      </c>
      <c r="I1296" s="35" t="s">
        <v>2679</v>
      </c>
      <c r="J1296" s="35">
        <v>22</v>
      </c>
      <c r="K1296" s="35">
        <f>VALUE(COUNTIF(Validation!$A$2:$H$47,E1296))</f>
        <v>0</v>
      </c>
      <c r="L1296" s="361">
        <f>IF(OR(N1296="RFA",N1296="UFA",N1296="",N1296=0),0,N1296)</f>
        <v>0</v>
      </c>
      <c r="M1296" s="361">
        <f>IF(OR(O1296="RFA",O1296="UFA",O1296="",O1296=0),0,O1296)</f>
        <v>0</v>
      </c>
      <c r="N1296" s="358" t="s">
        <v>8</v>
      </c>
      <c r="O1296" s="358">
        <v>0</v>
      </c>
      <c r="P1296" s="358">
        <v>0</v>
      </c>
      <c r="Q1296" s="358">
        <v>0</v>
      </c>
      <c r="R1296" s="358">
        <v>0</v>
      </c>
      <c r="S1296" s="358">
        <v>0</v>
      </c>
      <c r="T1296" s="358">
        <v>0</v>
      </c>
      <c r="U1296" s="35">
        <f t="shared" si="80"/>
        <v>0</v>
      </c>
      <c r="W1296">
        <f>COUNTIF($E$3:$E$1479,E1296)</f>
        <v>1</v>
      </c>
      <c r="X1296" s="35">
        <f t="shared" si="81"/>
        <v>0</v>
      </c>
      <c r="Y1296">
        <f t="shared" si="82"/>
        <v>1</v>
      </c>
    </row>
    <row r="1297" spans="1:25" ht="15.75" x14ac:dyDescent="0.25">
      <c r="A1297">
        <f t="shared" si="83"/>
        <v>1295</v>
      </c>
      <c r="B1297" t="str">
        <f>C1297&amp;" "&amp;D1297&amp;" - "&amp;F1297</f>
        <v>Alexander Edler - VAN</v>
      </c>
      <c r="C1297" t="str">
        <f>RIGHT(E1297,(LEN(E1297)-1)-SEARCH(",",E1297,1))</f>
        <v>Alexander</v>
      </c>
      <c r="D1297" t="str">
        <f>LEFT(E1297,SEARCH(",",E1297,1)-1)</f>
        <v>Edler</v>
      </c>
      <c r="E1297" s="39" t="s">
        <v>2957</v>
      </c>
      <c r="F1297" s="30" t="s">
        <v>34</v>
      </c>
      <c r="G1297" s="35" t="s">
        <v>422</v>
      </c>
      <c r="H1297" s="35" t="s">
        <v>2447</v>
      </c>
      <c r="I1297" s="35" t="s">
        <v>2441</v>
      </c>
      <c r="J1297" s="35">
        <v>33</v>
      </c>
      <c r="K1297" s="35">
        <f>VALUE(COUNTIF(Validation!$A$2:$H$47,E1297))</f>
        <v>0</v>
      </c>
      <c r="L1297" s="361">
        <f>IF(OR(N1297="RFA",N1297="UFA",N1297="",N1297=0),0,N1297)</f>
        <v>6000000</v>
      </c>
      <c r="M1297" s="361">
        <f>IF(OR(O1297="RFA",O1297="UFA",O1297="",O1297=0),0,O1297)</f>
        <v>6000000</v>
      </c>
      <c r="N1297" s="358">
        <v>6000000</v>
      </c>
      <c r="O1297" s="358">
        <v>6000000</v>
      </c>
      <c r="P1297" s="358" t="s">
        <v>7</v>
      </c>
      <c r="Q1297" s="358">
        <v>0</v>
      </c>
      <c r="R1297" s="358">
        <v>0</v>
      </c>
      <c r="S1297" s="358">
        <v>0</v>
      </c>
      <c r="T1297" s="358">
        <v>0</v>
      </c>
      <c r="U1297" s="35">
        <f t="shared" si="80"/>
        <v>2</v>
      </c>
      <c r="W1297">
        <f>COUNTIF($E$3:$E$1479,E1297)</f>
        <v>1</v>
      </c>
      <c r="X1297" s="35">
        <f t="shared" si="81"/>
        <v>0</v>
      </c>
      <c r="Y1297">
        <f t="shared" si="82"/>
        <v>1</v>
      </c>
    </row>
    <row r="1298" spans="1:25" ht="15.75" x14ac:dyDescent="0.25">
      <c r="A1298">
        <f t="shared" si="83"/>
        <v>1296</v>
      </c>
      <c r="B1298" t="str">
        <f>C1298&amp;" "&amp;D1298&amp;" - "&amp;F1298</f>
        <v>Loui Eriksson - VAN</v>
      </c>
      <c r="C1298" t="str">
        <f>RIGHT(E1298,(LEN(E1298)-1)-SEARCH(",",E1298,1))</f>
        <v>Loui</v>
      </c>
      <c r="D1298" t="str">
        <f>LEFT(E1298,SEARCH(",",E1298,1)-1)</f>
        <v>Eriksson</v>
      </c>
      <c r="E1298" s="39" t="s">
        <v>2331</v>
      </c>
      <c r="F1298" s="30" t="s">
        <v>34</v>
      </c>
      <c r="G1298" s="35" t="s">
        <v>374</v>
      </c>
      <c r="H1298" s="9" t="s">
        <v>2444</v>
      </c>
      <c r="I1298" s="9" t="s">
        <v>2441</v>
      </c>
      <c r="J1298" s="9">
        <v>34</v>
      </c>
      <c r="K1298" s="35">
        <f>VALUE(COUNTIF(Validation!$A$2:$H$47,E1298))</f>
        <v>0</v>
      </c>
      <c r="L1298" s="361">
        <f>IF(OR(N1298="RFA",N1298="UFA",N1298="",N1298=0),0,N1298)</f>
        <v>6000000</v>
      </c>
      <c r="M1298" s="361">
        <f>IF(OR(O1298="RFA",O1298="UFA",O1298="",O1298=0),0,O1298)</f>
        <v>6000000</v>
      </c>
      <c r="N1298" s="358">
        <v>6000000</v>
      </c>
      <c r="O1298" s="358">
        <v>6000000</v>
      </c>
      <c r="P1298" s="358">
        <v>6000000</v>
      </c>
      <c r="Q1298" s="358" t="s">
        <v>7</v>
      </c>
      <c r="R1298" s="358">
        <v>0</v>
      </c>
      <c r="S1298" s="358">
        <v>0</v>
      </c>
      <c r="T1298" s="358">
        <v>0</v>
      </c>
      <c r="U1298" s="35">
        <f t="shared" si="80"/>
        <v>3</v>
      </c>
      <c r="W1298">
        <f>COUNTIF($E$3:$E$1479,E1298)</f>
        <v>1</v>
      </c>
      <c r="X1298" s="35">
        <f t="shared" si="81"/>
        <v>0</v>
      </c>
      <c r="Y1298">
        <f t="shared" si="82"/>
        <v>1</v>
      </c>
    </row>
    <row r="1299" spans="1:25" ht="15.75" x14ac:dyDescent="0.25">
      <c r="A1299">
        <f t="shared" si="83"/>
        <v>1297</v>
      </c>
      <c r="B1299" t="str">
        <f>C1299&amp;" "&amp;D1299&amp;" - "&amp;F1299</f>
        <v>Tyler Myers - VAN</v>
      </c>
      <c r="C1299" t="str">
        <f>RIGHT(E1299,(LEN(E1299)-1)-SEARCH(",",E1299,1))</f>
        <v>Tyler</v>
      </c>
      <c r="D1299" t="str">
        <f>LEFT(E1299,SEARCH(",",E1299,1)-1)</f>
        <v>Myers</v>
      </c>
      <c r="E1299" s="39" t="s">
        <v>2093</v>
      </c>
      <c r="F1299" s="30" t="s">
        <v>34</v>
      </c>
      <c r="G1299" s="35" t="s">
        <v>422</v>
      </c>
      <c r="H1299" s="35" t="s">
        <v>2446</v>
      </c>
      <c r="I1299" s="35" t="s">
        <v>2441</v>
      </c>
      <c r="J1299" s="35">
        <v>29</v>
      </c>
      <c r="K1299" s="35">
        <f>VALUE(COUNTIF(Validation!$A$2:$H$47,E1299))</f>
        <v>0</v>
      </c>
      <c r="L1299" s="361">
        <f>IF(OR(N1299="RFA",N1299="UFA",N1299="",N1299=0),0,N1299)</f>
        <v>6000000</v>
      </c>
      <c r="M1299" s="361">
        <f>IF(OR(O1299="RFA",O1299="UFA",O1299="",O1299=0),0,O1299)</f>
        <v>6000000</v>
      </c>
      <c r="N1299" s="358">
        <v>6000000</v>
      </c>
      <c r="O1299" s="358">
        <v>6000000</v>
      </c>
      <c r="P1299" s="358">
        <v>6000000</v>
      </c>
      <c r="Q1299" s="358">
        <v>6000000</v>
      </c>
      <c r="R1299" s="358">
        <v>6000000</v>
      </c>
      <c r="S1299" s="358" t="s">
        <v>7</v>
      </c>
      <c r="T1299" s="358">
        <v>0</v>
      </c>
      <c r="U1299" s="35">
        <f t="shared" si="80"/>
        <v>5</v>
      </c>
      <c r="W1299">
        <f>COUNTIF($E$3:$E$1479,E1299)</f>
        <v>1</v>
      </c>
      <c r="X1299" s="35">
        <f t="shared" si="81"/>
        <v>0</v>
      </c>
      <c r="Y1299">
        <f t="shared" si="82"/>
        <v>1</v>
      </c>
    </row>
    <row r="1300" spans="1:25" ht="15.75" x14ac:dyDescent="0.25">
      <c r="A1300">
        <f t="shared" si="83"/>
        <v>1298</v>
      </c>
      <c r="B1300" t="str">
        <f>C1300&amp;" "&amp;D1300&amp;" - "&amp;F1300</f>
        <v>Bo Horvat - VAN</v>
      </c>
      <c r="C1300" t="str">
        <f>RIGHT(E1300,(LEN(E1300)-1)-SEARCH(",",E1300,1))</f>
        <v>Bo</v>
      </c>
      <c r="D1300" t="str">
        <f>LEFT(E1300,SEARCH(",",E1300,1)-1)</f>
        <v>Horvat</v>
      </c>
      <c r="E1300" s="39" t="s">
        <v>2971</v>
      </c>
      <c r="F1300" s="30" t="s">
        <v>34</v>
      </c>
      <c r="G1300" s="35">
        <v>0</v>
      </c>
      <c r="H1300" s="35" t="s">
        <v>73</v>
      </c>
      <c r="I1300" s="35" t="s">
        <v>2441</v>
      </c>
      <c r="J1300" s="35">
        <v>24</v>
      </c>
      <c r="K1300" s="35">
        <f>VALUE(COUNTIF(Validation!$A$2:$H$47,E1300))</f>
        <v>0</v>
      </c>
      <c r="L1300" s="361">
        <f>IF(OR(N1300="RFA",N1300="UFA",N1300="",N1300=0),0,N1300)</f>
        <v>5500000</v>
      </c>
      <c r="M1300" s="361">
        <f>IF(OR(O1300="RFA",O1300="UFA",O1300="",O1300=0),0,O1300)</f>
        <v>5500000</v>
      </c>
      <c r="N1300" s="358">
        <v>5500000</v>
      </c>
      <c r="O1300" s="358">
        <v>5500000</v>
      </c>
      <c r="P1300" s="358">
        <v>5500000</v>
      </c>
      <c r="Q1300" s="358">
        <v>5500000</v>
      </c>
      <c r="R1300" s="358" t="s">
        <v>7</v>
      </c>
      <c r="S1300" s="358">
        <v>0</v>
      </c>
      <c r="T1300" s="358">
        <v>0</v>
      </c>
      <c r="U1300" s="35">
        <f t="shared" si="80"/>
        <v>4</v>
      </c>
      <c r="W1300">
        <f>COUNTIF($E$3:$E$1479,E1300)</f>
        <v>1</v>
      </c>
      <c r="X1300" s="35">
        <f t="shared" si="81"/>
        <v>0</v>
      </c>
      <c r="Y1300">
        <f t="shared" si="82"/>
        <v>1</v>
      </c>
    </row>
    <row r="1301" spans="1:25" ht="15.75" x14ac:dyDescent="0.25">
      <c r="A1301">
        <f t="shared" si="83"/>
        <v>1299</v>
      </c>
      <c r="B1301" t="str">
        <f>C1301&amp;" "&amp;D1301&amp;" - "&amp;F1301</f>
        <v>J.T. Miller - VAN</v>
      </c>
      <c r="C1301" t="str">
        <f>RIGHT(E1301,(LEN(E1301)-1)-SEARCH(",",E1301,1))</f>
        <v>J.T.</v>
      </c>
      <c r="D1301" t="str">
        <f>LEFT(E1301,SEARCH(",",E1301,1)-1)</f>
        <v>Miller</v>
      </c>
      <c r="E1301" s="39" t="s">
        <v>1549</v>
      </c>
      <c r="F1301" s="30" t="s">
        <v>34</v>
      </c>
      <c r="G1301" s="35">
        <v>0</v>
      </c>
      <c r="H1301" s="35" t="s">
        <v>2496</v>
      </c>
      <c r="I1301" s="35" t="s">
        <v>2441</v>
      </c>
      <c r="J1301" s="35">
        <v>26</v>
      </c>
      <c r="K1301" s="35">
        <f>VALUE(COUNTIF(Validation!$A$2:$H$47,E1301))</f>
        <v>0</v>
      </c>
      <c r="L1301" s="361">
        <f>IF(OR(N1301="RFA",N1301="UFA",N1301="",N1301=0),0,N1301)</f>
        <v>5250000</v>
      </c>
      <c r="M1301" s="361">
        <f>IF(OR(O1301="RFA",O1301="UFA",O1301="",O1301=0),0,O1301)</f>
        <v>5250000</v>
      </c>
      <c r="N1301" s="358">
        <v>5250000</v>
      </c>
      <c r="O1301" s="358">
        <v>5250000</v>
      </c>
      <c r="P1301" s="358">
        <v>5250000</v>
      </c>
      <c r="Q1301" s="358">
        <v>5250000</v>
      </c>
      <c r="R1301" s="358" t="s">
        <v>7</v>
      </c>
      <c r="S1301" s="358">
        <v>0</v>
      </c>
      <c r="T1301" s="358">
        <v>0</v>
      </c>
      <c r="U1301" s="35">
        <f t="shared" si="80"/>
        <v>4</v>
      </c>
      <c r="W1301">
        <f>COUNTIF($E$3:$E$1479,E1301)</f>
        <v>1</v>
      </c>
      <c r="X1301" s="35">
        <f t="shared" si="81"/>
        <v>0</v>
      </c>
      <c r="Y1301">
        <f t="shared" si="82"/>
        <v>1</v>
      </c>
    </row>
    <row r="1302" spans="1:25" ht="15.75" x14ac:dyDescent="0.25">
      <c r="A1302">
        <f t="shared" si="83"/>
        <v>1300</v>
      </c>
      <c r="B1302" t="str">
        <f>C1302&amp;" "&amp;D1302&amp;" - "&amp;F1302</f>
        <v>Christopher Tanev - VAN</v>
      </c>
      <c r="C1302" t="str">
        <f>RIGHT(E1302,(LEN(E1302)-1)-SEARCH(",",E1302,1))</f>
        <v>Christopher</v>
      </c>
      <c r="D1302" t="str">
        <f>LEFT(E1302,SEARCH(",",E1302,1)-1)</f>
        <v>Tanev</v>
      </c>
      <c r="E1302" s="39" t="s">
        <v>3010</v>
      </c>
      <c r="F1302" s="30" t="s">
        <v>34</v>
      </c>
      <c r="G1302" s="35" t="s">
        <v>383</v>
      </c>
      <c r="H1302" s="35" t="s">
        <v>2446</v>
      </c>
      <c r="I1302" s="35" t="s">
        <v>2441</v>
      </c>
      <c r="J1302" s="35">
        <v>29</v>
      </c>
      <c r="K1302" s="35">
        <f>VALUE(COUNTIF(Validation!$A$2:$H$47,E1302))</f>
        <v>0</v>
      </c>
      <c r="L1302" s="361">
        <f>IF(OR(N1302="RFA",N1302="UFA",N1302="",N1302=0),0,N1302)</f>
        <v>4450000</v>
      </c>
      <c r="M1302" s="361">
        <f>IF(OR(O1302="RFA",O1302="UFA",O1302="",O1302=0),0,O1302)</f>
        <v>0</v>
      </c>
      <c r="N1302" s="358">
        <v>4450000</v>
      </c>
      <c r="O1302" s="358" t="s">
        <v>7</v>
      </c>
      <c r="P1302" s="358">
        <v>0</v>
      </c>
      <c r="Q1302" s="358">
        <v>0</v>
      </c>
      <c r="R1302" s="358">
        <v>0</v>
      </c>
      <c r="S1302" s="358">
        <v>0</v>
      </c>
      <c r="T1302" s="358">
        <v>0</v>
      </c>
      <c r="U1302" s="35">
        <f t="shared" si="80"/>
        <v>1</v>
      </c>
      <c r="W1302">
        <f>COUNTIF($E$3:$E$1479,E1302)</f>
        <v>1</v>
      </c>
      <c r="X1302" s="35">
        <f t="shared" si="81"/>
        <v>0</v>
      </c>
      <c r="Y1302">
        <f t="shared" si="82"/>
        <v>0</v>
      </c>
    </row>
    <row r="1303" spans="1:25" ht="15.75" x14ac:dyDescent="0.25">
      <c r="A1303">
        <f t="shared" si="83"/>
        <v>1301</v>
      </c>
      <c r="B1303" t="str">
        <f>C1303&amp;" "&amp;D1303&amp;" - "&amp;F1303</f>
        <v>Brandon Sutter - VAN</v>
      </c>
      <c r="C1303" t="str">
        <f>RIGHT(E1303,(LEN(E1303)-1)-SEARCH(",",E1303,1))</f>
        <v>Brandon</v>
      </c>
      <c r="D1303" t="str">
        <f>LEFT(E1303,SEARCH(",",E1303,1)-1)</f>
        <v>Sutter</v>
      </c>
      <c r="E1303" s="39" t="s">
        <v>3009</v>
      </c>
      <c r="F1303" s="30" t="s">
        <v>34</v>
      </c>
      <c r="G1303" s="35" t="s">
        <v>383</v>
      </c>
      <c r="H1303" s="35" t="s">
        <v>73</v>
      </c>
      <c r="I1303" s="35" t="s">
        <v>2441</v>
      </c>
      <c r="J1303" s="35">
        <v>30</v>
      </c>
      <c r="K1303" s="35">
        <f>VALUE(COUNTIF(Validation!$A$2:$H$47,E1303))</f>
        <v>0</v>
      </c>
      <c r="L1303" s="361">
        <f>IF(OR(N1303="RFA",N1303="UFA",N1303="",N1303=0),0,N1303)</f>
        <v>4375000</v>
      </c>
      <c r="M1303" s="361">
        <f>IF(OR(O1303="RFA",O1303="UFA",O1303="",O1303=0),0,O1303)</f>
        <v>4375000</v>
      </c>
      <c r="N1303" s="358">
        <v>4375000</v>
      </c>
      <c r="O1303" s="358">
        <v>4375000</v>
      </c>
      <c r="P1303" s="358" t="s">
        <v>7</v>
      </c>
      <c r="Q1303" s="358">
        <v>0</v>
      </c>
      <c r="R1303" s="358">
        <v>0</v>
      </c>
      <c r="S1303" s="358">
        <v>0</v>
      </c>
      <c r="T1303" s="358">
        <v>0</v>
      </c>
      <c r="U1303" s="35">
        <f t="shared" si="80"/>
        <v>2</v>
      </c>
      <c r="W1303">
        <f>COUNTIF($E$3:$E$1479,E1303)</f>
        <v>1</v>
      </c>
      <c r="X1303" s="35">
        <f t="shared" si="81"/>
        <v>0</v>
      </c>
      <c r="Y1303">
        <f t="shared" si="82"/>
        <v>1</v>
      </c>
    </row>
    <row r="1304" spans="1:25" ht="15.75" x14ac:dyDescent="0.25">
      <c r="A1304">
        <f t="shared" si="83"/>
        <v>1302</v>
      </c>
      <c r="B1304" t="str">
        <f>C1304&amp;" "&amp;D1304&amp;" - "&amp;F1304</f>
        <v>Elias Pettersson - VAN</v>
      </c>
      <c r="C1304" t="str">
        <f>RIGHT(E1304,(LEN(E1304)-1)-SEARCH(",",E1304,1))</f>
        <v>Elias</v>
      </c>
      <c r="D1304" t="str">
        <f>LEFT(E1304,SEARCH(",",E1304,1)-1)</f>
        <v>Pettersson</v>
      </c>
      <c r="E1304" s="39" t="s">
        <v>2350</v>
      </c>
      <c r="F1304" s="30" t="s">
        <v>34</v>
      </c>
      <c r="G1304" s="35" t="s">
        <v>388</v>
      </c>
      <c r="H1304" s="35" t="s">
        <v>2454</v>
      </c>
      <c r="I1304" s="35" t="s">
        <v>2441</v>
      </c>
      <c r="J1304" s="35">
        <v>20</v>
      </c>
      <c r="K1304" s="35">
        <f>VALUE(COUNTIF(Validation!$A$2:$H$47,E1304))</f>
        <v>0</v>
      </c>
      <c r="L1304" s="361">
        <f>IF(OR(N1304="RFA",N1304="UFA",N1304="",N1304=0),0,N1304)</f>
        <v>3775000</v>
      </c>
      <c r="M1304" s="361">
        <f>IF(OR(O1304="RFA",O1304="UFA",O1304="",O1304=0),0,O1304)</f>
        <v>3775000</v>
      </c>
      <c r="N1304" s="358">
        <v>3775000</v>
      </c>
      <c r="O1304" s="358">
        <v>3775000</v>
      </c>
      <c r="P1304" s="358" t="s">
        <v>8</v>
      </c>
      <c r="Q1304" s="358">
        <v>0</v>
      </c>
      <c r="R1304" s="358">
        <v>0</v>
      </c>
      <c r="S1304" s="358">
        <v>0</v>
      </c>
      <c r="T1304" s="358">
        <v>0</v>
      </c>
      <c r="U1304" s="35">
        <f t="shared" si="80"/>
        <v>2</v>
      </c>
      <c r="W1304">
        <f>COUNTIF($E$3:$E$1479,E1304)</f>
        <v>1</v>
      </c>
      <c r="X1304" s="35">
        <f t="shared" si="81"/>
        <v>1</v>
      </c>
      <c r="Y1304">
        <f t="shared" si="82"/>
        <v>1</v>
      </c>
    </row>
    <row r="1305" spans="1:25" ht="15.75" x14ac:dyDescent="0.25">
      <c r="A1305">
        <f t="shared" si="83"/>
        <v>1303</v>
      </c>
      <c r="B1305" t="str">
        <f>C1305&amp;" "&amp;D1305&amp;" - "&amp;F1305</f>
        <v>Tanner Pearson - VAN</v>
      </c>
      <c r="C1305" t="str">
        <f>RIGHT(E1305,(LEN(E1305)-1)-SEARCH(",",E1305,1))</f>
        <v>Tanner</v>
      </c>
      <c r="D1305" t="str">
        <f>LEFT(E1305,SEARCH(",",E1305,1)-1)</f>
        <v>Pearson</v>
      </c>
      <c r="E1305" s="39" t="s">
        <v>2258</v>
      </c>
      <c r="F1305" s="30" t="s">
        <v>34</v>
      </c>
      <c r="G1305" s="35">
        <v>0</v>
      </c>
      <c r="H1305" s="35" t="s">
        <v>2442</v>
      </c>
      <c r="I1305" s="35" t="s">
        <v>2441</v>
      </c>
      <c r="J1305" s="35">
        <v>27</v>
      </c>
      <c r="K1305" s="35">
        <f>VALUE(COUNTIF(Validation!$A$2:$H$47,E1305))</f>
        <v>0</v>
      </c>
      <c r="L1305" s="361">
        <f>IF(OR(N1305="RFA",N1305="UFA",N1305="",N1305=0),0,N1305)</f>
        <v>3750000</v>
      </c>
      <c r="M1305" s="361">
        <f>IF(OR(O1305="RFA",O1305="UFA",O1305="",O1305=0),0,O1305)</f>
        <v>3750000</v>
      </c>
      <c r="N1305" s="358">
        <v>3750000</v>
      </c>
      <c r="O1305" s="358">
        <v>3750000</v>
      </c>
      <c r="P1305" s="358" t="s">
        <v>7</v>
      </c>
      <c r="Q1305" s="358">
        <v>0</v>
      </c>
      <c r="R1305" s="358">
        <v>0</v>
      </c>
      <c r="S1305" s="358">
        <v>0</v>
      </c>
      <c r="T1305" s="358">
        <v>0</v>
      </c>
      <c r="U1305" s="35">
        <f t="shared" si="80"/>
        <v>2</v>
      </c>
      <c r="W1305">
        <f>COUNTIF($E$3:$E$1479,E1305)</f>
        <v>1</v>
      </c>
      <c r="X1305" s="35">
        <f t="shared" si="81"/>
        <v>0</v>
      </c>
      <c r="Y1305">
        <f t="shared" si="82"/>
        <v>1</v>
      </c>
    </row>
    <row r="1306" spans="1:25" ht="15.75" x14ac:dyDescent="0.25">
      <c r="A1306">
        <f t="shared" si="83"/>
        <v>1304</v>
      </c>
      <c r="B1306" t="str">
        <f>C1306&amp;" "&amp;D1306&amp;" - "&amp;F1306</f>
        <v>Jacob Markstrom - VAN</v>
      </c>
      <c r="C1306" t="str">
        <f>RIGHT(E1306,(LEN(E1306)-1)-SEARCH(",",E1306,1))</f>
        <v>Jacob</v>
      </c>
      <c r="D1306" t="str">
        <f>LEFT(E1306,SEARCH(",",E1306,1)-1)</f>
        <v>Markstrom</v>
      </c>
      <c r="E1306" s="39" t="s">
        <v>2860</v>
      </c>
      <c r="F1306" s="30" t="s">
        <v>34</v>
      </c>
      <c r="G1306" s="35">
        <v>0</v>
      </c>
      <c r="H1306" s="9" t="s">
        <v>127</v>
      </c>
      <c r="I1306" s="9" t="s">
        <v>2441</v>
      </c>
      <c r="J1306" s="9">
        <v>29</v>
      </c>
      <c r="K1306" s="35"/>
      <c r="L1306" s="361">
        <f>IF(OR(N1306="RFA",N1306="UFA",N1306="",N1306=0),0,N1306)</f>
        <v>3666667</v>
      </c>
      <c r="M1306" s="361">
        <f>IF(OR(O1306="RFA",O1306="UFA",O1306="",O1306=0),0,O1306)</f>
        <v>0</v>
      </c>
      <c r="N1306" s="358">
        <v>3666667</v>
      </c>
      <c r="O1306" s="358" t="s">
        <v>7</v>
      </c>
      <c r="P1306" s="358">
        <v>0</v>
      </c>
      <c r="Q1306" s="358">
        <v>0</v>
      </c>
      <c r="R1306" s="358">
        <v>0</v>
      </c>
      <c r="S1306" s="358">
        <v>0</v>
      </c>
      <c r="T1306" s="358">
        <v>0</v>
      </c>
      <c r="U1306" s="35">
        <f t="shared" si="80"/>
        <v>1</v>
      </c>
      <c r="W1306">
        <f>COUNTIF($E$3:$E$1479,E1306)</f>
        <v>1</v>
      </c>
      <c r="X1306" s="35">
        <f t="shared" si="81"/>
        <v>0</v>
      </c>
      <c r="Y1306">
        <f t="shared" si="82"/>
        <v>0</v>
      </c>
    </row>
    <row r="1307" spans="1:25" ht="15.75" x14ac:dyDescent="0.25">
      <c r="A1307">
        <f t="shared" si="83"/>
        <v>1305</v>
      </c>
      <c r="B1307" t="str">
        <f>C1307&amp;" "&amp;D1307&amp;" - "&amp;F1307</f>
        <v>Micheal Ferland - VAN</v>
      </c>
      <c r="C1307" t="str">
        <f>RIGHT(E1307,(LEN(E1307)-1)-SEARCH(",",E1307,1))</f>
        <v>Micheal</v>
      </c>
      <c r="D1307" t="str">
        <f>LEFT(E1307,SEARCH(",",E1307,1)-1)</f>
        <v>Ferland</v>
      </c>
      <c r="E1307" s="39" t="s">
        <v>2736</v>
      </c>
      <c r="F1307" s="30" t="s">
        <v>34</v>
      </c>
      <c r="G1307" s="35" t="s">
        <v>422</v>
      </c>
      <c r="H1307" s="9" t="s">
        <v>2444</v>
      </c>
      <c r="I1307" s="9" t="s">
        <v>2441</v>
      </c>
      <c r="J1307" s="9">
        <v>27</v>
      </c>
      <c r="K1307" s="35">
        <f>VALUE(COUNTIF(Validation!$A$2:$H$47,E1307))</f>
        <v>0</v>
      </c>
      <c r="L1307" s="361">
        <f>IF(OR(N1307="RFA",N1307="UFA",N1307="",N1307=0),0,N1307)</f>
        <v>3500000</v>
      </c>
      <c r="M1307" s="361">
        <f>IF(OR(O1307="RFA",O1307="UFA",O1307="",O1307=0),0,O1307)</f>
        <v>3500000</v>
      </c>
      <c r="N1307" s="358">
        <v>3500000</v>
      </c>
      <c r="O1307" s="358">
        <v>3500000</v>
      </c>
      <c r="P1307" s="358">
        <v>3500000</v>
      </c>
      <c r="Q1307" s="358">
        <v>3500000</v>
      </c>
      <c r="R1307" s="358" t="s">
        <v>7</v>
      </c>
      <c r="S1307" s="358">
        <v>0</v>
      </c>
      <c r="T1307" s="358">
        <v>0</v>
      </c>
      <c r="U1307" s="35">
        <f t="shared" si="80"/>
        <v>4</v>
      </c>
      <c r="W1307">
        <f>COUNTIF($E$3:$E$1479,E1307)</f>
        <v>1</v>
      </c>
      <c r="X1307" s="35">
        <f t="shared" si="81"/>
        <v>0</v>
      </c>
      <c r="Y1307">
        <f t="shared" si="82"/>
        <v>1</v>
      </c>
    </row>
    <row r="1308" spans="1:25" ht="15.75" x14ac:dyDescent="0.25">
      <c r="A1308">
        <f t="shared" si="83"/>
        <v>1306</v>
      </c>
      <c r="B1308" t="str">
        <f>C1308&amp;" "&amp;D1308&amp;" - "&amp;F1308</f>
        <v>Sven Baertschi - VAN</v>
      </c>
      <c r="C1308" t="str">
        <f>RIGHT(E1308,(LEN(E1308)-1)-SEARCH(",",E1308,1))</f>
        <v>Sven</v>
      </c>
      <c r="D1308" t="str">
        <f>LEFT(E1308,SEARCH(",",E1308,1)-1)</f>
        <v>Baertschi</v>
      </c>
      <c r="E1308" s="39" t="s">
        <v>2332</v>
      </c>
      <c r="F1308" s="30" t="s">
        <v>34</v>
      </c>
      <c r="G1308" s="35">
        <v>0</v>
      </c>
      <c r="H1308" s="35" t="s">
        <v>2442</v>
      </c>
      <c r="I1308" s="35" t="s">
        <v>2441</v>
      </c>
      <c r="J1308" s="35">
        <v>26</v>
      </c>
      <c r="K1308" s="35">
        <f>VALUE(COUNTIF(Validation!$A$2:$H$47,E1308))</f>
        <v>0</v>
      </c>
      <c r="L1308" s="361">
        <f>IF(OR(N1308="RFA",N1308="UFA",N1308="",N1308=0),0,N1308)</f>
        <v>3366666</v>
      </c>
      <c r="M1308" s="361">
        <f>IF(OR(O1308="RFA",O1308="UFA",O1308="",O1308=0),0,O1308)</f>
        <v>3366666</v>
      </c>
      <c r="N1308" s="358">
        <v>3366666</v>
      </c>
      <c r="O1308" s="358">
        <v>3366666</v>
      </c>
      <c r="P1308" s="358" t="s">
        <v>7</v>
      </c>
      <c r="Q1308" s="358">
        <v>0</v>
      </c>
      <c r="R1308" s="358">
        <v>0</v>
      </c>
      <c r="S1308" s="358">
        <v>0</v>
      </c>
      <c r="T1308" s="358">
        <v>0</v>
      </c>
      <c r="U1308" s="35">
        <f t="shared" si="80"/>
        <v>2</v>
      </c>
      <c r="W1308">
        <f>COUNTIF($E$3:$E$1479,E1308)</f>
        <v>1</v>
      </c>
      <c r="X1308" s="35">
        <f t="shared" si="81"/>
        <v>0</v>
      </c>
      <c r="Y1308">
        <f t="shared" si="82"/>
        <v>1</v>
      </c>
    </row>
    <row r="1309" spans="1:25" ht="15.75" x14ac:dyDescent="0.25">
      <c r="A1309">
        <f t="shared" si="83"/>
        <v>1307</v>
      </c>
      <c r="B1309" t="str">
        <f>C1309&amp;" "&amp;D1309&amp;" - "&amp;F1309</f>
        <v>Jay Beagle - VAN</v>
      </c>
      <c r="C1309" t="str">
        <f>RIGHT(E1309,(LEN(E1309)-1)-SEARCH(",",E1309,1))</f>
        <v>Jay</v>
      </c>
      <c r="D1309" t="str">
        <f>LEFT(E1309,SEARCH(",",E1309,1)-1)</f>
        <v>Beagle</v>
      </c>
      <c r="E1309" s="39" t="s">
        <v>2335</v>
      </c>
      <c r="F1309" s="30" t="s">
        <v>34</v>
      </c>
      <c r="G1309" s="35" t="s">
        <v>383</v>
      </c>
      <c r="H1309" s="35" t="s">
        <v>73</v>
      </c>
      <c r="I1309" s="35" t="s">
        <v>2441</v>
      </c>
      <c r="J1309" s="35">
        <v>33</v>
      </c>
      <c r="K1309" s="35">
        <f>VALUE(COUNTIF(Validation!$A$2:$H$47,E1309))</f>
        <v>0</v>
      </c>
      <c r="L1309" s="361">
        <f>IF(OR(N1309="RFA",N1309="UFA",N1309="",N1309=0),0,N1309)</f>
        <v>3000000</v>
      </c>
      <c r="M1309" s="361">
        <f>IF(OR(O1309="RFA",O1309="UFA",O1309="",O1309=0),0,O1309)</f>
        <v>3000000</v>
      </c>
      <c r="N1309" s="358">
        <v>3000000</v>
      </c>
      <c r="O1309" s="358">
        <v>3000000</v>
      </c>
      <c r="P1309" s="358">
        <v>3000000</v>
      </c>
      <c r="Q1309" s="358" t="s">
        <v>7</v>
      </c>
      <c r="R1309" s="358">
        <v>0</v>
      </c>
      <c r="S1309" s="358">
        <v>0</v>
      </c>
      <c r="T1309" s="358">
        <v>0</v>
      </c>
      <c r="U1309" s="35">
        <f t="shared" si="80"/>
        <v>3</v>
      </c>
      <c r="W1309">
        <f>COUNTIF($E$3:$E$1479,E1309)</f>
        <v>1</v>
      </c>
      <c r="X1309" s="35">
        <f t="shared" si="81"/>
        <v>0</v>
      </c>
      <c r="Y1309">
        <f t="shared" si="82"/>
        <v>1</v>
      </c>
    </row>
    <row r="1310" spans="1:25" ht="15.75" x14ac:dyDescent="0.25">
      <c r="A1310">
        <f t="shared" si="83"/>
        <v>1308</v>
      </c>
      <c r="B1310" t="str">
        <f>C1310&amp;" "&amp;D1310&amp;" - "&amp;F1310</f>
        <v>Antoine Roussel - VAN</v>
      </c>
      <c r="C1310" t="str">
        <f>RIGHT(E1310,(LEN(E1310)-1)-SEARCH(",",E1310,1))</f>
        <v>Antoine</v>
      </c>
      <c r="D1310" t="str">
        <f>LEFT(E1310,SEARCH(",",E1310,1)-1)</f>
        <v>Roussel</v>
      </c>
      <c r="E1310" s="39" t="s">
        <v>2334</v>
      </c>
      <c r="F1310" s="30" t="s">
        <v>34</v>
      </c>
      <c r="G1310" s="35" t="s">
        <v>383</v>
      </c>
      <c r="H1310" s="35" t="s">
        <v>2442</v>
      </c>
      <c r="I1310" s="35" t="s">
        <v>2441</v>
      </c>
      <c r="J1310" s="35">
        <v>29</v>
      </c>
      <c r="K1310" s="35">
        <f>VALUE(COUNTIF(Validation!$A$2:$H$47,E1310))</f>
        <v>0</v>
      </c>
      <c r="L1310" s="361">
        <f>IF(OR(N1310="RFA",N1310="UFA",N1310="",N1310=0),0,N1310)</f>
        <v>3000000</v>
      </c>
      <c r="M1310" s="361">
        <f>IF(OR(O1310="RFA",O1310="UFA",O1310="",O1310=0),0,O1310)</f>
        <v>3000000</v>
      </c>
      <c r="N1310" s="358">
        <v>3000000</v>
      </c>
      <c r="O1310" s="358">
        <v>3000000</v>
      </c>
      <c r="P1310" s="358">
        <v>3000000</v>
      </c>
      <c r="Q1310" s="358" t="s">
        <v>7</v>
      </c>
      <c r="R1310" s="358">
        <v>0</v>
      </c>
      <c r="S1310" s="358">
        <v>0</v>
      </c>
      <c r="T1310" s="358">
        <v>0</v>
      </c>
      <c r="U1310" s="35">
        <f t="shared" si="80"/>
        <v>3</v>
      </c>
      <c r="W1310">
        <f>COUNTIF($E$3:$E$1479,E1310)</f>
        <v>1</v>
      </c>
      <c r="X1310" s="35">
        <f t="shared" si="81"/>
        <v>0</v>
      </c>
      <c r="Y1310">
        <f t="shared" si="82"/>
        <v>1</v>
      </c>
    </row>
    <row r="1311" spans="1:25" ht="15.75" x14ac:dyDescent="0.25">
      <c r="A1311">
        <f t="shared" si="83"/>
        <v>1309</v>
      </c>
      <c r="B1311" t="str">
        <f>C1311&amp;" "&amp;D1311&amp;" - "&amp;F1311</f>
        <v>Troy Stecher - VAN</v>
      </c>
      <c r="C1311" t="str">
        <f>RIGHT(E1311,(LEN(E1311)-1)-SEARCH(",",E1311,1))</f>
        <v>Troy</v>
      </c>
      <c r="D1311" t="str">
        <f>LEFT(E1311,SEARCH(",",E1311,1)-1)</f>
        <v>Stecher</v>
      </c>
      <c r="E1311" s="39" t="s">
        <v>2344</v>
      </c>
      <c r="F1311" s="30" t="s">
        <v>34</v>
      </c>
      <c r="G1311" s="35">
        <v>0</v>
      </c>
      <c r="H1311" s="35" t="s">
        <v>2446</v>
      </c>
      <c r="I1311" s="35" t="s">
        <v>2441</v>
      </c>
      <c r="J1311" s="35">
        <v>25</v>
      </c>
      <c r="K1311" s="35">
        <f>VALUE(COUNTIF(Validation!$A$2:$H$47,E1311))</f>
        <v>0</v>
      </c>
      <c r="L1311" s="361">
        <f>IF(OR(N1311="RFA",N1311="UFA",N1311="",N1311=0),0,N1311)</f>
        <v>2325000</v>
      </c>
      <c r="M1311" s="361">
        <f>IF(OR(O1311="RFA",O1311="UFA",O1311="",O1311=0),0,O1311)</f>
        <v>0</v>
      </c>
      <c r="N1311" s="358">
        <v>2325000</v>
      </c>
      <c r="O1311" s="358" t="s">
        <v>8</v>
      </c>
      <c r="P1311" s="358">
        <v>0</v>
      </c>
      <c r="Q1311" s="358">
        <v>0</v>
      </c>
      <c r="R1311" s="358">
        <v>0</v>
      </c>
      <c r="S1311" s="358">
        <v>0</v>
      </c>
      <c r="T1311" s="358">
        <v>0</v>
      </c>
      <c r="U1311" s="35">
        <f t="shared" si="80"/>
        <v>1</v>
      </c>
      <c r="W1311">
        <f>COUNTIF($E$3:$E$1479,E1311)</f>
        <v>1</v>
      </c>
      <c r="X1311" s="35">
        <f t="shared" si="81"/>
        <v>0</v>
      </c>
      <c r="Y1311">
        <f t="shared" si="82"/>
        <v>0</v>
      </c>
    </row>
    <row r="1312" spans="1:25" ht="15.75" x14ac:dyDescent="0.25">
      <c r="A1312">
        <f t="shared" si="83"/>
        <v>1310</v>
      </c>
      <c r="B1312" t="str">
        <f>C1312&amp;" "&amp;D1312&amp;" - "&amp;F1312</f>
        <v>Jordie Benn - VAN</v>
      </c>
      <c r="C1312" t="str">
        <f>RIGHT(E1312,(LEN(E1312)-1)-SEARCH(",",E1312,1))</f>
        <v>Jordie</v>
      </c>
      <c r="D1312" t="str">
        <f>LEFT(E1312,SEARCH(",",E1312,1)-1)</f>
        <v>Benn</v>
      </c>
      <c r="E1312" s="39" t="s">
        <v>1493</v>
      </c>
      <c r="F1312" s="30" t="s">
        <v>34</v>
      </c>
      <c r="G1312" s="35">
        <v>0</v>
      </c>
      <c r="H1312" s="35" t="s">
        <v>2447</v>
      </c>
      <c r="I1312" s="35" t="s">
        <v>2441</v>
      </c>
      <c r="J1312" s="35">
        <v>32</v>
      </c>
      <c r="K1312" s="35">
        <f>VALUE(COUNTIF(Validation!$A$2:$H$47,E1312))</f>
        <v>0</v>
      </c>
      <c r="L1312" s="361">
        <f>IF(OR(N1312="RFA",N1312="UFA",N1312="",N1312=0),0,N1312)</f>
        <v>2000000</v>
      </c>
      <c r="M1312" s="361">
        <f>IF(OR(O1312="RFA",O1312="UFA",O1312="",O1312=0),0,O1312)</f>
        <v>2000000</v>
      </c>
      <c r="N1312" s="358">
        <v>2000000</v>
      </c>
      <c r="O1312" s="358">
        <v>2000000</v>
      </c>
      <c r="P1312" s="358" t="s">
        <v>7</v>
      </c>
      <c r="Q1312" s="358">
        <v>0</v>
      </c>
      <c r="R1312" s="358">
        <v>0</v>
      </c>
      <c r="S1312" s="358">
        <v>0</v>
      </c>
      <c r="T1312" s="358">
        <v>0</v>
      </c>
      <c r="U1312" s="35">
        <f t="shared" si="80"/>
        <v>2</v>
      </c>
      <c r="W1312">
        <f>COUNTIF($E$3:$E$1479,E1312)</f>
        <v>1</v>
      </c>
      <c r="X1312" s="35">
        <f t="shared" si="81"/>
        <v>0</v>
      </c>
      <c r="Y1312">
        <f t="shared" si="82"/>
        <v>1</v>
      </c>
    </row>
    <row r="1313" spans="1:25" ht="15.75" x14ac:dyDescent="0.25">
      <c r="A1313">
        <f t="shared" si="83"/>
        <v>1311</v>
      </c>
      <c r="B1313" t="str">
        <f>C1313&amp;" "&amp;D1313&amp;" - "&amp;F1313</f>
        <v>Olli Juolevi - VAN</v>
      </c>
      <c r="C1313" t="str">
        <f>RIGHT(E1313,(LEN(E1313)-1)-SEARCH(",",E1313,1))</f>
        <v>Olli</v>
      </c>
      <c r="D1313" t="str">
        <f>LEFT(E1313,SEARCH(",",E1313,1)-1)</f>
        <v>Juolevi</v>
      </c>
      <c r="E1313" s="39" t="s">
        <v>2353</v>
      </c>
      <c r="F1313" s="30" t="s">
        <v>34</v>
      </c>
      <c r="G1313" s="35" t="s">
        <v>388</v>
      </c>
      <c r="H1313" s="35" t="s">
        <v>2447</v>
      </c>
      <c r="I1313" s="35" t="s">
        <v>2448</v>
      </c>
      <c r="J1313" s="35">
        <v>21</v>
      </c>
      <c r="K1313" s="35">
        <f>VALUE(COUNTIF(Validation!$A$2:$H$47,E1313))</f>
        <v>0</v>
      </c>
      <c r="L1313" s="361">
        <f>IF(OR(N1313="RFA",N1313="UFA",N1313="",N1313=0),0,N1313)</f>
        <v>1913333</v>
      </c>
      <c r="M1313" s="361">
        <f>IF(OR(O1313="RFA",O1313="UFA",O1313="",O1313=0),0,O1313)</f>
        <v>1913333</v>
      </c>
      <c r="N1313" s="358">
        <v>1913333</v>
      </c>
      <c r="O1313" s="358">
        <v>1913333</v>
      </c>
      <c r="P1313" s="358" t="s">
        <v>8</v>
      </c>
      <c r="Q1313" s="358">
        <v>0</v>
      </c>
      <c r="R1313" s="358">
        <v>0</v>
      </c>
      <c r="S1313" s="358">
        <v>0</v>
      </c>
      <c r="T1313" s="358">
        <v>0</v>
      </c>
      <c r="U1313" s="35">
        <f t="shared" si="80"/>
        <v>2</v>
      </c>
      <c r="W1313">
        <f>COUNTIF($E$3:$E$1479,E1313)</f>
        <v>1</v>
      </c>
      <c r="X1313" s="35">
        <f t="shared" si="81"/>
        <v>1</v>
      </c>
      <c r="Y1313">
        <f t="shared" si="82"/>
        <v>1</v>
      </c>
    </row>
    <row r="1314" spans="1:25" ht="15.75" x14ac:dyDescent="0.25">
      <c r="A1314">
        <f t="shared" si="83"/>
        <v>1312</v>
      </c>
      <c r="B1314" t="str">
        <f>C1314&amp;" "&amp;D1314&amp;" - "&amp;F1314</f>
        <v>Tim Schaller - VAN</v>
      </c>
      <c r="C1314" t="str">
        <f>RIGHT(E1314,(LEN(E1314)-1)-SEARCH(",",E1314,1))</f>
        <v>Tim</v>
      </c>
      <c r="D1314" t="str">
        <f>LEFT(E1314,SEARCH(",",E1314,1)-1)</f>
        <v>Schaller</v>
      </c>
      <c r="E1314" s="39" t="s">
        <v>2336</v>
      </c>
      <c r="F1314" s="30" t="s">
        <v>34</v>
      </c>
      <c r="G1314" s="35">
        <v>0</v>
      </c>
      <c r="H1314" s="35" t="s">
        <v>2454</v>
      </c>
      <c r="I1314" s="35" t="s">
        <v>2441</v>
      </c>
      <c r="J1314" s="35">
        <v>28</v>
      </c>
      <c r="K1314" s="35">
        <f>VALUE(COUNTIF(Validation!$A$2:$H$47,E1314))</f>
        <v>0</v>
      </c>
      <c r="L1314" s="361">
        <f>IF(OR(N1314="RFA",N1314="UFA",N1314="",N1314=0),0,N1314)</f>
        <v>1900000</v>
      </c>
      <c r="M1314" s="361">
        <f>IF(OR(O1314="RFA",O1314="UFA",O1314="",O1314=0),0,O1314)</f>
        <v>0</v>
      </c>
      <c r="N1314" s="358">
        <v>1900000</v>
      </c>
      <c r="O1314" s="358" t="s">
        <v>7</v>
      </c>
      <c r="P1314" s="358">
        <v>0</v>
      </c>
      <c r="Q1314" s="358">
        <v>0</v>
      </c>
      <c r="R1314" s="358">
        <v>0</v>
      </c>
      <c r="S1314" s="358">
        <v>0</v>
      </c>
      <c r="T1314" s="358">
        <v>0</v>
      </c>
      <c r="U1314" s="35">
        <f t="shared" si="80"/>
        <v>1</v>
      </c>
      <c r="W1314">
        <f>COUNTIF($E$3:$E$1479,E1314)</f>
        <v>1</v>
      </c>
      <c r="X1314" s="35">
        <f t="shared" si="81"/>
        <v>0</v>
      </c>
      <c r="Y1314">
        <f t="shared" si="82"/>
        <v>0</v>
      </c>
    </row>
    <row r="1315" spans="1:25" ht="15.75" x14ac:dyDescent="0.25">
      <c r="A1315">
        <f t="shared" si="83"/>
        <v>1313</v>
      </c>
      <c r="B1315" t="str">
        <f>C1315&amp;" "&amp;D1315&amp;" - "&amp;F1315</f>
        <v>Quintin Hughes - VAN</v>
      </c>
      <c r="C1315" t="str">
        <f>RIGHT(E1315,(LEN(E1315)-1)-SEARCH(",",E1315,1))</f>
        <v>Quintin</v>
      </c>
      <c r="D1315" t="str">
        <f>LEFT(E1315,SEARCH(",",E1315,1)-1)</f>
        <v>Hughes</v>
      </c>
      <c r="E1315" s="39" t="s">
        <v>2552</v>
      </c>
      <c r="F1315" s="30" t="s">
        <v>34</v>
      </c>
      <c r="G1315" s="35" t="s">
        <v>388</v>
      </c>
      <c r="H1315" s="35" t="s">
        <v>2447</v>
      </c>
      <c r="I1315" s="35" t="s">
        <v>2441</v>
      </c>
      <c r="J1315" s="35">
        <v>19</v>
      </c>
      <c r="K1315" s="35">
        <f>VALUE(COUNTIF(Validation!$A$2:$H$47,E1315))</f>
        <v>0</v>
      </c>
      <c r="L1315" s="361">
        <f>IF(OR(N1315="RFA",N1315="UFA",N1315="",N1315=0),0,N1315)</f>
        <v>1604167</v>
      </c>
      <c r="M1315" s="361">
        <f>IF(OR(O1315="RFA",O1315="UFA",O1315="",O1315=0),0,O1315)</f>
        <v>1604167</v>
      </c>
      <c r="N1315" s="358">
        <v>1604167</v>
      </c>
      <c r="O1315" s="358">
        <v>1604167</v>
      </c>
      <c r="P1315" s="358" t="s">
        <v>8</v>
      </c>
      <c r="Q1315" s="358">
        <v>0</v>
      </c>
      <c r="R1315" s="358">
        <v>0</v>
      </c>
      <c r="S1315" s="358">
        <v>0</v>
      </c>
      <c r="T1315" s="358">
        <v>0</v>
      </c>
      <c r="U1315" s="35">
        <f t="shared" si="80"/>
        <v>2</v>
      </c>
      <c r="W1315">
        <f>COUNTIF($E$3:$E$1479,E1315)</f>
        <v>1</v>
      </c>
      <c r="X1315" s="35">
        <f t="shared" si="81"/>
        <v>1</v>
      </c>
      <c r="Y1315">
        <f t="shared" si="82"/>
        <v>1</v>
      </c>
    </row>
    <row r="1316" spans="1:25" ht="15.75" x14ac:dyDescent="0.25">
      <c r="A1316">
        <f t="shared" si="83"/>
        <v>1314</v>
      </c>
      <c r="B1316" t="str">
        <f>C1316&amp;" "&amp;D1316&amp;" - "&amp;F1316</f>
        <v>Josh Leivo - VAN</v>
      </c>
      <c r="C1316" t="str">
        <f>RIGHT(E1316,(LEN(E1316)-1)-SEARCH(",",E1316,1))</f>
        <v>Josh</v>
      </c>
      <c r="D1316" t="str">
        <f>LEFT(E1316,SEARCH(",",E1316,1)-1)</f>
        <v>Leivo</v>
      </c>
      <c r="E1316" s="39" t="s">
        <v>1591</v>
      </c>
      <c r="F1316" s="30" t="s">
        <v>34</v>
      </c>
      <c r="G1316" s="35">
        <v>0</v>
      </c>
      <c r="H1316" s="35" t="s">
        <v>2442</v>
      </c>
      <c r="I1316" s="35" t="s">
        <v>2441</v>
      </c>
      <c r="J1316" s="35">
        <v>26</v>
      </c>
      <c r="K1316" s="35">
        <f>VALUE(COUNTIF(Validation!$A$2:$H$47,E1316))</f>
        <v>0</v>
      </c>
      <c r="L1316" s="361">
        <f>IF(OR(N1316="RFA",N1316="UFA",N1316="",N1316=0),0,N1316)</f>
        <v>1500000</v>
      </c>
      <c r="M1316" s="361">
        <f>IF(OR(O1316="RFA",O1316="UFA",O1316="",O1316=0),0,O1316)</f>
        <v>0</v>
      </c>
      <c r="N1316" s="358">
        <v>1500000</v>
      </c>
      <c r="O1316" s="358" t="s">
        <v>7</v>
      </c>
      <c r="P1316" s="358">
        <v>0</v>
      </c>
      <c r="Q1316" s="358">
        <v>0</v>
      </c>
      <c r="R1316" s="358">
        <v>0</v>
      </c>
      <c r="S1316" s="358">
        <v>0</v>
      </c>
      <c r="T1316" s="358">
        <v>0</v>
      </c>
      <c r="U1316" s="35">
        <f t="shared" si="80"/>
        <v>1</v>
      </c>
      <c r="W1316">
        <f>COUNTIF($E$3:$E$1479,E1316)</f>
        <v>1</v>
      </c>
      <c r="X1316" s="35">
        <f t="shared" si="81"/>
        <v>0</v>
      </c>
      <c r="Y1316">
        <f t="shared" si="82"/>
        <v>0</v>
      </c>
    </row>
    <row r="1317" spans="1:25" ht="15.75" x14ac:dyDescent="0.25">
      <c r="A1317">
        <f t="shared" si="83"/>
        <v>1315</v>
      </c>
      <c r="B1317" t="str">
        <f>C1317&amp;" "&amp;D1317&amp;" - "&amp;F1317</f>
        <v>Adam Gaudette - VAN</v>
      </c>
      <c r="C1317" t="str">
        <f>RIGHT(E1317,(LEN(E1317)-1)-SEARCH(",",E1317,1))</f>
        <v>Adam</v>
      </c>
      <c r="D1317" t="str">
        <f>LEFT(E1317,SEARCH(",",E1317,1)-1)</f>
        <v>Gaudette</v>
      </c>
      <c r="E1317" s="39" t="s">
        <v>2340</v>
      </c>
      <c r="F1317" s="30" t="s">
        <v>34</v>
      </c>
      <c r="G1317" s="35" t="s">
        <v>388</v>
      </c>
      <c r="H1317" s="35" t="s">
        <v>73</v>
      </c>
      <c r="I1317" s="35" t="s">
        <v>2448</v>
      </c>
      <c r="J1317" s="35">
        <v>22</v>
      </c>
      <c r="K1317" s="35">
        <f>VALUE(COUNTIF(Validation!$A$2:$H$47,E1317))</f>
        <v>0</v>
      </c>
      <c r="L1317" s="361">
        <f>IF(OR(N1317="RFA",N1317="UFA",N1317="",N1317=0),0,N1317)</f>
        <v>1491667</v>
      </c>
      <c r="M1317" s="361">
        <f>IF(OR(O1317="RFA",O1317="UFA",O1317="",O1317=0),0,O1317)</f>
        <v>0</v>
      </c>
      <c r="N1317" s="358">
        <v>1491667</v>
      </c>
      <c r="O1317" s="358" t="s">
        <v>8</v>
      </c>
      <c r="P1317" s="358">
        <v>0</v>
      </c>
      <c r="Q1317" s="358">
        <v>0</v>
      </c>
      <c r="R1317" s="358">
        <v>0</v>
      </c>
      <c r="S1317" s="358">
        <v>0</v>
      </c>
      <c r="T1317" s="358">
        <v>0</v>
      </c>
      <c r="U1317" s="35">
        <f t="shared" si="80"/>
        <v>1</v>
      </c>
      <c r="W1317">
        <f>COUNTIF($E$3:$E$1479,E1317)</f>
        <v>1</v>
      </c>
      <c r="X1317" s="35">
        <f t="shared" si="81"/>
        <v>1</v>
      </c>
      <c r="Y1317">
        <f t="shared" si="82"/>
        <v>0</v>
      </c>
    </row>
    <row r="1318" spans="1:25" ht="15.75" x14ac:dyDescent="0.25">
      <c r="A1318">
        <f t="shared" si="83"/>
        <v>1316</v>
      </c>
      <c r="B1318" t="str">
        <f>C1318&amp;" "&amp;D1318&amp;" - "&amp;F1318</f>
        <v>Jake Virtanen - VAN</v>
      </c>
      <c r="C1318" t="str">
        <f>RIGHT(E1318,(LEN(E1318)-1)-SEARCH(",",E1318,1))</f>
        <v>Jake</v>
      </c>
      <c r="D1318" t="str">
        <f>LEFT(E1318,SEARCH(",",E1318,1)-1)</f>
        <v>Virtanen</v>
      </c>
      <c r="E1318" s="39" t="s">
        <v>2338</v>
      </c>
      <c r="F1318" s="30" t="s">
        <v>34</v>
      </c>
      <c r="G1318" s="35">
        <v>0</v>
      </c>
      <c r="H1318" s="35" t="s">
        <v>2440</v>
      </c>
      <c r="I1318" s="35" t="s">
        <v>2441</v>
      </c>
      <c r="J1318" s="9">
        <v>22</v>
      </c>
      <c r="K1318" s="35">
        <f>VALUE(COUNTIF(Validation!$A$2:$H$47,E1318))</f>
        <v>0</v>
      </c>
      <c r="L1318" s="361">
        <f>IF(OR(N1318="RFA",N1318="UFA",N1318="",N1318=0),0,N1318)</f>
        <v>1250000</v>
      </c>
      <c r="M1318" s="361">
        <f>IF(OR(O1318="RFA",O1318="UFA",O1318="",O1318=0),0,O1318)</f>
        <v>0</v>
      </c>
      <c r="N1318" s="358">
        <v>1250000</v>
      </c>
      <c r="O1318" s="358" t="s">
        <v>8</v>
      </c>
      <c r="P1318" s="358">
        <v>0</v>
      </c>
      <c r="Q1318" s="358">
        <v>0</v>
      </c>
      <c r="R1318" s="358">
        <v>0</v>
      </c>
      <c r="S1318" s="358">
        <v>0</v>
      </c>
      <c r="T1318" s="358">
        <v>0</v>
      </c>
      <c r="U1318" s="35">
        <f t="shared" si="80"/>
        <v>1</v>
      </c>
      <c r="W1318">
        <f>COUNTIF($E$3:$E$1479,E1318)</f>
        <v>1</v>
      </c>
      <c r="X1318" s="35">
        <f t="shared" si="81"/>
        <v>0</v>
      </c>
      <c r="Y1318">
        <f t="shared" si="82"/>
        <v>0</v>
      </c>
    </row>
    <row r="1319" spans="1:25" ht="15.75" x14ac:dyDescent="0.25">
      <c r="A1319">
        <f t="shared" si="83"/>
        <v>1317</v>
      </c>
      <c r="B1319" t="str">
        <f>C1319&amp;" "&amp;D1319&amp;" - "&amp;F1319</f>
        <v>Jake Kielly - VAN</v>
      </c>
      <c r="C1319" t="str">
        <f>RIGHT(E1319,(LEN(E1319)-1)-SEARCH(",",E1319,1))</f>
        <v>Jake</v>
      </c>
      <c r="D1319" t="str">
        <f>LEFT(E1319,SEARCH(",",E1319,1)-1)</f>
        <v>Kielly</v>
      </c>
      <c r="E1319" s="39" t="s">
        <v>2557</v>
      </c>
      <c r="F1319" s="30" t="s">
        <v>34</v>
      </c>
      <c r="G1319" s="35" t="s">
        <v>388</v>
      </c>
      <c r="H1319" s="35" t="s">
        <v>127</v>
      </c>
      <c r="I1319" s="35" t="s">
        <v>2448</v>
      </c>
      <c r="J1319" s="35">
        <v>22</v>
      </c>
      <c r="K1319" s="35">
        <f>VALUE(COUNTIF(Validation!$A$2:$H$47,E1319))</f>
        <v>0</v>
      </c>
      <c r="L1319" s="361">
        <f>IF(OR(N1319="RFA",N1319="UFA",N1319="",N1319=0),0,N1319)</f>
        <v>1137500</v>
      </c>
      <c r="M1319" s="361">
        <f>IF(OR(O1319="RFA",O1319="UFA",O1319="",O1319=0),0,O1319)</f>
        <v>0</v>
      </c>
      <c r="N1319" s="358">
        <v>1137500</v>
      </c>
      <c r="O1319" s="358" t="s">
        <v>8</v>
      </c>
      <c r="P1319" s="358">
        <v>0</v>
      </c>
      <c r="Q1319" s="358">
        <v>0</v>
      </c>
      <c r="R1319" s="358">
        <v>0</v>
      </c>
      <c r="S1319" s="358">
        <v>0</v>
      </c>
      <c r="T1319" s="358">
        <v>0</v>
      </c>
      <c r="U1319" s="35">
        <f t="shared" si="80"/>
        <v>1</v>
      </c>
      <c r="W1319">
        <f>COUNTIF($E$3:$E$1479,E1319)</f>
        <v>1</v>
      </c>
      <c r="X1319" s="35">
        <f t="shared" si="81"/>
        <v>1</v>
      </c>
      <c r="Y1319">
        <f t="shared" si="82"/>
        <v>0</v>
      </c>
    </row>
    <row r="1320" spans="1:25" ht="15.75" x14ac:dyDescent="0.25">
      <c r="A1320">
        <f t="shared" si="83"/>
        <v>1318</v>
      </c>
      <c r="B1320" t="str">
        <f>C1320&amp;" "&amp;D1320&amp;" - "&amp;F1320</f>
        <v>Kole Lind - VAN</v>
      </c>
      <c r="C1320" t="str">
        <f>RIGHT(E1320,(LEN(E1320)-1)-SEARCH(",",E1320,1))</f>
        <v>Kole</v>
      </c>
      <c r="D1320" t="str">
        <f>LEFT(E1320,SEARCH(",",E1320,1)-1)</f>
        <v>Lind</v>
      </c>
      <c r="E1320" s="39" t="s">
        <v>2351</v>
      </c>
      <c r="F1320" s="30" t="s">
        <v>34</v>
      </c>
      <c r="G1320" s="35" t="s">
        <v>388</v>
      </c>
      <c r="H1320" s="35" t="s">
        <v>2440</v>
      </c>
      <c r="I1320" s="35" t="s">
        <v>2448</v>
      </c>
      <c r="J1320" s="35">
        <v>20</v>
      </c>
      <c r="K1320" s="35">
        <f>VALUE(COUNTIF(Validation!$A$2:$H$47,E1320))</f>
        <v>0</v>
      </c>
      <c r="L1320" s="361">
        <f>IF(OR(N1320="RFA",N1320="UFA",N1320="",N1320=0),0,N1320)</f>
        <v>1125000</v>
      </c>
      <c r="M1320" s="361">
        <f>IF(OR(O1320="RFA",O1320="UFA",O1320="",O1320=0),0,O1320)</f>
        <v>1125000</v>
      </c>
      <c r="N1320" s="358">
        <v>1125000</v>
      </c>
      <c r="O1320" s="358">
        <v>1125000</v>
      </c>
      <c r="P1320" s="358" t="s">
        <v>8</v>
      </c>
      <c r="Q1320" s="358">
        <v>0</v>
      </c>
      <c r="R1320" s="358">
        <v>0</v>
      </c>
      <c r="S1320" s="358">
        <v>0</v>
      </c>
      <c r="T1320" s="358">
        <v>0</v>
      </c>
      <c r="U1320" s="35">
        <f t="shared" si="80"/>
        <v>2</v>
      </c>
      <c r="W1320">
        <f>COUNTIF($E$3:$E$1479,E1320)</f>
        <v>1</v>
      </c>
      <c r="X1320" s="35">
        <f t="shared" si="81"/>
        <v>1</v>
      </c>
      <c r="Y1320">
        <f t="shared" si="82"/>
        <v>1</v>
      </c>
    </row>
    <row r="1321" spans="1:25" ht="15.75" x14ac:dyDescent="0.25">
      <c r="A1321">
        <f t="shared" si="83"/>
        <v>1319</v>
      </c>
      <c r="B1321" t="str">
        <f>C1321&amp;" "&amp;D1321&amp;" - "&amp;F1321</f>
        <v>Jett Woo - VAN</v>
      </c>
      <c r="C1321" t="str">
        <f>RIGHT(E1321,(LEN(E1321)-1)-SEARCH(",",E1321,1))</f>
        <v>Jett</v>
      </c>
      <c r="D1321" t="str">
        <f>LEFT(E1321,SEARCH(",",E1321,1)-1)</f>
        <v>Woo</v>
      </c>
      <c r="E1321" s="39" t="s">
        <v>2555</v>
      </c>
      <c r="F1321" s="30" t="s">
        <v>34</v>
      </c>
      <c r="G1321" s="35" t="s">
        <v>390</v>
      </c>
      <c r="H1321" s="35" t="s">
        <v>82</v>
      </c>
      <c r="I1321" s="35" t="s">
        <v>391</v>
      </c>
      <c r="J1321" s="35">
        <v>19</v>
      </c>
      <c r="K1321" s="35">
        <f>VALUE(COUNTIF(Validation!$A$2:$H$47,E1321))</f>
        <v>0</v>
      </c>
      <c r="L1321" s="361">
        <f>IF(OR(N1321="RFA",N1321="UFA",N1321="",N1321=0),0,N1321)</f>
        <v>1075000</v>
      </c>
      <c r="M1321" s="361">
        <f>IF(OR(O1321="RFA",O1321="UFA",O1321="",O1321=0),0,O1321)</f>
        <v>1075000</v>
      </c>
      <c r="N1321" s="358">
        <v>1075000</v>
      </c>
      <c r="O1321" s="358">
        <v>1075000</v>
      </c>
      <c r="P1321" s="358">
        <v>1075000</v>
      </c>
      <c r="Q1321" s="358" t="s">
        <v>8</v>
      </c>
      <c r="R1321" s="358">
        <v>0</v>
      </c>
      <c r="S1321" s="358">
        <v>0</v>
      </c>
      <c r="T1321" s="358">
        <v>0</v>
      </c>
      <c r="U1321" s="35">
        <f t="shared" si="80"/>
        <v>3</v>
      </c>
      <c r="W1321">
        <f>COUNTIF($E$3:$E$1479,E1321)</f>
        <v>1</v>
      </c>
      <c r="X1321" s="35">
        <f t="shared" si="81"/>
        <v>1</v>
      </c>
      <c r="Y1321">
        <f t="shared" si="82"/>
        <v>1</v>
      </c>
    </row>
    <row r="1322" spans="1:25" ht="15.75" x14ac:dyDescent="0.25">
      <c r="A1322">
        <f t="shared" si="83"/>
        <v>1320</v>
      </c>
      <c r="B1322" t="str">
        <f>C1322&amp;" "&amp;D1322&amp;" - "&amp;F1322</f>
        <v>Thatcher Demko - VAN</v>
      </c>
      <c r="C1322" t="str">
        <f>RIGHT(E1322,(LEN(E1322)-1)-SEARCH(",",E1322,1))</f>
        <v>Thatcher</v>
      </c>
      <c r="D1322" t="str">
        <f>LEFT(E1322,SEARCH(",",E1322,1)-1)</f>
        <v>Demko</v>
      </c>
      <c r="E1322" s="39" t="s">
        <v>2349</v>
      </c>
      <c r="F1322" s="30" t="s">
        <v>34</v>
      </c>
      <c r="G1322" s="35">
        <v>0</v>
      </c>
      <c r="H1322" s="35" t="s">
        <v>127</v>
      </c>
      <c r="I1322" s="35" t="s">
        <v>2441</v>
      </c>
      <c r="J1322" s="35">
        <v>23</v>
      </c>
      <c r="K1322" s="35">
        <f>VALUE(COUNTIF(Validation!$A$2:$H$47,E1322))</f>
        <v>0</v>
      </c>
      <c r="L1322" s="361">
        <f>IF(OR(N1322="RFA",N1322="UFA",N1322="",N1322=0),0,N1322)</f>
        <v>1050000</v>
      </c>
      <c r="M1322" s="361">
        <f>IF(OR(O1322="RFA",O1322="UFA",O1322="",O1322=0),0,O1322)</f>
        <v>1050000</v>
      </c>
      <c r="N1322" s="358">
        <v>1050000</v>
      </c>
      <c r="O1322" s="358">
        <v>1050000</v>
      </c>
      <c r="P1322" s="358" t="s">
        <v>8</v>
      </c>
      <c r="Q1322" s="358">
        <v>0</v>
      </c>
      <c r="R1322" s="358">
        <v>0</v>
      </c>
      <c r="S1322" s="358">
        <v>0</v>
      </c>
      <c r="T1322" s="358">
        <v>0</v>
      </c>
      <c r="U1322" s="35">
        <f t="shared" si="80"/>
        <v>2</v>
      </c>
      <c r="W1322">
        <f>COUNTIF($E$3:$E$1479,E1322)</f>
        <v>1</v>
      </c>
      <c r="X1322" s="35">
        <f t="shared" si="81"/>
        <v>0</v>
      </c>
      <c r="Y1322">
        <f t="shared" si="82"/>
        <v>1</v>
      </c>
    </row>
    <row r="1323" spans="1:25" ht="15.75" x14ac:dyDescent="0.25">
      <c r="A1323">
        <f t="shared" si="83"/>
        <v>1321</v>
      </c>
      <c r="B1323" t="str">
        <f>C1323&amp;" "&amp;D1323&amp;" - "&amp;F1323</f>
        <v>Zack MacEwen - VAN</v>
      </c>
      <c r="C1323" t="str">
        <f>RIGHT(E1323,(LEN(E1323)-1)-SEARCH(",",E1323,1))</f>
        <v>Zack</v>
      </c>
      <c r="D1323" t="str">
        <f>LEFT(E1323,SEARCH(",",E1323,1)-1)</f>
        <v>MacEwen</v>
      </c>
      <c r="E1323" s="39" t="s">
        <v>2355</v>
      </c>
      <c r="F1323" s="30" t="s">
        <v>34</v>
      </c>
      <c r="G1323" s="35" t="s">
        <v>388</v>
      </c>
      <c r="H1323" s="35" t="s">
        <v>2450</v>
      </c>
      <c r="I1323" s="35" t="s">
        <v>2448</v>
      </c>
      <c r="J1323" s="35">
        <v>23</v>
      </c>
      <c r="K1323" s="35">
        <f>VALUE(COUNTIF(Validation!$A$2:$H$47,E1323))</f>
        <v>0</v>
      </c>
      <c r="L1323" s="361">
        <f>IF(OR(N1323="RFA",N1323="UFA",N1323="",N1323=0),0,N1323)</f>
        <v>995833</v>
      </c>
      <c r="M1323" s="361">
        <f>IF(OR(O1323="RFA",O1323="UFA",O1323="",O1323=0),0,O1323)</f>
        <v>0</v>
      </c>
      <c r="N1323" s="358">
        <v>995833</v>
      </c>
      <c r="O1323" s="358" t="s">
        <v>8</v>
      </c>
      <c r="P1323" s="358">
        <v>0</v>
      </c>
      <c r="Q1323" s="358">
        <v>0</v>
      </c>
      <c r="R1323" s="358">
        <v>0</v>
      </c>
      <c r="S1323" s="358">
        <v>0</v>
      </c>
      <c r="T1323" s="358">
        <v>0</v>
      </c>
      <c r="U1323" s="35">
        <f t="shared" si="80"/>
        <v>1</v>
      </c>
      <c r="W1323">
        <f>COUNTIF($E$3:$E$1479,E1323)</f>
        <v>1</v>
      </c>
      <c r="X1323" s="35">
        <f t="shared" si="81"/>
        <v>1</v>
      </c>
      <c r="Y1323">
        <f t="shared" si="82"/>
        <v>0</v>
      </c>
    </row>
    <row r="1324" spans="1:25" ht="15.75" x14ac:dyDescent="0.25">
      <c r="A1324">
        <f t="shared" si="83"/>
        <v>1322</v>
      </c>
      <c r="B1324" t="str">
        <f>C1324&amp;" "&amp;D1324&amp;" - "&amp;F1324</f>
        <v>Tyler Motte - VAN</v>
      </c>
      <c r="C1324" t="str">
        <f>RIGHT(E1324,(LEN(E1324)-1)-SEARCH(",",E1324,1))</f>
        <v>Tyler</v>
      </c>
      <c r="D1324" t="str">
        <f>LEFT(E1324,SEARCH(",",E1324,1)-1)</f>
        <v>Motte</v>
      </c>
      <c r="E1324" s="39" t="s">
        <v>2348</v>
      </c>
      <c r="F1324" s="30" t="s">
        <v>34</v>
      </c>
      <c r="G1324" s="35">
        <v>0</v>
      </c>
      <c r="H1324" s="35" t="s">
        <v>2498</v>
      </c>
      <c r="I1324" s="35" t="s">
        <v>2441</v>
      </c>
      <c r="J1324" s="35">
        <v>24</v>
      </c>
      <c r="K1324" s="35">
        <f>VALUE(COUNTIF(Validation!$A$2:$H$47,E1324))</f>
        <v>0</v>
      </c>
      <c r="L1324" s="361">
        <f>IF(OR(N1324="RFA",N1324="UFA",N1324="",N1324=0),0,N1324)</f>
        <v>975000</v>
      </c>
      <c r="M1324" s="361">
        <f>IF(OR(O1324="RFA",O1324="UFA",O1324="",O1324=0),0,O1324)</f>
        <v>0</v>
      </c>
      <c r="N1324" s="358">
        <v>975000</v>
      </c>
      <c r="O1324" s="358" t="s">
        <v>8</v>
      </c>
      <c r="P1324" s="358">
        <v>0</v>
      </c>
      <c r="Q1324" s="358">
        <v>0</v>
      </c>
      <c r="R1324" s="358">
        <v>0</v>
      </c>
      <c r="S1324" s="358">
        <v>0</v>
      </c>
      <c r="T1324" s="358">
        <v>0</v>
      </c>
      <c r="U1324" s="35">
        <f t="shared" si="80"/>
        <v>1</v>
      </c>
      <c r="W1324">
        <f>COUNTIF($E$3:$E$1479,E1324)</f>
        <v>1</v>
      </c>
      <c r="X1324" s="35">
        <f t="shared" si="81"/>
        <v>0</v>
      </c>
      <c r="Y1324">
        <f t="shared" si="82"/>
        <v>0</v>
      </c>
    </row>
    <row r="1325" spans="1:25" ht="15.75" x14ac:dyDescent="0.25">
      <c r="A1325">
        <f t="shared" si="83"/>
        <v>1323</v>
      </c>
      <c r="B1325" t="str">
        <f>C1325&amp;" "&amp;D1325&amp;" - "&amp;F1325</f>
        <v>Lukas Jasek - VAN</v>
      </c>
      <c r="C1325" t="str">
        <f>RIGHT(E1325,(LEN(E1325)-1)-SEARCH(",",E1325,1))</f>
        <v>Lukas</v>
      </c>
      <c r="D1325" t="str">
        <f>LEFT(E1325,SEARCH(",",E1325,1)-1)</f>
        <v>Jasek</v>
      </c>
      <c r="E1325" s="39" t="s">
        <v>2354</v>
      </c>
      <c r="F1325" s="30" t="s">
        <v>34</v>
      </c>
      <c r="G1325" s="35" t="s">
        <v>388</v>
      </c>
      <c r="H1325" s="35" t="s">
        <v>2440</v>
      </c>
      <c r="I1325" s="35" t="s">
        <v>2448</v>
      </c>
      <c r="J1325" s="35">
        <v>21</v>
      </c>
      <c r="K1325" s="35">
        <f>VALUE(COUNTIF(Validation!$A$2:$H$47,E1325))</f>
        <v>0</v>
      </c>
      <c r="L1325" s="361">
        <f>IF(OR(N1325="RFA",N1325="UFA",N1325="",N1325=0),0,N1325)</f>
        <v>925000</v>
      </c>
      <c r="M1325" s="361">
        <f>IF(OR(O1325="RFA",O1325="UFA",O1325="",O1325=0),0,O1325)</f>
        <v>925000</v>
      </c>
      <c r="N1325" s="358">
        <v>925000</v>
      </c>
      <c r="O1325" s="358">
        <v>925000</v>
      </c>
      <c r="P1325" s="358" t="s">
        <v>8</v>
      </c>
      <c r="Q1325" s="358">
        <v>0</v>
      </c>
      <c r="R1325" s="358">
        <v>0</v>
      </c>
      <c r="S1325" s="358">
        <v>0</v>
      </c>
      <c r="T1325" s="358">
        <v>0</v>
      </c>
      <c r="U1325" s="35">
        <f t="shared" si="80"/>
        <v>2</v>
      </c>
      <c r="W1325">
        <f>COUNTIF($E$3:$E$1479,E1325)</f>
        <v>1</v>
      </c>
      <c r="X1325" s="35">
        <f t="shared" si="81"/>
        <v>1</v>
      </c>
      <c r="Y1325">
        <f t="shared" si="82"/>
        <v>1</v>
      </c>
    </row>
    <row r="1326" spans="1:25" ht="15.75" x14ac:dyDescent="0.25">
      <c r="A1326">
        <f t="shared" si="83"/>
        <v>1324</v>
      </c>
      <c r="B1326" t="str">
        <f>C1326&amp;" "&amp;D1326&amp;" - "&amp;F1326</f>
        <v>Petrus Palmu - VAN</v>
      </c>
      <c r="C1326" t="str">
        <f>RIGHT(E1326,(LEN(E1326)-1)-SEARCH(",",E1326,1))</f>
        <v>Petrus</v>
      </c>
      <c r="D1326" t="str">
        <f>LEFT(E1326,SEARCH(",",E1326,1)-1)</f>
        <v>Palmu</v>
      </c>
      <c r="E1326" s="39" t="s">
        <v>2356</v>
      </c>
      <c r="F1326" s="30" t="s">
        <v>34</v>
      </c>
      <c r="G1326" s="35" t="s">
        <v>388</v>
      </c>
      <c r="H1326" s="9" t="s">
        <v>2444</v>
      </c>
      <c r="I1326" s="9" t="s">
        <v>2448</v>
      </c>
      <c r="J1326" s="9">
        <v>22</v>
      </c>
      <c r="K1326" s="35">
        <f>VALUE(COUNTIF(Validation!$A$2:$H$47,E1326))</f>
        <v>0</v>
      </c>
      <c r="L1326" s="361">
        <f>IF(OR(N1326="RFA",N1326="UFA",N1326="",N1326=0),0,N1326)</f>
        <v>925000</v>
      </c>
      <c r="M1326" s="361">
        <f>IF(OR(O1326="RFA",O1326="UFA",O1326="",O1326=0),0,O1326)</f>
        <v>925000</v>
      </c>
      <c r="N1326" s="358">
        <v>925000</v>
      </c>
      <c r="O1326" s="358">
        <v>925000</v>
      </c>
      <c r="P1326" s="358" t="s">
        <v>8</v>
      </c>
      <c r="Q1326" s="358">
        <v>0</v>
      </c>
      <c r="R1326" s="358">
        <v>0</v>
      </c>
      <c r="S1326" s="358">
        <v>0</v>
      </c>
      <c r="T1326" s="358">
        <v>0</v>
      </c>
      <c r="U1326" s="35">
        <f t="shared" si="80"/>
        <v>2</v>
      </c>
      <c r="W1326">
        <f>COUNTIF($E$3:$E$1479,E1326)</f>
        <v>1</v>
      </c>
      <c r="X1326" s="35">
        <f t="shared" si="81"/>
        <v>1</v>
      </c>
      <c r="Y1326">
        <f t="shared" si="82"/>
        <v>1</v>
      </c>
    </row>
    <row r="1327" spans="1:25" ht="15.75" x14ac:dyDescent="0.25">
      <c r="A1327">
        <f t="shared" si="83"/>
        <v>1325</v>
      </c>
      <c r="B1327" t="str">
        <f>C1327&amp;" "&amp;D1327&amp;" - "&amp;F1327</f>
        <v>Michael DiPietro - VAN</v>
      </c>
      <c r="C1327" t="str">
        <f>RIGHT(E1327,(LEN(E1327)-1)-SEARCH(",",E1327,1))</f>
        <v>Michael</v>
      </c>
      <c r="D1327" t="str">
        <f>LEFT(E1327,SEARCH(",",E1327,1)-1)</f>
        <v>DiPietro</v>
      </c>
      <c r="E1327" s="39" t="s">
        <v>2357</v>
      </c>
      <c r="F1327" s="30" t="s">
        <v>34</v>
      </c>
      <c r="G1327" s="35" t="s">
        <v>388</v>
      </c>
      <c r="H1327" s="35" t="s">
        <v>127</v>
      </c>
      <c r="I1327" s="35" t="s">
        <v>2448</v>
      </c>
      <c r="J1327" s="35">
        <v>20</v>
      </c>
      <c r="K1327" s="35">
        <f>VALUE(COUNTIF(Validation!$A$2:$H$47,E1327))</f>
        <v>0</v>
      </c>
      <c r="L1327" s="361">
        <f>IF(OR(N1327="RFA",N1327="UFA",N1327="",N1327=0),0,N1327)</f>
        <v>910833</v>
      </c>
      <c r="M1327" s="361">
        <f>IF(OR(O1327="RFA",O1327="UFA",O1327="",O1327=0),0,O1327)</f>
        <v>910833</v>
      </c>
      <c r="N1327" s="358">
        <v>910833</v>
      </c>
      <c r="O1327" s="358">
        <v>910833</v>
      </c>
      <c r="P1327" s="358">
        <v>910833</v>
      </c>
      <c r="Q1327" s="358" t="s">
        <v>8</v>
      </c>
      <c r="R1327" s="358">
        <v>0</v>
      </c>
      <c r="S1327" s="358">
        <v>0</v>
      </c>
      <c r="T1327" s="358">
        <v>0</v>
      </c>
      <c r="U1327" s="35">
        <f t="shared" si="80"/>
        <v>3</v>
      </c>
      <c r="W1327">
        <f>COUNTIF($E$3:$E$1479,E1327)</f>
        <v>1</v>
      </c>
      <c r="X1327" s="35">
        <f t="shared" si="81"/>
        <v>1</v>
      </c>
      <c r="Y1327">
        <f t="shared" si="82"/>
        <v>1</v>
      </c>
    </row>
    <row r="1328" spans="1:25" ht="15.75" x14ac:dyDescent="0.25">
      <c r="A1328">
        <f t="shared" si="83"/>
        <v>1326</v>
      </c>
      <c r="B1328" t="str">
        <f>C1328&amp;" "&amp;D1328&amp;" - "&amp;F1328</f>
        <v>Guillaume Brisebois - VAN</v>
      </c>
      <c r="C1328" t="str">
        <f>RIGHT(E1328,(LEN(E1328)-1)-SEARCH(",",E1328,1))</f>
        <v>Guillaume</v>
      </c>
      <c r="D1328" t="str">
        <f>LEFT(E1328,SEARCH(",",E1328,1)-1)</f>
        <v>Brisebois</v>
      </c>
      <c r="E1328" s="39" t="s">
        <v>2362</v>
      </c>
      <c r="F1328" s="30" t="s">
        <v>34</v>
      </c>
      <c r="G1328" s="35" t="s">
        <v>388</v>
      </c>
      <c r="H1328" s="35" t="s">
        <v>82</v>
      </c>
      <c r="I1328" s="35" t="s">
        <v>2448</v>
      </c>
      <c r="J1328" s="35">
        <v>22</v>
      </c>
      <c r="K1328" s="35">
        <f>VALUE(COUNTIF(Validation!$A$2:$H$47,E1328))</f>
        <v>0</v>
      </c>
      <c r="L1328" s="361">
        <f>IF(OR(N1328="RFA",N1328="UFA",N1328="",N1328=0),0,N1328)</f>
        <v>888333</v>
      </c>
      <c r="M1328" s="361">
        <f>IF(OR(O1328="RFA",O1328="UFA",O1328="",O1328=0),0,O1328)</f>
        <v>0</v>
      </c>
      <c r="N1328" s="358">
        <v>888333</v>
      </c>
      <c r="O1328" s="358" t="s">
        <v>8</v>
      </c>
      <c r="P1328" s="358">
        <v>0</v>
      </c>
      <c r="Q1328" s="358">
        <v>0</v>
      </c>
      <c r="R1328" s="358">
        <v>0</v>
      </c>
      <c r="S1328" s="358">
        <v>0</v>
      </c>
      <c r="T1328" s="358">
        <v>0</v>
      </c>
      <c r="U1328" s="35">
        <f t="shared" si="80"/>
        <v>1</v>
      </c>
      <c r="W1328">
        <f>COUNTIF($E$3:$E$1479,E1328)</f>
        <v>1</v>
      </c>
      <c r="X1328" s="35">
        <f t="shared" si="81"/>
        <v>1</v>
      </c>
      <c r="Y1328">
        <f t="shared" si="82"/>
        <v>0</v>
      </c>
    </row>
    <row r="1329" spans="1:25" ht="15.75" x14ac:dyDescent="0.25">
      <c r="A1329">
        <f t="shared" si="83"/>
        <v>1327</v>
      </c>
      <c r="B1329" t="str">
        <f>C1329&amp;" "&amp;D1329&amp;" - "&amp;F1329</f>
        <v>Jonah Gadjovich - VAN</v>
      </c>
      <c r="C1329" t="str">
        <f>RIGHT(E1329,(LEN(E1329)-1)-SEARCH(",",E1329,1))</f>
        <v>Jonah</v>
      </c>
      <c r="D1329" t="str">
        <f>LEFT(E1329,SEARCH(",",E1329,1)-1)</f>
        <v>Gadjovich</v>
      </c>
      <c r="E1329" s="39" t="s">
        <v>2358</v>
      </c>
      <c r="F1329" s="30" t="s">
        <v>34</v>
      </c>
      <c r="G1329" s="35" t="s">
        <v>388</v>
      </c>
      <c r="H1329" s="9" t="s">
        <v>2442</v>
      </c>
      <c r="I1329" s="9" t="s">
        <v>2448</v>
      </c>
      <c r="J1329" s="9">
        <v>20</v>
      </c>
      <c r="K1329" s="35">
        <f>VALUE(COUNTIF(Validation!$A$2:$H$47,E1329))</f>
        <v>0</v>
      </c>
      <c r="L1329" s="361">
        <f>IF(OR(N1329="RFA",N1329="UFA",N1329="",N1329=0),0,N1329)</f>
        <v>863333</v>
      </c>
      <c r="M1329" s="361">
        <f>IF(OR(O1329="RFA",O1329="UFA",O1329="",O1329=0),0,O1329)</f>
        <v>863333</v>
      </c>
      <c r="N1329" s="358">
        <v>863333</v>
      </c>
      <c r="O1329" s="358">
        <v>863333</v>
      </c>
      <c r="P1329" s="358">
        <v>863333</v>
      </c>
      <c r="Q1329" s="358" t="s">
        <v>8</v>
      </c>
      <c r="R1329" s="358">
        <v>0</v>
      </c>
      <c r="S1329" s="358">
        <v>0</v>
      </c>
      <c r="T1329" s="358">
        <v>0</v>
      </c>
      <c r="U1329" s="35">
        <f t="shared" si="80"/>
        <v>3</v>
      </c>
      <c r="W1329">
        <f>COUNTIF($E$3:$E$1479,E1329)</f>
        <v>1</v>
      </c>
      <c r="X1329" s="35">
        <f t="shared" si="81"/>
        <v>1</v>
      </c>
      <c r="Y1329">
        <f t="shared" si="82"/>
        <v>1</v>
      </c>
    </row>
    <row r="1330" spans="1:25" ht="15.75" x14ac:dyDescent="0.25">
      <c r="A1330">
        <f t="shared" si="83"/>
        <v>1328</v>
      </c>
      <c r="B1330" t="str">
        <f>C1330&amp;" "&amp;D1330&amp;" - "&amp;F1330</f>
        <v>Mitch Eliot - VAN</v>
      </c>
      <c r="C1330" t="str">
        <f>RIGHT(E1330,(LEN(E1330)-1)-SEARCH(",",E1330,1))</f>
        <v>Mitch</v>
      </c>
      <c r="D1330" t="str">
        <f>LEFT(E1330,SEARCH(",",E1330,1)-1)</f>
        <v>Eliot</v>
      </c>
      <c r="E1330" s="14" t="s">
        <v>2556</v>
      </c>
      <c r="F1330" s="30" t="s">
        <v>34</v>
      </c>
      <c r="G1330" s="35" t="s">
        <v>388</v>
      </c>
      <c r="H1330" s="35" t="s">
        <v>2446</v>
      </c>
      <c r="I1330" s="35" t="s">
        <v>2448</v>
      </c>
      <c r="J1330" s="35">
        <v>21</v>
      </c>
      <c r="L1330" s="361">
        <f>IF(OR(N1330="RFA",N1330="UFA",N1330="",N1330=0),0,N1330)</f>
        <v>850000</v>
      </c>
      <c r="M1330" s="361">
        <f>IF(OR(O1330="RFA",O1330="UFA",O1330="",O1330=0),0,O1330)</f>
        <v>850000</v>
      </c>
      <c r="N1330" s="358">
        <v>850000</v>
      </c>
      <c r="O1330" s="358">
        <v>850000</v>
      </c>
      <c r="P1330" s="358" t="s">
        <v>8</v>
      </c>
      <c r="Q1330" s="358">
        <v>0</v>
      </c>
      <c r="R1330" s="358">
        <v>0</v>
      </c>
      <c r="S1330" s="358">
        <v>0</v>
      </c>
      <c r="T1330" s="358">
        <v>0</v>
      </c>
      <c r="U1330" s="35">
        <f t="shared" si="80"/>
        <v>2</v>
      </c>
      <c r="W1330">
        <f>COUNTIF($E$3:$E$1479,E1330)</f>
        <v>1</v>
      </c>
      <c r="X1330" s="35">
        <f t="shared" si="81"/>
        <v>1</v>
      </c>
      <c r="Y1330">
        <f t="shared" si="82"/>
        <v>1</v>
      </c>
    </row>
    <row r="1331" spans="1:25" ht="15.75" x14ac:dyDescent="0.25">
      <c r="A1331">
        <f t="shared" si="83"/>
        <v>1329</v>
      </c>
      <c r="B1331" t="str">
        <f>C1331&amp;" "&amp;D1331&amp;" - "&amp;F1331</f>
        <v>Oscar Fantenberg - VAN</v>
      </c>
      <c r="C1331" t="str">
        <f>RIGHT(E1331,(LEN(E1331)-1)-SEARCH(",",E1331,1))</f>
        <v>Oscar</v>
      </c>
      <c r="D1331" t="str">
        <f>LEFT(E1331,SEARCH(",",E1331,1)-1)</f>
        <v>Fantenberg</v>
      </c>
      <c r="E1331" s="39" t="s">
        <v>2293</v>
      </c>
      <c r="F1331" s="30" t="s">
        <v>34</v>
      </c>
      <c r="G1331" s="35">
        <v>0</v>
      </c>
      <c r="H1331" s="9" t="s">
        <v>2446</v>
      </c>
      <c r="I1331" s="9" t="s">
        <v>2441</v>
      </c>
      <c r="J1331" s="9">
        <v>27</v>
      </c>
      <c r="K1331" s="35">
        <f>VALUE(COUNTIF(Validation!$A$2:$H$47,E1331))</f>
        <v>0</v>
      </c>
      <c r="L1331" s="361">
        <f>IF(OR(N1331="RFA",N1331="UFA",N1331="",N1331=0),0,N1331)</f>
        <v>850000</v>
      </c>
      <c r="M1331" s="361">
        <f>IF(OR(O1331="RFA",O1331="UFA",O1331="",O1331=0),0,O1331)</f>
        <v>0</v>
      </c>
      <c r="N1331" s="358">
        <v>850000</v>
      </c>
      <c r="O1331" s="358" t="s">
        <v>7</v>
      </c>
      <c r="P1331" s="358">
        <v>0</v>
      </c>
      <c r="Q1331" s="358">
        <v>0</v>
      </c>
      <c r="R1331" s="358">
        <v>0</v>
      </c>
      <c r="S1331" s="358">
        <v>0</v>
      </c>
      <c r="T1331" s="358">
        <v>0</v>
      </c>
      <c r="U1331" s="35">
        <f t="shared" si="80"/>
        <v>1</v>
      </c>
      <c r="W1331">
        <f>COUNTIF($E$3:$E$1479,E1331)</f>
        <v>1</v>
      </c>
      <c r="X1331" s="35">
        <f t="shared" si="81"/>
        <v>0</v>
      </c>
      <c r="Y1331">
        <f t="shared" si="82"/>
        <v>0</v>
      </c>
    </row>
    <row r="1332" spans="1:25" ht="15.75" x14ac:dyDescent="0.25">
      <c r="A1332">
        <f t="shared" si="83"/>
        <v>1330</v>
      </c>
      <c r="B1332" t="str">
        <f>C1332&amp;" "&amp;D1332&amp;" - "&amp;F1332</f>
        <v>Alex Biega - VAN</v>
      </c>
      <c r="C1332" t="str">
        <f>RIGHT(E1332,(LEN(E1332)-1)-SEARCH(",",E1332,1))</f>
        <v>Alex</v>
      </c>
      <c r="D1332" t="str">
        <f>LEFT(E1332,SEARCH(",",E1332,1)-1)</f>
        <v>Biega</v>
      </c>
      <c r="E1332" s="39" t="s">
        <v>2346</v>
      </c>
      <c r="F1332" s="30" t="s">
        <v>34</v>
      </c>
      <c r="G1332" s="35">
        <v>0</v>
      </c>
      <c r="H1332" s="35" t="s">
        <v>2446</v>
      </c>
      <c r="I1332" s="35" t="s">
        <v>2441</v>
      </c>
      <c r="J1332" s="35">
        <v>31</v>
      </c>
      <c r="K1332" s="35">
        <f>VALUE(COUNTIF(Validation!$A$2:$H$47,E1332))</f>
        <v>0</v>
      </c>
      <c r="L1332" s="361">
        <f>IF(OR(N1332="RFA",N1332="UFA",N1332="",N1332=0),0,N1332)</f>
        <v>825000</v>
      </c>
      <c r="M1332" s="361">
        <f>IF(OR(O1332="RFA",O1332="UFA",O1332="",O1332=0),0,O1332)</f>
        <v>0</v>
      </c>
      <c r="N1332" s="358">
        <v>825000</v>
      </c>
      <c r="O1332" s="358" t="s">
        <v>7</v>
      </c>
      <c r="P1332" s="358">
        <v>0</v>
      </c>
      <c r="Q1332" s="358">
        <v>0</v>
      </c>
      <c r="R1332" s="358">
        <v>0</v>
      </c>
      <c r="S1332" s="358">
        <v>0</v>
      </c>
      <c r="T1332" s="358">
        <v>0</v>
      </c>
      <c r="U1332" s="35">
        <f t="shared" si="80"/>
        <v>1</v>
      </c>
      <c r="W1332">
        <f>COUNTIF($E$3:$E$1479,E1332)</f>
        <v>1</v>
      </c>
      <c r="X1332" s="35">
        <f t="shared" si="81"/>
        <v>0</v>
      </c>
      <c r="Y1332">
        <f t="shared" si="82"/>
        <v>0</v>
      </c>
    </row>
    <row r="1333" spans="1:25" ht="15.75" x14ac:dyDescent="0.25">
      <c r="A1333">
        <f t="shared" si="83"/>
        <v>1331</v>
      </c>
      <c r="B1333" t="str">
        <f>C1333&amp;" "&amp;D1333&amp;" - "&amp;F1333</f>
        <v>Jalen Chatfield - VAN</v>
      </c>
      <c r="C1333" t="str">
        <f>RIGHT(E1333,(LEN(E1333)-1)-SEARCH(",",E1333,1))</f>
        <v>Jalen</v>
      </c>
      <c r="D1333" t="str">
        <f>LEFT(E1333,SEARCH(",",E1333,1)-1)</f>
        <v>Chatfield</v>
      </c>
      <c r="E1333" s="39" t="s">
        <v>2359</v>
      </c>
      <c r="F1333" s="30" t="s">
        <v>34</v>
      </c>
      <c r="G1333" s="35" t="s">
        <v>388</v>
      </c>
      <c r="H1333" s="35" t="s">
        <v>82</v>
      </c>
      <c r="I1333" s="35" t="s">
        <v>2448</v>
      </c>
      <c r="J1333" s="35">
        <v>23</v>
      </c>
      <c r="K1333" s="35">
        <f>VALUE(COUNTIF(Validation!$A$2:$H$47,E1333))</f>
        <v>0</v>
      </c>
      <c r="L1333" s="361">
        <f>IF(OR(N1333="RFA",N1333="UFA",N1333="",N1333=0),0,N1333)</f>
        <v>765000</v>
      </c>
      <c r="M1333" s="361">
        <f>IF(OR(O1333="RFA",O1333="UFA",O1333="",O1333=0),0,O1333)</f>
        <v>0</v>
      </c>
      <c r="N1333" s="358">
        <v>765000</v>
      </c>
      <c r="O1333" s="358" t="s">
        <v>8</v>
      </c>
      <c r="P1333" s="358">
        <v>0</v>
      </c>
      <c r="Q1333" s="358">
        <v>0</v>
      </c>
      <c r="R1333" s="358">
        <v>0</v>
      </c>
      <c r="S1333" s="358">
        <v>0</v>
      </c>
      <c r="T1333" s="358">
        <v>0</v>
      </c>
      <c r="U1333" s="35">
        <f t="shared" si="80"/>
        <v>1</v>
      </c>
      <c r="W1333">
        <f>COUNTIF($E$3:$E$1479,E1333)</f>
        <v>1</v>
      </c>
      <c r="X1333" s="35">
        <f t="shared" si="81"/>
        <v>1</v>
      </c>
      <c r="Y1333">
        <f t="shared" si="82"/>
        <v>0</v>
      </c>
    </row>
    <row r="1334" spans="1:25" ht="15.75" x14ac:dyDescent="0.25">
      <c r="A1334">
        <f t="shared" si="83"/>
        <v>1332</v>
      </c>
      <c r="B1334" t="str">
        <f>C1334&amp;" "&amp;D1334&amp;" - "&amp;F1334</f>
        <v>Reid Boucher - VAN</v>
      </c>
      <c r="C1334" t="str">
        <f>RIGHT(E1334,(LEN(E1334)-1)-SEARCH(",",E1334,1))</f>
        <v>Reid</v>
      </c>
      <c r="D1334" t="str">
        <f>LEFT(E1334,SEARCH(",",E1334,1)-1)</f>
        <v>Boucher</v>
      </c>
      <c r="E1334" s="39" t="s">
        <v>2361</v>
      </c>
      <c r="F1334" s="30" t="s">
        <v>34</v>
      </c>
      <c r="G1334" s="35">
        <v>0</v>
      </c>
      <c r="H1334" s="35" t="s">
        <v>2442</v>
      </c>
      <c r="I1334" s="35" t="s">
        <v>2448</v>
      </c>
      <c r="J1334" s="35">
        <v>25</v>
      </c>
      <c r="K1334" s="35">
        <f>VALUE(COUNTIF(Validation!$A$2:$H$47,E1334))</f>
        <v>0</v>
      </c>
      <c r="L1334" s="361">
        <f>IF(OR(N1334="RFA",N1334="UFA",N1334="",N1334=0),0,N1334)</f>
        <v>750000</v>
      </c>
      <c r="M1334" s="361">
        <f>IF(OR(O1334="RFA",O1334="UFA",O1334="",O1334=0),0,O1334)</f>
        <v>0</v>
      </c>
      <c r="N1334" s="358">
        <v>750000</v>
      </c>
      <c r="O1334" s="358" t="s">
        <v>8</v>
      </c>
      <c r="P1334" s="358">
        <v>0</v>
      </c>
      <c r="Q1334" s="358">
        <v>0</v>
      </c>
      <c r="R1334" s="358">
        <v>0</v>
      </c>
      <c r="S1334" s="358">
        <v>0</v>
      </c>
      <c r="T1334" s="358">
        <v>0</v>
      </c>
      <c r="U1334" s="35">
        <f t="shared" si="80"/>
        <v>1</v>
      </c>
      <c r="W1334">
        <f>COUNTIF($E$3:$E$1479,E1334)</f>
        <v>1</v>
      </c>
      <c r="X1334" s="35">
        <f t="shared" si="81"/>
        <v>0</v>
      </c>
      <c r="Y1334">
        <f t="shared" si="82"/>
        <v>0</v>
      </c>
    </row>
    <row r="1335" spans="1:25" ht="15.75" x14ac:dyDescent="0.25">
      <c r="A1335">
        <f t="shared" si="83"/>
        <v>1333</v>
      </c>
      <c r="B1335" t="str">
        <f>C1335&amp;" "&amp;D1335&amp;" - "&amp;F1335</f>
        <v>Francis Perron - VAN</v>
      </c>
      <c r="C1335" t="str">
        <f>RIGHT(E1335,(LEN(E1335)-1)-SEARCH(",",E1335,1))</f>
        <v>Francis</v>
      </c>
      <c r="D1335" t="str">
        <f>LEFT(E1335,SEARCH(",",E1335,1)-1)</f>
        <v>Perron</v>
      </c>
      <c r="E1335" s="39" t="s">
        <v>2328</v>
      </c>
      <c r="F1335" s="30" t="s">
        <v>34</v>
      </c>
      <c r="G1335" s="35">
        <v>0</v>
      </c>
      <c r="H1335" s="9" t="s">
        <v>2442</v>
      </c>
      <c r="I1335" s="9" t="s">
        <v>2448</v>
      </c>
      <c r="J1335" s="9">
        <v>23</v>
      </c>
      <c r="K1335" s="35">
        <f>VALUE(COUNTIF(Validation!$A$2:$H$47,E1335))</f>
        <v>0</v>
      </c>
      <c r="L1335" s="361">
        <f>IF(OR(N1335="RFA",N1335="UFA",N1335="",N1335=0),0,N1335)</f>
        <v>715000</v>
      </c>
      <c r="M1335" s="361">
        <f>IF(OR(O1335="RFA",O1335="UFA",O1335="",O1335=0),0,O1335)</f>
        <v>0</v>
      </c>
      <c r="N1335" s="358">
        <v>715000</v>
      </c>
      <c r="O1335" s="358" t="s">
        <v>8</v>
      </c>
      <c r="P1335" s="358">
        <v>0</v>
      </c>
      <c r="Q1335" s="358">
        <v>0</v>
      </c>
      <c r="R1335" s="358">
        <v>0</v>
      </c>
      <c r="S1335" s="358">
        <v>0</v>
      </c>
      <c r="T1335" s="358">
        <v>0</v>
      </c>
      <c r="U1335" s="35">
        <f t="shared" si="80"/>
        <v>1</v>
      </c>
      <c r="W1335">
        <f>COUNTIF($E$3:$E$1479,E1335)</f>
        <v>1</v>
      </c>
      <c r="X1335" s="35">
        <f t="shared" si="81"/>
        <v>0</v>
      </c>
      <c r="Y1335">
        <f t="shared" si="82"/>
        <v>0</v>
      </c>
    </row>
    <row r="1336" spans="1:25" ht="15.75" x14ac:dyDescent="0.25">
      <c r="A1336">
        <f t="shared" si="83"/>
        <v>1334</v>
      </c>
      <c r="B1336" t="str">
        <f>C1336&amp;" "&amp;D1336&amp;" - "&amp;F1336</f>
        <v>Justin Bailey - VAN</v>
      </c>
      <c r="C1336" t="str">
        <f>RIGHT(E1336,(LEN(E1336)-1)-SEARCH(",",E1336,1))</f>
        <v>Justin</v>
      </c>
      <c r="D1336" t="str">
        <f>LEFT(E1336,SEARCH(",",E1336,1)-1)</f>
        <v>Bailey</v>
      </c>
      <c r="E1336" s="39" t="s">
        <v>2737</v>
      </c>
      <c r="F1336" s="30" t="s">
        <v>34</v>
      </c>
      <c r="G1336" s="35">
        <v>0</v>
      </c>
      <c r="H1336" s="35" t="s">
        <v>2440</v>
      </c>
      <c r="I1336" s="35" t="s">
        <v>2448</v>
      </c>
      <c r="J1336" s="35">
        <v>24</v>
      </c>
      <c r="K1336" s="35">
        <f>VALUE(COUNTIF(Validation!$A$2:$H$47,E1336))</f>
        <v>0</v>
      </c>
      <c r="L1336" s="361">
        <f>IF(OR(N1336="RFA",N1336="UFA",N1336="",N1336=0),0,N1336)</f>
        <v>700000</v>
      </c>
      <c r="M1336" s="361">
        <f>IF(OR(O1336="RFA",O1336="UFA",O1336="",O1336=0),0,O1336)</f>
        <v>0</v>
      </c>
      <c r="N1336" s="358">
        <v>700000</v>
      </c>
      <c r="O1336" s="358" t="s">
        <v>8</v>
      </c>
      <c r="P1336" s="358">
        <v>0</v>
      </c>
      <c r="Q1336" s="358">
        <v>0</v>
      </c>
      <c r="R1336" s="358">
        <v>0</v>
      </c>
      <c r="S1336" s="358">
        <v>0</v>
      </c>
      <c r="T1336" s="358">
        <v>0</v>
      </c>
      <c r="U1336" s="35">
        <f t="shared" si="80"/>
        <v>1</v>
      </c>
      <c r="W1336">
        <f>COUNTIF($E$3:$E$1479,E1336)</f>
        <v>1</v>
      </c>
      <c r="X1336" s="35">
        <f t="shared" si="81"/>
        <v>0</v>
      </c>
      <c r="Y1336">
        <f t="shared" si="82"/>
        <v>0</v>
      </c>
    </row>
    <row r="1337" spans="1:25" ht="15.75" x14ac:dyDescent="0.25">
      <c r="A1337">
        <f t="shared" si="83"/>
        <v>1335</v>
      </c>
      <c r="B1337" t="str">
        <f>C1337&amp;" "&amp;D1337&amp;" - "&amp;F1337</f>
        <v>Tyler Graovac - VAN</v>
      </c>
      <c r="C1337" t="str">
        <f>RIGHT(E1337,(LEN(E1337)-1)-SEARCH(",",E1337,1))</f>
        <v>Tyler</v>
      </c>
      <c r="D1337" t="str">
        <f>LEFT(E1337,SEARCH(",",E1337,1)-1)</f>
        <v>Graovac</v>
      </c>
      <c r="E1337" s="39" t="s">
        <v>2218</v>
      </c>
      <c r="F1337" s="30" t="s">
        <v>34</v>
      </c>
      <c r="G1337" s="35">
        <v>0</v>
      </c>
      <c r="H1337" s="35" t="s">
        <v>73</v>
      </c>
      <c r="I1337" s="35" t="s">
        <v>2448</v>
      </c>
      <c r="J1337" s="35">
        <v>26</v>
      </c>
      <c r="K1337" s="35">
        <f>VALUE(COUNTIF(Validation!$A$2:$H$47,E1337))</f>
        <v>0</v>
      </c>
      <c r="L1337" s="361">
        <f>IF(OR(N1337="RFA",N1337="UFA",N1337="",N1337=0),0,N1337)</f>
        <v>700000</v>
      </c>
      <c r="M1337" s="361">
        <f>IF(OR(O1337="RFA",O1337="UFA",O1337="",O1337=0),0,O1337)</f>
        <v>0</v>
      </c>
      <c r="N1337" s="358">
        <v>700000</v>
      </c>
      <c r="O1337" s="358" t="s">
        <v>7</v>
      </c>
      <c r="P1337" s="358">
        <v>0</v>
      </c>
      <c r="Q1337" s="358">
        <v>0</v>
      </c>
      <c r="R1337" s="358">
        <v>0</v>
      </c>
      <c r="S1337" s="358">
        <v>0</v>
      </c>
      <c r="T1337" s="358">
        <v>0</v>
      </c>
      <c r="U1337" s="35">
        <f t="shared" si="80"/>
        <v>1</v>
      </c>
      <c r="W1337">
        <f>COUNTIF($E$3:$E$1479,E1337)</f>
        <v>1</v>
      </c>
      <c r="X1337" s="35">
        <f t="shared" si="81"/>
        <v>0</v>
      </c>
      <c r="Y1337">
        <f t="shared" si="82"/>
        <v>0</v>
      </c>
    </row>
    <row r="1338" spans="1:25" ht="15.75" x14ac:dyDescent="0.25">
      <c r="A1338">
        <f t="shared" si="83"/>
        <v>1336</v>
      </c>
      <c r="B1338" t="str">
        <f>C1338&amp;" "&amp;D1338&amp;" - "&amp;F1338</f>
        <v>Zane McIntyre - VAN</v>
      </c>
      <c r="C1338" t="str">
        <f>RIGHT(E1338,(LEN(E1338)-1)-SEARCH(",",E1338,1))</f>
        <v>Zane</v>
      </c>
      <c r="D1338" t="str">
        <f>LEFT(E1338,SEARCH(",",E1338,1)-1)</f>
        <v>McIntyre</v>
      </c>
      <c r="E1338" s="39" t="s">
        <v>1381</v>
      </c>
      <c r="F1338" s="30" t="s">
        <v>34</v>
      </c>
      <c r="G1338" s="35">
        <v>0</v>
      </c>
      <c r="H1338" s="35" t="s">
        <v>127</v>
      </c>
      <c r="I1338" s="35" t="s">
        <v>2448</v>
      </c>
      <c r="J1338" s="35">
        <v>26</v>
      </c>
      <c r="K1338" s="35">
        <f>VALUE(COUNTIF(Validation!$A$2:$H$47,E1338))</f>
        <v>0</v>
      </c>
      <c r="L1338" s="361">
        <f>IF(OR(N1338="RFA",N1338="UFA",N1338="",N1338=0),0,N1338)</f>
        <v>700000</v>
      </c>
      <c r="M1338" s="361">
        <f>IF(OR(O1338="RFA",O1338="UFA",O1338="",O1338=0),0,O1338)</f>
        <v>0</v>
      </c>
      <c r="N1338" s="358">
        <v>700000</v>
      </c>
      <c r="O1338" s="358" t="s">
        <v>7</v>
      </c>
      <c r="P1338" s="358">
        <v>0</v>
      </c>
      <c r="Q1338" s="358">
        <v>0</v>
      </c>
      <c r="R1338" s="358">
        <v>0</v>
      </c>
      <c r="S1338" s="358">
        <v>0</v>
      </c>
      <c r="T1338" s="358">
        <v>0</v>
      </c>
      <c r="U1338" s="35">
        <f t="shared" si="80"/>
        <v>1</v>
      </c>
      <c r="W1338">
        <f>COUNTIF($E$3:$E$1479,E1338)</f>
        <v>1</v>
      </c>
      <c r="X1338" s="35">
        <f t="shared" si="81"/>
        <v>0</v>
      </c>
      <c r="Y1338">
        <f t="shared" si="82"/>
        <v>0</v>
      </c>
    </row>
    <row r="1339" spans="1:25" ht="15.75" x14ac:dyDescent="0.25">
      <c r="A1339">
        <f t="shared" si="83"/>
        <v>1337</v>
      </c>
      <c r="B1339" t="str">
        <f>C1339&amp;" "&amp;D1339&amp;" - "&amp;F1339</f>
        <v>Brogan Rafferty - VAN</v>
      </c>
      <c r="C1339" t="str">
        <f>RIGHT(E1339,(LEN(E1339)-1)-SEARCH(",",E1339,1))</f>
        <v>Brogan</v>
      </c>
      <c r="D1339" t="str">
        <f>LEFT(E1339,SEARCH(",",E1339,1)-1)</f>
        <v>Rafferty</v>
      </c>
      <c r="E1339" s="39" t="s">
        <v>2554</v>
      </c>
      <c r="F1339" s="30" t="s">
        <v>34</v>
      </c>
      <c r="G1339" s="35">
        <v>0</v>
      </c>
      <c r="H1339" s="9" t="s">
        <v>2446</v>
      </c>
      <c r="I1339" s="9" t="s">
        <v>2448</v>
      </c>
      <c r="J1339" s="9">
        <v>24</v>
      </c>
      <c r="K1339" s="35">
        <f>VALUE(COUNTIF(Validation!$A$2:$H$47,E1339))</f>
        <v>0</v>
      </c>
      <c r="L1339" s="361">
        <f>IF(OR(N1339="RFA",N1339="UFA",N1339="",N1339=0),0,N1339)</f>
        <v>700000</v>
      </c>
      <c r="M1339" s="361">
        <f>IF(OR(O1339="RFA",O1339="UFA",O1339="",O1339=0),0,O1339)</f>
        <v>700000</v>
      </c>
      <c r="N1339" s="358">
        <v>700000</v>
      </c>
      <c r="O1339" s="358">
        <v>700000</v>
      </c>
      <c r="P1339" s="358" t="s">
        <v>8</v>
      </c>
      <c r="Q1339" s="358">
        <v>0</v>
      </c>
      <c r="R1339" s="358">
        <v>0</v>
      </c>
      <c r="S1339" s="358">
        <v>0</v>
      </c>
      <c r="T1339" s="358">
        <v>0</v>
      </c>
      <c r="U1339" s="35">
        <f t="shared" si="80"/>
        <v>2</v>
      </c>
      <c r="W1339">
        <f>COUNTIF($E$3:$E$1479,E1339)</f>
        <v>1</v>
      </c>
      <c r="X1339" s="35">
        <f t="shared" si="81"/>
        <v>0</v>
      </c>
      <c r="Y1339">
        <f t="shared" si="82"/>
        <v>1</v>
      </c>
    </row>
    <row r="1340" spans="1:25" ht="15.75" x14ac:dyDescent="0.25">
      <c r="A1340">
        <f t="shared" si="83"/>
        <v>1338</v>
      </c>
      <c r="B1340" t="str">
        <f>C1340&amp;" "&amp;D1340&amp;" - "&amp;F1340</f>
        <v>Josh Teves - VAN</v>
      </c>
      <c r="C1340" t="str">
        <f>RIGHT(E1340,(LEN(E1340)-1)-SEARCH(",",E1340,1))</f>
        <v>Josh</v>
      </c>
      <c r="D1340" t="str">
        <f>LEFT(E1340,SEARCH(",",E1340,1)-1)</f>
        <v>Teves</v>
      </c>
      <c r="E1340" s="39" t="s">
        <v>2553</v>
      </c>
      <c r="F1340" s="30" t="s">
        <v>34</v>
      </c>
      <c r="G1340" s="35">
        <v>0</v>
      </c>
      <c r="H1340" s="35" t="s">
        <v>2447</v>
      </c>
      <c r="I1340" s="35" t="s">
        <v>2448</v>
      </c>
      <c r="J1340" s="35">
        <v>24</v>
      </c>
      <c r="K1340" s="35">
        <f>VALUE(COUNTIF(Validation!$A$2:$H$47,E1340))</f>
        <v>0</v>
      </c>
      <c r="L1340" s="361">
        <f>IF(OR(N1340="RFA",N1340="UFA",N1340="",N1340=0),0,N1340)</f>
        <v>700000</v>
      </c>
      <c r="M1340" s="361">
        <f>IF(OR(O1340="RFA",O1340="UFA",O1340="",O1340=0),0,O1340)</f>
        <v>700000</v>
      </c>
      <c r="N1340" s="358">
        <v>700000</v>
      </c>
      <c r="O1340" s="358">
        <v>700000</v>
      </c>
      <c r="P1340" s="358" t="s">
        <v>8</v>
      </c>
      <c r="Q1340" s="358">
        <v>0</v>
      </c>
      <c r="R1340" s="358">
        <v>0</v>
      </c>
      <c r="S1340" s="358">
        <v>0</v>
      </c>
      <c r="T1340" s="358">
        <v>0</v>
      </c>
      <c r="U1340" s="35">
        <f t="shared" ref="U1340:U1400" si="84">COUNTIF(N1340:T1340,"&gt;0")</f>
        <v>2</v>
      </c>
      <c r="W1340">
        <f>COUNTIF($E$3:$E$1479,E1340)</f>
        <v>1</v>
      </c>
      <c r="X1340" s="35">
        <f t="shared" si="81"/>
        <v>0</v>
      </c>
      <c r="Y1340">
        <f t="shared" si="82"/>
        <v>1</v>
      </c>
    </row>
    <row r="1341" spans="1:25" ht="15.75" x14ac:dyDescent="0.25">
      <c r="A1341">
        <f t="shared" si="83"/>
        <v>1339</v>
      </c>
      <c r="B1341" t="str">
        <f>C1341&amp;" "&amp;D1341&amp;" - "&amp;F1341</f>
        <v>Richard Bachman - VAN</v>
      </c>
      <c r="C1341" t="str">
        <f>RIGHT(E1341,(LEN(E1341)-1)-SEARCH(",",E1341,1))</f>
        <v>Richard</v>
      </c>
      <c r="D1341" t="str">
        <f>LEFT(E1341,SEARCH(",",E1341,1)-1)</f>
        <v>Bachman</v>
      </c>
      <c r="E1341" s="39" t="s">
        <v>2365</v>
      </c>
      <c r="F1341" s="30" t="s">
        <v>34</v>
      </c>
      <c r="G1341" s="35">
        <v>0</v>
      </c>
      <c r="H1341" s="9" t="s">
        <v>127</v>
      </c>
      <c r="I1341" s="9" t="s">
        <v>2448</v>
      </c>
      <c r="J1341" s="9">
        <v>32</v>
      </c>
      <c r="K1341" s="35">
        <f>VALUE(COUNTIF(Validation!$A$2:$H$47,E1341))</f>
        <v>0</v>
      </c>
      <c r="L1341" s="361">
        <f>IF(OR(N1341="RFA",N1341="UFA",N1341="",N1341=0),0,N1341)</f>
        <v>675000</v>
      </c>
      <c r="M1341" s="361">
        <f>IF(OR(O1341="RFA",O1341="UFA",O1341="",O1341=0),0,O1341)</f>
        <v>0</v>
      </c>
      <c r="N1341" s="358">
        <v>675000</v>
      </c>
      <c r="O1341" s="358" t="s">
        <v>7</v>
      </c>
      <c r="P1341" s="358">
        <v>0</v>
      </c>
      <c r="Q1341" s="358">
        <v>0</v>
      </c>
      <c r="R1341" s="358">
        <v>0</v>
      </c>
      <c r="S1341" s="358">
        <v>0</v>
      </c>
      <c r="T1341" s="358">
        <v>0</v>
      </c>
      <c r="U1341" s="35">
        <f t="shared" si="84"/>
        <v>1</v>
      </c>
      <c r="W1341">
        <f>COUNTIF($E$3:$E$1479,E1341)</f>
        <v>1</v>
      </c>
      <c r="X1341" s="35">
        <f t="shared" ref="X1341:X1390" si="85">IF(LEFT(G1341,3)="ELC",1,0)</f>
        <v>0</v>
      </c>
      <c r="Y1341">
        <f t="shared" ref="Y1341:Y1390" si="86">IF(L1341=M1341,1,0)</f>
        <v>0</v>
      </c>
    </row>
    <row r="1342" spans="1:25" ht="15.75" x14ac:dyDescent="0.25">
      <c r="A1342">
        <f t="shared" si="83"/>
        <v>1340</v>
      </c>
      <c r="B1342" t="str">
        <f>C1342&amp;" "&amp;D1342&amp;" - "&amp;F1342</f>
        <v>Ashton Sautner - VAN</v>
      </c>
      <c r="C1342" t="str">
        <f>RIGHT(E1342,(LEN(E1342)-1)-SEARCH(",",E1342,1))</f>
        <v>Ashton</v>
      </c>
      <c r="D1342" t="str">
        <f>LEFT(E1342,SEARCH(",",E1342,1)-1)</f>
        <v>Sautner</v>
      </c>
      <c r="E1342" s="39" t="s">
        <v>2364</v>
      </c>
      <c r="F1342" s="30" t="s">
        <v>34</v>
      </c>
      <c r="G1342" s="35">
        <v>0</v>
      </c>
      <c r="H1342" s="35" t="s">
        <v>2447</v>
      </c>
      <c r="I1342" s="35" t="s">
        <v>2448</v>
      </c>
      <c r="J1342" s="35">
        <v>25</v>
      </c>
      <c r="K1342" s="35">
        <f>VALUE(COUNTIF(Validation!$A$2:$H$47,E1342))</f>
        <v>0</v>
      </c>
      <c r="L1342" s="361">
        <f>IF(OR(N1342="RFA",N1342="UFA",N1342="",N1342=0),0,N1342)</f>
        <v>675000</v>
      </c>
      <c r="M1342" s="361">
        <f>IF(OR(O1342="RFA",O1342="UFA",O1342="",O1342=0),0,O1342)</f>
        <v>0</v>
      </c>
      <c r="N1342" s="358">
        <v>675000</v>
      </c>
      <c r="O1342" s="358" t="s">
        <v>8</v>
      </c>
      <c r="P1342" s="358">
        <v>0</v>
      </c>
      <c r="Q1342" s="358">
        <v>0</v>
      </c>
      <c r="R1342" s="358">
        <v>0</v>
      </c>
      <c r="S1342" s="358">
        <v>0</v>
      </c>
      <c r="T1342" s="358">
        <v>0</v>
      </c>
      <c r="U1342" s="35">
        <f t="shared" si="84"/>
        <v>1</v>
      </c>
      <c r="W1342">
        <f>COUNTIF($E$3:$E$1479,E1342)</f>
        <v>1</v>
      </c>
      <c r="X1342" s="35">
        <f t="shared" si="85"/>
        <v>0</v>
      </c>
      <c r="Y1342">
        <f t="shared" si="86"/>
        <v>0</v>
      </c>
    </row>
    <row r="1343" spans="1:25" ht="15.75" x14ac:dyDescent="0.25">
      <c r="A1343">
        <f t="shared" si="83"/>
        <v>1341</v>
      </c>
      <c r="B1343" t="str">
        <f>C1343&amp;" "&amp;D1343&amp;" - "&amp;F1343</f>
        <v>Brock Boeser - VAN</v>
      </c>
      <c r="C1343" t="str">
        <f>RIGHT(E1343,(LEN(E1343)-1)-SEARCH(",",E1343,1))</f>
        <v>Brock</v>
      </c>
      <c r="D1343" t="str">
        <f>LEFT(E1343,SEARCH(",",E1343,1)-1)</f>
        <v>Boeser</v>
      </c>
      <c r="E1343" s="39" t="s">
        <v>2339</v>
      </c>
      <c r="F1343" s="30" t="s">
        <v>34</v>
      </c>
      <c r="G1343" s="35">
        <v>0</v>
      </c>
      <c r="H1343" s="35" t="s">
        <v>2440</v>
      </c>
      <c r="I1343" s="35" t="s">
        <v>2441</v>
      </c>
      <c r="J1343" s="35">
        <v>22</v>
      </c>
      <c r="K1343" s="35">
        <f>VALUE(COUNTIF(Validation!$A$2:$H$47,E1343))</f>
        <v>0</v>
      </c>
      <c r="L1343" s="361">
        <f>IF(OR(N1343="RFA",N1343="UFA",N1343="",N1343=0),0,N1343)</f>
        <v>0</v>
      </c>
      <c r="M1343" s="361">
        <f>IF(OR(O1343="RFA",O1343="UFA",O1343="",O1343=0),0,O1343)</f>
        <v>0</v>
      </c>
      <c r="N1343" s="358" t="s">
        <v>8</v>
      </c>
      <c r="O1343" s="358">
        <v>0</v>
      </c>
      <c r="P1343" s="358">
        <v>0</v>
      </c>
      <c r="Q1343" s="358">
        <v>0</v>
      </c>
      <c r="R1343" s="358">
        <v>0</v>
      </c>
      <c r="S1343" s="358">
        <v>0</v>
      </c>
      <c r="T1343" s="358">
        <v>0</v>
      </c>
      <c r="U1343" s="35">
        <f t="shared" si="84"/>
        <v>0</v>
      </c>
      <c r="W1343">
        <f>COUNTIF($E$3:$E$1479,E1343)</f>
        <v>1</v>
      </c>
      <c r="X1343" s="35">
        <f t="shared" si="85"/>
        <v>0</v>
      </c>
      <c r="Y1343">
        <f t="shared" si="86"/>
        <v>1</v>
      </c>
    </row>
    <row r="1344" spans="1:25" ht="15.75" x14ac:dyDescent="0.25">
      <c r="A1344">
        <f t="shared" si="83"/>
        <v>1342</v>
      </c>
      <c r="B1344" t="str">
        <f>C1344&amp;" "&amp;D1344&amp;" - "&amp;F1344</f>
        <v>Nikolay Goldobin - VAN</v>
      </c>
      <c r="C1344" t="str">
        <f>RIGHT(E1344,(LEN(E1344)-1)-SEARCH(",",E1344,1))</f>
        <v>Nikolay</v>
      </c>
      <c r="D1344" t="str">
        <f>LEFT(E1344,SEARCH(",",E1344,1)-1)</f>
        <v>Goldobin</v>
      </c>
      <c r="E1344" s="39" t="s">
        <v>2352</v>
      </c>
      <c r="F1344" s="30" t="s">
        <v>34</v>
      </c>
      <c r="G1344" s="35">
        <v>0</v>
      </c>
      <c r="H1344" s="35" t="s">
        <v>2442</v>
      </c>
      <c r="I1344" s="35" t="s">
        <v>2441</v>
      </c>
      <c r="J1344" s="35">
        <v>23</v>
      </c>
      <c r="K1344" s="35">
        <f>VALUE(COUNTIF(Validation!$A$2:$H$47,E1344))</f>
        <v>0</v>
      </c>
      <c r="L1344" s="361">
        <f>IF(OR(N1344="RFA",N1344="UFA",N1344="",N1344=0),0,N1344)</f>
        <v>0</v>
      </c>
      <c r="M1344" s="361">
        <f>IF(OR(O1344="RFA",O1344="UFA",O1344="",O1344=0),0,O1344)</f>
        <v>0</v>
      </c>
      <c r="N1344" s="358" t="s">
        <v>8</v>
      </c>
      <c r="O1344" s="358">
        <v>0</v>
      </c>
      <c r="P1344" s="358">
        <v>0</v>
      </c>
      <c r="Q1344" s="358">
        <v>0</v>
      </c>
      <c r="R1344" s="358">
        <v>0</v>
      </c>
      <c r="S1344" s="358">
        <v>0</v>
      </c>
      <c r="T1344" s="358">
        <v>0</v>
      </c>
      <c r="U1344" s="35">
        <f t="shared" si="84"/>
        <v>0</v>
      </c>
      <c r="W1344">
        <f>COUNTIF($E$3:$E$1479,E1344)</f>
        <v>1</v>
      </c>
      <c r="X1344" s="35">
        <f t="shared" si="85"/>
        <v>0</v>
      </c>
      <c r="Y1344">
        <f t="shared" si="86"/>
        <v>1</v>
      </c>
    </row>
    <row r="1345" spans="1:25" ht="15.75" x14ac:dyDescent="0.25">
      <c r="A1345">
        <f t="shared" si="83"/>
        <v>1343</v>
      </c>
      <c r="B1345" t="str">
        <f>C1345&amp;" "&amp;D1345&amp;" - "&amp;F1345</f>
        <v>Mark Stone - VGK</v>
      </c>
      <c r="C1345" t="str">
        <f>RIGHT(E1345,(LEN(E1345)-1)-SEARCH(",",E1345,1))</f>
        <v>Mark</v>
      </c>
      <c r="D1345" t="str">
        <f>LEFT(E1345,SEARCH(",",E1345,1)-1)</f>
        <v>Stone</v>
      </c>
      <c r="E1345" s="39" t="s">
        <v>1516</v>
      </c>
      <c r="F1345" s="30" t="s">
        <v>135</v>
      </c>
      <c r="G1345" s="35" t="s">
        <v>422</v>
      </c>
      <c r="H1345" s="9" t="s">
        <v>88</v>
      </c>
      <c r="I1345" s="9" t="s">
        <v>2679</v>
      </c>
      <c r="J1345" s="9">
        <v>27</v>
      </c>
      <c r="K1345" s="35">
        <f>VALUE(COUNTIF(Validation!$A$2:$H$47,E1345))</f>
        <v>0</v>
      </c>
      <c r="L1345" s="361">
        <f>IF(OR(N1345="RFA",N1345="UFA",N1345="",N1345=0),0,N1345)</f>
        <v>9500000</v>
      </c>
      <c r="M1345" s="361">
        <f>IF(OR(O1345="RFA",O1345="UFA",O1345="",O1345=0),0,O1345)</f>
        <v>9500000</v>
      </c>
      <c r="N1345" s="358">
        <v>9500000</v>
      </c>
      <c r="O1345" s="358">
        <v>9500000</v>
      </c>
      <c r="P1345" s="358">
        <v>9500000</v>
      </c>
      <c r="Q1345" s="358">
        <v>9500000</v>
      </c>
      <c r="R1345" s="358">
        <v>9500000</v>
      </c>
      <c r="S1345" s="358">
        <v>9500000</v>
      </c>
      <c r="T1345" s="358">
        <v>9500000</v>
      </c>
      <c r="U1345" s="35">
        <f t="shared" si="84"/>
        <v>7</v>
      </c>
      <c r="W1345">
        <f>COUNTIF($E$3:$E$1479,E1345)</f>
        <v>1</v>
      </c>
      <c r="X1345" s="35">
        <f t="shared" si="85"/>
        <v>0</v>
      </c>
      <c r="Y1345">
        <f t="shared" si="86"/>
        <v>1</v>
      </c>
    </row>
    <row r="1346" spans="1:25" ht="15.75" x14ac:dyDescent="0.25">
      <c r="A1346">
        <f t="shared" si="83"/>
        <v>1344</v>
      </c>
      <c r="B1346" t="str">
        <f>C1346&amp;" "&amp;D1346&amp;" - "&amp;F1346</f>
        <v>Marc-Andre Fleury - VGK</v>
      </c>
      <c r="C1346" t="str">
        <f>RIGHT(E1346,(LEN(E1346)-1)-SEARCH(",",E1346,1))</f>
        <v>Marc-Andre</v>
      </c>
      <c r="D1346" t="str">
        <f>LEFT(E1346,SEARCH(",",E1346,1)-1)</f>
        <v>Fleury</v>
      </c>
      <c r="E1346" s="39" t="s">
        <v>2901</v>
      </c>
      <c r="F1346" s="30" t="s">
        <v>135</v>
      </c>
      <c r="G1346" s="35" t="s">
        <v>383</v>
      </c>
      <c r="H1346" s="35" t="s">
        <v>127</v>
      </c>
      <c r="I1346" s="35" t="s">
        <v>2679</v>
      </c>
      <c r="J1346" s="35">
        <v>34</v>
      </c>
      <c r="K1346" s="35">
        <f>VALUE(COUNTIF(Validation!$A$2:$H$47,E1346))</f>
        <v>0</v>
      </c>
      <c r="L1346" s="361">
        <f>IF(OR(N1346="RFA",N1346="UFA",N1346="",N1346=0),0,N1346)</f>
        <v>7000000</v>
      </c>
      <c r="M1346" s="361">
        <f>IF(OR(O1346="RFA",O1346="UFA",O1346="",O1346=0),0,O1346)</f>
        <v>7000000</v>
      </c>
      <c r="N1346" s="358">
        <v>7000000</v>
      </c>
      <c r="O1346" s="358">
        <v>7000000</v>
      </c>
      <c r="P1346" s="358">
        <v>7000000</v>
      </c>
      <c r="Q1346" s="358" t="s">
        <v>7</v>
      </c>
      <c r="R1346" s="358">
        <v>0</v>
      </c>
      <c r="S1346" s="358">
        <v>0</v>
      </c>
      <c r="T1346" s="358">
        <v>0</v>
      </c>
      <c r="U1346" s="35">
        <f t="shared" si="84"/>
        <v>3</v>
      </c>
      <c r="W1346">
        <f>COUNTIF($E$3:$E$1479,E1346)</f>
        <v>1</v>
      </c>
      <c r="X1346" s="35">
        <f t="shared" si="85"/>
        <v>0</v>
      </c>
      <c r="Y1346">
        <f t="shared" si="86"/>
        <v>1</v>
      </c>
    </row>
    <row r="1347" spans="1:25" ht="15.75" x14ac:dyDescent="0.25">
      <c r="A1347">
        <f t="shared" si="83"/>
        <v>1345</v>
      </c>
      <c r="B1347" t="str">
        <f>C1347&amp;" "&amp;D1347&amp;" - "&amp;F1347</f>
        <v>Max Pacioretty - VGK</v>
      </c>
      <c r="C1347" t="str">
        <f>RIGHT(E1347,(LEN(E1347)-1)-SEARCH(",",E1347,1))</f>
        <v>Max</v>
      </c>
      <c r="D1347" t="str">
        <f>LEFT(E1347,SEARCH(",",E1347,1)-1)</f>
        <v>Pacioretty</v>
      </c>
      <c r="E1347" s="39" t="s">
        <v>2370</v>
      </c>
      <c r="F1347" s="30" t="s">
        <v>135</v>
      </c>
      <c r="G1347" s="35" t="s">
        <v>383</v>
      </c>
      <c r="H1347" s="35" t="s">
        <v>93</v>
      </c>
      <c r="I1347" s="35" t="s">
        <v>2679</v>
      </c>
      <c r="J1347" s="35">
        <v>30</v>
      </c>
      <c r="K1347" s="35">
        <f>VALUE(COUNTIF(Validation!$A$2:$H$47,E1347))</f>
        <v>0</v>
      </c>
      <c r="L1347" s="361">
        <f>IF(OR(N1347="RFA",N1347="UFA",N1347="",N1347=0),0,N1347)</f>
        <v>7000000</v>
      </c>
      <c r="M1347" s="361">
        <f>IF(OR(O1347="RFA",O1347="UFA",O1347="",O1347=0),0,O1347)</f>
        <v>7000000</v>
      </c>
      <c r="N1347" s="358">
        <v>7000000</v>
      </c>
      <c r="O1347" s="358">
        <v>7000000</v>
      </c>
      <c r="P1347" s="358">
        <v>7000000</v>
      </c>
      <c r="Q1347" s="358">
        <v>7000000</v>
      </c>
      <c r="R1347" s="358" t="s">
        <v>7</v>
      </c>
      <c r="S1347" s="358">
        <v>0</v>
      </c>
      <c r="T1347" s="358">
        <v>0</v>
      </c>
      <c r="U1347" s="35">
        <f t="shared" si="84"/>
        <v>4</v>
      </c>
      <c r="W1347">
        <f>COUNTIF($E$3:$E$1479,E1347)</f>
        <v>1</v>
      </c>
      <c r="X1347" s="35">
        <f t="shared" si="85"/>
        <v>0</v>
      </c>
      <c r="Y1347">
        <f t="shared" si="86"/>
        <v>1</v>
      </c>
    </row>
    <row r="1348" spans="1:25" ht="15.75" x14ac:dyDescent="0.25">
      <c r="A1348">
        <f t="shared" ref="A1348:A1411" si="87">A1347+1</f>
        <v>1346</v>
      </c>
      <c r="B1348" t="str">
        <f>C1348&amp;" "&amp;D1348&amp;" - "&amp;F1348</f>
        <v>Paul Stastny - VGK</v>
      </c>
      <c r="C1348" t="str">
        <f>RIGHT(E1348,(LEN(E1348)-1)-SEARCH(",",E1348,1))</f>
        <v>Paul</v>
      </c>
      <c r="D1348" t="str">
        <f>LEFT(E1348,SEARCH(",",E1348,1)-1)</f>
        <v>Stastny</v>
      </c>
      <c r="E1348" s="39" t="s">
        <v>2366</v>
      </c>
      <c r="F1348" s="30" t="s">
        <v>135</v>
      </c>
      <c r="G1348" s="35" t="s">
        <v>383</v>
      </c>
      <c r="H1348" s="35" t="s">
        <v>73</v>
      </c>
      <c r="I1348" s="35" t="s">
        <v>2679</v>
      </c>
      <c r="J1348" s="35">
        <v>33</v>
      </c>
      <c r="K1348" s="35">
        <f>VALUE(COUNTIF(Validation!$A$2:$H$47,E1348))</f>
        <v>0</v>
      </c>
      <c r="L1348" s="361">
        <f>IF(OR(N1348="RFA",N1348="UFA",N1348="",N1348=0),0,N1348)</f>
        <v>6500000</v>
      </c>
      <c r="M1348" s="361">
        <f>IF(OR(O1348="RFA",O1348="UFA",O1348="",O1348=0),0,O1348)</f>
        <v>6500000</v>
      </c>
      <c r="N1348" s="358">
        <v>6500000</v>
      </c>
      <c r="O1348" s="358">
        <v>6500000</v>
      </c>
      <c r="P1348" s="358" t="s">
        <v>7</v>
      </c>
      <c r="Q1348" s="358">
        <v>0</v>
      </c>
      <c r="R1348" s="358">
        <v>0</v>
      </c>
      <c r="S1348" s="358">
        <v>0</v>
      </c>
      <c r="T1348" s="358">
        <v>0</v>
      </c>
      <c r="U1348" s="35">
        <f t="shared" si="84"/>
        <v>2</v>
      </c>
      <c r="W1348">
        <f>COUNTIF($E$3:$E$1479,E1348)</f>
        <v>1</v>
      </c>
      <c r="X1348" s="35">
        <f t="shared" si="85"/>
        <v>0</v>
      </c>
      <c r="Y1348">
        <f t="shared" si="86"/>
        <v>1</v>
      </c>
    </row>
    <row r="1349" spans="1:25" ht="15.75" x14ac:dyDescent="0.25">
      <c r="A1349">
        <f t="shared" si="87"/>
        <v>1347</v>
      </c>
      <c r="B1349" t="str">
        <f>C1349&amp;" "&amp;D1349&amp;" - "&amp;F1349</f>
        <v>Nate Schmidt - VGK</v>
      </c>
      <c r="C1349" t="str">
        <f>RIGHT(E1349,(LEN(E1349)-1)-SEARCH(",",E1349,1))</f>
        <v>Nate</v>
      </c>
      <c r="D1349" t="str">
        <f>LEFT(E1349,SEARCH(",",E1349,1)-1)</f>
        <v>Schmidt</v>
      </c>
      <c r="E1349" s="39" t="s">
        <v>2380</v>
      </c>
      <c r="F1349" s="30" t="s">
        <v>135</v>
      </c>
      <c r="G1349" s="35" t="s">
        <v>383</v>
      </c>
      <c r="H1349" s="35" t="s">
        <v>381</v>
      </c>
      <c r="I1349" s="35" t="s">
        <v>2679</v>
      </c>
      <c r="J1349" s="35">
        <v>28</v>
      </c>
      <c r="K1349" s="35">
        <f>VALUE(COUNTIF(Validation!$A$2:$H$47,E1349))</f>
        <v>0</v>
      </c>
      <c r="L1349" s="361">
        <f>IF(OR(N1349="RFA",N1349="UFA",N1349="",N1349=0),0,N1349)</f>
        <v>5950000</v>
      </c>
      <c r="M1349" s="361">
        <f>IF(OR(O1349="RFA",O1349="UFA",O1349="",O1349=0),0,O1349)</f>
        <v>5950000</v>
      </c>
      <c r="N1349" s="358">
        <v>5950000</v>
      </c>
      <c r="O1349" s="358">
        <v>5950000</v>
      </c>
      <c r="P1349" s="358">
        <v>5950000</v>
      </c>
      <c r="Q1349" s="358">
        <v>5950000</v>
      </c>
      <c r="R1349" s="358">
        <v>5950000</v>
      </c>
      <c r="S1349" s="358">
        <v>5950000</v>
      </c>
      <c r="T1349" s="358" t="s">
        <v>7</v>
      </c>
      <c r="U1349" s="35">
        <f t="shared" si="84"/>
        <v>6</v>
      </c>
      <c r="W1349">
        <f>COUNTIF($E$3:$E$1479,E1349)</f>
        <v>1</v>
      </c>
      <c r="X1349" s="35">
        <f t="shared" si="85"/>
        <v>0</v>
      </c>
      <c r="Y1349">
        <f t="shared" si="86"/>
        <v>1</v>
      </c>
    </row>
    <row r="1350" spans="1:25" ht="15.75" x14ac:dyDescent="0.25">
      <c r="A1350">
        <f t="shared" si="87"/>
        <v>1348</v>
      </c>
      <c r="B1350" t="str">
        <f>C1350&amp;" "&amp;D1350&amp;" - "&amp;F1350</f>
        <v>William Karlsson - VGK</v>
      </c>
      <c r="C1350" t="str">
        <f>RIGHT(E1350,(LEN(E1350)-1)-SEARCH(",",E1350,1))</f>
        <v>William</v>
      </c>
      <c r="D1350" t="str">
        <f>LEFT(E1350,SEARCH(",",E1350,1)-1)</f>
        <v>Karlsson</v>
      </c>
      <c r="E1350" s="39" t="s">
        <v>2367</v>
      </c>
      <c r="F1350" s="30" t="s">
        <v>135</v>
      </c>
      <c r="G1350" s="35">
        <v>0</v>
      </c>
      <c r="H1350" s="35" t="s">
        <v>73</v>
      </c>
      <c r="I1350" s="35" t="s">
        <v>2679</v>
      </c>
      <c r="J1350" s="35">
        <v>26</v>
      </c>
      <c r="K1350" s="35">
        <f>VALUE(COUNTIF(Validation!$A$2:$H$47,E1350))</f>
        <v>0</v>
      </c>
      <c r="L1350" s="361">
        <f>IF(OR(N1350="RFA",N1350="UFA",N1350="",N1350=0),0,N1350)</f>
        <v>5900000</v>
      </c>
      <c r="M1350" s="361">
        <f>IF(OR(O1350="RFA",O1350="UFA",O1350="",O1350=0),0,O1350)</f>
        <v>5900000</v>
      </c>
      <c r="N1350" s="358">
        <v>5900000</v>
      </c>
      <c r="O1350" s="358">
        <v>5900000</v>
      </c>
      <c r="P1350" s="358">
        <v>5900000</v>
      </c>
      <c r="Q1350" s="358">
        <v>5900000</v>
      </c>
      <c r="R1350" s="358">
        <v>5900000</v>
      </c>
      <c r="S1350" s="358">
        <v>5900000</v>
      </c>
      <c r="T1350" s="358">
        <v>5900000</v>
      </c>
      <c r="U1350" s="35">
        <f t="shared" si="84"/>
        <v>7</v>
      </c>
      <c r="W1350">
        <f>COUNTIF($E$3:$E$1479,E1350)</f>
        <v>1</v>
      </c>
      <c r="X1350" s="35">
        <f t="shared" si="85"/>
        <v>0</v>
      </c>
      <c r="Y1350">
        <f t="shared" si="86"/>
        <v>1</v>
      </c>
    </row>
    <row r="1351" spans="1:25" ht="15.75" x14ac:dyDescent="0.25">
      <c r="A1351">
        <f t="shared" si="87"/>
        <v>1349</v>
      </c>
      <c r="B1351" t="str">
        <f>C1351&amp;" "&amp;D1351&amp;" - "&amp;F1351</f>
        <v>Shea Theodore - VGK</v>
      </c>
      <c r="C1351" t="str">
        <f>RIGHT(E1351,(LEN(E1351)-1)-SEARCH(",",E1351,1))</f>
        <v>Shea</v>
      </c>
      <c r="D1351" t="str">
        <f>LEFT(E1351,SEARCH(",",E1351,1)-1)</f>
        <v>Theodore</v>
      </c>
      <c r="E1351" s="39" t="s">
        <v>2384</v>
      </c>
      <c r="F1351" s="30" t="s">
        <v>135</v>
      </c>
      <c r="G1351" s="35">
        <v>0</v>
      </c>
      <c r="H1351" s="35" t="s">
        <v>382</v>
      </c>
      <c r="I1351" s="35" t="s">
        <v>2679</v>
      </c>
      <c r="J1351" s="35">
        <v>24</v>
      </c>
      <c r="K1351" s="35">
        <f>VALUE(COUNTIF(Validation!$A$2:$H$47,E1351))</f>
        <v>0</v>
      </c>
      <c r="L1351" s="361">
        <f>IF(OR(N1351="RFA",N1351="UFA",N1351="",N1351=0),0,N1351)</f>
        <v>5200000</v>
      </c>
      <c r="M1351" s="361">
        <f>IF(OR(O1351="RFA",O1351="UFA",O1351="",O1351=0),0,O1351)</f>
        <v>5200000</v>
      </c>
      <c r="N1351" s="358">
        <v>5200000</v>
      </c>
      <c r="O1351" s="358">
        <v>5200000</v>
      </c>
      <c r="P1351" s="358">
        <v>5200000</v>
      </c>
      <c r="Q1351" s="358">
        <v>5200000</v>
      </c>
      <c r="R1351" s="358">
        <v>5200000</v>
      </c>
      <c r="S1351" s="358">
        <v>5200000</v>
      </c>
      <c r="T1351" s="358" t="s">
        <v>7</v>
      </c>
      <c r="U1351" s="35">
        <f t="shared" si="84"/>
        <v>6</v>
      </c>
      <c r="W1351">
        <f>COUNTIF($E$3:$E$1479,E1351)</f>
        <v>1</v>
      </c>
      <c r="X1351" s="35">
        <f t="shared" si="85"/>
        <v>0</v>
      </c>
      <c r="Y1351">
        <f t="shared" si="86"/>
        <v>1</v>
      </c>
    </row>
    <row r="1352" spans="1:25" ht="15.75" x14ac:dyDescent="0.25">
      <c r="A1352">
        <f t="shared" si="87"/>
        <v>1350</v>
      </c>
      <c r="B1352" t="str">
        <f>C1352&amp;" "&amp;D1352&amp;" - "&amp;F1352</f>
        <v>Jonathan Marchessault - VGK</v>
      </c>
      <c r="C1352" t="str">
        <f>RIGHT(E1352,(LEN(E1352)-1)-SEARCH(",",E1352,1))</f>
        <v>Jonathan</v>
      </c>
      <c r="D1352" t="str">
        <f>LEFT(E1352,SEARCH(",",E1352,1)-1)</f>
        <v>Marchessault</v>
      </c>
      <c r="E1352" s="39" t="s">
        <v>2369</v>
      </c>
      <c r="F1352" s="5" t="s">
        <v>135</v>
      </c>
      <c r="G1352" s="35" t="s">
        <v>383</v>
      </c>
      <c r="H1352" s="35" t="s">
        <v>2691</v>
      </c>
      <c r="I1352" s="35" t="s">
        <v>2679</v>
      </c>
      <c r="J1352" s="35">
        <v>28</v>
      </c>
      <c r="K1352" s="35">
        <f>VALUE(COUNTIF(Validation!$A$2:$H$47,E1352))</f>
        <v>0</v>
      </c>
      <c r="L1352" s="361">
        <f>IF(OR(N1352="RFA",N1352="UFA",N1352="",N1352=0),0,N1352)</f>
        <v>5000000</v>
      </c>
      <c r="M1352" s="361">
        <f>IF(OR(O1352="RFA",O1352="UFA",O1352="",O1352=0),0,O1352)</f>
        <v>5000000</v>
      </c>
      <c r="N1352" s="358">
        <v>5000000</v>
      </c>
      <c r="O1352" s="358">
        <v>5000000</v>
      </c>
      <c r="P1352" s="358">
        <v>5000000</v>
      </c>
      <c r="Q1352" s="358">
        <v>5000000</v>
      </c>
      <c r="R1352" s="358">
        <v>5000000</v>
      </c>
      <c r="S1352" s="358" t="s">
        <v>7</v>
      </c>
      <c r="T1352" s="358">
        <v>0</v>
      </c>
      <c r="U1352" s="35">
        <f t="shared" si="84"/>
        <v>5</v>
      </c>
      <c r="W1352">
        <f>COUNTIF($E$3:$E$1479,E1352)</f>
        <v>1</v>
      </c>
      <c r="X1352" s="35">
        <f t="shared" si="85"/>
        <v>0</v>
      </c>
      <c r="Y1352">
        <f t="shared" si="86"/>
        <v>1</v>
      </c>
    </row>
    <row r="1353" spans="1:25" ht="15.75" x14ac:dyDescent="0.25">
      <c r="A1353">
        <f t="shared" si="87"/>
        <v>1351</v>
      </c>
      <c r="B1353" t="str">
        <f>C1353&amp;" "&amp;D1353&amp;" - "&amp;F1353</f>
        <v>Reilly Smith - VGK</v>
      </c>
      <c r="C1353" t="str">
        <f>RIGHT(E1353,(LEN(E1353)-1)-SEARCH(",",E1353,1))</f>
        <v>Reilly</v>
      </c>
      <c r="D1353" t="str">
        <f>LEFT(E1353,SEARCH(",",E1353,1)-1)</f>
        <v>Smith</v>
      </c>
      <c r="E1353" s="39" t="s">
        <v>3002</v>
      </c>
      <c r="F1353" s="5" t="s">
        <v>135</v>
      </c>
      <c r="G1353" s="35" t="s">
        <v>383</v>
      </c>
      <c r="H1353" s="9" t="s">
        <v>2682</v>
      </c>
      <c r="I1353" s="9" t="s">
        <v>2679</v>
      </c>
      <c r="J1353" s="9">
        <v>28</v>
      </c>
      <c r="K1353" s="35">
        <f>VALUE(COUNTIF(Validation!$A$2:$H$47,E1353))</f>
        <v>0</v>
      </c>
      <c r="L1353" s="361">
        <f>IF(OR(N1353="RFA",N1353="UFA",N1353="",N1353=0),0,N1353)</f>
        <v>5000000</v>
      </c>
      <c r="M1353" s="361">
        <f>IF(OR(O1353="RFA",O1353="UFA",O1353="",O1353=0),0,O1353)</f>
        <v>5000000</v>
      </c>
      <c r="N1353" s="358">
        <v>5000000</v>
      </c>
      <c r="O1353" s="358">
        <v>5000000</v>
      </c>
      <c r="P1353" s="358">
        <v>5000000</v>
      </c>
      <c r="Q1353" s="358" t="s">
        <v>7</v>
      </c>
      <c r="R1353" s="358">
        <v>0</v>
      </c>
      <c r="S1353" s="358">
        <v>0</v>
      </c>
      <c r="T1353" s="358">
        <v>0</v>
      </c>
      <c r="U1353" s="35">
        <f t="shared" si="84"/>
        <v>3</v>
      </c>
      <c r="W1353">
        <f>COUNTIF($E$3:$E$1479,E1353)</f>
        <v>1</v>
      </c>
      <c r="X1353" s="35">
        <f t="shared" si="85"/>
        <v>0</v>
      </c>
      <c r="Y1353">
        <f t="shared" si="86"/>
        <v>1</v>
      </c>
    </row>
    <row r="1354" spans="1:25" ht="15.75" x14ac:dyDescent="0.25">
      <c r="A1354">
        <f t="shared" si="87"/>
        <v>1352</v>
      </c>
      <c r="B1354" t="str">
        <f>C1354&amp;" "&amp;D1354&amp;" - "&amp;F1354</f>
        <v>Alex Tuch - VGK</v>
      </c>
      <c r="C1354" t="str">
        <f>RIGHT(E1354,(LEN(E1354)-1)-SEARCH(",",E1354,1))</f>
        <v>Alex</v>
      </c>
      <c r="D1354" t="str">
        <f>LEFT(E1354,SEARCH(",",E1354,1)-1)</f>
        <v>Tuch</v>
      </c>
      <c r="E1354" s="39" t="s">
        <v>2375</v>
      </c>
      <c r="F1354" s="5" t="s">
        <v>135</v>
      </c>
      <c r="G1354" s="35">
        <v>0</v>
      </c>
      <c r="H1354" s="35" t="s">
        <v>88</v>
      </c>
      <c r="I1354" s="35" t="s">
        <v>2679</v>
      </c>
      <c r="J1354" s="35">
        <v>23</v>
      </c>
      <c r="K1354" s="35">
        <f>VALUE(COUNTIF(Validation!$A$2:$H$47,E1354))</f>
        <v>0</v>
      </c>
      <c r="L1354" s="361">
        <f>IF(OR(N1354="RFA",N1354="UFA",N1354="",N1354=0),0,N1354)</f>
        <v>4750000</v>
      </c>
      <c r="M1354" s="361">
        <f>IF(OR(O1354="RFA",O1354="UFA",O1354="",O1354=0),0,O1354)</f>
        <v>4750000</v>
      </c>
      <c r="N1354" s="358">
        <v>4750000</v>
      </c>
      <c r="O1354" s="358">
        <v>4750000</v>
      </c>
      <c r="P1354" s="358">
        <v>4750000</v>
      </c>
      <c r="Q1354" s="358">
        <v>4750000</v>
      </c>
      <c r="R1354" s="358">
        <v>4750000</v>
      </c>
      <c r="S1354" s="358">
        <v>4750000</v>
      </c>
      <c r="T1354" s="358">
        <v>4750000</v>
      </c>
      <c r="U1354" s="35">
        <f t="shared" si="84"/>
        <v>7</v>
      </c>
      <c r="W1354">
        <f>COUNTIF($E$3:$E$1479,E1354)</f>
        <v>1</v>
      </c>
      <c r="X1354" s="35">
        <f t="shared" si="85"/>
        <v>0</v>
      </c>
      <c r="Y1354">
        <f t="shared" si="86"/>
        <v>1</v>
      </c>
    </row>
    <row r="1355" spans="1:25" ht="15.75" x14ac:dyDescent="0.25">
      <c r="A1355">
        <f t="shared" si="87"/>
        <v>1353</v>
      </c>
      <c r="B1355" t="str">
        <f>C1355&amp;" "&amp;D1355&amp;" - "&amp;F1355</f>
        <v>Cody Eakin - VGK</v>
      </c>
      <c r="C1355" t="str">
        <f>RIGHT(E1355,(LEN(E1355)-1)-SEARCH(",",E1355,1))</f>
        <v>Cody</v>
      </c>
      <c r="D1355" t="str">
        <f>LEFT(E1355,SEARCH(",",E1355,1)-1)</f>
        <v>Eakin</v>
      </c>
      <c r="E1355" s="39" t="s">
        <v>2371</v>
      </c>
      <c r="F1355" s="5" t="s">
        <v>135</v>
      </c>
      <c r="G1355" s="35">
        <v>0</v>
      </c>
      <c r="H1355" s="35" t="s">
        <v>73</v>
      </c>
      <c r="I1355" s="35" t="s">
        <v>2679</v>
      </c>
      <c r="J1355" s="35">
        <v>28</v>
      </c>
      <c r="K1355" s="35">
        <f>VALUE(COUNTIF(Validation!$A$2:$H$47,E1355))</f>
        <v>0</v>
      </c>
      <c r="L1355" s="361">
        <f>IF(OR(N1355="RFA",N1355="UFA",N1355="",N1355=0),0,N1355)</f>
        <v>3850000</v>
      </c>
      <c r="M1355" s="361">
        <f>IF(OR(O1355="RFA",O1355="UFA",O1355="",O1355=0),0,O1355)</f>
        <v>0</v>
      </c>
      <c r="N1355" s="358">
        <v>3850000</v>
      </c>
      <c r="O1355" s="358" t="s">
        <v>7</v>
      </c>
      <c r="P1355" s="358">
        <v>0</v>
      </c>
      <c r="Q1355" s="358">
        <v>0</v>
      </c>
      <c r="R1355" s="358">
        <v>0</v>
      </c>
      <c r="S1355" s="358">
        <v>0</v>
      </c>
      <c r="T1355" s="362">
        <v>0</v>
      </c>
      <c r="U1355" s="35">
        <f t="shared" si="84"/>
        <v>1</v>
      </c>
      <c r="W1355">
        <f>COUNTIF($E$3:$E$1479,E1355)</f>
        <v>1</v>
      </c>
      <c r="X1355" s="35">
        <f t="shared" si="85"/>
        <v>0</v>
      </c>
      <c r="Y1355">
        <f t="shared" si="86"/>
        <v>0</v>
      </c>
    </row>
    <row r="1356" spans="1:25" ht="15.75" x14ac:dyDescent="0.25">
      <c r="A1356">
        <f t="shared" si="87"/>
        <v>1354</v>
      </c>
      <c r="B1356" t="str">
        <f>C1356&amp;" "&amp;D1356&amp;" - "&amp;F1356</f>
        <v>Ryan Reaves - VGK</v>
      </c>
      <c r="C1356" t="str">
        <f>RIGHT(E1356,(LEN(E1356)-1)-SEARCH(",",E1356,1))</f>
        <v>Ryan</v>
      </c>
      <c r="D1356" t="str">
        <f>LEFT(E1356,SEARCH(",",E1356,1)-1)</f>
        <v>Reaves</v>
      </c>
      <c r="E1356" s="39" t="s">
        <v>2372</v>
      </c>
      <c r="F1356" s="5" t="s">
        <v>135</v>
      </c>
      <c r="G1356" s="35">
        <v>0</v>
      </c>
      <c r="H1356" s="35" t="s">
        <v>88</v>
      </c>
      <c r="I1356" s="35" t="s">
        <v>2679</v>
      </c>
      <c r="J1356" s="35">
        <v>32</v>
      </c>
      <c r="K1356" s="35">
        <f>VALUE(COUNTIF(Validation!$A$2:$H$47,E1356))</f>
        <v>0</v>
      </c>
      <c r="L1356" s="361">
        <f>IF(OR(N1356="RFA",N1356="UFA",N1356="",N1356=0),0,N1356)</f>
        <v>2775000</v>
      </c>
      <c r="M1356" s="361">
        <f>IF(OR(O1356="RFA",O1356="UFA",O1356="",O1356=0),0,O1356)</f>
        <v>0</v>
      </c>
      <c r="N1356" s="358">
        <v>2775000</v>
      </c>
      <c r="O1356" s="358" t="s">
        <v>7</v>
      </c>
      <c r="P1356" s="358">
        <v>0</v>
      </c>
      <c r="Q1356" s="358">
        <v>0</v>
      </c>
      <c r="R1356" s="358">
        <v>0</v>
      </c>
      <c r="S1356" s="358">
        <v>0</v>
      </c>
      <c r="T1356" s="358">
        <v>0</v>
      </c>
      <c r="U1356" s="35">
        <f t="shared" si="84"/>
        <v>1</v>
      </c>
      <c r="W1356">
        <f>COUNTIF($E$3:$E$1479,E1356)</f>
        <v>1</v>
      </c>
      <c r="X1356" s="35">
        <f t="shared" si="85"/>
        <v>0</v>
      </c>
      <c r="Y1356">
        <f t="shared" si="86"/>
        <v>0</v>
      </c>
    </row>
    <row r="1357" spans="1:25" ht="15.75" x14ac:dyDescent="0.25">
      <c r="A1357">
        <f t="shared" si="87"/>
        <v>1355</v>
      </c>
      <c r="B1357" t="str">
        <f>C1357&amp;" "&amp;D1357&amp;" - "&amp;F1357</f>
        <v>Brayden McNabb - VGK</v>
      </c>
      <c r="C1357" t="str">
        <f>RIGHT(E1357,(LEN(E1357)-1)-SEARCH(",",E1357,1))</f>
        <v>Brayden</v>
      </c>
      <c r="D1357" t="str">
        <f>LEFT(E1357,SEARCH(",",E1357,1)-1)</f>
        <v>McNabb</v>
      </c>
      <c r="E1357" s="39" t="s">
        <v>2379</v>
      </c>
      <c r="F1357" s="5" t="s">
        <v>135</v>
      </c>
      <c r="G1357" s="35">
        <v>0</v>
      </c>
      <c r="H1357" s="35" t="s">
        <v>382</v>
      </c>
      <c r="I1357" s="35" t="s">
        <v>2679</v>
      </c>
      <c r="J1357" s="35">
        <v>28</v>
      </c>
      <c r="K1357" s="35">
        <f>VALUE(COUNTIF(Validation!$A$2:$H$47,E1357))</f>
        <v>0</v>
      </c>
      <c r="L1357" s="361">
        <f>IF(OR(N1357="RFA",N1357="UFA",N1357="",N1357=0),0,N1357)</f>
        <v>2500000</v>
      </c>
      <c r="M1357" s="361">
        <f>IF(OR(O1357="RFA",O1357="UFA",O1357="",O1357=0),0,O1357)</f>
        <v>2500000</v>
      </c>
      <c r="N1357" s="358">
        <v>2500000</v>
      </c>
      <c r="O1357" s="358">
        <v>2500000</v>
      </c>
      <c r="P1357" s="358">
        <v>2500000</v>
      </c>
      <c r="Q1357" s="358" t="s">
        <v>7</v>
      </c>
      <c r="R1357" s="358">
        <v>0</v>
      </c>
      <c r="S1357" s="358">
        <v>0</v>
      </c>
      <c r="T1357" s="358">
        <v>0</v>
      </c>
      <c r="U1357" s="35">
        <f t="shared" si="84"/>
        <v>3</v>
      </c>
      <c r="W1357">
        <f>COUNTIF($E$3:$E$1479,E1357)</f>
        <v>1</v>
      </c>
      <c r="X1357" s="35">
        <f t="shared" si="85"/>
        <v>0</v>
      </c>
      <c r="Y1357">
        <f t="shared" si="86"/>
        <v>1</v>
      </c>
    </row>
    <row r="1358" spans="1:25" ht="15.75" x14ac:dyDescent="0.25">
      <c r="A1358">
        <f t="shared" si="87"/>
        <v>1356</v>
      </c>
      <c r="B1358" t="str">
        <f>C1358&amp;" "&amp;D1358&amp;" - "&amp;F1358</f>
        <v>Nick Holden - VGK</v>
      </c>
      <c r="C1358" t="str">
        <f>RIGHT(E1358,(LEN(E1358)-1)-SEARCH(",",E1358,1))</f>
        <v>Nick</v>
      </c>
      <c r="D1358" t="str">
        <f>LEFT(E1358,SEARCH(",",E1358,1)-1)</f>
        <v>Holden</v>
      </c>
      <c r="E1358" s="39" t="s">
        <v>2381</v>
      </c>
      <c r="F1358" s="31" t="s">
        <v>135</v>
      </c>
      <c r="G1358" s="35">
        <v>0</v>
      </c>
      <c r="H1358" s="35" t="s">
        <v>381</v>
      </c>
      <c r="I1358" s="35" t="s">
        <v>2679</v>
      </c>
      <c r="J1358" s="35">
        <v>32</v>
      </c>
      <c r="K1358" s="35">
        <f>VALUE(COUNTIF(Validation!$A$2:$H$47,E1358))</f>
        <v>0</v>
      </c>
      <c r="L1358" s="361">
        <f>IF(OR(N1358="RFA",N1358="UFA",N1358="",N1358=0),0,N1358)</f>
        <v>2200000</v>
      </c>
      <c r="M1358" s="361">
        <f>IF(OR(O1358="RFA",O1358="UFA",O1358="",O1358=0),0,O1358)</f>
        <v>0</v>
      </c>
      <c r="N1358" s="358">
        <v>2200000</v>
      </c>
      <c r="O1358" s="358" t="s">
        <v>7</v>
      </c>
      <c r="P1358" s="358">
        <v>0</v>
      </c>
      <c r="Q1358" s="358">
        <v>0</v>
      </c>
      <c r="R1358" s="358">
        <v>0</v>
      </c>
      <c r="S1358" s="358">
        <v>0</v>
      </c>
      <c r="T1358" s="358">
        <v>0</v>
      </c>
      <c r="U1358" s="35">
        <f t="shared" si="84"/>
        <v>1</v>
      </c>
      <c r="W1358">
        <f>COUNTIF($E$3:$E$1479,E1358)</f>
        <v>1</v>
      </c>
      <c r="X1358" s="35">
        <f t="shared" si="85"/>
        <v>0</v>
      </c>
      <c r="Y1358">
        <f t="shared" si="86"/>
        <v>0</v>
      </c>
    </row>
    <row r="1359" spans="1:25" ht="15.75" x14ac:dyDescent="0.25">
      <c r="A1359">
        <f t="shared" si="87"/>
        <v>1357</v>
      </c>
      <c r="B1359" t="str">
        <f>C1359&amp;" "&amp;D1359&amp;" - "&amp;F1359</f>
        <v>Cody Glass - VGK</v>
      </c>
      <c r="C1359" t="str">
        <f>RIGHT(E1359,(LEN(E1359)-1)-SEARCH(",",E1359,1))</f>
        <v>Cody</v>
      </c>
      <c r="D1359" t="str">
        <f>LEFT(E1359,SEARCH(",",E1359,1)-1)</f>
        <v>Glass</v>
      </c>
      <c r="E1359" s="39" t="s">
        <v>2387</v>
      </c>
      <c r="F1359" s="5" t="s">
        <v>135</v>
      </c>
      <c r="G1359" s="35" t="s">
        <v>388</v>
      </c>
      <c r="H1359" s="35" t="s">
        <v>73</v>
      </c>
      <c r="I1359" s="35" t="s">
        <v>2692</v>
      </c>
      <c r="J1359" s="35">
        <v>20</v>
      </c>
      <c r="K1359" s="35">
        <f>VALUE(COUNTIF(Validation!$A$2:$H$47,E1359))</f>
        <v>0</v>
      </c>
      <c r="L1359" s="361">
        <f>IF(OR(N1359="RFA",N1359="UFA",N1359="",N1359=0),0,N1359)</f>
        <v>1713333</v>
      </c>
      <c r="M1359" s="361">
        <f>IF(OR(O1359="RFA",O1359="UFA",O1359="",O1359=0),0,O1359)</f>
        <v>1713333</v>
      </c>
      <c r="N1359" s="358">
        <v>1713333</v>
      </c>
      <c r="O1359" s="358">
        <v>1713333</v>
      </c>
      <c r="P1359" s="358">
        <v>1713333</v>
      </c>
      <c r="Q1359" s="358" t="s">
        <v>8</v>
      </c>
      <c r="R1359" s="358">
        <v>0</v>
      </c>
      <c r="S1359" s="358">
        <v>0</v>
      </c>
      <c r="T1359" s="358">
        <v>0</v>
      </c>
      <c r="U1359" s="35">
        <f t="shared" si="84"/>
        <v>3</v>
      </c>
      <c r="W1359">
        <f>COUNTIF($E$3:$E$1479,E1359)</f>
        <v>1</v>
      </c>
      <c r="X1359" s="35">
        <f t="shared" si="85"/>
        <v>1</v>
      </c>
      <c r="Y1359">
        <f t="shared" si="86"/>
        <v>1</v>
      </c>
    </row>
    <row r="1360" spans="1:25" ht="15.75" x14ac:dyDescent="0.25">
      <c r="A1360">
        <f t="shared" si="87"/>
        <v>1358</v>
      </c>
      <c r="B1360" t="str">
        <f>C1360&amp;" "&amp;D1360&amp;" - "&amp;F1360</f>
        <v>Deryk Engelland - VGK</v>
      </c>
      <c r="C1360" t="str">
        <f>RIGHT(E1360,(LEN(E1360)-1)-SEARCH(",",E1360,1))</f>
        <v>Deryk</v>
      </c>
      <c r="D1360" t="str">
        <f>LEFT(E1360,SEARCH(",",E1360,1)-1)</f>
        <v>Engelland</v>
      </c>
      <c r="E1360" s="39" t="s">
        <v>2714</v>
      </c>
      <c r="F1360" s="5" t="s">
        <v>135</v>
      </c>
      <c r="G1360" s="35" t="s">
        <v>2715</v>
      </c>
      <c r="H1360" s="35" t="s">
        <v>381</v>
      </c>
      <c r="I1360" s="35" t="s">
        <v>2679</v>
      </c>
      <c r="J1360" s="35">
        <v>37</v>
      </c>
      <c r="K1360" s="35">
        <f>VALUE(COUNTIF(Validation!$A$2:$H$47,E1360))</f>
        <v>0</v>
      </c>
      <c r="L1360" s="361">
        <f>IF(OR(N1360="RFA",N1360="UFA",N1360="",N1360=0),0,N1360)</f>
        <v>1500000</v>
      </c>
      <c r="M1360" s="361">
        <f>IF(OR(O1360="RFA",O1360="UFA",O1360="",O1360=0),0,O1360)</f>
        <v>0</v>
      </c>
      <c r="N1360" s="358">
        <v>1500000</v>
      </c>
      <c r="O1360" s="358" t="s">
        <v>7</v>
      </c>
      <c r="P1360" s="358">
        <v>0</v>
      </c>
      <c r="Q1360" s="358">
        <v>0</v>
      </c>
      <c r="R1360" s="358">
        <v>0</v>
      </c>
      <c r="S1360" s="358">
        <v>0</v>
      </c>
      <c r="T1360" s="358">
        <v>0</v>
      </c>
      <c r="U1360" s="35">
        <f t="shared" si="84"/>
        <v>1</v>
      </c>
      <c r="W1360">
        <f>COUNTIF($E$3:$E$1479,E1360)</f>
        <v>1</v>
      </c>
      <c r="X1360" s="35">
        <f t="shared" si="85"/>
        <v>0</v>
      </c>
      <c r="Y1360">
        <f t="shared" si="86"/>
        <v>0</v>
      </c>
    </row>
    <row r="1361" spans="1:25" ht="15.75" x14ac:dyDescent="0.25">
      <c r="A1361">
        <f t="shared" si="87"/>
        <v>1359</v>
      </c>
      <c r="B1361" t="str">
        <f>C1361&amp;" "&amp;D1361&amp;" - "&amp;F1361</f>
        <v>Zach Whitecloud - VGK</v>
      </c>
      <c r="C1361" t="str">
        <f>RIGHT(E1361,(LEN(E1361)-1)-SEARCH(",",E1361,1))</f>
        <v>Zach</v>
      </c>
      <c r="D1361" t="str">
        <f>LEFT(E1361,SEARCH(",",E1361,1)-1)</f>
        <v>Whitecloud</v>
      </c>
      <c r="E1361" s="39" t="s">
        <v>2386</v>
      </c>
      <c r="F1361" s="5" t="s">
        <v>135</v>
      </c>
      <c r="G1361" s="35" t="s">
        <v>388</v>
      </c>
      <c r="H1361" s="35" t="s">
        <v>381</v>
      </c>
      <c r="I1361" s="9" t="s">
        <v>2692</v>
      </c>
      <c r="J1361" s="35">
        <v>22</v>
      </c>
      <c r="K1361" s="35">
        <f>VALUE(COUNTIF(Validation!$A$2:$H$47,E1361))</f>
        <v>0</v>
      </c>
      <c r="L1361" s="361">
        <f>IF(OR(N1361="RFA",N1361="UFA",N1361="",N1361=0),0,N1361)</f>
        <v>1491667</v>
      </c>
      <c r="M1361" s="361">
        <f>IF(OR(O1361="RFA",O1361="UFA",O1361="",O1361=0),0,O1361)</f>
        <v>0</v>
      </c>
      <c r="N1361" s="358">
        <v>1491667</v>
      </c>
      <c r="O1361" s="358" t="s">
        <v>8</v>
      </c>
      <c r="P1361" s="358">
        <v>0</v>
      </c>
      <c r="Q1361" s="358">
        <v>0</v>
      </c>
      <c r="R1361" s="358">
        <v>0</v>
      </c>
      <c r="S1361" s="358">
        <v>0</v>
      </c>
      <c r="T1361" s="358">
        <v>0</v>
      </c>
      <c r="U1361" s="35">
        <f t="shared" si="84"/>
        <v>1</v>
      </c>
      <c r="W1361">
        <f>COUNTIF($E$3:$E$1479,E1361)</f>
        <v>1</v>
      </c>
      <c r="X1361" s="35">
        <f t="shared" si="85"/>
        <v>1</v>
      </c>
      <c r="Y1361">
        <f t="shared" si="86"/>
        <v>0</v>
      </c>
    </row>
    <row r="1362" spans="1:25" ht="15.75" x14ac:dyDescent="0.25">
      <c r="A1362">
        <f t="shared" si="87"/>
        <v>1360</v>
      </c>
      <c r="B1362" t="str">
        <f>C1362&amp;" "&amp;D1362&amp;" - "&amp;F1362</f>
        <v>Jon Merrill - VGK</v>
      </c>
      <c r="C1362" t="str">
        <f>RIGHT(E1362,(LEN(E1362)-1)-SEARCH(",",E1362,1))</f>
        <v>Jon</v>
      </c>
      <c r="D1362" t="str">
        <f>LEFT(E1362,SEARCH(",",E1362,1)-1)</f>
        <v>Merrill</v>
      </c>
      <c r="E1362" s="39" t="s">
        <v>2382</v>
      </c>
      <c r="F1362" s="5" t="s">
        <v>135</v>
      </c>
      <c r="G1362" s="35">
        <v>0</v>
      </c>
      <c r="H1362" s="35" t="s">
        <v>382</v>
      </c>
      <c r="I1362" s="35" t="s">
        <v>2679</v>
      </c>
      <c r="J1362" s="35">
        <v>27</v>
      </c>
      <c r="K1362" s="35">
        <f>VALUE(COUNTIF(Validation!$A$2:$H$47,E1362))</f>
        <v>0</v>
      </c>
      <c r="L1362" s="361">
        <f>IF(OR(N1362="RFA",N1362="UFA",N1362="",N1362=0),0,N1362)</f>
        <v>1375000</v>
      </c>
      <c r="M1362" s="361">
        <f>IF(OR(O1362="RFA",O1362="UFA",O1362="",O1362=0),0,O1362)</f>
        <v>0</v>
      </c>
      <c r="N1362" s="358">
        <v>1375000</v>
      </c>
      <c r="O1362" s="358" t="s">
        <v>7</v>
      </c>
      <c r="P1362" s="358">
        <v>0</v>
      </c>
      <c r="Q1362" s="358">
        <v>0</v>
      </c>
      <c r="R1362" s="358">
        <v>0</v>
      </c>
      <c r="S1362" s="358">
        <v>0</v>
      </c>
      <c r="T1362" s="358">
        <v>0</v>
      </c>
      <c r="U1362" s="35">
        <f t="shared" si="84"/>
        <v>1</v>
      </c>
      <c r="W1362">
        <f>COUNTIF($E$3:$E$1479,E1362)</f>
        <v>1</v>
      </c>
      <c r="X1362" s="35">
        <f t="shared" si="85"/>
        <v>0</v>
      </c>
      <c r="Y1362">
        <f t="shared" si="86"/>
        <v>0</v>
      </c>
    </row>
    <row r="1363" spans="1:25" ht="15.75" x14ac:dyDescent="0.25">
      <c r="A1363">
        <f t="shared" si="87"/>
        <v>1361</v>
      </c>
      <c r="B1363" t="str">
        <f>C1363&amp;" "&amp;D1363&amp;" - "&amp;F1363</f>
        <v>Tomas Nosek - VGK</v>
      </c>
      <c r="C1363" t="str">
        <f>RIGHT(E1363,(LEN(E1363)-1)-SEARCH(",",E1363,1))</f>
        <v>Tomas</v>
      </c>
      <c r="D1363" t="str">
        <f>LEFT(E1363,SEARCH(",",E1363,1)-1)</f>
        <v>Nosek</v>
      </c>
      <c r="E1363" s="39" t="s">
        <v>2374</v>
      </c>
      <c r="F1363" s="5" t="s">
        <v>135</v>
      </c>
      <c r="G1363" s="35">
        <v>0</v>
      </c>
      <c r="H1363" s="9" t="s">
        <v>2691</v>
      </c>
      <c r="I1363" s="9" t="s">
        <v>2679</v>
      </c>
      <c r="J1363" s="9">
        <v>26</v>
      </c>
      <c r="K1363" s="35">
        <f>VALUE(COUNTIF(Validation!$A$2:$H$47,E1363))</f>
        <v>0</v>
      </c>
      <c r="L1363" s="361">
        <f>IF(OR(N1363="RFA",N1363="UFA",N1363="",N1363=0),0,N1363)</f>
        <v>1000000</v>
      </c>
      <c r="M1363" s="361">
        <f>IF(OR(O1363="RFA",O1363="UFA",O1363="",O1363=0),0,O1363)</f>
        <v>0</v>
      </c>
      <c r="N1363" s="358">
        <v>1000000</v>
      </c>
      <c r="O1363" s="358" t="s">
        <v>7</v>
      </c>
      <c r="P1363" s="358">
        <v>0</v>
      </c>
      <c r="Q1363" s="358">
        <v>0</v>
      </c>
      <c r="R1363" s="358">
        <v>0</v>
      </c>
      <c r="S1363" s="358">
        <v>0</v>
      </c>
      <c r="T1363" s="358">
        <v>0</v>
      </c>
      <c r="U1363" s="35">
        <f t="shared" si="84"/>
        <v>1</v>
      </c>
      <c r="W1363">
        <f>COUNTIF($E$3:$E$1479,E1363)</f>
        <v>1</v>
      </c>
      <c r="X1363" s="35">
        <f t="shared" si="85"/>
        <v>0</v>
      </c>
      <c r="Y1363">
        <f t="shared" si="86"/>
        <v>0</v>
      </c>
    </row>
    <row r="1364" spans="1:25" ht="15.75" x14ac:dyDescent="0.25">
      <c r="A1364">
        <f t="shared" si="87"/>
        <v>1362</v>
      </c>
      <c r="B1364" t="str">
        <f>C1364&amp;" "&amp;D1364&amp;" - "&amp;F1364</f>
        <v>Jake Leschyshyn - VGK</v>
      </c>
      <c r="C1364" t="str">
        <f>RIGHT(E1364,(LEN(E1364)-1)-SEARCH(",",E1364,1))</f>
        <v>Jake</v>
      </c>
      <c r="D1364" t="str">
        <f>LEFT(E1364,SEARCH(",",E1364,1)-1)</f>
        <v>Leschyshyn</v>
      </c>
      <c r="E1364" s="39" t="s">
        <v>2390</v>
      </c>
      <c r="F1364" s="5" t="s">
        <v>135</v>
      </c>
      <c r="G1364" s="35" t="s">
        <v>388</v>
      </c>
      <c r="H1364" s="35" t="s">
        <v>73</v>
      </c>
      <c r="I1364" s="35" t="s">
        <v>2692</v>
      </c>
      <c r="J1364" s="35">
        <v>20</v>
      </c>
      <c r="K1364" s="35">
        <f>VALUE(COUNTIF(Validation!$A$2:$H$47,E1364))</f>
        <v>0</v>
      </c>
      <c r="L1364" s="361">
        <f>IF(OR(N1364="RFA",N1364="UFA",N1364="",N1364=0),0,N1364)</f>
        <v>927500</v>
      </c>
      <c r="M1364" s="361">
        <f>IF(OR(O1364="RFA",O1364="UFA",O1364="",O1364=0),0,O1364)</f>
        <v>927500</v>
      </c>
      <c r="N1364" s="358">
        <v>927500</v>
      </c>
      <c r="O1364" s="358">
        <v>927500</v>
      </c>
      <c r="P1364" s="358">
        <v>927500</v>
      </c>
      <c r="Q1364" s="358" t="s">
        <v>8</v>
      </c>
      <c r="R1364" s="358">
        <v>0</v>
      </c>
      <c r="S1364" s="358">
        <v>0</v>
      </c>
      <c r="T1364" s="358">
        <v>0</v>
      </c>
      <c r="U1364" s="35">
        <f t="shared" si="84"/>
        <v>3</v>
      </c>
      <c r="W1364">
        <f>COUNTIF($E$3:$E$1479,E1364)</f>
        <v>1</v>
      </c>
      <c r="X1364" s="35">
        <f t="shared" si="85"/>
        <v>1</v>
      </c>
      <c r="Y1364">
        <f t="shared" si="86"/>
        <v>1</v>
      </c>
    </row>
    <row r="1365" spans="1:25" ht="15.75" x14ac:dyDescent="0.25">
      <c r="A1365">
        <f t="shared" si="87"/>
        <v>1363</v>
      </c>
      <c r="B1365" t="str">
        <f>C1365&amp;" "&amp;D1365&amp;" - "&amp;F1365</f>
        <v>Reid Duke - VGK</v>
      </c>
      <c r="C1365" t="str">
        <f>RIGHT(E1365,(LEN(E1365)-1)-SEARCH(",",E1365,1))</f>
        <v>Reid</v>
      </c>
      <c r="D1365" t="str">
        <f>LEFT(E1365,SEARCH(",",E1365,1)-1)</f>
        <v>Duke</v>
      </c>
      <c r="E1365" s="39" t="s">
        <v>2392</v>
      </c>
      <c r="F1365" s="5" t="s">
        <v>135</v>
      </c>
      <c r="G1365" s="35" t="s">
        <v>388</v>
      </c>
      <c r="H1365" s="35" t="s">
        <v>2686</v>
      </c>
      <c r="I1365" s="35" t="s">
        <v>2692</v>
      </c>
      <c r="J1365" s="35">
        <v>23</v>
      </c>
      <c r="K1365" s="35">
        <f>VALUE(COUNTIF(Validation!$A$2:$H$47,E1365))</f>
        <v>0</v>
      </c>
      <c r="L1365" s="361">
        <f>IF(OR(N1365="RFA",N1365="UFA",N1365="",N1365=0),0,N1365)</f>
        <v>925000</v>
      </c>
      <c r="M1365" s="361">
        <f>IF(OR(O1365="RFA",O1365="UFA",O1365="",O1365=0),0,O1365)</f>
        <v>0</v>
      </c>
      <c r="N1365" s="358">
        <v>925000</v>
      </c>
      <c r="O1365" s="358" t="s">
        <v>8</v>
      </c>
      <c r="P1365" s="358">
        <v>0</v>
      </c>
      <c r="Q1365" s="358">
        <v>0</v>
      </c>
      <c r="R1365" s="358">
        <v>0</v>
      </c>
      <c r="S1365" s="358">
        <v>0</v>
      </c>
      <c r="T1365" s="358">
        <v>0</v>
      </c>
      <c r="U1365" s="35">
        <f t="shared" si="84"/>
        <v>1</v>
      </c>
      <c r="W1365">
        <f>COUNTIF($E$3:$E$1479,E1365)</f>
        <v>1</v>
      </c>
      <c r="X1365" s="35">
        <f t="shared" si="85"/>
        <v>1</v>
      </c>
      <c r="Y1365">
        <f t="shared" si="86"/>
        <v>0</v>
      </c>
    </row>
    <row r="1366" spans="1:25" ht="15.75" x14ac:dyDescent="0.25">
      <c r="A1366">
        <f t="shared" si="87"/>
        <v>1364</v>
      </c>
      <c r="B1366" t="str">
        <f>C1366&amp;" "&amp;D1366&amp;" - "&amp;F1366</f>
        <v>Keegan Kolesar - VGK</v>
      </c>
      <c r="C1366" t="str">
        <f>RIGHT(E1366,(LEN(E1366)-1)-SEARCH(",",E1366,1))</f>
        <v>Keegan</v>
      </c>
      <c r="D1366" t="str">
        <f>LEFT(E1366,SEARCH(",",E1366,1)-1)</f>
        <v>Kolesar</v>
      </c>
      <c r="E1366" s="39" t="s">
        <v>2399</v>
      </c>
      <c r="F1366" s="5" t="s">
        <v>135</v>
      </c>
      <c r="G1366" s="35" t="s">
        <v>388</v>
      </c>
      <c r="H1366" s="35" t="s">
        <v>88</v>
      </c>
      <c r="I1366" s="35" t="s">
        <v>2692</v>
      </c>
      <c r="J1366" s="35">
        <v>22</v>
      </c>
      <c r="K1366" s="35">
        <f>VALUE(COUNTIF(Validation!$A$2:$H$47,E1366))</f>
        <v>0</v>
      </c>
      <c r="L1366" s="361">
        <f>IF(OR(N1366="RFA",N1366="UFA",N1366="",N1366=0),0,N1366)</f>
        <v>905000</v>
      </c>
      <c r="M1366" s="361">
        <f>IF(OR(O1366="RFA",O1366="UFA",O1366="",O1366=0),0,O1366)</f>
        <v>0</v>
      </c>
      <c r="N1366" s="358">
        <v>905000</v>
      </c>
      <c r="O1366" s="358" t="s">
        <v>8</v>
      </c>
      <c r="P1366" s="358">
        <v>0</v>
      </c>
      <c r="Q1366" s="358">
        <v>0</v>
      </c>
      <c r="R1366" s="358">
        <v>0</v>
      </c>
      <c r="S1366" s="358">
        <v>0</v>
      </c>
      <c r="T1366" s="358">
        <v>0</v>
      </c>
      <c r="U1366" s="35">
        <f t="shared" si="84"/>
        <v>1</v>
      </c>
      <c r="W1366">
        <f>COUNTIF($E$3:$E$1479,E1366)</f>
        <v>1</v>
      </c>
      <c r="X1366" s="35">
        <f t="shared" si="85"/>
        <v>1</v>
      </c>
      <c r="Y1366">
        <f t="shared" si="86"/>
        <v>0</v>
      </c>
    </row>
    <row r="1367" spans="1:25" ht="15.75" x14ac:dyDescent="0.25">
      <c r="A1367">
        <f t="shared" si="87"/>
        <v>1365</v>
      </c>
      <c r="B1367" t="str">
        <f>C1367&amp;" "&amp;D1367&amp;" - "&amp;F1367</f>
        <v>Lucas Elvenes - VGK</v>
      </c>
      <c r="C1367" t="str">
        <f>RIGHT(E1367,(LEN(E1367)-1)-SEARCH(",",E1367,1))</f>
        <v>Lucas</v>
      </c>
      <c r="D1367" t="str">
        <f>LEFT(E1367,SEARCH(",",E1367,1)-1)</f>
        <v>Elvenes</v>
      </c>
      <c r="E1367" s="14" t="s">
        <v>2391</v>
      </c>
      <c r="F1367" s="5" t="s">
        <v>135</v>
      </c>
      <c r="G1367" s="35" t="s">
        <v>388</v>
      </c>
      <c r="H1367" s="35" t="s">
        <v>88</v>
      </c>
      <c r="I1367" s="35" t="s">
        <v>2692</v>
      </c>
      <c r="J1367" s="35">
        <v>19</v>
      </c>
      <c r="L1367" s="361">
        <f>IF(OR(N1367="RFA",N1367="UFA",N1367="",N1367=0),0,N1367)</f>
        <v>903333</v>
      </c>
      <c r="M1367" s="361">
        <f>IF(OR(O1367="RFA",O1367="UFA",O1367="",O1367=0),0,O1367)</f>
        <v>903333</v>
      </c>
      <c r="N1367" s="358">
        <v>903333</v>
      </c>
      <c r="O1367" s="358">
        <v>903333</v>
      </c>
      <c r="P1367" s="358">
        <v>903333</v>
      </c>
      <c r="Q1367" s="358" t="s">
        <v>8</v>
      </c>
      <c r="R1367" s="358">
        <v>0</v>
      </c>
      <c r="S1367" s="358">
        <v>0</v>
      </c>
      <c r="T1367" s="358">
        <v>0</v>
      </c>
      <c r="U1367" s="35">
        <f t="shared" si="84"/>
        <v>3</v>
      </c>
      <c r="W1367">
        <f>COUNTIF($E$3:$E$1479,E1367)</f>
        <v>1</v>
      </c>
      <c r="X1367" s="35">
        <f t="shared" si="85"/>
        <v>1</v>
      </c>
      <c r="Y1367">
        <f t="shared" si="86"/>
        <v>1</v>
      </c>
    </row>
    <row r="1368" spans="1:25" ht="15.75" x14ac:dyDescent="0.25">
      <c r="A1368">
        <f t="shared" si="87"/>
        <v>1366</v>
      </c>
      <c r="B1368" t="str">
        <f>C1368&amp;" "&amp;D1368&amp;" - "&amp;F1368</f>
        <v>Jonas Røndbjerg - VGK</v>
      </c>
      <c r="C1368" t="str">
        <f>RIGHT(E1368,(LEN(E1368)-1)-SEARCH(",",E1368,1))</f>
        <v>Jonas</v>
      </c>
      <c r="D1368" t="str">
        <f>LEFT(E1368,SEARCH(",",E1368,1)-1)</f>
        <v>Røndbjerg</v>
      </c>
      <c r="E1368" s="39" t="s">
        <v>2449</v>
      </c>
      <c r="F1368" s="5" t="s">
        <v>135</v>
      </c>
      <c r="G1368" s="35" t="s">
        <v>388</v>
      </c>
      <c r="H1368" s="35" t="s">
        <v>88</v>
      </c>
      <c r="I1368" s="35" t="s">
        <v>2692</v>
      </c>
      <c r="J1368" s="35">
        <v>20</v>
      </c>
      <c r="K1368" s="35">
        <f>VALUE(COUNTIF(Validation!$A$2:$H$47,E1368))</f>
        <v>0</v>
      </c>
      <c r="L1368" s="361">
        <f>IF(OR(N1368="RFA",N1368="UFA",N1368="",N1368=0),0,N1368)</f>
        <v>900000</v>
      </c>
      <c r="M1368" s="361">
        <f>IF(OR(O1368="RFA",O1368="UFA",O1368="",O1368=0),0,O1368)</f>
        <v>900000</v>
      </c>
      <c r="N1368" s="358">
        <v>900000</v>
      </c>
      <c r="O1368" s="358">
        <v>900000</v>
      </c>
      <c r="P1368" s="358">
        <v>900000</v>
      </c>
      <c r="Q1368" s="358" t="s">
        <v>8</v>
      </c>
      <c r="R1368" s="358">
        <v>0</v>
      </c>
      <c r="S1368" s="358">
        <v>0</v>
      </c>
      <c r="T1368" s="358">
        <v>0</v>
      </c>
      <c r="U1368" s="35">
        <f t="shared" si="84"/>
        <v>3</v>
      </c>
      <c r="W1368">
        <f>COUNTIF($E$3:$E$1479,E1368)</f>
        <v>1</v>
      </c>
      <c r="X1368" s="35">
        <f t="shared" si="85"/>
        <v>1</v>
      </c>
      <c r="Y1368">
        <f t="shared" si="86"/>
        <v>1</v>
      </c>
    </row>
    <row r="1369" spans="1:25" ht="15.75" x14ac:dyDescent="0.25">
      <c r="A1369">
        <f t="shared" si="87"/>
        <v>1367</v>
      </c>
      <c r="B1369" t="str">
        <f>C1369&amp;" "&amp;D1369&amp;" - "&amp;F1369</f>
        <v>Nicolas Hague - VGK</v>
      </c>
      <c r="C1369" t="str">
        <f>RIGHT(E1369,(LEN(E1369)-1)-SEARCH(",",E1369,1))</f>
        <v>Nicolas</v>
      </c>
      <c r="D1369" t="str">
        <f>LEFT(E1369,SEARCH(",",E1369,1)-1)</f>
        <v>Hague</v>
      </c>
      <c r="E1369" s="39" t="s">
        <v>2389</v>
      </c>
      <c r="F1369" s="5" t="s">
        <v>135</v>
      </c>
      <c r="G1369" s="35" t="s">
        <v>388</v>
      </c>
      <c r="H1369" s="35" t="s">
        <v>382</v>
      </c>
      <c r="I1369" s="35" t="s">
        <v>2692</v>
      </c>
      <c r="J1369" s="35">
        <v>20</v>
      </c>
      <c r="K1369" s="35">
        <f>VALUE(COUNTIF(Validation!$A$2:$H$47,E1369))</f>
        <v>0</v>
      </c>
      <c r="L1369" s="361">
        <f>IF(OR(N1369="RFA",N1369="UFA",N1369="",N1369=0),0,N1369)</f>
        <v>863333</v>
      </c>
      <c r="M1369" s="361">
        <f>IF(OR(O1369="RFA",O1369="UFA",O1369="",O1369=0),0,O1369)</f>
        <v>863333</v>
      </c>
      <c r="N1369" s="358">
        <v>863333</v>
      </c>
      <c r="O1369" s="358">
        <v>863333</v>
      </c>
      <c r="P1369" s="358">
        <v>863333</v>
      </c>
      <c r="Q1369" s="358" t="s">
        <v>8</v>
      </c>
      <c r="R1369" s="358">
        <v>0</v>
      </c>
      <c r="S1369" s="358">
        <v>0</v>
      </c>
      <c r="T1369" s="358">
        <v>0</v>
      </c>
      <c r="U1369" s="35">
        <f t="shared" si="84"/>
        <v>3</v>
      </c>
      <c r="W1369">
        <f>COUNTIF($E$3:$E$1479,E1369)</f>
        <v>1</v>
      </c>
      <c r="X1369" s="35">
        <f t="shared" si="85"/>
        <v>1</v>
      </c>
      <c r="Y1369">
        <f t="shared" si="86"/>
        <v>1</v>
      </c>
    </row>
    <row r="1370" spans="1:25" ht="15.75" x14ac:dyDescent="0.25">
      <c r="A1370">
        <f t="shared" si="87"/>
        <v>1368</v>
      </c>
      <c r="B1370" t="str">
        <f>C1370&amp;" "&amp;D1370&amp;" - "&amp;F1370</f>
        <v>Malcolm Subban - VGK</v>
      </c>
      <c r="C1370" t="str">
        <f>RIGHT(E1370,(LEN(E1370)-1)-SEARCH(",",E1370,1))</f>
        <v>Malcolm</v>
      </c>
      <c r="D1370" t="str">
        <f>LEFT(E1370,SEARCH(",",E1370,1)-1)</f>
        <v>Subban</v>
      </c>
      <c r="E1370" s="39" t="s">
        <v>2385</v>
      </c>
      <c r="F1370" s="5" t="s">
        <v>135</v>
      </c>
      <c r="G1370" s="35">
        <v>0</v>
      </c>
      <c r="H1370" s="35" t="s">
        <v>127</v>
      </c>
      <c r="I1370" s="35" t="s">
        <v>2679</v>
      </c>
      <c r="J1370" s="35">
        <v>25</v>
      </c>
      <c r="K1370" s="35">
        <f>VALUE(COUNTIF(Validation!$A$2:$H$47,E1370))</f>
        <v>0</v>
      </c>
      <c r="L1370" s="361">
        <f>IF(OR(N1370="RFA",N1370="UFA",N1370="",N1370=0),0,N1370)</f>
        <v>850000</v>
      </c>
      <c r="M1370" s="361">
        <f>IF(OR(O1370="RFA",O1370="UFA",O1370="",O1370=0),0,O1370)</f>
        <v>0</v>
      </c>
      <c r="N1370" s="358">
        <v>850000</v>
      </c>
      <c r="O1370" s="358" t="s">
        <v>8</v>
      </c>
      <c r="P1370" s="358">
        <v>0</v>
      </c>
      <c r="Q1370" s="358">
        <v>0</v>
      </c>
      <c r="R1370" s="358">
        <v>0</v>
      </c>
      <c r="S1370" s="358">
        <v>0</v>
      </c>
      <c r="T1370" s="358">
        <v>0</v>
      </c>
      <c r="U1370" s="35">
        <f t="shared" si="84"/>
        <v>1</v>
      </c>
      <c r="W1370">
        <f>COUNTIF($E$3:$E$1479,E1370)</f>
        <v>1</v>
      </c>
      <c r="X1370" s="35">
        <f t="shared" si="85"/>
        <v>0</v>
      </c>
      <c r="Y1370">
        <f t="shared" si="86"/>
        <v>0</v>
      </c>
    </row>
    <row r="1371" spans="1:25" ht="15.75" x14ac:dyDescent="0.25">
      <c r="A1371">
        <f t="shared" si="87"/>
        <v>1369</v>
      </c>
      <c r="B1371" t="str">
        <f>C1371&amp;" "&amp;D1371&amp;" - "&amp;F1371</f>
        <v>Nicolas Roy - VGK</v>
      </c>
      <c r="C1371" t="str">
        <f>RIGHT(E1371,(LEN(E1371)-1)-SEARCH(",",E1371,1))</f>
        <v>Nicolas</v>
      </c>
      <c r="D1371" t="str">
        <f>LEFT(E1371,SEARCH(",",E1371,1)-1)</f>
        <v>Roy</v>
      </c>
      <c r="E1371" s="39" t="s">
        <v>1648</v>
      </c>
      <c r="F1371" s="5" t="s">
        <v>135</v>
      </c>
      <c r="G1371" s="35" t="s">
        <v>388</v>
      </c>
      <c r="H1371" s="9" t="s">
        <v>73</v>
      </c>
      <c r="I1371" s="9" t="s">
        <v>2692</v>
      </c>
      <c r="J1371" s="9">
        <v>22</v>
      </c>
      <c r="K1371" s="35">
        <f>VALUE(COUNTIF(Validation!$A$2:$H$47,E1371))</f>
        <v>0</v>
      </c>
      <c r="L1371" s="361">
        <f>IF(OR(N1371="RFA",N1371="UFA",N1371="",N1371=0),0,N1371)</f>
        <v>815000</v>
      </c>
      <c r="M1371" s="361">
        <f>IF(OR(O1371="RFA",O1371="UFA",O1371="",O1371=0),0,O1371)</f>
        <v>0</v>
      </c>
      <c r="N1371" s="358">
        <v>815000</v>
      </c>
      <c r="O1371" s="358" t="s">
        <v>8</v>
      </c>
      <c r="P1371" s="358">
        <v>0</v>
      </c>
      <c r="Q1371" s="358">
        <v>0</v>
      </c>
      <c r="R1371" s="358">
        <v>0</v>
      </c>
      <c r="S1371" s="358">
        <v>0</v>
      </c>
      <c r="T1371" s="358">
        <v>0</v>
      </c>
      <c r="U1371" s="35">
        <f t="shared" si="84"/>
        <v>1</v>
      </c>
      <c r="W1371">
        <f>COUNTIF($E$3:$E$1479,E1371)</f>
        <v>1</v>
      </c>
      <c r="X1371" s="35">
        <f t="shared" si="85"/>
        <v>1</v>
      </c>
      <c r="Y1371">
        <f t="shared" si="86"/>
        <v>0</v>
      </c>
    </row>
    <row r="1372" spans="1:25" ht="15.75" x14ac:dyDescent="0.25">
      <c r="A1372">
        <f t="shared" si="87"/>
        <v>1370</v>
      </c>
      <c r="B1372" t="str">
        <f>C1372&amp;" "&amp;D1372&amp;" - "&amp;F1372</f>
        <v>Paul Cotter - VGK</v>
      </c>
      <c r="C1372" t="str">
        <f>RIGHT(E1372,(LEN(E1372)-1)-SEARCH(",",E1372,1))</f>
        <v>Paul</v>
      </c>
      <c r="D1372" t="str">
        <f>LEFT(E1372,SEARCH(",",E1372,1)-1)</f>
        <v>Cotter</v>
      </c>
      <c r="E1372" s="39" t="s">
        <v>2451</v>
      </c>
      <c r="F1372" s="5" t="s">
        <v>135</v>
      </c>
      <c r="G1372" s="35" t="s">
        <v>388</v>
      </c>
      <c r="H1372" s="35" t="s">
        <v>73</v>
      </c>
      <c r="I1372" s="35" t="s">
        <v>2692</v>
      </c>
      <c r="J1372" s="35">
        <v>19</v>
      </c>
      <c r="K1372" s="35">
        <f>VALUE(COUNTIF(Validation!$A$2:$H$47,E1372))</f>
        <v>0</v>
      </c>
      <c r="L1372" s="361">
        <f>IF(OR(N1372="RFA",N1372="UFA",N1372="",N1372=0),0,N1372)</f>
        <v>806667</v>
      </c>
      <c r="M1372" s="361">
        <f>IF(OR(O1372="RFA",O1372="UFA",O1372="",O1372=0),0,O1372)</f>
        <v>806667</v>
      </c>
      <c r="N1372" s="358">
        <v>806667</v>
      </c>
      <c r="O1372" s="358">
        <v>806667</v>
      </c>
      <c r="P1372" s="358">
        <v>806667</v>
      </c>
      <c r="Q1372" s="358" t="s">
        <v>8</v>
      </c>
      <c r="R1372" s="358">
        <v>0</v>
      </c>
      <c r="S1372" s="358">
        <v>0</v>
      </c>
      <c r="T1372" s="358">
        <v>0</v>
      </c>
      <c r="U1372" s="35">
        <f t="shared" si="84"/>
        <v>3</v>
      </c>
      <c r="W1372">
        <f>COUNTIF($E$3:$E$1479,E1372)</f>
        <v>1</v>
      </c>
      <c r="X1372" s="35">
        <f t="shared" si="85"/>
        <v>1</v>
      </c>
      <c r="Y1372">
        <f t="shared" si="86"/>
        <v>1</v>
      </c>
    </row>
    <row r="1373" spans="1:25" ht="15.75" x14ac:dyDescent="0.25">
      <c r="A1373">
        <f t="shared" si="87"/>
        <v>1371</v>
      </c>
      <c r="B1373" t="str">
        <f>C1373&amp;" "&amp;D1373&amp;" - "&amp;F1373</f>
        <v>Marcus Kallionkieli - VGK</v>
      </c>
      <c r="C1373" t="str">
        <f>RIGHT(E1373,(LEN(E1373)-1)-SEARCH(",",E1373,1))</f>
        <v>Marcus</v>
      </c>
      <c r="D1373" t="str">
        <f>LEFT(E1373,SEARCH(",",E1373,1)-1)</f>
        <v>Kallionkieli</v>
      </c>
      <c r="E1373" s="39" t="s">
        <v>2716</v>
      </c>
      <c r="F1373" s="5" t="s">
        <v>135</v>
      </c>
      <c r="G1373" s="35" t="s">
        <v>388</v>
      </c>
      <c r="H1373" s="35" t="s">
        <v>73</v>
      </c>
      <c r="I1373" s="35" t="s">
        <v>2692</v>
      </c>
      <c r="J1373" s="35">
        <v>18</v>
      </c>
      <c r="K1373" s="35">
        <f>VALUE(COUNTIF(Validation!$A$2:$H$47,E1373))</f>
        <v>0</v>
      </c>
      <c r="L1373" s="361">
        <f>IF(OR(N1373="RFA",N1373="UFA",N1373="",N1373=0),0,N1373)</f>
        <v>795833</v>
      </c>
      <c r="M1373" s="361">
        <f>IF(OR(O1373="RFA",O1373="UFA",O1373="",O1373=0),0,O1373)</f>
        <v>795833</v>
      </c>
      <c r="N1373" s="358">
        <v>795833</v>
      </c>
      <c r="O1373" s="358">
        <v>795833</v>
      </c>
      <c r="P1373" s="358">
        <v>795833</v>
      </c>
      <c r="Q1373" s="358" t="s">
        <v>8</v>
      </c>
      <c r="R1373" s="358">
        <v>0</v>
      </c>
      <c r="S1373" s="358">
        <v>0</v>
      </c>
      <c r="T1373" s="358">
        <v>0</v>
      </c>
      <c r="U1373" s="35">
        <f t="shared" si="84"/>
        <v>3</v>
      </c>
      <c r="W1373">
        <f>COUNTIF($E$3:$E$1479,E1373)</f>
        <v>1</v>
      </c>
      <c r="X1373" s="35">
        <f t="shared" si="85"/>
        <v>1</v>
      </c>
      <c r="Y1373">
        <f t="shared" si="86"/>
        <v>1</v>
      </c>
    </row>
    <row r="1374" spans="1:25" ht="15.75" x14ac:dyDescent="0.25">
      <c r="A1374">
        <f t="shared" si="87"/>
        <v>1372</v>
      </c>
      <c r="B1374" t="str">
        <f>C1374&amp;" "&amp;D1374&amp;" - "&amp;F1374</f>
        <v>Brandon Pirri - VGK</v>
      </c>
      <c r="C1374" t="str">
        <f>RIGHT(E1374,(LEN(E1374)-1)-SEARCH(",",E1374,1))</f>
        <v>Brandon</v>
      </c>
      <c r="D1374" t="str">
        <f>LEFT(E1374,SEARCH(",",E1374,1)-1)</f>
        <v>Pirri</v>
      </c>
      <c r="E1374" s="39" t="s">
        <v>2401</v>
      </c>
      <c r="F1374" s="5" t="s">
        <v>135</v>
      </c>
      <c r="G1374" s="35">
        <v>0</v>
      </c>
      <c r="H1374" s="35" t="s">
        <v>2682</v>
      </c>
      <c r="I1374" s="35" t="s">
        <v>2679</v>
      </c>
      <c r="J1374" s="35">
        <v>28</v>
      </c>
      <c r="K1374" s="35">
        <f>VALUE(COUNTIF(Validation!$A$2:$H$47,E1374))</f>
        <v>0</v>
      </c>
      <c r="L1374" s="361">
        <f>IF(OR(N1374="RFA",N1374="UFA",N1374="",N1374=0),0,N1374)</f>
        <v>775000</v>
      </c>
      <c r="M1374" s="361">
        <f>IF(OR(O1374="RFA",O1374="UFA",O1374="",O1374=0),0,O1374)</f>
        <v>775000</v>
      </c>
      <c r="N1374" s="358">
        <v>775000</v>
      </c>
      <c r="O1374" s="358">
        <v>775000</v>
      </c>
      <c r="P1374" s="358" t="s">
        <v>7</v>
      </c>
      <c r="Q1374" s="358">
        <v>0</v>
      </c>
      <c r="R1374" s="358">
        <v>0</v>
      </c>
      <c r="S1374" s="358">
        <v>0</v>
      </c>
      <c r="T1374" s="358">
        <v>0</v>
      </c>
      <c r="U1374" s="35">
        <f t="shared" si="84"/>
        <v>2</v>
      </c>
      <c r="W1374">
        <f>COUNTIF($E$3:$E$1479,E1374)</f>
        <v>1</v>
      </c>
      <c r="X1374" s="35">
        <f t="shared" si="85"/>
        <v>0</v>
      </c>
      <c r="Y1374">
        <f t="shared" si="86"/>
        <v>1</v>
      </c>
    </row>
    <row r="1375" spans="1:25" ht="15.75" x14ac:dyDescent="0.25">
      <c r="A1375">
        <f t="shared" si="87"/>
        <v>1373</v>
      </c>
      <c r="B1375" t="str">
        <f>C1375&amp;" "&amp;D1375&amp;" - "&amp;F1375</f>
        <v>Benjamin Jones - VGK</v>
      </c>
      <c r="C1375" t="str">
        <f>RIGHT(E1375,(LEN(E1375)-1)-SEARCH(",",E1375,1))</f>
        <v>Benjamin</v>
      </c>
      <c r="D1375" t="str">
        <f>LEFT(E1375,SEARCH(",",E1375,1)-1)</f>
        <v>Jones</v>
      </c>
      <c r="E1375" s="39" t="s">
        <v>2395</v>
      </c>
      <c r="F1375" s="5" t="s">
        <v>135</v>
      </c>
      <c r="G1375" s="35" t="s">
        <v>388</v>
      </c>
      <c r="H1375" s="35" t="s">
        <v>73</v>
      </c>
      <c r="I1375" s="35" t="s">
        <v>2692</v>
      </c>
      <c r="J1375" s="35">
        <v>20</v>
      </c>
      <c r="K1375" s="35">
        <f>VALUE(COUNTIF(Validation!$A$2:$H$47,E1375))</f>
        <v>0</v>
      </c>
      <c r="L1375" s="361">
        <f>IF(OR(N1375="RFA",N1375="UFA",N1375="",N1375=0),0,N1375)</f>
        <v>760000</v>
      </c>
      <c r="M1375" s="361">
        <f>IF(OR(O1375="RFA",O1375="UFA",O1375="",O1375=0),0,O1375)</f>
        <v>760000</v>
      </c>
      <c r="N1375" s="358">
        <v>760000</v>
      </c>
      <c r="O1375" s="358">
        <v>760000</v>
      </c>
      <c r="P1375" s="358">
        <v>760000</v>
      </c>
      <c r="Q1375" s="358" t="s">
        <v>8</v>
      </c>
      <c r="R1375" s="358">
        <v>0</v>
      </c>
      <c r="S1375" s="358">
        <v>0</v>
      </c>
      <c r="T1375" s="358">
        <v>0</v>
      </c>
      <c r="U1375" s="35">
        <f t="shared" si="84"/>
        <v>3</v>
      </c>
      <c r="W1375">
        <f>COUNTIF($E$3:$E$1479,E1375)</f>
        <v>1</v>
      </c>
      <c r="X1375" s="35">
        <f t="shared" si="85"/>
        <v>1</v>
      </c>
      <c r="Y1375">
        <f t="shared" si="86"/>
        <v>1</v>
      </c>
    </row>
    <row r="1376" spans="1:25" ht="15.75" x14ac:dyDescent="0.25">
      <c r="A1376">
        <f t="shared" si="87"/>
        <v>1374</v>
      </c>
      <c r="B1376" t="str">
        <f>C1376&amp;" "&amp;D1376&amp;" - "&amp;F1376</f>
        <v>Curtis McKenzie - VGK</v>
      </c>
      <c r="C1376" t="str">
        <f>RIGHT(E1376,(LEN(E1376)-1)-SEARCH(",",E1376,1))</f>
        <v>Curtis</v>
      </c>
      <c r="D1376" t="str">
        <f>LEFT(E1376,SEARCH(",",E1376,1)-1)</f>
        <v>McKenzie</v>
      </c>
      <c r="E1376" s="39" t="s">
        <v>2393</v>
      </c>
      <c r="F1376" s="5" t="s">
        <v>135</v>
      </c>
      <c r="G1376" s="35">
        <v>0</v>
      </c>
      <c r="H1376" s="35" t="s">
        <v>93</v>
      </c>
      <c r="I1376" s="35" t="s">
        <v>2679</v>
      </c>
      <c r="J1376" s="35">
        <v>28</v>
      </c>
      <c r="K1376" s="35">
        <f>VALUE(COUNTIF(Validation!$A$2:$H$47,E1376))</f>
        <v>0</v>
      </c>
      <c r="L1376" s="361">
        <f>IF(OR(N1376="RFA",N1376="UFA",N1376="",N1376=0),0,N1376)</f>
        <v>750000</v>
      </c>
      <c r="M1376" s="361">
        <f>IF(OR(O1376="RFA",O1376="UFA",O1376="",O1376=0),0,O1376)</f>
        <v>0</v>
      </c>
      <c r="N1376" s="358">
        <v>750000</v>
      </c>
      <c r="O1376" s="358" t="s">
        <v>7</v>
      </c>
      <c r="P1376" s="358">
        <v>0</v>
      </c>
      <c r="Q1376" s="358">
        <v>0</v>
      </c>
      <c r="R1376" s="358">
        <v>0</v>
      </c>
      <c r="S1376" s="358">
        <v>0</v>
      </c>
      <c r="T1376" s="358">
        <v>0</v>
      </c>
      <c r="U1376" s="35">
        <f t="shared" si="84"/>
        <v>1</v>
      </c>
      <c r="W1376">
        <f>COUNTIF($E$3:$E$1479,E1376)</f>
        <v>1</v>
      </c>
      <c r="X1376" s="35">
        <f t="shared" si="85"/>
        <v>0</v>
      </c>
      <c r="Y1376">
        <f t="shared" si="86"/>
        <v>0</v>
      </c>
    </row>
    <row r="1377" spans="1:25" ht="15.75" x14ac:dyDescent="0.25">
      <c r="A1377">
        <f t="shared" si="87"/>
        <v>1375</v>
      </c>
      <c r="B1377" t="str">
        <f>C1377&amp;" "&amp;D1377&amp;" - "&amp;F1377</f>
        <v>Garret Sparks - VGK</v>
      </c>
      <c r="C1377" t="str">
        <f>RIGHT(E1377,(LEN(E1377)-1)-SEARCH(",",E1377,1))</f>
        <v>Garret</v>
      </c>
      <c r="D1377" t="str">
        <f>LEFT(E1377,SEARCH(",",E1377,1)-1)</f>
        <v>Sparks</v>
      </c>
      <c r="E1377" s="39" t="s">
        <v>1604</v>
      </c>
      <c r="F1377" s="5" t="s">
        <v>135</v>
      </c>
      <c r="G1377" s="35">
        <v>0</v>
      </c>
      <c r="H1377" s="35" t="s">
        <v>127</v>
      </c>
      <c r="I1377" s="35" t="s">
        <v>2692</v>
      </c>
      <c r="J1377" s="35">
        <v>26</v>
      </c>
      <c r="K1377" s="35">
        <f>VALUE(COUNTIF(Validation!$A$2:$H$47,E1377))</f>
        <v>0</v>
      </c>
      <c r="L1377" s="361">
        <f>IF(OR(N1377="RFA",N1377="UFA",N1377="",N1377=0),0,N1377)</f>
        <v>750000</v>
      </c>
      <c r="M1377" s="361">
        <f>IF(OR(O1377="RFA",O1377="UFA",O1377="",O1377=0),0,O1377)</f>
        <v>0</v>
      </c>
      <c r="N1377" s="358">
        <v>750000</v>
      </c>
      <c r="O1377" s="358" t="s">
        <v>7</v>
      </c>
      <c r="P1377" s="358">
        <v>0</v>
      </c>
      <c r="Q1377" s="358">
        <v>0</v>
      </c>
      <c r="R1377" s="358">
        <v>0</v>
      </c>
      <c r="S1377" s="358">
        <v>0</v>
      </c>
      <c r="T1377" s="358">
        <v>0</v>
      </c>
      <c r="U1377" s="35">
        <f t="shared" si="84"/>
        <v>1</v>
      </c>
      <c r="W1377">
        <f>COUNTIF($E$3:$E$1479,E1377)</f>
        <v>1</v>
      </c>
      <c r="X1377" s="35">
        <f t="shared" si="85"/>
        <v>0</v>
      </c>
      <c r="Y1377">
        <f t="shared" si="86"/>
        <v>0</v>
      </c>
    </row>
    <row r="1378" spans="1:25" ht="15.75" x14ac:dyDescent="0.25">
      <c r="A1378">
        <f t="shared" si="87"/>
        <v>1376</v>
      </c>
      <c r="B1378" t="str">
        <f>C1378&amp;" "&amp;D1378&amp;" - "&amp;F1378</f>
        <v>Dylan Ferguson - VGK</v>
      </c>
      <c r="C1378" t="str">
        <f>RIGHT(E1378,(LEN(E1378)-1)-SEARCH(",",E1378,1))</f>
        <v>Dylan</v>
      </c>
      <c r="D1378" t="str">
        <f>LEFT(E1378,SEARCH(",",E1378,1)-1)</f>
        <v>Ferguson</v>
      </c>
      <c r="E1378" s="39" t="s">
        <v>2396</v>
      </c>
      <c r="F1378" s="5" t="s">
        <v>135</v>
      </c>
      <c r="G1378" s="35" t="s">
        <v>388</v>
      </c>
      <c r="H1378" s="35" t="s">
        <v>127</v>
      </c>
      <c r="I1378" s="35" t="s">
        <v>2692</v>
      </c>
      <c r="J1378" s="35">
        <v>20</v>
      </c>
      <c r="K1378" s="35">
        <f>VALUE(COUNTIF(Validation!$A$2:$H$47,E1378))</f>
        <v>0</v>
      </c>
      <c r="L1378" s="361">
        <f>IF(OR(N1378="RFA",N1378="UFA",N1378="",N1378=0),0,N1378)</f>
        <v>733333</v>
      </c>
      <c r="M1378" s="361">
        <f>IF(OR(O1378="RFA",O1378="UFA",O1378="",O1378=0),0,O1378)</f>
        <v>733333</v>
      </c>
      <c r="N1378" s="358">
        <v>733333</v>
      </c>
      <c r="O1378" s="358">
        <v>733333</v>
      </c>
      <c r="P1378" s="358">
        <v>733333</v>
      </c>
      <c r="Q1378" s="358" t="s">
        <v>8</v>
      </c>
      <c r="R1378" s="358">
        <v>0</v>
      </c>
      <c r="S1378" s="358">
        <v>0</v>
      </c>
      <c r="T1378" s="358">
        <v>0</v>
      </c>
      <c r="U1378" s="35">
        <f t="shared" si="84"/>
        <v>3</v>
      </c>
      <c r="W1378">
        <f>COUNTIF($E$3:$E$1479,E1378)</f>
        <v>1</v>
      </c>
      <c r="X1378" s="35">
        <f t="shared" si="85"/>
        <v>1</v>
      </c>
      <c r="Y1378">
        <f t="shared" si="86"/>
        <v>1</v>
      </c>
    </row>
    <row r="1379" spans="1:25" ht="15.75" x14ac:dyDescent="0.25">
      <c r="A1379">
        <f t="shared" si="87"/>
        <v>1377</v>
      </c>
      <c r="B1379" t="str">
        <f>C1379&amp;" "&amp;D1379&amp;" - "&amp;F1379</f>
        <v>William Carrier - VGK</v>
      </c>
      <c r="C1379" t="str">
        <f>RIGHT(E1379,(LEN(E1379)-1)-SEARCH(",",E1379,1))</f>
        <v>William</v>
      </c>
      <c r="D1379" t="str">
        <f>LEFT(E1379,SEARCH(",",E1379,1)-1)</f>
        <v>Carrier</v>
      </c>
      <c r="E1379" s="39" t="s">
        <v>2376</v>
      </c>
      <c r="F1379" s="5" t="s">
        <v>135</v>
      </c>
      <c r="G1379" s="35">
        <v>0</v>
      </c>
      <c r="H1379" s="35" t="s">
        <v>93</v>
      </c>
      <c r="I1379" s="35" t="s">
        <v>2679</v>
      </c>
      <c r="J1379" s="35">
        <v>24</v>
      </c>
      <c r="K1379" s="35">
        <f>VALUE(COUNTIF(Validation!$A$2:$H$47,E1379))</f>
        <v>0</v>
      </c>
      <c r="L1379" s="361">
        <f>IF(OR(N1379="RFA",N1379="UFA",N1379="",N1379=0),0,N1379)</f>
        <v>725000</v>
      </c>
      <c r="M1379" s="361">
        <f>IF(OR(O1379="RFA",O1379="UFA",O1379="",O1379=0),0,O1379)</f>
        <v>0</v>
      </c>
      <c r="N1379" s="358">
        <v>725000</v>
      </c>
      <c r="O1379" s="358" t="s">
        <v>8</v>
      </c>
      <c r="P1379" s="358">
        <v>0</v>
      </c>
      <c r="Q1379" s="358">
        <v>0</v>
      </c>
      <c r="R1379" s="358">
        <v>0</v>
      </c>
      <c r="S1379" s="358">
        <v>0</v>
      </c>
      <c r="T1379" s="358">
        <v>0</v>
      </c>
      <c r="U1379" s="35">
        <f t="shared" si="84"/>
        <v>1</v>
      </c>
      <c r="W1379">
        <f>COUNTIF($E$3:$E$1479,E1379)</f>
        <v>1</v>
      </c>
      <c r="X1379" s="35">
        <f t="shared" si="85"/>
        <v>0</v>
      </c>
      <c r="Y1379">
        <f t="shared" si="86"/>
        <v>0</v>
      </c>
    </row>
    <row r="1380" spans="1:25" ht="15.75" x14ac:dyDescent="0.25">
      <c r="A1380">
        <f t="shared" si="87"/>
        <v>1378</v>
      </c>
      <c r="B1380" t="str">
        <f>C1380&amp;" "&amp;D1380&amp;" - "&amp;F1380</f>
        <v>Jake Bischoff - VGK</v>
      </c>
      <c r="C1380" t="str">
        <f>RIGHT(E1380,(LEN(E1380)-1)-SEARCH(",",E1380,1))</f>
        <v>Jake</v>
      </c>
      <c r="D1380" t="str">
        <f>LEFT(E1380,SEARCH(",",E1380,1)-1)</f>
        <v>Bischoff</v>
      </c>
      <c r="E1380" s="39" t="s">
        <v>2388</v>
      </c>
      <c r="F1380" s="5" t="s">
        <v>135</v>
      </c>
      <c r="G1380" s="35">
        <v>0</v>
      </c>
      <c r="H1380" s="35" t="s">
        <v>382</v>
      </c>
      <c r="I1380" s="35" t="s">
        <v>2692</v>
      </c>
      <c r="J1380" s="35">
        <v>25</v>
      </c>
      <c r="K1380" s="35">
        <f>VALUE(COUNTIF(Validation!$A$2:$H$47,E1380))</f>
        <v>0</v>
      </c>
      <c r="L1380" s="361">
        <f>IF(OR(N1380="RFA",N1380="UFA",N1380="",N1380=0),0,N1380)</f>
        <v>716667</v>
      </c>
      <c r="M1380" s="361">
        <f>IF(OR(O1380="RFA",O1380="UFA",O1380="",O1380=0),0,O1380)</f>
        <v>716667</v>
      </c>
      <c r="N1380" s="358">
        <v>716667</v>
      </c>
      <c r="O1380" s="358">
        <v>716667</v>
      </c>
      <c r="P1380" s="358">
        <v>716667</v>
      </c>
      <c r="Q1380" s="358" t="s">
        <v>7</v>
      </c>
      <c r="R1380" s="358">
        <v>0</v>
      </c>
      <c r="S1380" s="358">
        <v>0</v>
      </c>
      <c r="T1380" s="358">
        <v>0</v>
      </c>
      <c r="U1380" s="35">
        <f t="shared" si="84"/>
        <v>3</v>
      </c>
      <c r="W1380">
        <f>COUNTIF($E$3:$E$1479,E1380)</f>
        <v>1</v>
      </c>
      <c r="X1380" s="35">
        <f t="shared" si="85"/>
        <v>0</v>
      </c>
      <c r="Y1380">
        <f t="shared" si="86"/>
        <v>1</v>
      </c>
    </row>
    <row r="1381" spans="1:25" ht="15.75" x14ac:dyDescent="0.25">
      <c r="A1381">
        <f t="shared" si="87"/>
        <v>1379</v>
      </c>
      <c r="B1381" t="str">
        <f>C1381&amp;" "&amp;D1381&amp;" - "&amp;F1381</f>
        <v>Dylan Coghlan - VGK</v>
      </c>
      <c r="C1381" t="str">
        <f>RIGHT(E1381,(LEN(E1381)-1)-SEARCH(",",E1381,1))</f>
        <v>Dylan</v>
      </c>
      <c r="D1381" t="str">
        <f>LEFT(E1381,SEARCH(",",E1381,1)-1)</f>
        <v>Coghlan</v>
      </c>
      <c r="E1381" s="39" t="s">
        <v>2397</v>
      </c>
      <c r="F1381" s="5" t="s">
        <v>135</v>
      </c>
      <c r="G1381" s="35" t="s">
        <v>388</v>
      </c>
      <c r="H1381" s="9" t="s">
        <v>381</v>
      </c>
      <c r="I1381" s="9" t="s">
        <v>2692</v>
      </c>
      <c r="J1381" s="9">
        <v>21</v>
      </c>
      <c r="K1381" s="35">
        <f>VALUE(COUNTIF(Validation!$A$2:$H$47,E1381))</f>
        <v>0</v>
      </c>
      <c r="L1381" s="361">
        <f>IF(OR(N1381="RFA",N1381="UFA",N1381="",N1381=0),0,N1381)</f>
        <v>715556</v>
      </c>
      <c r="M1381" s="361">
        <f>IF(OR(O1381="RFA",O1381="UFA",O1381="",O1381=0),0,O1381)</f>
        <v>715556</v>
      </c>
      <c r="N1381" s="358">
        <v>715556</v>
      </c>
      <c r="O1381" s="358">
        <v>715556</v>
      </c>
      <c r="P1381" s="358" t="s">
        <v>8</v>
      </c>
      <c r="Q1381" s="358">
        <v>0</v>
      </c>
      <c r="R1381" s="358">
        <v>0</v>
      </c>
      <c r="S1381" s="358">
        <v>0</v>
      </c>
      <c r="T1381" s="358">
        <v>0</v>
      </c>
      <c r="U1381" s="35">
        <f t="shared" si="84"/>
        <v>2</v>
      </c>
      <c r="W1381">
        <f>COUNTIF($E$3:$E$1479,E1381)</f>
        <v>1</v>
      </c>
      <c r="X1381" s="35">
        <f t="shared" si="85"/>
        <v>1</v>
      </c>
      <c r="Y1381">
        <f t="shared" si="86"/>
        <v>1</v>
      </c>
    </row>
    <row r="1382" spans="1:25" ht="15.75" x14ac:dyDescent="0.25">
      <c r="A1382">
        <f t="shared" si="87"/>
        <v>1380</v>
      </c>
      <c r="B1382" t="str">
        <f>C1382&amp;" "&amp;D1382&amp;" - "&amp;F1382</f>
        <v>Gage Quinney - VGK</v>
      </c>
      <c r="C1382" t="str">
        <f>RIGHT(E1382,(LEN(E1382)-1)-SEARCH(",",E1382,1))</f>
        <v>Gage</v>
      </c>
      <c r="D1382" t="str">
        <f>LEFT(E1382,SEARCH(",",E1382,1)-1)</f>
        <v>Quinney</v>
      </c>
      <c r="E1382" s="39" t="s">
        <v>2398</v>
      </c>
      <c r="F1382" s="5" t="s">
        <v>135</v>
      </c>
      <c r="G1382" s="35" t="s">
        <v>388</v>
      </c>
      <c r="H1382" s="35" t="s">
        <v>2698</v>
      </c>
      <c r="I1382" s="35" t="s">
        <v>2692</v>
      </c>
      <c r="J1382" s="35">
        <v>24</v>
      </c>
      <c r="K1382" s="35">
        <f>VALUE(COUNTIF(Validation!$A$2:$H$47,E1382))</f>
        <v>0</v>
      </c>
      <c r="L1382" s="361">
        <f>IF(OR(N1382="RFA",N1382="UFA",N1382="",N1382=0),0,N1382)</f>
        <v>715000</v>
      </c>
      <c r="M1382" s="361">
        <f>IF(OR(O1382="RFA",O1382="UFA",O1382="",O1382=0),0,O1382)</f>
        <v>0</v>
      </c>
      <c r="N1382" s="358">
        <v>715000</v>
      </c>
      <c r="O1382" s="358" t="s">
        <v>8</v>
      </c>
      <c r="P1382" s="358">
        <v>0</v>
      </c>
      <c r="Q1382" s="358">
        <v>0</v>
      </c>
      <c r="R1382" s="358">
        <v>0</v>
      </c>
      <c r="S1382" s="358">
        <v>0</v>
      </c>
      <c r="T1382" s="358">
        <v>0</v>
      </c>
      <c r="U1382" s="35">
        <f t="shared" si="84"/>
        <v>1</v>
      </c>
      <c r="W1382">
        <f>COUNTIF($E$3:$E$1479,E1382)</f>
        <v>1</v>
      </c>
      <c r="X1382" s="35">
        <f t="shared" si="85"/>
        <v>1</v>
      </c>
      <c r="Y1382">
        <f t="shared" si="86"/>
        <v>0</v>
      </c>
    </row>
    <row r="1383" spans="1:25" ht="15.75" x14ac:dyDescent="0.25">
      <c r="A1383">
        <f t="shared" si="87"/>
        <v>1381</v>
      </c>
      <c r="B1383" t="str">
        <f>C1383&amp;" "&amp;D1383&amp;" - "&amp;F1383</f>
        <v>Patrick Brown - VGK</v>
      </c>
      <c r="C1383" t="str">
        <f>RIGHT(E1383,(LEN(E1383)-1)-SEARCH(",",E1383,1))</f>
        <v>Patrick</v>
      </c>
      <c r="D1383" t="str">
        <f>LEFT(E1383,SEARCH(",",E1383,1)-1)</f>
        <v>Brown</v>
      </c>
      <c r="E1383" s="39" t="s">
        <v>1655</v>
      </c>
      <c r="F1383" s="5" t="s">
        <v>135</v>
      </c>
      <c r="G1383" s="35">
        <v>0</v>
      </c>
      <c r="H1383" s="9" t="s">
        <v>2686</v>
      </c>
      <c r="I1383" s="9" t="s">
        <v>2692</v>
      </c>
      <c r="J1383" s="9">
        <v>27</v>
      </c>
      <c r="K1383" s="35">
        <f>VALUE(COUNTIF(Validation!$A$2:$H$47,E1383))</f>
        <v>0</v>
      </c>
      <c r="L1383" s="361">
        <f>IF(OR(N1383="RFA",N1383="UFA",N1383="",N1383=0),0,N1383)</f>
        <v>700000</v>
      </c>
      <c r="M1383" s="361">
        <f>IF(OR(O1383="RFA",O1383="UFA",O1383="",O1383=0),0,O1383)</f>
        <v>700000</v>
      </c>
      <c r="N1383" s="358">
        <v>700000</v>
      </c>
      <c r="O1383" s="358">
        <v>700000</v>
      </c>
      <c r="P1383" s="358" t="s">
        <v>7</v>
      </c>
      <c r="Q1383" s="358">
        <v>0</v>
      </c>
      <c r="R1383" s="358">
        <v>0</v>
      </c>
      <c r="S1383" s="358">
        <v>0</v>
      </c>
      <c r="T1383" s="358">
        <v>0</v>
      </c>
      <c r="U1383" s="35">
        <f t="shared" si="84"/>
        <v>2</v>
      </c>
      <c r="W1383">
        <f>COUNTIF($E$3:$E$1479,E1383)</f>
        <v>1</v>
      </c>
      <c r="X1383" s="35">
        <f t="shared" si="85"/>
        <v>0</v>
      </c>
      <c r="Y1383">
        <f t="shared" si="86"/>
        <v>1</v>
      </c>
    </row>
    <row r="1384" spans="1:25" ht="15.75" x14ac:dyDescent="0.25">
      <c r="A1384">
        <f t="shared" si="87"/>
        <v>1382</v>
      </c>
      <c r="B1384" t="str">
        <f>C1384&amp;" "&amp;D1384&amp;" - "&amp;F1384</f>
        <v>Tyrell Goulbourne - VGK</v>
      </c>
      <c r="C1384" t="str">
        <f>RIGHT(E1384,(LEN(E1384)-1)-SEARCH(",",E1384,1))</f>
        <v>Tyrell</v>
      </c>
      <c r="D1384" t="str">
        <f>LEFT(E1384,SEARCH(",",E1384,1)-1)</f>
        <v>Goulbourne</v>
      </c>
      <c r="E1384" s="39" t="s">
        <v>1816</v>
      </c>
      <c r="F1384" s="5" t="s">
        <v>135</v>
      </c>
      <c r="G1384" s="35">
        <v>0</v>
      </c>
      <c r="H1384" s="35" t="s">
        <v>93</v>
      </c>
      <c r="I1384" s="35" t="s">
        <v>2692</v>
      </c>
      <c r="J1384" s="35">
        <v>25</v>
      </c>
      <c r="K1384" s="35">
        <f>VALUE(COUNTIF(Validation!$A$2:$H$47,E1384))</f>
        <v>0</v>
      </c>
      <c r="L1384" s="361">
        <f>IF(OR(N1384="RFA",N1384="UFA",N1384="",N1384=0),0,N1384)</f>
        <v>700000</v>
      </c>
      <c r="M1384" s="361">
        <f>IF(OR(O1384="RFA",O1384="UFA",O1384="",O1384=0),0,O1384)</f>
        <v>700000</v>
      </c>
      <c r="N1384" s="358">
        <v>700000</v>
      </c>
      <c r="O1384" s="358">
        <v>700000</v>
      </c>
      <c r="P1384" s="358" t="s">
        <v>7</v>
      </c>
      <c r="Q1384" s="358">
        <v>0</v>
      </c>
      <c r="R1384" s="358">
        <v>0</v>
      </c>
      <c r="S1384" s="358">
        <v>0</v>
      </c>
      <c r="T1384" s="358">
        <v>0</v>
      </c>
      <c r="U1384" s="35">
        <f t="shared" si="84"/>
        <v>2</v>
      </c>
      <c r="W1384">
        <f>COUNTIF($E$3:$E$1479,E1384)</f>
        <v>1</v>
      </c>
      <c r="X1384" s="35">
        <f t="shared" si="85"/>
        <v>0</v>
      </c>
      <c r="Y1384">
        <f t="shared" si="86"/>
        <v>1</v>
      </c>
    </row>
    <row r="1385" spans="1:25" ht="15.75" x14ac:dyDescent="0.25">
      <c r="A1385">
        <f t="shared" si="87"/>
        <v>1383</v>
      </c>
      <c r="B1385" t="str">
        <f>C1385&amp;" "&amp;D1385&amp;" - "&amp;F1385</f>
        <v>Brett Lernout - VGK</v>
      </c>
      <c r="C1385" t="str">
        <f>RIGHT(E1385,(LEN(E1385)-1)-SEARCH(",",E1385,1))</f>
        <v>Brett</v>
      </c>
      <c r="D1385" t="str">
        <f>LEFT(E1385,SEARCH(",",E1385,1)-1)</f>
        <v>Lernout</v>
      </c>
      <c r="E1385" s="39" t="s">
        <v>1513</v>
      </c>
      <c r="F1385" s="5" t="s">
        <v>135</v>
      </c>
      <c r="G1385" s="35">
        <v>0</v>
      </c>
      <c r="H1385" s="35" t="s">
        <v>381</v>
      </c>
      <c r="I1385" s="35" t="s">
        <v>2692</v>
      </c>
      <c r="J1385" s="35">
        <v>23</v>
      </c>
      <c r="K1385" s="35">
        <f>VALUE(COUNTIF(Validation!$A$2:$H$47,E1385))</f>
        <v>0</v>
      </c>
      <c r="L1385" s="361">
        <f>IF(OR(N1385="RFA",N1385="UFA",N1385="",N1385=0),0,N1385)</f>
        <v>700000</v>
      </c>
      <c r="M1385" s="361">
        <f>IF(OR(O1385="RFA",O1385="UFA",O1385="",O1385=0),0,O1385)</f>
        <v>0</v>
      </c>
      <c r="N1385" s="358">
        <v>700000</v>
      </c>
      <c r="O1385" s="358" t="s">
        <v>8</v>
      </c>
      <c r="P1385" s="358">
        <v>0</v>
      </c>
      <c r="Q1385" s="358">
        <v>0</v>
      </c>
      <c r="R1385" s="358">
        <v>0</v>
      </c>
      <c r="S1385" s="358">
        <v>0</v>
      </c>
      <c r="T1385" s="358">
        <v>0</v>
      </c>
      <c r="U1385" s="35">
        <f t="shared" si="84"/>
        <v>1</v>
      </c>
      <c r="W1385">
        <f>COUNTIF($E$3:$E$1479,E1385)</f>
        <v>1</v>
      </c>
      <c r="X1385" s="35">
        <f t="shared" si="85"/>
        <v>0</v>
      </c>
      <c r="Y1385">
        <f t="shared" si="86"/>
        <v>0</v>
      </c>
    </row>
    <row r="1386" spans="1:25" ht="15.75" x14ac:dyDescent="0.25">
      <c r="A1386">
        <f t="shared" si="87"/>
        <v>1384</v>
      </c>
      <c r="B1386" t="str">
        <f>C1386&amp;" "&amp;D1386&amp;" - "&amp;F1386</f>
        <v>Jaycob Megna - VGK</v>
      </c>
      <c r="C1386" t="str">
        <f>RIGHT(E1386,(LEN(E1386)-1)-SEARCH(",",E1386,1))</f>
        <v>Jaycob</v>
      </c>
      <c r="D1386" t="str">
        <f>LEFT(E1386,SEARCH(",",E1386,1)-1)</f>
        <v>Megna</v>
      </c>
      <c r="E1386" s="39" t="s">
        <v>2151</v>
      </c>
      <c r="F1386" s="5" t="s">
        <v>135</v>
      </c>
      <c r="G1386" s="35">
        <v>0</v>
      </c>
      <c r="H1386" s="35" t="s">
        <v>382</v>
      </c>
      <c r="I1386" s="35" t="s">
        <v>2692</v>
      </c>
      <c r="J1386" s="35">
        <v>26</v>
      </c>
      <c r="K1386" s="35">
        <f>VALUE(COUNTIF(Validation!$A$2:$H$47,E1386))</f>
        <v>0</v>
      </c>
      <c r="L1386" s="361">
        <f>IF(OR(N1386="RFA",N1386="UFA",N1386="",N1386=0),0,N1386)</f>
        <v>700000</v>
      </c>
      <c r="M1386" s="361">
        <f>IF(OR(O1386="RFA",O1386="UFA",O1386="",O1386=0),0,O1386)</f>
        <v>0</v>
      </c>
      <c r="N1386" s="358">
        <v>700000</v>
      </c>
      <c r="O1386" s="358" t="s">
        <v>7</v>
      </c>
      <c r="P1386" s="358">
        <v>0</v>
      </c>
      <c r="Q1386" s="358">
        <v>0</v>
      </c>
      <c r="R1386" s="358">
        <v>0</v>
      </c>
      <c r="S1386" s="358">
        <v>0</v>
      </c>
      <c r="T1386" s="358">
        <v>0</v>
      </c>
      <c r="U1386" s="35">
        <f t="shared" si="84"/>
        <v>1</v>
      </c>
      <c r="W1386">
        <f>COUNTIF($E$3:$E$1479,E1386)</f>
        <v>1</v>
      </c>
      <c r="X1386" s="35">
        <f t="shared" si="85"/>
        <v>0</v>
      </c>
      <c r="Y1386">
        <f t="shared" si="86"/>
        <v>0</v>
      </c>
    </row>
    <row r="1387" spans="1:25" ht="15.75" x14ac:dyDescent="0.25">
      <c r="A1387">
        <f t="shared" si="87"/>
        <v>1385</v>
      </c>
      <c r="B1387" t="str">
        <f>C1387&amp;" "&amp;D1387&amp;" - "&amp;F1387</f>
        <v>Oscar Dansk - VGK</v>
      </c>
      <c r="C1387" t="str">
        <f>RIGHT(E1387,(LEN(E1387)-1)-SEARCH(",",E1387,1))</f>
        <v>Oscar</v>
      </c>
      <c r="D1387" t="str">
        <f>LEFT(E1387,SEARCH(",",E1387,1)-1)</f>
        <v>Dansk</v>
      </c>
      <c r="E1387" s="39" t="s">
        <v>2400</v>
      </c>
      <c r="F1387" s="5" t="s">
        <v>135</v>
      </c>
      <c r="G1387" s="35">
        <v>0</v>
      </c>
      <c r="H1387" s="35" t="s">
        <v>127</v>
      </c>
      <c r="I1387" s="35" t="s">
        <v>2692</v>
      </c>
      <c r="J1387" s="35">
        <v>25</v>
      </c>
      <c r="K1387" s="35">
        <f>VALUE(COUNTIF(Validation!$A$2:$H$47,E1387))</f>
        <v>0</v>
      </c>
      <c r="L1387" s="361">
        <f>IF(OR(N1387="RFA",N1387="UFA",N1387="",N1387=0),0,N1387)</f>
        <v>675000</v>
      </c>
      <c r="M1387" s="361">
        <f>IF(OR(O1387="RFA",O1387="UFA",O1387="",O1387=0),0,O1387)</f>
        <v>0</v>
      </c>
      <c r="N1387" s="358">
        <v>675000</v>
      </c>
      <c r="O1387" s="358" t="s">
        <v>8</v>
      </c>
      <c r="P1387" s="358">
        <v>0</v>
      </c>
      <c r="Q1387" s="358">
        <v>0</v>
      </c>
      <c r="R1387" s="358">
        <v>0</v>
      </c>
      <c r="S1387" s="358">
        <v>0</v>
      </c>
      <c r="T1387" s="358">
        <v>0</v>
      </c>
      <c r="U1387" s="35">
        <f t="shared" si="84"/>
        <v>1</v>
      </c>
      <c r="W1387">
        <f>COUNTIF($E$3:$E$1479,E1387)</f>
        <v>1</v>
      </c>
      <c r="X1387" s="35">
        <f t="shared" si="85"/>
        <v>0</v>
      </c>
      <c r="Y1387">
        <f t="shared" si="86"/>
        <v>0</v>
      </c>
    </row>
    <row r="1388" spans="1:25" ht="15.75" x14ac:dyDescent="0.25">
      <c r="A1388">
        <f t="shared" si="87"/>
        <v>1386</v>
      </c>
      <c r="B1388" t="str">
        <f>C1388&amp;" "&amp;D1388&amp;" - "&amp;F1388</f>
        <v>Valentin Zykov - VGK</v>
      </c>
      <c r="C1388" t="str">
        <f>RIGHT(E1388,(LEN(E1388)-1)-SEARCH(",",E1388,1))</f>
        <v>Valentin</v>
      </c>
      <c r="D1388" t="str">
        <f>LEFT(E1388,SEARCH(",",E1388,1)-1)</f>
        <v>Zykov</v>
      </c>
      <c r="E1388" s="39" t="s">
        <v>1627</v>
      </c>
      <c r="F1388" s="5" t="s">
        <v>135</v>
      </c>
      <c r="G1388" s="35">
        <v>0</v>
      </c>
      <c r="H1388" s="35" t="s">
        <v>93</v>
      </c>
      <c r="I1388" s="35" t="s">
        <v>2679</v>
      </c>
      <c r="J1388" s="35">
        <v>24</v>
      </c>
      <c r="K1388" s="35">
        <f>VALUE(COUNTIF(Validation!$A$2:$H$47,E1388))</f>
        <v>0</v>
      </c>
      <c r="L1388" s="361">
        <f>IF(OR(N1388="RFA",N1388="UFA",N1388="",N1388=0),0,N1388)</f>
        <v>675000</v>
      </c>
      <c r="M1388" s="361">
        <f>IF(OR(O1388="RFA",O1388="UFA",O1388="",O1388=0),0,O1388)</f>
        <v>0</v>
      </c>
      <c r="N1388" s="358">
        <v>675000</v>
      </c>
      <c r="O1388" s="358" t="s">
        <v>8</v>
      </c>
      <c r="P1388" s="358">
        <v>0</v>
      </c>
      <c r="Q1388" s="358">
        <v>0</v>
      </c>
      <c r="R1388" s="358">
        <v>0</v>
      </c>
      <c r="S1388" s="358">
        <v>0</v>
      </c>
      <c r="T1388" s="358">
        <v>0</v>
      </c>
      <c r="U1388" s="35">
        <f t="shared" si="84"/>
        <v>1</v>
      </c>
      <c r="W1388">
        <f>COUNTIF($E$3:$E$1479,E1388)</f>
        <v>1</v>
      </c>
      <c r="X1388" s="35">
        <f t="shared" si="85"/>
        <v>0</v>
      </c>
      <c r="Y1388">
        <f t="shared" si="86"/>
        <v>0</v>
      </c>
    </row>
    <row r="1389" spans="1:25" ht="15.75" x14ac:dyDescent="0.25">
      <c r="A1389">
        <f t="shared" si="87"/>
        <v>1387</v>
      </c>
      <c r="B1389" t="str">
        <f>C1389&amp;" "&amp;D1389&amp;" - "&amp;F1389</f>
        <v>Jimmy Schuldt - VGK</v>
      </c>
      <c r="C1389" t="str">
        <f>RIGHT(E1389,(LEN(E1389)-1)-SEARCH(",",E1389,1))</f>
        <v>Jimmy</v>
      </c>
      <c r="D1389" t="str">
        <f>LEFT(E1389,SEARCH(",",E1389,1)-1)</f>
        <v>Schuldt</v>
      </c>
      <c r="E1389" s="39" t="s">
        <v>2453</v>
      </c>
      <c r="F1389" s="5" t="s">
        <v>135</v>
      </c>
      <c r="G1389" s="35">
        <v>0</v>
      </c>
      <c r="H1389" s="35" t="s">
        <v>382</v>
      </c>
      <c r="I1389" s="35" t="s">
        <v>2692</v>
      </c>
      <c r="J1389" s="35">
        <v>24</v>
      </c>
      <c r="K1389" s="35">
        <f>VALUE(COUNTIF(Validation!$A$2:$H$47,E1389))</f>
        <v>0</v>
      </c>
      <c r="L1389" s="361">
        <f>IF(OR(N1389="RFA",N1389="UFA",N1389="",N1389=0),0,N1389)</f>
        <v>0</v>
      </c>
      <c r="M1389" s="361">
        <f>IF(OR(O1389="RFA",O1389="UFA",O1389="",O1389=0),0,O1389)</f>
        <v>0</v>
      </c>
      <c r="N1389" s="358" t="s">
        <v>8</v>
      </c>
      <c r="O1389" s="358">
        <v>0</v>
      </c>
      <c r="P1389" s="358">
        <v>0</v>
      </c>
      <c r="Q1389" s="358">
        <v>0</v>
      </c>
      <c r="R1389" s="362">
        <v>0</v>
      </c>
      <c r="S1389" s="358">
        <v>0</v>
      </c>
      <c r="T1389" s="358">
        <v>0</v>
      </c>
      <c r="U1389" s="35">
        <f t="shared" si="84"/>
        <v>0</v>
      </c>
      <c r="W1389">
        <f>COUNTIF($E$3:$E$1479,E1389)</f>
        <v>1</v>
      </c>
      <c r="X1389" s="35">
        <f t="shared" si="85"/>
        <v>0</v>
      </c>
      <c r="Y1389">
        <f t="shared" si="86"/>
        <v>1</v>
      </c>
    </row>
    <row r="1390" spans="1:25" ht="15.75" x14ac:dyDescent="0.25">
      <c r="A1390">
        <f t="shared" si="87"/>
        <v>1388</v>
      </c>
      <c r="B1390" t="str">
        <f>C1390&amp;" "&amp;D1390&amp;" - "&amp;F1390</f>
        <v>Alex Ovechkin - WAS</v>
      </c>
      <c r="C1390" t="str">
        <f>RIGHT(E1390,(LEN(E1390)-1)-SEARCH(",",E1390,1))</f>
        <v>Alex</v>
      </c>
      <c r="D1390" t="str">
        <f>LEFT(E1390,SEARCH(",",E1390,1)-1)</f>
        <v>Ovechkin</v>
      </c>
      <c r="E1390" s="39" t="s">
        <v>2993</v>
      </c>
      <c r="F1390" s="5" t="s">
        <v>2505</v>
      </c>
      <c r="G1390" s="35" t="s">
        <v>383</v>
      </c>
      <c r="H1390" s="35" t="s">
        <v>2691</v>
      </c>
      <c r="I1390" s="35" t="s">
        <v>2679</v>
      </c>
      <c r="J1390" s="35">
        <v>33</v>
      </c>
      <c r="K1390" s="35">
        <f>VALUE(COUNTIF(Validation!$A$2:$H$47,E1390))</f>
        <v>0</v>
      </c>
      <c r="L1390" s="361">
        <f>IF(OR(N1390="RFA",N1390="UFA",N1390="",N1390=0),0,N1390)</f>
        <v>9538462</v>
      </c>
      <c r="M1390" s="361">
        <f>IF(OR(O1390="RFA",O1390="UFA",O1390="",O1390=0),0,O1390)</f>
        <v>9538462</v>
      </c>
      <c r="N1390" s="358">
        <v>9538462</v>
      </c>
      <c r="O1390" s="358">
        <v>9538462</v>
      </c>
      <c r="P1390" s="358" t="s">
        <v>7</v>
      </c>
      <c r="Q1390" s="358">
        <v>0</v>
      </c>
      <c r="R1390" s="358">
        <v>0</v>
      </c>
      <c r="S1390" s="358">
        <v>0</v>
      </c>
      <c r="T1390" s="358">
        <v>0</v>
      </c>
      <c r="U1390" s="35">
        <f t="shared" si="84"/>
        <v>2</v>
      </c>
      <c r="W1390">
        <f>COUNTIF($E$3:$E$1479,E1390)</f>
        <v>1</v>
      </c>
      <c r="X1390" s="35">
        <f t="shared" si="85"/>
        <v>0</v>
      </c>
      <c r="Y1390">
        <f t="shared" si="86"/>
        <v>1</v>
      </c>
    </row>
    <row r="1391" spans="1:25" ht="15.75" x14ac:dyDescent="0.25">
      <c r="A1391">
        <f t="shared" si="87"/>
        <v>1389</v>
      </c>
      <c r="B1391" t="str">
        <f>C1391&amp;" "&amp;D1391&amp;" - "&amp;F1391</f>
        <v>John Carlson - WAS</v>
      </c>
      <c r="C1391" t="str">
        <f>RIGHT(E1391,(LEN(E1391)-1)-SEARCH(",",E1391,1))</f>
        <v>John</v>
      </c>
      <c r="D1391" t="str">
        <f>LEFT(E1391,SEARCH(",",E1391,1)-1)</f>
        <v>Carlson</v>
      </c>
      <c r="E1391" s="39" t="s">
        <v>1863</v>
      </c>
      <c r="F1391" s="5" t="s">
        <v>2505</v>
      </c>
      <c r="G1391" s="35" t="s">
        <v>383</v>
      </c>
      <c r="H1391" s="9" t="s">
        <v>381</v>
      </c>
      <c r="I1391" s="9" t="s">
        <v>2679</v>
      </c>
      <c r="J1391" s="9">
        <v>29</v>
      </c>
      <c r="K1391" s="35">
        <f>VALUE(COUNTIF(Validation!$A$2:$H$47,E1391))</f>
        <v>0</v>
      </c>
      <c r="L1391" s="361">
        <f>IF(OR(N1391="RFA",N1391="UFA",N1391="",N1391=0),0,N1391)</f>
        <v>8000000</v>
      </c>
      <c r="M1391" s="361">
        <f>IF(OR(O1391="RFA",O1391="UFA",O1391="",O1391=0),0,O1391)</f>
        <v>8000000</v>
      </c>
      <c r="N1391" s="358">
        <v>8000000</v>
      </c>
      <c r="O1391" s="358">
        <v>8000000</v>
      </c>
      <c r="P1391" s="358">
        <v>8000000</v>
      </c>
      <c r="Q1391" s="358">
        <v>8000000</v>
      </c>
      <c r="R1391" s="358">
        <v>8000000</v>
      </c>
      <c r="S1391" s="358">
        <v>8000000</v>
      </c>
      <c r="T1391" s="358">
        <v>8000000</v>
      </c>
      <c r="U1391" s="35">
        <f t="shared" si="84"/>
        <v>7</v>
      </c>
      <c r="W1391">
        <f>COUNTIF($E$3:$E$1479,E1391)</f>
        <v>1</v>
      </c>
      <c r="X1391" s="35">
        <f t="shared" ref="X1391:X1397" si="88">IF(LEFT(G1391,3)="ELC",1,0)</f>
        <v>0</v>
      </c>
      <c r="Y1391">
        <f t="shared" ref="Y1391:Y1397" si="89">IF(L1391=M1391,1,0)</f>
        <v>1</v>
      </c>
    </row>
    <row r="1392" spans="1:25" ht="15.75" x14ac:dyDescent="0.25">
      <c r="A1392">
        <f t="shared" si="87"/>
        <v>1390</v>
      </c>
      <c r="B1392" t="str">
        <f>C1392&amp;" "&amp;D1392&amp;" - "&amp;F1392</f>
        <v>Evgeny Kuznetsov - WAS</v>
      </c>
      <c r="C1392" t="str">
        <f>RIGHT(E1392,(LEN(E1392)-1)-SEARCH(",",E1392,1))</f>
        <v>Evgeny</v>
      </c>
      <c r="D1392" t="str">
        <f>LEFT(E1392,SEARCH(",",E1392,1)-1)</f>
        <v>Kuznetsov</v>
      </c>
      <c r="E1392" s="39" t="s">
        <v>1853</v>
      </c>
      <c r="F1392" s="5" t="s">
        <v>2505</v>
      </c>
      <c r="G1392" s="35" t="s">
        <v>383</v>
      </c>
      <c r="H1392" s="35" t="s">
        <v>73</v>
      </c>
      <c r="I1392" s="35" t="s">
        <v>2679</v>
      </c>
      <c r="J1392" s="35">
        <v>27</v>
      </c>
      <c r="K1392" s="35">
        <f>VALUE(COUNTIF(Validation!$A$2:$H$47,E1392))</f>
        <v>0</v>
      </c>
      <c r="L1392" s="361">
        <f>IF(OR(N1392="RFA",N1392="UFA",N1392="",N1392=0),0,N1392)</f>
        <v>7800000</v>
      </c>
      <c r="M1392" s="361">
        <f>IF(OR(O1392="RFA",O1392="UFA",O1392="",O1392=0),0,O1392)</f>
        <v>7800000</v>
      </c>
      <c r="N1392" s="358">
        <v>7800000</v>
      </c>
      <c r="O1392" s="358">
        <v>7800000</v>
      </c>
      <c r="P1392" s="358">
        <v>7800000</v>
      </c>
      <c r="Q1392" s="358">
        <v>7800000</v>
      </c>
      <c r="R1392" s="358">
        <v>7800000</v>
      </c>
      <c r="S1392" s="358">
        <v>7800000</v>
      </c>
      <c r="T1392" s="358" t="s">
        <v>7</v>
      </c>
      <c r="U1392" s="35">
        <f t="shared" si="84"/>
        <v>6</v>
      </c>
      <c r="W1392">
        <f>COUNTIF($E$3:$E$1479,E1392)</f>
        <v>1</v>
      </c>
      <c r="X1392" s="35">
        <f t="shared" si="88"/>
        <v>0</v>
      </c>
      <c r="Y1392">
        <f t="shared" si="89"/>
        <v>1</v>
      </c>
    </row>
    <row r="1393" spans="1:25" ht="15.75" x14ac:dyDescent="0.25">
      <c r="A1393">
        <f t="shared" si="87"/>
        <v>1391</v>
      </c>
      <c r="B1393" t="str">
        <f>C1393&amp;" "&amp;D1393&amp;" - "&amp;F1393</f>
        <v>Nicklas Backstrom - WAS</v>
      </c>
      <c r="C1393" t="str">
        <f>RIGHT(E1393,(LEN(E1393)-1)-SEARCH(",",E1393,1))</f>
        <v>Nicklas</v>
      </c>
      <c r="D1393" t="str">
        <f>LEFT(E1393,SEARCH(",",E1393,1)-1)</f>
        <v>Backstrom</v>
      </c>
      <c r="E1393" s="39" t="s">
        <v>2942</v>
      </c>
      <c r="F1393" s="5" t="s">
        <v>2505</v>
      </c>
      <c r="G1393" s="35" t="s">
        <v>383</v>
      </c>
      <c r="H1393" s="35" t="s">
        <v>73</v>
      </c>
      <c r="I1393" s="35" t="s">
        <v>2679</v>
      </c>
      <c r="J1393" s="35">
        <v>31</v>
      </c>
      <c r="K1393" s="35">
        <f>VALUE(COUNTIF(Validation!$A$2:$H$47,E1393))</f>
        <v>0</v>
      </c>
      <c r="L1393" s="361">
        <f>IF(OR(N1393="RFA",N1393="UFA",N1393="",N1393=0),0,N1393)</f>
        <v>6700000</v>
      </c>
      <c r="M1393" s="361">
        <f>IF(OR(O1393="RFA",O1393="UFA",O1393="",O1393=0),0,O1393)</f>
        <v>0</v>
      </c>
      <c r="N1393" s="358">
        <v>6700000</v>
      </c>
      <c r="O1393" s="358" t="s">
        <v>7</v>
      </c>
      <c r="P1393" s="358">
        <v>0</v>
      </c>
      <c r="Q1393" s="358">
        <v>0</v>
      </c>
      <c r="R1393" s="358">
        <v>0</v>
      </c>
      <c r="S1393" s="358">
        <v>0</v>
      </c>
      <c r="T1393" s="358">
        <v>0</v>
      </c>
      <c r="U1393" s="35">
        <f t="shared" si="84"/>
        <v>1</v>
      </c>
      <c r="W1393">
        <f>COUNTIF($E$3:$E$1479,E1393)</f>
        <v>1</v>
      </c>
      <c r="X1393" s="35">
        <f t="shared" si="88"/>
        <v>0</v>
      </c>
      <c r="Y1393">
        <f t="shared" si="89"/>
        <v>0</v>
      </c>
    </row>
    <row r="1394" spans="1:25" ht="15.75" x14ac:dyDescent="0.25">
      <c r="A1394">
        <f t="shared" si="87"/>
        <v>1392</v>
      </c>
      <c r="B1394" t="str">
        <f>C1394&amp;" "&amp;D1394&amp;" - "&amp;F1394</f>
        <v>Braden Holtby - WAS</v>
      </c>
      <c r="C1394" t="str">
        <f>RIGHT(E1394,(LEN(E1394)-1)-SEARCH(",",E1394,1))</f>
        <v>Braden</v>
      </c>
      <c r="D1394" t="str">
        <f>LEFT(E1394,SEARCH(",",E1394,1)-1)</f>
        <v>Holtby</v>
      </c>
      <c r="E1394" s="39" t="s">
        <v>1869</v>
      </c>
      <c r="F1394" s="5" t="s">
        <v>2505</v>
      </c>
      <c r="G1394" s="35" t="s">
        <v>383</v>
      </c>
      <c r="H1394" s="35" t="s">
        <v>127</v>
      </c>
      <c r="I1394" s="35" t="s">
        <v>2679</v>
      </c>
      <c r="J1394" s="35">
        <v>29</v>
      </c>
      <c r="K1394" s="35">
        <f>VALUE(COUNTIF(Validation!$A$2:$H$47,E1394))</f>
        <v>0</v>
      </c>
      <c r="L1394" s="361">
        <f>IF(OR(N1394="RFA",N1394="UFA",N1394="",N1394=0),0,N1394)</f>
        <v>6100000</v>
      </c>
      <c r="M1394" s="361">
        <f>IF(OR(O1394="RFA",O1394="UFA",O1394="",O1394=0),0,O1394)</f>
        <v>0</v>
      </c>
      <c r="N1394" s="358">
        <v>6100000</v>
      </c>
      <c r="O1394" s="358" t="s">
        <v>7</v>
      </c>
      <c r="P1394" s="358">
        <v>0</v>
      </c>
      <c r="Q1394" s="358">
        <v>0</v>
      </c>
      <c r="R1394" s="358">
        <v>0</v>
      </c>
      <c r="S1394" s="358">
        <v>0</v>
      </c>
      <c r="T1394" s="358">
        <v>0</v>
      </c>
      <c r="U1394" s="35">
        <f t="shared" si="84"/>
        <v>1</v>
      </c>
      <c r="W1394">
        <f>COUNTIF($E$3:$E$1479,E1394)</f>
        <v>1</v>
      </c>
      <c r="X1394" s="35">
        <f t="shared" si="88"/>
        <v>0</v>
      </c>
      <c r="Y1394">
        <f t="shared" si="89"/>
        <v>0</v>
      </c>
    </row>
    <row r="1395" spans="1:25" ht="15.75" x14ac:dyDescent="0.25">
      <c r="A1395">
        <f t="shared" si="87"/>
        <v>1393</v>
      </c>
      <c r="B1395" t="str">
        <f>C1395&amp;" "&amp;D1395&amp;" - "&amp;F1395</f>
        <v>T.J. Oshie - WAS</v>
      </c>
      <c r="C1395" t="str">
        <f>RIGHT(E1395,(LEN(E1395)-1)-SEARCH(",",E1395,1))</f>
        <v>T.J.</v>
      </c>
      <c r="D1395" t="str">
        <f>LEFT(E1395,SEARCH(",",E1395,1)-1)</f>
        <v>Oshie</v>
      </c>
      <c r="E1395" s="39" t="s">
        <v>1854</v>
      </c>
      <c r="F1395" s="5" t="s">
        <v>2505</v>
      </c>
      <c r="G1395" s="35" t="s">
        <v>383</v>
      </c>
      <c r="H1395" s="35" t="s">
        <v>88</v>
      </c>
      <c r="I1395" s="35" t="s">
        <v>2679</v>
      </c>
      <c r="J1395" s="35">
        <v>32</v>
      </c>
      <c r="K1395" s="35">
        <f>VALUE(COUNTIF(Validation!$A$2:$H$47,E1395))</f>
        <v>0</v>
      </c>
      <c r="L1395" s="361">
        <f>IF(OR(N1395="RFA",N1395="UFA",N1395="",N1395=0),0,N1395)</f>
        <v>5750000</v>
      </c>
      <c r="M1395" s="361">
        <f>IF(OR(O1395="RFA",O1395="UFA",O1395="",O1395=0),0,O1395)</f>
        <v>5750000</v>
      </c>
      <c r="N1395" s="358">
        <v>5750000</v>
      </c>
      <c r="O1395" s="358">
        <v>5750000</v>
      </c>
      <c r="P1395" s="358">
        <v>5750000</v>
      </c>
      <c r="Q1395" s="358">
        <v>5750000</v>
      </c>
      <c r="R1395" s="358">
        <v>5750000</v>
      </c>
      <c r="S1395" s="358">
        <v>5750000</v>
      </c>
      <c r="T1395" s="358" t="s">
        <v>7</v>
      </c>
      <c r="U1395" s="35">
        <f t="shared" si="84"/>
        <v>6</v>
      </c>
      <c r="W1395">
        <f>COUNTIF($E$3:$E$1479,E1395)</f>
        <v>1</v>
      </c>
      <c r="X1395" s="35">
        <f t="shared" si="88"/>
        <v>0</v>
      </c>
      <c r="Y1395">
        <f t="shared" si="89"/>
        <v>1</v>
      </c>
    </row>
    <row r="1396" spans="1:25" ht="15.75" x14ac:dyDescent="0.25">
      <c r="A1396">
        <f t="shared" si="87"/>
        <v>1394</v>
      </c>
      <c r="B1396" t="str">
        <f>C1396&amp;" "&amp;D1396&amp;" - "&amp;F1396</f>
        <v>Tom Wilson - WAS</v>
      </c>
      <c r="C1396" t="str">
        <f>RIGHT(E1396,(LEN(E1396)-1)-SEARCH(",",E1396,1))</f>
        <v>Tom</v>
      </c>
      <c r="D1396" t="str">
        <f>LEFT(E1396,SEARCH(",",E1396,1)-1)</f>
        <v>Wilson</v>
      </c>
      <c r="E1396" s="39" t="s">
        <v>1855</v>
      </c>
      <c r="F1396" s="5" t="s">
        <v>2505</v>
      </c>
      <c r="G1396" s="35">
        <v>0</v>
      </c>
      <c r="H1396" s="35" t="s">
        <v>88</v>
      </c>
      <c r="I1396" s="9" t="s">
        <v>2679</v>
      </c>
      <c r="J1396" s="35">
        <v>25</v>
      </c>
      <c r="K1396" s="35">
        <f>VALUE(COUNTIF(Validation!$A$2:$H$47,E1396))</f>
        <v>0</v>
      </c>
      <c r="L1396" s="361">
        <f>IF(OR(N1396="RFA",N1396="UFA",N1396="",N1396=0),0,N1396)</f>
        <v>5166666</v>
      </c>
      <c r="M1396" s="361">
        <f>IF(OR(O1396="RFA",O1396="UFA",O1396="",O1396=0),0,O1396)</f>
        <v>5166666</v>
      </c>
      <c r="N1396" s="358">
        <v>5166666</v>
      </c>
      <c r="O1396" s="358">
        <v>5166666</v>
      </c>
      <c r="P1396" s="358">
        <v>5166666</v>
      </c>
      <c r="Q1396" s="358">
        <v>5166666</v>
      </c>
      <c r="R1396" s="358">
        <v>5166666</v>
      </c>
      <c r="S1396" s="358" t="s">
        <v>7</v>
      </c>
      <c r="T1396" s="358">
        <v>0</v>
      </c>
      <c r="U1396" s="35">
        <f t="shared" si="84"/>
        <v>5</v>
      </c>
      <c r="W1396">
        <f>COUNTIF($E$3:$E$1479,E1396)</f>
        <v>1</v>
      </c>
      <c r="X1396" s="35">
        <f t="shared" si="88"/>
        <v>0</v>
      </c>
      <c r="Y1396">
        <f t="shared" si="89"/>
        <v>1</v>
      </c>
    </row>
    <row r="1397" spans="1:25" ht="15.75" x14ac:dyDescent="0.25">
      <c r="A1397">
        <f t="shared" si="87"/>
        <v>1395</v>
      </c>
      <c r="B1397" t="str">
        <f>C1397&amp;" "&amp;D1397&amp;" - "&amp;F1397</f>
        <v>Dmitry Orlov - WAS</v>
      </c>
      <c r="C1397" t="str">
        <f>RIGHT(E1397,(LEN(E1397)-1)-SEARCH(",",E1397,1))</f>
        <v>Dmitry</v>
      </c>
      <c r="D1397" t="str">
        <f>LEFT(E1397,SEARCH(",",E1397,1)-1)</f>
        <v>Orlov</v>
      </c>
      <c r="E1397" s="39" t="s">
        <v>1865</v>
      </c>
      <c r="F1397" s="5" t="s">
        <v>2505</v>
      </c>
      <c r="G1397" s="35" t="s">
        <v>383</v>
      </c>
      <c r="H1397" s="35" t="s">
        <v>382</v>
      </c>
      <c r="I1397" s="35" t="s">
        <v>2679</v>
      </c>
      <c r="J1397" s="35">
        <v>28</v>
      </c>
      <c r="K1397" s="35">
        <f>VALUE(COUNTIF(Validation!$A$2:$H$47,E1397))</f>
        <v>0</v>
      </c>
      <c r="L1397" s="361">
        <f>IF(OR(N1397="RFA",N1397="UFA",N1397="",N1397=0),0,N1397)</f>
        <v>5100000</v>
      </c>
      <c r="M1397" s="361">
        <f>IF(OR(O1397="RFA",O1397="UFA",O1397="",O1397=0),0,O1397)</f>
        <v>5100000</v>
      </c>
      <c r="N1397" s="358">
        <v>5100000</v>
      </c>
      <c r="O1397" s="358">
        <v>5100000</v>
      </c>
      <c r="P1397" s="358">
        <v>5100000</v>
      </c>
      <c r="Q1397" s="358">
        <v>5100000</v>
      </c>
      <c r="R1397" s="358" t="s">
        <v>7</v>
      </c>
      <c r="S1397" s="358">
        <v>0</v>
      </c>
      <c r="T1397" s="358">
        <v>0</v>
      </c>
      <c r="U1397" s="35">
        <f t="shared" si="84"/>
        <v>4</v>
      </c>
      <c r="W1397">
        <f>COUNTIF($E$3:$E$1479,E1397)</f>
        <v>1</v>
      </c>
      <c r="X1397" s="35">
        <f t="shared" si="88"/>
        <v>0</v>
      </c>
      <c r="Y1397">
        <f t="shared" si="89"/>
        <v>1</v>
      </c>
    </row>
    <row r="1398" spans="1:25" ht="15.75" x14ac:dyDescent="0.25">
      <c r="A1398">
        <f t="shared" si="87"/>
        <v>1396</v>
      </c>
      <c r="B1398" t="str">
        <f>C1398&amp;" "&amp;D1398&amp;" - "&amp;F1398</f>
        <v>Lars Eller - WAS</v>
      </c>
      <c r="C1398" t="str">
        <f>RIGHT(E1398,(LEN(E1398)-1)-SEARCH(",",E1398,1))</f>
        <v>Lars</v>
      </c>
      <c r="D1398" t="str">
        <f>LEFT(E1398,SEARCH(",",E1398,1)-1)</f>
        <v>Eller</v>
      </c>
      <c r="E1398" s="39" t="s">
        <v>1856</v>
      </c>
      <c r="F1398" s="5" t="s">
        <v>2505</v>
      </c>
      <c r="G1398" s="35">
        <v>0</v>
      </c>
      <c r="H1398" s="9" t="s">
        <v>73</v>
      </c>
      <c r="I1398" s="9" t="s">
        <v>2679</v>
      </c>
      <c r="J1398" s="9">
        <v>30</v>
      </c>
      <c r="K1398" s="35">
        <f>VALUE(COUNTIF(Validation!$A$2:$H$47,E1398))</f>
        <v>0</v>
      </c>
      <c r="L1398" s="361">
        <f>IF(OR(N1398="RFA",N1398="UFA",N1398="",N1398=0),0,N1398)</f>
        <v>3500000</v>
      </c>
      <c r="M1398" s="361">
        <f>IF(OR(O1398="RFA",O1398="UFA",O1398="",O1398=0),0,O1398)</f>
        <v>3500000</v>
      </c>
      <c r="N1398" s="358">
        <v>3500000</v>
      </c>
      <c r="O1398" s="358">
        <v>3500000</v>
      </c>
      <c r="P1398" s="358">
        <v>3500000</v>
      </c>
      <c r="Q1398" s="358">
        <v>3500000</v>
      </c>
      <c r="R1398" s="358" t="s">
        <v>7</v>
      </c>
      <c r="S1398" s="358">
        <v>0</v>
      </c>
      <c r="T1398" s="358">
        <v>0</v>
      </c>
      <c r="U1398" s="35">
        <f t="shared" si="84"/>
        <v>4</v>
      </c>
      <c r="W1398">
        <f>COUNTIF($E$3:$E$1479,E1398)</f>
        <v>1</v>
      </c>
      <c r="X1398" s="35">
        <f t="shared" ref="X1398:X1428" si="90">IF(LEFT(G1398,3)="ELC",1,0)</f>
        <v>0</v>
      </c>
      <c r="Y1398">
        <f t="shared" ref="Y1398:Y1428" si="91">IF(L1398=M1398,1,0)</f>
        <v>1</v>
      </c>
    </row>
    <row r="1399" spans="1:25" ht="15.75" x14ac:dyDescent="0.25">
      <c r="A1399">
        <f t="shared" si="87"/>
        <v>1397</v>
      </c>
      <c r="B1399" t="str">
        <f>C1399&amp;" "&amp;D1399&amp;" - "&amp;F1399</f>
        <v>Jakub Vrána - WAS</v>
      </c>
      <c r="C1399" t="str">
        <f>RIGHT(E1399,(LEN(E1399)-1)-SEARCH(",",E1399,1))</f>
        <v>Jakub</v>
      </c>
      <c r="D1399" t="str">
        <f>LEFT(E1399,SEARCH(",",E1399,1)-1)</f>
        <v>Vrána</v>
      </c>
      <c r="E1399" s="39" t="s">
        <v>1858</v>
      </c>
      <c r="F1399" s="5" t="s">
        <v>2505</v>
      </c>
      <c r="G1399" s="35">
        <v>0</v>
      </c>
      <c r="H1399" s="35" t="s">
        <v>93</v>
      </c>
      <c r="I1399" s="35" t="s">
        <v>2679</v>
      </c>
      <c r="J1399" s="9">
        <v>23</v>
      </c>
      <c r="K1399" s="35">
        <f>VALUE(COUNTIF(Validation!$A$2:$H$47,E1399))</f>
        <v>0</v>
      </c>
      <c r="L1399" s="361">
        <f>IF(OR(N1399="RFA",N1399="UFA",N1399="",N1399=0),0,N1399)</f>
        <v>3350000</v>
      </c>
      <c r="M1399" s="361">
        <f>IF(OR(O1399="RFA",O1399="UFA",O1399="",O1399=0),0,O1399)</f>
        <v>3350000</v>
      </c>
      <c r="N1399" s="358">
        <v>3350000</v>
      </c>
      <c r="O1399" s="358">
        <v>3350000</v>
      </c>
      <c r="P1399" s="358" t="s">
        <v>8</v>
      </c>
      <c r="Q1399" s="358">
        <v>0</v>
      </c>
      <c r="R1399" s="358">
        <v>0</v>
      </c>
      <c r="S1399" s="358">
        <v>0</v>
      </c>
      <c r="T1399" s="358">
        <v>0</v>
      </c>
      <c r="U1399" s="35">
        <f t="shared" si="84"/>
        <v>2</v>
      </c>
      <c r="W1399">
        <f>COUNTIF($E$3:$E$1479,E1399)</f>
        <v>1</v>
      </c>
      <c r="X1399" s="35">
        <f t="shared" si="90"/>
        <v>0</v>
      </c>
      <c r="Y1399">
        <f t="shared" si="91"/>
        <v>1</v>
      </c>
    </row>
    <row r="1400" spans="1:25" ht="15.75" x14ac:dyDescent="0.25">
      <c r="A1400">
        <f t="shared" si="87"/>
        <v>1398</v>
      </c>
      <c r="B1400" t="str">
        <f>C1400&amp;" "&amp;D1400&amp;" - "&amp;F1400</f>
        <v>Carl Hagelin - WAS</v>
      </c>
      <c r="C1400" t="str">
        <f>RIGHT(E1400,(LEN(E1400)-1)-SEARCH(",",E1400,1))</f>
        <v>Carl</v>
      </c>
      <c r="D1400" t="str">
        <f>LEFT(E1400,SEARCH(",",E1400,1)-1)</f>
        <v>Hagelin</v>
      </c>
      <c r="E1400" s="39" t="s">
        <v>1824</v>
      </c>
      <c r="F1400" s="5" t="s">
        <v>2505</v>
      </c>
      <c r="G1400" s="35">
        <v>0</v>
      </c>
      <c r="H1400" s="35" t="s">
        <v>93</v>
      </c>
      <c r="I1400" s="35" t="s">
        <v>2679</v>
      </c>
      <c r="J1400" s="35">
        <v>30</v>
      </c>
      <c r="K1400" s="35">
        <f>VALUE(COUNTIF(Validation!$A$2:$H$47,E1400))</f>
        <v>0</v>
      </c>
      <c r="L1400" s="361">
        <f>IF(OR(N1400="RFA",N1400="UFA",N1400="",N1400=0),0,N1400)</f>
        <v>2750000</v>
      </c>
      <c r="M1400" s="361">
        <f>IF(OR(O1400="RFA",O1400="UFA",O1400="",O1400=0),0,O1400)</f>
        <v>2750000</v>
      </c>
      <c r="N1400" s="358">
        <v>2750000</v>
      </c>
      <c r="O1400" s="358">
        <v>2750000</v>
      </c>
      <c r="P1400" s="358">
        <v>2750000</v>
      </c>
      <c r="Q1400" s="358">
        <v>2750000</v>
      </c>
      <c r="R1400" s="358" t="s">
        <v>7</v>
      </c>
      <c r="S1400" s="358">
        <v>0</v>
      </c>
      <c r="T1400" s="358">
        <v>0</v>
      </c>
      <c r="U1400" s="35">
        <f t="shared" si="84"/>
        <v>4</v>
      </c>
      <c r="W1400">
        <f>COUNTIF($E$3:$E$1479,E1400)</f>
        <v>1</v>
      </c>
      <c r="X1400" s="35">
        <f t="shared" si="90"/>
        <v>0</v>
      </c>
      <c r="Y1400">
        <f t="shared" si="91"/>
        <v>1</v>
      </c>
    </row>
    <row r="1401" spans="1:25" ht="15.75" x14ac:dyDescent="0.25">
      <c r="A1401">
        <f t="shared" si="87"/>
        <v>1399</v>
      </c>
      <c r="B1401" t="str">
        <f>C1401&amp;" "&amp;D1401&amp;" - "&amp;F1401</f>
        <v>Richard Pánik - WAS</v>
      </c>
      <c r="C1401" t="str">
        <f>RIGHT(E1401,(LEN(E1401)-1)-SEARCH(",",E1401,1))</f>
        <v>Richard</v>
      </c>
      <c r="D1401" t="str">
        <f>LEFT(E1401,SEARCH(",",E1401,1)-1)</f>
        <v>Pánik</v>
      </c>
      <c r="E1401" s="39" t="s">
        <v>2154</v>
      </c>
      <c r="F1401" s="5" t="s">
        <v>2505</v>
      </c>
      <c r="G1401" s="35">
        <v>0</v>
      </c>
      <c r="H1401" s="9" t="s">
        <v>2691</v>
      </c>
      <c r="I1401" s="9" t="s">
        <v>2679</v>
      </c>
      <c r="J1401" s="9">
        <v>28</v>
      </c>
      <c r="K1401" s="35">
        <f>VALUE(COUNTIF(Validation!$A$2:$H$47,E1401))</f>
        <v>0</v>
      </c>
      <c r="L1401" s="361">
        <f>IF(OR(N1401="RFA",N1401="UFA",N1401="",N1401=0),0,N1401)</f>
        <v>2750000</v>
      </c>
      <c r="M1401" s="361">
        <f>IF(OR(O1401="RFA",O1401="UFA",O1401="",O1401=0),0,O1401)</f>
        <v>2750000</v>
      </c>
      <c r="N1401" s="358">
        <v>2750000</v>
      </c>
      <c r="O1401" s="358">
        <v>2750000</v>
      </c>
      <c r="P1401" s="358">
        <v>2750000</v>
      </c>
      <c r="Q1401" s="358">
        <v>2750000</v>
      </c>
      <c r="R1401" s="358" t="s">
        <v>7</v>
      </c>
      <c r="S1401" s="358">
        <v>0</v>
      </c>
      <c r="T1401" s="358">
        <v>0</v>
      </c>
      <c r="U1401" s="35">
        <f t="shared" ref="U1401:U1464" si="92">COUNTIF(N1401:T1401,"&gt;0")</f>
        <v>4</v>
      </c>
      <c r="W1401">
        <f>COUNTIF($E$3:$E$1479,E1401)</f>
        <v>1</v>
      </c>
      <c r="X1401" s="35">
        <f t="shared" si="90"/>
        <v>0</v>
      </c>
      <c r="Y1401">
        <f t="shared" si="91"/>
        <v>1</v>
      </c>
    </row>
    <row r="1402" spans="1:25" ht="15.75" x14ac:dyDescent="0.25">
      <c r="A1402">
        <f t="shared" si="87"/>
        <v>1400</v>
      </c>
      <c r="B1402" t="str">
        <f>C1402&amp;" "&amp;D1402&amp;" - "&amp;F1402</f>
        <v>Nick Jensen - WAS</v>
      </c>
      <c r="C1402" t="str">
        <f>RIGHT(E1402,(LEN(E1402)-1)-SEARCH(",",E1402,1))</f>
        <v>Nick</v>
      </c>
      <c r="D1402" t="str">
        <f>LEFT(E1402,SEARCH(",",E1402,1)-1)</f>
        <v>Jensen</v>
      </c>
      <c r="E1402" s="39" t="s">
        <v>1436</v>
      </c>
      <c r="F1402" s="5" t="s">
        <v>2505</v>
      </c>
      <c r="G1402" s="35">
        <v>0</v>
      </c>
      <c r="H1402" s="9" t="s">
        <v>381</v>
      </c>
      <c r="I1402" s="9" t="s">
        <v>2679</v>
      </c>
      <c r="J1402" s="9">
        <v>28</v>
      </c>
      <c r="K1402" s="35">
        <f>VALUE(COUNTIF(Validation!$A$2:$H$47,E1402))</f>
        <v>0</v>
      </c>
      <c r="L1402" s="361">
        <f>IF(OR(N1402="RFA",N1402="UFA",N1402="",N1402=0),0,N1402)</f>
        <v>2500000</v>
      </c>
      <c r="M1402" s="361">
        <f>IF(OR(O1402="RFA",O1402="UFA",O1402="",O1402=0),0,O1402)</f>
        <v>2500000</v>
      </c>
      <c r="N1402" s="358">
        <v>2500000</v>
      </c>
      <c r="O1402" s="358">
        <v>2500000</v>
      </c>
      <c r="P1402" s="358">
        <v>2500000</v>
      </c>
      <c r="Q1402" s="358">
        <v>2500000</v>
      </c>
      <c r="R1402" s="358" t="s">
        <v>7</v>
      </c>
      <c r="S1402" s="358">
        <v>0</v>
      </c>
      <c r="T1402" s="358">
        <v>0</v>
      </c>
      <c r="U1402" s="35">
        <f t="shared" si="92"/>
        <v>4</v>
      </c>
      <c r="W1402">
        <f>COUNTIF($E$3:$E$1479,E1402)</f>
        <v>1</v>
      </c>
      <c r="X1402" s="35">
        <f t="shared" si="90"/>
        <v>0</v>
      </c>
      <c r="Y1402">
        <f t="shared" si="91"/>
        <v>1</v>
      </c>
    </row>
    <row r="1403" spans="1:25" ht="15.75" x14ac:dyDescent="0.25">
      <c r="A1403">
        <f t="shared" si="87"/>
        <v>1401</v>
      </c>
      <c r="B1403" t="str">
        <f>C1403&amp;" "&amp;D1403&amp;" - "&amp;F1403</f>
        <v>Michal Kempný - WAS</v>
      </c>
      <c r="C1403" t="str">
        <f>RIGHT(E1403,(LEN(E1403)-1)-SEARCH(",",E1403,1))</f>
        <v>Michal</v>
      </c>
      <c r="D1403" t="str">
        <f>LEFT(E1403,SEARCH(",",E1403,1)-1)</f>
        <v>Kempný</v>
      </c>
      <c r="E1403" s="39" t="s">
        <v>1866</v>
      </c>
      <c r="F1403" s="5" t="s">
        <v>2505</v>
      </c>
      <c r="G1403" s="35">
        <v>0</v>
      </c>
      <c r="H1403" s="35" t="s">
        <v>382</v>
      </c>
      <c r="I1403" s="35" t="s">
        <v>2679</v>
      </c>
      <c r="J1403" s="35">
        <v>28</v>
      </c>
      <c r="K1403" s="35">
        <f>VALUE(COUNTIF(Validation!$A$2:$H$47,E1403))</f>
        <v>0</v>
      </c>
      <c r="L1403" s="361">
        <f>IF(OR(N1403="RFA",N1403="UFA",N1403="",N1403=0),0,N1403)</f>
        <v>2500000</v>
      </c>
      <c r="M1403" s="361">
        <f>IF(OR(O1403="RFA",O1403="UFA",O1403="",O1403=0),0,O1403)</f>
        <v>2500000</v>
      </c>
      <c r="N1403" s="358">
        <v>2500000</v>
      </c>
      <c r="O1403" s="358">
        <v>2500000</v>
      </c>
      <c r="P1403" s="358">
        <v>2500000</v>
      </c>
      <c r="Q1403" s="358" t="s">
        <v>7</v>
      </c>
      <c r="R1403" s="358">
        <v>0</v>
      </c>
      <c r="S1403" s="358">
        <v>0</v>
      </c>
      <c r="T1403" s="358">
        <v>0</v>
      </c>
      <c r="U1403" s="35">
        <f t="shared" si="92"/>
        <v>3</v>
      </c>
      <c r="W1403">
        <f>COUNTIF($E$3:$E$1479,E1403)</f>
        <v>1</v>
      </c>
      <c r="X1403" s="35">
        <f t="shared" si="90"/>
        <v>0</v>
      </c>
      <c r="Y1403">
        <f t="shared" si="91"/>
        <v>1</v>
      </c>
    </row>
    <row r="1404" spans="1:25" ht="15.75" x14ac:dyDescent="0.25">
      <c r="A1404">
        <f t="shared" si="87"/>
        <v>1402</v>
      </c>
      <c r="B1404" t="str">
        <f>C1404&amp;" "&amp;D1404&amp;" - "&amp;F1404</f>
        <v>Radko Gudas - WAS</v>
      </c>
      <c r="C1404" t="str">
        <f>RIGHT(E1404,(LEN(E1404)-1)-SEARCH(",",E1404,1))</f>
        <v>Radko</v>
      </c>
      <c r="D1404" t="str">
        <f>LEFT(E1404,SEARCH(",",E1404,1)-1)</f>
        <v>Gudas</v>
      </c>
      <c r="E1404" s="39" t="s">
        <v>1796</v>
      </c>
      <c r="F1404" s="5" t="s">
        <v>2505</v>
      </c>
      <c r="G1404" s="35" t="s">
        <v>2688</v>
      </c>
      <c r="H1404" s="35" t="s">
        <v>381</v>
      </c>
      <c r="I1404" s="35" t="s">
        <v>2679</v>
      </c>
      <c r="J1404" s="35">
        <v>29</v>
      </c>
      <c r="K1404" s="35">
        <f>VALUE(COUNTIF(Validation!$A$2:$H$47,E1404))</f>
        <v>0</v>
      </c>
      <c r="L1404" s="361">
        <f>IF(OR(N1404="RFA",N1404="UFA",N1404="",N1404=0),0,N1404)</f>
        <v>2345000</v>
      </c>
      <c r="M1404" s="361">
        <f>IF(OR(O1404="RFA",O1404="UFA",O1404="",O1404=0),0,O1404)</f>
        <v>0</v>
      </c>
      <c r="N1404" s="358">
        <v>2345000</v>
      </c>
      <c r="O1404" s="358" t="s">
        <v>7</v>
      </c>
      <c r="P1404" s="358">
        <v>0</v>
      </c>
      <c r="Q1404" s="358">
        <v>0</v>
      </c>
      <c r="R1404" s="358">
        <v>0</v>
      </c>
      <c r="S1404" s="358">
        <v>0</v>
      </c>
      <c r="T1404" s="358">
        <v>0</v>
      </c>
      <c r="U1404" s="35">
        <f t="shared" si="92"/>
        <v>1</v>
      </c>
      <c r="W1404">
        <f>COUNTIF($E$3:$E$1479,E1404)</f>
        <v>1</v>
      </c>
      <c r="X1404" s="35">
        <f t="shared" si="90"/>
        <v>0</v>
      </c>
      <c r="Y1404">
        <f t="shared" si="91"/>
        <v>0</v>
      </c>
    </row>
    <row r="1405" spans="1:25" ht="15.75" x14ac:dyDescent="0.25">
      <c r="A1405">
        <f t="shared" si="87"/>
        <v>1403</v>
      </c>
      <c r="B1405" t="str">
        <f>C1405&amp;" "&amp;D1405&amp;" - "&amp;F1405</f>
        <v>Garnet Hathaway - WAS</v>
      </c>
      <c r="C1405" t="str">
        <f>RIGHT(E1405,(LEN(E1405)-1)-SEARCH(",",E1405,1))</f>
        <v>Garnet</v>
      </c>
      <c r="D1405" t="str">
        <f>LEFT(E1405,SEARCH(",",E1405,1)-1)</f>
        <v>Hathaway</v>
      </c>
      <c r="E1405" s="39" t="s">
        <v>2199</v>
      </c>
      <c r="F1405" s="5" t="s">
        <v>2505</v>
      </c>
      <c r="G1405" s="35">
        <v>0</v>
      </c>
      <c r="H1405" s="35" t="s">
        <v>2691</v>
      </c>
      <c r="I1405" s="35" t="s">
        <v>2679</v>
      </c>
      <c r="J1405" s="35">
        <v>27</v>
      </c>
      <c r="K1405" s="35">
        <f>VALUE(COUNTIF(Validation!$A$2:$H$47,E1405))</f>
        <v>0</v>
      </c>
      <c r="L1405" s="361">
        <f>IF(OR(N1405="RFA",N1405="UFA",N1405="",N1405=0),0,N1405)</f>
        <v>1500000</v>
      </c>
      <c r="M1405" s="361">
        <f>IF(OR(O1405="RFA",O1405="UFA",O1405="",O1405=0),0,O1405)</f>
        <v>1500000</v>
      </c>
      <c r="N1405" s="358">
        <v>1500000</v>
      </c>
      <c r="O1405" s="358">
        <v>1500000</v>
      </c>
      <c r="P1405" s="358">
        <v>1500000</v>
      </c>
      <c r="Q1405" s="358">
        <v>1500000</v>
      </c>
      <c r="R1405" s="358" t="s">
        <v>7</v>
      </c>
      <c r="S1405" s="358">
        <v>0</v>
      </c>
      <c r="T1405" s="358">
        <v>0</v>
      </c>
      <c r="U1405" s="35">
        <f t="shared" si="92"/>
        <v>4</v>
      </c>
      <c r="W1405">
        <f>COUNTIF($E$3:$E$1479,E1405)</f>
        <v>1</v>
      </c>
      <c r="X1405" s="35">
        <f t="shared" si="90"/>
        <v>0</v>
      </c>
      <c r="Y1405">
        <f t="shared" si="91"/>
        <v>1</v>
      </c>
    </row>
    <row r="1406" spans="1:25" ht="15.75" x14ac:dyDescent="0.25">
      <c r="A1406">
        <f t="shared" si="87"/>
        <v>1404</v>
      </c>
      <c r="B1406" t="str">
        <f>C1406&amp;" "&amp;D1406&amp;" - "&amp;F1406</f>
        <v>Ilya Samsonov - WAS</v>
      </c>
      <c r="C1406" t="str">
        <f>RIGHT(E1406,(LEN(E1406)-1)-SEARCH(",",E1406,1))</f>
        <v>Ilya</v>
      </c>
      <c r="D1406" t="str">
        <f>LEFT(E1406,SEARCH(",",E1406,1)-1)</f>
        <v>Samsonov</v>
      </c>
      <c r="E1406" s="39" t="s">
        <v>1873</v>
      </c>
      <c r="F1406" s="5" t="s">
        <v>2505</v>
      </c>
      <c r="G1406" s="35" t="s">
        <v>388</v>
      </c>
      <c r="H1406" s="35" t="s">
        <v>127</v>
      </c>
      <c r="I1406" s="35" t="s">
        <v>2692</v>
      </c>
      <c r="J1406" s="47">
        <v>22</v>
      </c>
      <c r="K1406" s="35">
        <f>VALUE(COUNTIF(Validation!$A$2:$H$47,E1406))</f>
        <v>0</v>
      </c>
      <c r="L1406" s="361">
        <f>IF(OR(N1406="RFA",N1406="UFA",N1406="",N1406=0),0,N1406)</f>
        <v>1475000</v>
      </c>
      <c r="M1406" s="361">
        <f>IF(OR(O1406="RFA",O1406="UFA",O1406="",O1406=0),0,O1406)</f>
        <v>1475000</v>
      </c>
      <c r="N1406" s="358">
        <v>1475000</v>
      </c>
      <c r="O1406" s="358">
        <v>1475000</v>
      </c>
      <c r="P1406" s="358" t="s">
        <v>8</v>
      </c>
      <c r="Q1406" s="358">
        <v>0</v>
      </c>
      <c r="R1406" s="358">
        <v>0</v>
      </c>
      <c r="S1406" s="358">
        <v>0</v>
      </c>
      <c r="T1406" s="358">
        <v>0</v>
      </c>
      <c r="U1406" s="35">
        <f t="shared" si="92"/>
        <v>2</v>
      </c>
      <c r="W1406">
        <f>COUNTIF($E$3:$E$1479,E1406)</f>
        <v>1</v>
      </c>
      <c r="X1406" s="35">
        <f t="shared" si="90"/>
        <v>1</v>
      </c>
      <c r="Y1406">
        <f t="shared" si="91"/>
        <v>1</v>
      </c>
    </row>
    <row r="1407" spans="1:25" ht="15.75" x14ac:dyDescent="0.25">
      <c r="A1407">
        <f t="shared" si="87"/>
        <v>1405</v>
      </c>
      <c r="B1407" t="str">
        <f>C1407&amp;" "&amp;D1407&amp;" - "&amp;F1407</f>
        <v>Christian Djoos - WAS</v>
      </c>
      <c r="C1407" t="str">
        <f>RIGHT(E1407,(LEN(E1407)-1)-SEARCH(",",E1407,1))</f>
        <v>Christian</v>
      </c>
      <c r="D1407" t="str">
        <f>LEFT(E1407,SEARCH(",",E1407,1)-1)</f>
        <v>Djoos</v>
      </c>
      <c r="E1407" s="39" t="s">
        <v>1868</v>
      </c>
      <c r="F1407" s="5" t="s">
        <v>2505</v>
      </c>
      <c r="G1407" s="35">
        <v>0</v>
      </c>
      <c r="H1407" s="35" t="s">
        <v>382</v>
      </c>
      <c r="I1407" s="35" t="s">
        <v>2679</v>
      </c>
      <c r="J1407" s="47">
        <v>25</v>
      </c>
      <c r="K1407" s="35">
        <f>VALUE(COUNTIF(Validation!$A$2:$H$47,E1407))</f>
        <v>0</v>
      </c>
      <c r="L1407" s="361">
        <f>IF(OR(N1407="RFA",N1407="UFA",N1407="",N1407=0),0,N1407)</f>
        <v>1250000</v>
      </c>
      <c r="M1407" s="361">
        <f>IF(OR(O1407="RFA",O1407="UFA",O1407="",O1407=0),0,O1407)</f>
        <v>0</v>
      </c>
      <c r="N1407" s="358">
        <v>1250000</v>
      </c>
      <c r="O1407" s="358" t="s">
        <v>8</v>
      </c>
      <c r="P1407" s="358">
        <v>0</v>
      </c>
      <c r="Q1407" s="358">
        <v>0</v>
      </c>
      <c r="R1407" s="358">
        <v>0</v>
      </c>
      <c r="S1407" s="358">
        <v>0</v>
      </c>
      <c r="T1407" s="358">
        <v>0</v>
      </c>
      <c r="U1407" s="35">
        <f t="shared" si="92"/>
        <v>1</v>
      </c>
      <c r="W1407">
        <f>COUNTIF($E$3:$E$1479,E1407)</f>
        <v>1</v>
      </c>
      <c r="X1407" s="35">
        <f t="shared" si="90"/>
        <v>0</v>
      </c>
      <c r="Y1407">
        <f t="shared" si="91"/>
        <v>0</v>
      </c>
    </row>
    <row r="1408" spans="1:25" ht="15.75" x14ac:dyDescent="0.25">
      <c r="A1408">
        <f t="shared" si="87"/>
        <v>1406</v>
      </c>
      <c r="B1408" t="str">
        <f>C1408&amp;" "&amp;D1408&amp;" - "&amp;F1408</f>
        <v>Pheonix Copley - WAS</v>
      </c>
      <c r="C1408" t="str">
        <f>RIGHT(E1408,(LEN(E1408)-1)-SEARCH(",",E1408,1))</f>
        <v>Pheonix</v>
      </c>
      <c r="D1408" t="str">
        <f>LEFT(E1408,SEARCH(",",E1408,1)-1)</f>
        <v>Copley</v>
      </c>
      <c r="E1408" s="39" t="s">
        <v>1870</v>
      </c>
      <c r="F1408" s="5" t="s">
        <v>2505</v>
      </c>
      <c r="G1408" s="35">
        <v>0</v>
      </c>
      <c r="H1408" s="9" t="s">
        <v>127</v>
      </c>
      <c r="I1408" s="9" t="s">
        <v>2679</v>
      </c>
      <c r="J1408" s="47">
        <v>27</v>
      </c>
      <c r="K1408" s="35">
        <f>VALUE(COUNTIF(Validation!$A$2:$H$47,E1408))</f>
        <v>0</v>
      </c>
      <c r="L1408" s="361">
        <f>IF(OR(N1408="RFA",N1408="UFA",N1408="",N1408=0),0,N1408)</f>
        <v>1100000</v>
      </c>
      <c r="M1408" s="361">
        <f>IF(OR(O1408="RFA",O1408="UFA",O1408="",O1408=0),0,O1408)</f>
        <v>1100000</v>
      </c>
      <c r="N1408" s="358">
        <v>1100000</v>
      </c>
      <c r="O1408" s="358">
        <v>1100000</v>
      </c>
      <c r="P1408" s="358">
        <v>1100000</v>
      </c>
      <c r="Q1408" s="358" t="s">
        <v>7</v>
      </c>
      <c r="R1408" s="358">
        <v>0</v>
      </c>
      <c r="S1408" s="358">
        <v>0</v>
      </c>
      <c r="T1408" s="358">
        <v>0</v>
      </c>
      <c r="U1408" s="35">
        <f t="shared" si="92"/>
        <v>3</v>
      </c>
      <c r="W1408">
        <f>COUNTIF($E$3:$E$1479,E1408)</f>
        <v>1</v>
      </c>
      <c r="X1408" s="35">
        <f t="shared" si="90"/>
        <v>0</v>
      </c>
      <c r="Y1408">
        <f t="shared" si="91"/>
        <v>1</v>
      </c>
    </row>
    <row r="1409" spans="1:25" ht="15.75" x14ac:dyDescent="0.25">
      <c r="A1409">
        <f t="shared" si="87"/>
        <v>1407</v>
      </c>
      <c r="B1409" t="str">
        <f>C1409&amp;" "&amp;D1409&amp;" - "&amp;F1409</f>
        <v>Chandler Stephenson - WAS</v>
      </c>
      <c r="C1409" t="str">
        <f>RIGHT(E1409,(LEN(E1409)-1)-SEARCH(",",E1409,1))</f>
        <v>Chandler</v>
      </c>
      <c r="D1409" t="str">
        <f>LEFT(E1409,SEARCH(",",E1409,1)-1)</f>
        <v>Stephenson</v>
      </c>
      <c r="E1409" s="39" t="s">
        <v>1861</v>
      </c>
      <c r="F1409" s="5" t="s">
        <v>2505</v>
      </c>
      <c r="G1409" s="35">
        <v>0</v>
      </c>
      <c r="H1409" s="9" t="s">
        <v>2698</v>
      </c>
      <c r="I1409" s="9" t="s">
        <v>2679</v>
      </c>
      <c r="J1409" s="47">
        <v>25</v>
      </c>
      <c r="K1409" s="35">
        <f>VALUE(COUNTIF(Validation!$A$2:$H$47,E1409))</f>
        <v>0</v>
      </c>
      <c r="L1409" s="361">
        <f>IF(OR(N1409="RFA",N1409="UFA",N1409="",N1409=0),0,N1409)</f>
        <v>1050000</v>
      </c>
      <c r="M1409" s="361">
        <f>IF(OR(O1409="RFA",O1409="UFA",O1409="",O1409=0),0,O1409)</f>
        <v>0</v>
      </c>
      <c r="N1409" s="358">
        <v>1050000</v>
      </c>
      <c r="O1409" s="358" t="s">
        <v>8</v>
      </c>
      <c r="P1409" s="358">
        <v>0</v>
      </c>
      <c r="Q1409" s="358">
        <v>0</v>
      </c>
      <c r="R1409" s="358">
        <v>0</v>
      </c>
      <c r="S1409" s="358">
        <v>0</v>
      </c>
      <c r="T1409" s="358">
        <v>0</v>
      </c>
      <c r="U1409" s="35">
        <f t="shared" si="92"/>
        <v>1</v>
      </c>
      <c r="W1409">
        <f>COUNTIF($E$3:$E$1479,E1409)</f>
        <v>1</v>
      </c>
      <c r="X1409" s="35">
        <f t="shared" si="90"/>
        <v>0</v>
      </c>
      <c r="Y1409">
        <f t="shared" si="91"/>
        <v>0</v>
      </c>
    </row>
    <row r="1410" spans="1:25" ht="15.75" x14ac:dyDescent="0.25">
      <c r="A1410">
        <f t="shared" si="87"/>
        <v>1408</v>
      </c>
      <c r="B1410" t="str">
        <f>C1410&amp;" "&amp;D1410&amp;" - "&amp;F1410</f>
        <v>Kris Bindulis - WAS</v>
      </c>
      <c r="C1410" t="str">
        <f>RIGHT(E1410,(LEN(E1410)-1)-SEARCH(",",E1410,1))</f>
        <v>Kris</v>
      </c>
      <c r="D1410" t="str">
        <f>LEFT(E1410,SEARCH(",",E1410,1)-1)</f>
        <v>Bindulis</v>
      </c>
      <c r="E1410" s="39" t="s">
        <v>1876</v>
      </c>
      <c r="F1410" s="5" t="s">
        <v>2505</v>
      </c>
      <c r="G1410" s="35" t="s">
        <v>388</v>
      </c>
      <c r="H1410" s="35" t="s">
        <v>82</v>
      </c>
      <c r="I1410" s="35" t="s">
        <v>2692</v>
      </c>
      <c r="J1410" s="47">
        <v>23</v>
      </c>
      <c r="K1410" s="35">
        <f>VALUE(COUNTIF(Validation!$A$2:$H$47,E1410))</f>
        <v>0</v>
      </c>
      <c r="L1410" s="361">
        <f>IF(OR(N1410="RFA",N1410="UFA",N1410="",N1410=0),0,N1410)</f>
        <v>925000</v>
      </c>
      <c r="M1410" s="361">
        <f>IF(OR(O1410="RFA",O1410="UFA",O1410="",O1410=0),0,O1410)</f>
        <v>0</v>
      </c>
      <c r="N1410" s="358">
        <v>925000</v>
      </c>
      <c r="O1410" s="358" t="s">
        <v>8</v>
      </c>
      <c r="P1410" s="358">
        <v>0</v>
      </c>
      <c r="Q1410" s="358">
        <v>0</v>
      </c>
      <c r="R1410" s="358">
        <v>0</v>
      </c>
      <c r="S1410" s="358">
        <v>0</v>
      </c>
      <c r="T1410" s="358">
        <v>0</v>
      </c>
      <c r="U1410" s="35">
        <f t="shared" si="92"/>
        <v>1</v>
      </c>
      <c r="W1410">
        <f>COUNTIF($E$3:$E$1479,E1410)</f>
        <v>1</v>
      </c>
      <c r="X1410" s="35">
        <f t="shared" si="90"/>
        <v>1</v>
      </c>
      <c r="Y1410">
        <f t="shared" si="91"/>
        <v>0</v>
      </c>
    </row>
    <row r="1411" spans="1:25" ht="15.75" x14ac:dyDescent="0.25">
      <c r="A1411">
        <f t="shared" si="87"/>
        <v>1409</v>
      </c>
      <c r="B1411" t="str">
        <f>C1411&amp;" "&amp;D1411&amp;" - "&amp;F1411</f>
        <v>Lucas Johansen - WAS</v>
      </c>
      <c r="C1411" t="str">
        <f>RIGHT(E1411,(LEN(E1411)-1)-SEARCH(",",E1411,1))</f>
        <v>Lucas</v>
      </c>
      <c r="D1411" t="str">
        <f>LEFT(E1411,SEARCH(",",E1411,1)-1)</f>
        <v>Johansen</v>
      </c>
      <c r="E1411" s="39" t="s">
        <v>1871</v>
      </c>
      <c r="F1411" s="5" t="s">
        <v>2505</v>
      </c>
      <c r="G1411" s="35" t="s">
        <v>388</v>
      </c>
      <c r="H1411" s="35" t="s">
        <v>382</v>
      </c>
      <c r="I1411" s="35" t="s">
        <v>2692</v>
      </c>
      <c r="J1411" s="47">
        <v>21</v>
      </c>
      <c r="K1411" s="35">
        <f>VALUE(COUNTIF(Validation!$A$2:$H$47,E1411))</f>
        <v>0</v>
      </c>
      <c r="L1411" s="361">
        <f>IF(OR(N1411="RFA",N1411="UFA",N1411="",N1411=0),0,N1411)</f>
        <v>925000</v>
      </c>
      <c r="M1411" s="361">
        <f>IF(OR(O1411="RFA",O1411="UFA",O1411="",O1411=0),0,O1411)</f>
        <v>0</v>
      </c>
      <c r="N1411" s="358">
        <v>925000</v>
      </c>
      <c r="O1411" s="358" t="s">
        <v>8</v>
      </c>
      <c r="P1411" s="358">
        <v>0</v>
      </c>
      <c r="Q1411" s="358">
        <v>0</v>
      </c>
      <c r="R1411" s="358">
        <v>0</v>
      </c>
      <c r="S1411" s="358">
        <v>0</v>
      </c>
      <c r="T1411" s="358">
        <v>0</v>
      </c>
      <c r="U1411" s="35">
        <f t="shared" si="92"/>
        <v>1</v>
      </c>
      <c r="W1411">
        <f>COUNTIF($E$3:$E$1479,E1411)</f>
        <v>1</v>
      </c>
      <c r="X1411" s="35">
        <f t="shared" si="90"/>
        <v>1</v>
      </c>
      <c r="Y1411">
        <f t="shared" si="91"/>
        <v>0</v>
      </c>
    </row>
    <row r="1412" spans="1:25" ht="15.75" x14ac:dyDescent="0.25">
      <c r="A1412">
        <f t="shared" ref="A1412:A1475" si="93">A1411+1</f>
        <v>1410</v>
      </c>
      <c r="B1412" t="str">
        <f>C1412&amp;" "&amp;D1412&amp;" - "&amp;F1412</f>
        <v>Brett Leason - WAS</v>
      </c>
      <c r="C1412" t="str">
        <f>RIGHT(E1412,(LEN(E1412)-1)-SEARCH(",",E1412,1))</f>
        <v>Brett</v>
      </c>
      <c r="D1412" t="str">
        <f>LEFT(E1412,SEARCH(",",E1412,1)-1)</f>
        <v>Leason</v>
      </c>
      <c r="E1412" s="39" t="s">
        <v>2700</v>
      </c>
      <c r="F1412" s="5" t="s">
        <v>2505</v>
      </c>
      <c r="G1412" s="35" t="s">
        <v>388</v>
      </c>
      <c r="H1412" s="35" t="s">
        <v>88</v>
      </c>
      <c r="I1412" s="35" t="s">
        <v>2692</v>
      </c>
      <c r="J1412" s="47">
        <v>20</v>
      </c>
      <c r="K1412" s="35">
        <f>VALUE(COUNTIF(Validation!$A$2:$H$47,E1412))</f>
        <v>0</v>
      </c>
      <c r="L1412" s="361">
        <f>IF(OR(N1412="RFA",N1412="UFA",N1412="",N1412=0),0,N1412)</f>
        <v>925000</v>
      </c>
      <c r="M1412" s="361">
        <f>IF(OR(O1412="RFA",O1412="UFA",O1412="",O1412=0),0,O1412)</f>
        <v>925000</v>
      </c>
      <c r="N1412" s="358">
        <v>925000</v>
      </c>
      <c r="O1412" s="358">
        <v>925000</v>
      </c>
      <c r="P1412" s="358">
        <v>925000</v>
      </c>
      <c r="Q1412" s="358" t="s">
        <v>8</v>
      </c>
      <c r="R1412" s="358">
        <v>0</v>
      </c>
      <c r="S1412" s="358">
        <v>0</v>
      </c>
      <c r="T1412" s="358">
        <v>0</v>
      </c>
      <c r="U1412" s="35">
        <f t="shared" si="92"/>
        <v>3</v>
      </c>
      <c r="W1412">
        <f>COUNTIF($E$3:$E$1479,E1412)</f>
        <v>1</v>
      </c>
      <c r="X1412" s="35">
        <f t="shared" si="90"/>
        <v>1</v>
      </c>
      <c r="Y1412">
        <f t="shared" si="91"/>
        <v>1</v>
      </c>
    </row>
    <row r="1413" spans="1:25" ht="15.75" x14ac:dyDescent="0.25">
      <c r="A1413">
        <f t="shared" si="93"/>
        <v>1411</v>
      </c>
      <c r="B1413" t="str">
        <f>C1413&amp;" "&amp;D1413&amp;" - "&amp;F1413</f>
        <v>Connor McMichael - WAS</v>
      </c>
      <c r="C1413" t="str">
        <f>RIGHT(E1413,(LEN(E1413)-1)-SEARCH(",",E1413,1))</f>
        <v>Connor</v>
      </c>
      <c r="D1413" t="str">
        <f>LEFT(E1413,SEARCH(",",E1413,1)-1)</f>
        <v>McMichael</v>
      </c>
      <c r="E1413" s="39" t="s">
        <v>2699</v>
      </c>
      <c r="F1413" s="5" t="s">
        <v>2505</v>
      </c>
      <c r="G1413" s="35" t="s">
        <v>388</v>
      </c>
      <c r="H1413" s="35" t="s">
        <v>73</v>
      </c>
      <c r="I1413" s="35" t="s">
        <v>2692</v>
      </c>
      <c r="J1413" s="47">
        <v>18</v>
      </c>
      <c r="K1413" s="35">
        <f>VALUE(COUNTIF(Validation!$A$2:$H$47,E1413))</f>
        <v>0</v>
      </c>
      <c r="L1413" s="361">
        <f>IF(OR(N1413="RFA",N1413="UFA",N1413="",N1413=0),0,N1413)</f>
        <v>925000</v>
      </c>
      <c r="M1413" s="361">
        <f>IF(OR(O1413="RFA",O1413="UFA",O1413="",O1413=0),0,O1413)</f>
        <v>925000</v>
      </c>
      <c r="N1413" s="358">
        <v>925000</v>
      </c>
      <c r="O1413" s="358">
        <v>925000</v>
      </c>
      <c r="P1413" s="358">
        <v>925000</v>
      </c>
      <c r="Q1413" s="358" t="s">
        <v>8</v>
      </c>
      <c r="R1413" s="358">
        <v>0</v>
      </c>
      <c r="S1413" s="358">
        <v>0</v>
      </c>
      <c r="T1413" s="358">
        <v>0</v>
      </c>
      <c r="U1413" s="35">
        <f t="shared" si="92"/>
        <v>3</v>
      </c>
      <c r="W1413">
        <f>COUNTIF($E$3:$E$1479,E1413)</f>
        <v>1</v>
      </c>
      <c r="X1413" s="35">
        <f t="shared" si="90"/>
        <v>1</v>
      </c>
      <c r="Y1413">
        <f t="shared" si="91"/>
        <v>1</v>
      </c>
    </row>
    <row r="1414" spans="1:25" ht="15.75" x14ac:dyDescent="0.25">
      <c r="A1414">
        <f t="shared" si="93"/>
        <v>1412</v>
      </c>
      <c r="B1414" t="str">
        <f>C1414&amp;" "&amp;D1414&amp;" - "&amp;F1414</f>
        <v>Bobby Nardella - WAS</v>
      </c>
      <c r="C1414" t="str">
        <f>RIGHT(E1414,(LEN(E1414)-1)-SEARCH(",",E1414,1))</f>
        <v>Bobby</v>
      </c>
      <c r="D1414" t="str">
        <f>LEFT(E1414,SEARCH(",",E1414,1)-1)</f>
        <v>Nardella</v>
      </c>
      <c r="E1414" s="39" t="s">
        <v>2511</v>
      </c>
      <c r="F1414" s="5" t="s">
        <v>2505</v>
      </c>
      <c r="G1414" s="35" t="s">
        <v>388</v>
      </c>
      <c r="H1414" s="9" t="s">
        <v>382</v>
      </c>
      <c r="I1414" s="9" t="s">
        <v>2692</v>
      </c>
      <c r="J1414" s="47">
        <v>23</v>
      </c>
      <c r="K1414" s="35">
        <f>VALUE(COUNTIF(Validation!$A$2:$H$47,E1414))</f>
        <v>0</v>
      </c>
      <c r="L1414" s="361">
        <f>IF(OR(N1414="RFA",N1414="UFA",N1414="",N1414=0),0,N1414)</f>
        <v>925000</v>
      </c>
      <c r="M1414" s="361">
        <f>IF(OR(O1414="RFA",O1414="UFA",O1414="",O1414=0),0,O1414)</f>
        <v>925000</v>
      </c>
      <c r="N1414" s="358">
        <v>925000</v>
      </c>
      <c r="O1414" s="358">
        <v>925000</v>
      </c>
      <c r="P1414" s="358" t="s">
        <v>8</v>
      </c>
      <c r="Q1414" s="358">
        <v>0</v>
      </c>
      <c r="R1414" s="358">
        <v>0</v>
      </c>
      <c r="S1414" s="358">
        <v>0</v>
      </c>
      <c r="T1414" s="358">
        <v>0</v>
      </c>
      <c r="U1414" s="35">
        <f t="shared" si="92"/>
        <v>2</v>
      </c>
      <c r="W1414">
        <f>COUNTIF($E$3:$E$1479,E1414)</f>
        <v>1</v>
      </c>
      <c r="X1414" s="35">
        <f t="shared" si="90"/>
        <v>1</v>
      </c>
      <c r="Y1414">
        <f t="shared" si="91"/>
        <v>1</v>
      </c>
    </row>
    <row r="1415" spans="1:25" ht="15.75" x14ac:dyDescent="0.25">
      <c r="A1415">
        <f t="shared" si="93"/>
        <v>1413</v>
      </c>
      <c r="B1415" t="str">
        <f>C1415&amp;" "&amp;D1415&amp;" - "&amp;F1415</f>
        <v>Alexei Protas - WAS</v>
      </c>
      <c r="C1415" t="str">
        <f>RIGHT(E1415,(LEN(E1415)-1)-SEARCH(",",E1415,1))</f>
        <v>Alexei</v>
      </c>
      <c r="D1415" t="str">
        <f>LEFT(E1415,SEARCH(",",E1415,1)-1)</f>
        <v>Protas</v>
      </c>
      <c r="E1415" s="39" t="s">
        <v>2701</v>
      </c>
      <c r="F1415" s="5" t="s">
        <v>2505</v>
      </c>
      <c r="G1415" s="35" t="s">
        <v>388</v>
      </c>
      <c r="H1415" s="35" t="s">
        <v>73</v>
      </c>
      <c r="I1415" s="35" t="s">
        <v>2692</v>
      </c>
      <c r="J1415" s="47">
        <v>18</v>
      </c>
      <c r="K1415" s="35">
        <f>VALUE(COUNTIF(Validation!$A$2:$H$47,E1415))</f>
        <v>0</v>
      </c>
      <c r="L1415" s="361">
        <f>IF(OR(N1415="RFA",N1415="UFA",N1415="",N1415=0),0,N1415)</f>
        <v>925000</v>
      </c>
      <c r="M1415" s="361">
        <f>IF(OR(O1415="RFA",O1415="UFA",O1415="",O1415=0),0,O1415)</f>
        <v>925000</v>
      </c>
      <c r="N1415" s="358">
        <v>925000</v>
      </c>
      <c r="O1415" s="358">
        <v>925000</v>
      </c>
      <c r="P1415" s="358">
        <v>925000</v>
      </c>
      <c r="Q1415" s="358" t="s">
        <v>8</v>
      </c>
      <c r="R1415" s="358">
        <v>0</v>
      </c>
      <c r="S1415" s="358">
        <v>0</v>
      </c>
      <c r="T1415" s="358">
        <v>0</v>
      </c>
      <c r="U1415" s="35">
        <f t="shared" si="92"/>
        <v>3</v>
      </c>
      <c r="W1415">
        <f>COUNTIF($E$3:$E$1479,E1415)</f>
        <v>1</v>
      </c>
      <c r="X1415" s="35">
        <f t="shared" si="90"/>
        <v>1</v>
      </c>
      <c r="Y1415">
        <f t="shared" si="91"/>
        <v>1</v>
      </c>
    </row>
    <row r="1416" spans="1:25" ht="15.75" x14ac:dyDescent="0.25">
      <c r="A1416">
        <f t="shared" si="93"/>
        <v>1414</v>
      </c>
      <c r="B1416" t="str">
        <f>C1416&amp;" "&amp;D1416&amp;" - "&amp;F1416</f>
        <v>Joe Snively - WAS</v>
      </c>
      <c r="C1416" t="str">
        <f>RIGHT(E1416,(LEN(E1416)-1)-SEARCH(",",E1416,1))</f>
        <v>Joe</v>
      </c>
      <c r="D1416" t="str">
        <f>LEFT(E1416,SEARCH(",",E1416,1)-1)</f>
        <v>Snively</v>
      </c>
      <c r="E1416" s="39" t="s">
        <v>2507</v>
      </c>
      <c r="F1416" s="5" t="s">
        <v>2505</v>
      </c>
      <c r="G1416" s="35" t="s">
        <v>388</v>
      </c>
      <c r="H1416" s="35" t="s">
        <v>93</v>
      </c>
      <c r="I1416" s="35" t="s">
        <v>2692</v>
      </c>
      <c r="J1416" s="47">
        <v>23</v>
      </c>
      <c r="K1416" s="35">
        <f>VALUE(COUNTIF(Validation!$A$2:$H$47,E1416))</f>
        <v>0</v>
      </c>
      <c r="L1416" s="361">
        <f>IF(OR(N1416="RFA",N1416="UFA",N1416="",N1416=0),0,N1416)</f>
        <v>925000</v>
      </c>
      <c r="M1416" s="361">
        <f>IF(OR(O1416="RFA",O1416="UFA",O1416="",O1416=0),0,O1416)</f>
        <v>925000</v>
      </c>
      <c r="N1416" s="358">
        <v>925000</v>
      </c>
      <c r="O1416" s="358">
        <v>925000</v>
      </c>
      <c r="P1416" s="358" t="s">
        <v>8</v>
      </c>
      <c r="Q1416" s="358">
        <v>0</v>
      </c>
      <c r="R1416" s="358">
        <v>0</v>
      </c>
      <c r="S1416" s="358">
        <v>0</v>
      </c>
      <c r="T1416" s="358">
        <v>0</v>
      </c>
      <c r="U1416" s="35">
        <f t="shared" si="92"/>
        <v>2</v>
      </c>
      <c r="W1416">
        <f>COUNTIF($E$3:$E$1479,E1416)</f>
        <v>1</v>
      </c>
      <c r="X1416" s="35">
        <f t="shared" si="90"/>
        <v>1</v>
      </c>
      <c r="Y1416">
        <f t="shared" si="91"/>
        <v>1</v>
      </c>
    </row>
    <row r="1417" spans="1:25" ht="15.75" x14ac:dyDescent="0.25">
      <c r="A1417">
        <f t="shared" si="93"/>
        <v>1415</v>
      </c>
      <c r="B1417" t="str">
        <f>C1417&amp;" "&amp;D1417&amp;" - "&amp;F1417</f>
        <v>Alexander Alexeyev - WAS</v>
      </c>
      <c r="C1417" t="str">
        <f>RIGHT(E1417,(LEN(E1417)-1)-SEARCH(",",E1417,1))</f>
        <v>Alexander</v>
      </c>
      <c r="D1417" t="str">
        <f>LEFT(E1417,SEARCH(",",E1417,1)-1)</f>
        <v>Alexeyev</v>
      </c>
      <c r="E1417" s="39" t="s">
        <v>2512</v>
      </c>
      <c r="F1417" s="5" t="s">
        <v>2505</v>
      </c>
      <c r="G1417" s="35" t="s">
        <v>388</v>
      </c>
      <c r="H1417" s="35" t="s">
        <v>382</v>
      </c>
      <c r="I1417" s="35" t="s">
        <v>2692</v>
      </c>
      <c r="J1417" s="47">
        <v>19</v>
      </c>
      <c r="K1417" s="35">
        <f>VALUE(COUNTIF(Validation!$A$2:$H$47,E1417))</f>
        <v>0</v>
      </c>
      <c r="L1417" s="361">
        <f>IF(OR(N1417="RFA",N1417="UFA",N1417="",N1417=0),0,N1417)</f>
        <v>894167</v>
      </c>
      <c r="M1417" s="361">
        <f>IF(OR(O1417="RFA",O1417="UFA",O1417="",O1417=0),0,O1417)</f>
        <v>894167</v>
      </c>
      <c r="N1417" s="358">
        <v>894167</v>
      </c>
      <c r="O1417" s="358">
        <v>894167</v>
      </c>
      <c r="P1417" s="358">
        <v>894167</v>
      </c>
      <c r="Q1417" s="358" t="s">
        <v>8</v>
      </c>
      <c r="R1417" s="358">
        <v>0</v>
      </c>
      <c r="S1417" s="358">
        <v>0</v>
      </c>
      <c r="T1417" s="358">
        <v>0</v>
      </c>
      <c r="U1417" s="35">
        <f t="shared" si="92"/>
        <v>3</v>
      </c>
      <c r="W1417">
        <f>COUNTIF($E$3:$E$1479,E1417)</f>
        <v>1</v>
      </c>
      <c r="X1417" s="35">
        <f t="shared" si="90"/>
        <v>1</v>
      </c>
      <c r="Y1417">
        <f t="shared" si="91"/>
        <v>1</v>
      </c>
    </row>
    <row r="1418" spans="1:25" ht="15.75" x14ac:dyDescent="0.25">
      <c r="A1418">
        <f t="shared" si="93"/>
        <v>1416</v>
      </c>
      <c r="B1418" t="str">
        <f>C1418&amp;" "&amp;D1418&amp;" - "&amp;F1418</f>
        <v>Kody Clark - WAS</v>
      </c>
      <c r="C1418" t="str">
        <f>RIGHT(E1418,(LEN(E1418)-1)-SEARCH(",",E1418,1))</f>
        <v>Kody</v>
      </c>
      <c r="D1418" t="str">
        <f>LEFT(E1418,SEARCH(",",E1418,1)-1)</f>
        <v>Clark</v>
      </c>
      <c r="E1418" s="39" t="s">
        <v>2508</v>
      </c>
      <c r="F1418" s="5" t="s">
        <v>2505</v>
      </c>
      <c r="G1418" s="35" t="s">
        <v>390</v>
      </c>
      <c r="H1418" s="35" t="s">
        <v>88</v>
      </c>
      <c r="I1418" s="35" t="s">
        <v>391</v>
      </c>
      <c r="J1418" s="47">
        <v>19</v>
      </c>
      <c r="K1418" s="35">
        <f>VALUE(COUNTIF(Validation!$A$2:$H$47,E1418))</f>
        <v>0</v>
      </c>
      <c r="L1418" s="361">
        <f>IF(OR(N1418="RFA",N1418="UFA",N1418="",N1418=0),0,N1418)</f>
        <v>894167</v>
      </c>
      <c r="M1418" s="361">
        <f>IF(OR(O1418="RFA",O1418="UFA",O1418="",O1418=0),0,O1418)</f>
        <v>894167</v>
      </c>
      <c r="N1418" s="358">
        <v>894167</v>
      </c>
      <c r="O1418" s="358">
        <v>894167</v>
      </c>
      <c r="P1418" s="358">
        <v>894167</v>
      </c>
      <c r="Q1418" s="358" t="s">
        <v>8</v>
      </c>
      <c r="R1418" s="358">
        <v>0</v>
      </c>
      <c r="S1418" s="358">
        <v>0</v>
      </c>
      <c r="T1418" s="358">
        <v>0</v>
      </c>
      <c r="U1418" s="35">
        <f t="shared" si="92"/>
        <v>3</v>
      </c>
      <c r="W1418">
        <f>COUNTIF($E$3:$E$1479,E1418)</f>
        <v>1</v>
      </c>
      <c r="X1418" s="35">
        <f t="shared" si="90"/>
        <v>1</v>
      </c>
      <c r="Y1418">
        <f t="shared" si="91"/>
        <v>1</v>
      </c>
    </row>
    <row r="1419" spans="1:25" ht="15.75" x14ac:dyDescent="0.25">
      <c r="A1419">
        <f t="shared" si="93"/>
        <v>1417</v>
      </c>
      <c r="B1419" t="str">
        <f>C1419&amp;" "&amp;D1419&amp;" - "&amp;F1419</f>
        <v>Martin Feherváry - WAS</v>
      </c>
      <c r="C1419" t="str">
        <f>RIGHT(E1419,(LEN(E1419)-1)-SEARCH(",",E1419,1))</f>
        <v>Martin</v>
      </c>
      <c r="D1419" t="str">
        <f>LEFT(E1419,SEARCH(",",E1419,1)-1)</f>
        <v>Feherváry</v>
      </c>
      <c r="E1419" s="39" t="s">
        <v>2900</v>
      </c>
      <c r="F1419" s="5" t="s">
        <v>2505</v>
      </c>
      <c r="G1419" s="35" t="s">
        <v>388</v>
      </c>
      <c r="H1419" s="35" t="s">
        <v>382</v>
      </c>
      <c r="I1419" s="35" t="s">
        <v>2692</v>
      </c>
      <c r="J1419" s="47">
        <v>19</v>
      </c>
      <c r="K1419" s="35">
        <f>VALUE(COUNTIF(Validation!$A$2:$H$47,E1419))</f>
        <v>0</v>
      </c>
      <c r="L1419" s="361">
        <f>IF(OR(N1419="RFA",N1419="UFA",N1419="",N1419=0),0,N1419)</f>
        <v>894167</v>
      </c>
      <c r="M1419" s="361">
        <f>IF(OR(O1419="RFA",O1419="UFA",O1419="",O1419=0),0,O1419)</f>
        <v>894167</v>
      </c>
      <c r="N1419" s="358">
        <v>894167</v>
      </c>
      <c r="O1419" s="358">
        <v>894167</v>
      </c>
      <c r="P1419" s="358">
        <v>894167</v>
      </c>
      <c r="Q1419" s="358" t="s">
        <v>8</v>
      </c>
      <c r="R1419" s="358">
        <v>0</v>
      </c>
      <c r="S1419" s="358">
        <v>0</v>
      </c>
      <c r="T1419" s="358">
        <v>0</v>
      </c>
      <c r="U1419" s="35">
        <f t="shared" si="92"/>
        <v>3</v>
      </c>
      <c r="W1419">
        <f>COUNTIF($E$3:$E$1479,E1419)</f>
        <v>1</v>
      </c>
      <c r="X1419" s="35">
        <f t="shared" si="90"/>
        <v>1</v>
      </c>
      <c r="Y1419">
        <f t="shared" si="91"/>
        <v>1</v>
      </c>
    </row>
    <row r="1420" spans="1:25" ht="15.75" x14ac:dyDescent="0.25">
      <c r="A1420">
        <f t="shared" si="93"/>
        <v>1418</v>
      </c>
      <c r="B1420" t="str">
        <f>C1420&amp;" "&amp;D1420&amp;" - "&amp;F1420</f>
        <v>Riley Sutter - WAS</v>
      </c>
      <c r="C1420" t="str">
        <f>RIGHT(E1420,(LEN(E1420)-1)-SEARCH(",",E1420,1))</f>
        <v>Riley</v>
      </c>
      <c r="D1420" t="str">
        <f>LEFT(E1420,SEARCH(",",E1420,1)-1)</f>
        <v>Sutter</v>
      </c>
      <c r="E1420" s="39" t="s">
        <v>2509</v>
      </c>
      <c r="F1420" s="5" t="s">
        <v>2505</v>
      </c>
      <c r="G1420" s="35" t="s">
        <v>388</v>
      </c>
      <c r="H1420" s="35" t="s">
        <v>88</v>
      </c>
      <c r="I1420" s="35" t="s">
        <v>2692</v>
      </c>
      <c r="J1420" s="47">
        <v>19</v>
      </c>
      <c r="K1420" s="35">
        <f>VALUE(COUNTIF(Validation!$A$2:$H$47,E1420))</f>
        <v>0</v>
      </c>
      <c r="L1420" s="361">
        <f>IF(OR(N1420="RFA",N1420="UFA",N1420="",N1420=0),0,N1420)</f>
        <v>894167</v>
      </c>
      <c r="M1420" s="361">
        <f>IF(OR(O1420="RFA",O1420="UFA",O1420="",O1420=0),0,O1420)</f>
        <v>894167</v>
      </c>
      <c r="N1420" s="358">
        <v>894167</v>
      </c>
      <c r="O1420" s="358">
        <v>894167</v>
      </c>
      <c r="P1420" s="358">
        <v>894167</v>
      </c>
      <c r="Q1420" s="358" t="s">
        <v>8</v>
      </c>
      <c r="R1420" s="358">
        <v>0</v>
      </c>
      <c r="S1420" s="358">
        <v>0</v>
      </c>
      <c r="T1420" s="358">
        <v>0</v>
      </c>
      <c r="U1420" s="35">
        <f t="shared" si="92"/>
        <v>3</v>
      </c>
      <c r="W1420">
        <f>COUNTIF($E$3:$E$1479,E1420)</f>
        <v>1</v>
      </c>
      <c r="X1420" s="35">
        <f t="shared" si="90"/>
        <v>1</v>
      </c>
      <c r="Y1420">
        <f t="shared" si="91"/>
        <v>1</v>
      </c>
    </row>
    <row r="1421" spans="1:25" ht="15.75" x14ac:dyDescent="0.25">
      <c r="A1421">
        <f t="shared" si="93"/>
        <v>1419</v>
      </c>
      <c r="B1421" t="str">
        <f>C1421&amp;" "&amp;D1421&amp;" - "&amp;F1421</f>
        <v>Garrett Pilon - WAS</v>
      </c>
      <c r="C1421" t="str">
        <f>RIGHT(E1421,(LEN(E1421)-1)-SEARCH(",",E1421,1))</f>
        <v>Garrett</v>
      </c>
      <c r="D1421" t="str">
        <f>LEFT(E1421,SEARCH(",",E1421,1)-1)</f>
        <v>Pilon</v>
      </c>
      <c r="E1421" s="39" t="s">
        <v>1878</v>
      </c>
      <c r="F1421" s="5" t="s">
        <v>2505</v>
      </c>
      <c r="G1421" s="35" t="s">
        <v>388</v>
      </c>
      <c r="H1421" s="9" t="s">
        <v>73</v>
      </c>
      <c r="I1421" s="9" t="s">
        <v>2692</v>
      </c>
      <c r="J1421" s="47">
        <v>21</v>
      </c>
      <c r="K1421" s="35">
        <f>VALUE(COUNTIF(Validation!$A$2:$H$47,E1421))</f>
        <v>0</v>
      </c>
      <c r="L1421" s="361">
        <f>IF(OR(N1421="RFA",N1421="UFA",N1421="",N1421=0),0,N1421)</f>
        <v>894166</v>
      </c>
      <c r="M1421" s="361">
        <f>IF(OR(O1421="RFA",O1421="UFA",O1421="",O1421=0),0,O1421)</f>
        <v>894166</v>
      </c>
      <c r="N1421" s="358">
        <v>894166</v>
      </c>
      <c r="O1421" s="358">
        <v>894166</v>
      </c>
      <c r="P1421" s="358" t="s">
        <v>8</v>
      </c>
      <c r="Q1421" s="358">
        <v>0</v>
      </c>
      <c r="R1421" s="358">
        <v>0</v>
      </c>
      <c r="S1421" s="358">
        <v>0</v>
      </c>
      <c r="T1421" s="358">
        <v>0</v>
      </c>
      <c r="U1421" s="35">
        <f t="shared" si="92"/>
        <v>2</v>
      </c>
      <c r="W1421">
        <f>COUNTIF($E$3:$E$1479,E1421)</f>
        <v>1</v>
      </c>
      <c r="X1421" s="35">
        <f t="shared" si="90"/>
        <v>1</v>
      </c>
      <c r="Y1421">
        <f t="shared" si="91"/>
        <v>1</v>
      </c>
    </row>
    <row r="1422" spans="1:25" ht="15.75" x14ac:dyDescent="0.25">
      <c r="A1422">
        <f t="shared" si="93"/>
        <v>1420</v>
      </c>
      <c r="B1422" t="str">
        <f>C1422&amp;" "&amp;D1422&amp;" - "&amp;F1422</f>
        <v>Jonas Siegenthaler - WAS</v>
      </c>
      <c r="C1422" t="str">
        <f>RIGHT(E1422,(LEN(E1422)-1)-SEARCH(",",E1422,1))</f>
        <v>Jonas</v>
      </c>
      <c r="D1422" t="str">
        <f>LEFT(E1422,SEARCH(",",E1422,1)-1)</f>
        <v>Siegenthaler</v>
      </c>
      <c r="E1422" s="39" t="s">
        <v>1882</v>
      </c>
      <c r="F1422" s="5" t="s">
        <v>2505</v>
      </c>
      <c r="G1422" s="35" t="s">
        <v>388</v>
      </c>
      <c r="H1422" s="35" t="s">
        <v>381</v>
      </c>
      <c r="I1422" s="35" t="s">
        <v>2679</v>
      </c>
      <c r="J1422" s="47">
        <v>22</v>
      </c>
      <c r="K1422" s="35">
        <f>VALUE(COUNTIF(Validation!$A$2:$H$47,E1422))</f>
        <v>0</v>
      </c>
      <c r="L1422" s="361">
        <f>IF(OR(N1422="RFA",N1422="UFA",N1422="",N1422=0),0,N1422)</f>
        <v>888333</v>
      </c>
      <c r="M1422" s="361">
        <f>IF(OR(O1422="RFA",O1422="UFA",O1422="",O1422=0),0,O1422)</f>
        <v>0</v>
      </c>
      <c r="N1422" s="358">
        <v>888333</v>
      </c>
      <c r="O1422" s="358" t="s">
        <v>8</v>
      </c>
      <c r="P1422" s="358">
        <v>0</v>
      </c>
      <c r="Q1422" s="358">
        <v>0</v>
      </c>
      <c r="R1422" s="358">
        <v>0</v>
      </c>
      <c r="S1422" s="358">
        <v>0</v>
      </c>
      <c r="T1422" s="358">
        <v>0</v>
      </c>
      <c r="U1422" s="35">
        <f t="shared" si="92"/>
        <v>1</v>
      </c>
      <c r="W1422">
        <f>COUNTIF($E$3:$E$1479,E1422)</f>
        <v>1</v>
      </c>
      <c r="X1422" s="35">
        <f t="shared" si="90"/>
        <v>1</v>
      </c>
      <c r="Y1422">
        <f t="shared" si="91"/>
        <v>0</v>
      </c>
    </row>
    <row r="1423" spans="1:25" ht="15.75" x14ac:dyDescent="0.25">
      <c r="A1423">
        <f t="shared" si="93"/>
        <v>1421</v>
      </c>
      <c r="B1423" t="str">
        <f>C1423&amp;" "&amp;D1423&amp;" - "&amp;F1423</f>
        <v>Axel Jonsson-Fjallby - WAS</v>
      </c>
      <c r="C1423" t="str">
        <f>RIGHT(E1423,(LEN(E1423)-1)-SEARCH(",",E1423,1))</f>
        <v>Axel</v>
      </c>
      <c r="D1423" t="str">
        <f>LEFT(E1423,SEARCH(",",E1423,1)-1)</f>
        <v>Jonsson-Fjallby</v>
      </c>
      <c r="E1423" s="39" t="s">
        <v>2878</v>
      </c>
      <c r="F1423" s="5" t="s">
        <v>2505</v>
      </c>
      <c r="G1423" s="35" t="s">
        <v>388</v>
      </c>
      <c r="H1423" s="35" t="s">
        <v>93</v>
      </c>
      <c r="I1423" s="35" t="s">
        <v>2692</v>
      </c>
      <c r="J1423" s="47">
        <v>21</v>
      </c>
      <c r="K1423" s="35">
        <f>VALUE(COUNTIF(Validation!$A$2:$H$47,E1423))</f>
        <v>0</v>
      </c>
      <c r="L1423" s="361">
        <f>IF(OR(N1423="RFA",N1423="UFA",N1423="",N1423=0),0,N1423)</f>
        <v>860000</v>
      </c>
      <c r="M1423" s="361">
        <f>IF(OR(O1423="RFA",O1423="UFA",O1423="",O1423=0),0,O1423)</f>
        <v>860000</v>
      </c>
      <c r="N1423" s="358">
        <v>860000</v>
      </c>
      <c r="O1423" s="358">
        <v>860000</v>
      </c>
      <c r="P1423" s="358" t="s">
        <v>8</v>
      </c>
      <c r="Q1423" s="358">
        <v>0</v>
      </c>
      <c r="R1423" s="358">
        <v>0</v>
      </c>
      <c r="S1423" s="358">
        <v>0</v>
      </c>
      <c r="T1423" s="358">
        <v>0</v>
      </c>
      <c r="U1423" s="35">
        <f t="shared" si="92"/>
        <v>2</v>
      </c>
      <c r="W1423">
        <f>COUNTIF($E$3:$E$1479,E1423)</f>
        <v>1</v>
      </c>
      <c r="X1423" s="35">
        <f t="shared" si="90"/>
        <v>1</v>
      </c>
      <c r="Y1423">
        <f t="shared" si="91"/>
        <v>1</v>
      </c>
    </row>
    <row r="1424" spans="1:25" ht="15.75" x14ac:dyDescent="0.25">
      <c r="A1424">
        <f t="shared" si="93"/>
        <v>1422</v>
      </c>
      <c r="B1424" t="str">
        <f>C1424&amp;" "&amp;D1424&amp;" - "&amp;F1424</f>
        <v>Tobias Geisser - WAS</v>
      </c>
      <c r="C1424" t="str">
        <f>RIGHT(E1424,(LEN(E1424)-1)-SEARCH(",",E1424,1))</f>
        <v>Tobias</v>
      </c>
      <c r="D1424" t="str">
        <f>LEFT(E1424,SEARCH(",",E1424,1)-1)</f>
        <v>Geisser</v>
      </c>
      <c r="E1424" s="39" t="s">
        <v>1875</v>
      </c>
      <c r="F1424" s="5" t="s">
        <v>2505</v>
      </c>
      <c r="G1424" s="35" t="s">
        <v>388</v>
      </c>
      <c r="H1424" s="35" t="s">
        <v>382</v>
      </c>
      <c r="I1424" s="35" t="s">
        <v>2692</v>
      </c>
      <c r="J1424" s="47">
        <v>20</v>
      </c>
      <c r="K1424" s="35">
        <f>VALUE(COUNTIF(Validation!$A$2:$H$47,E1424))</f>
        <v>0</v>
      </c>
      <c r="L1424" s="361">
        <f>IF(OR(N1424="RFA",N1424="UFA",N1424="",N1424=0),0,N1424)</f>
        <v>837778</v>
      </c>
      <c r="M1424" s="361">
        <f>IF(OR(O1424="RFA",O1424="UFA",O1424="",O1424=0),0,O1424)</f>
        <v>837778</v>
      </c>
      <c r="N1424" s="358">
        <v>837778</v>
      </c>
      <c r="O1424" s="358">
        <v>837778</v>
      </c>
      <c r="P1424" s="358">
        <v>837778</v>
      </c>
      <c r="Q1424" s="358" t="s">
        <v>8</v>
      </c>
      <c r="R1424" s="358">
        <v>0</v>
      </c>
      <c r="S1424" s="358">
        <v>0</v>
      </c>
      <c r="T1424" s="358">
        <v>0</v>
      </c>
      <c r="U1424" s="35">
        <f t="shared" si="92"/>
        <v>3</v>
      </c>
      <c r="W1424">
        <f>COUNTIF($E$3:$E$1479,E1424)</f>
        <v>1</v>
      </c>
      <c r="X1424" s="35">
        <f t="shared" si="90"/>
        <v>1</v>
      </c>
      <c r="Y1424">
        <f t="shared" si="91"/>
        <v>1</v>
      </c>
    </row>
    <row r="1425" spans="1:25" ht="15.75" x14ac:dyDescent="0.25">
      <c r="A1425">
        <f t="shared" si="93"/>
        <v>1423</v>
      </c>
      <c r="B1425" t="str">
        <f>C1425&amp;" "&amp;D1425&amp;" - "&amp;F1425</f>
        <v>Travis Boyd - WAS</v>
      </c>
      <c r="C1425" t="str">
        <f>RIGHT(E1425,(LEN(E1425)-1)-SEARCH(",",E1425,1))</f>
        <v>Travis</v>
      </c>
      <c r="D1425" t="str">
        <f>LEFT(E1425,SEARCH(",",E1425,1)-1)</f>
        <v>Boyd</v>
      </c>
      <c r="E1425" s="39" t="s">
        <v>1859</v>
      </c>
      <c r="F1425" s="5" t="s">
        <v>2505</v>
      </c>
      <c r="G1425" s="35">
        <v>0</v>
      </c>
      <c r="H1425" s="35" t="s">
        <v>2686</v>
      </c>
      <c r="I1425" s="35" t="s">
        <v>2679</v>
      </c>
      <c r="J1425" s="47">
        <v>25</v>
      </c>
      <c r="K1425" s="35">
        <f>VALUE(COUNTIF(Validation!$A$2:$H$47,E1425))</f>
        <v>0</v>
      </c>
      <c r="L1425" s="361">
        <f>IF(OR(N1425="RFA",N1425="UFA",N1425="",N1425=0),0,N1425)</f>
        <v>800000</v>
      </c>
      <c r="M1425" s="361">
        <f>IF(OR(O1425="RFA",O1425="UFA",O1425="",O1425=0),0,O1425)</f>
        <v>0</v>
      </c>
      <c r="N1425" s="358">
        <v>800000</v>
      </c>
      <c r="O1425" s="358" t="s">
        <v>8</v>
      </c>
      <c r="P1425" s="358">
        <v>0</v>
      </c>
      <c r="Q1425" s="358">
        <v>0</v>
      </c>
      <c r="R1425" s="358">
        <v>0</v>
      </c>
      <c r="S1425" s="358">
        <v>0</v>
      </c>
      <c r="T1425" s="358">
        <v>0</v>
      </c>
      <c r="U1425" s="35">
        <f t="shared" si="92"/>
        <v>1</v>
      </c>
      <c r="W1425">
        <f>COUNTIF($E$3:$E$1479,E1425)</f>
        <v>1</v>
      </c>
      <c r="X1425" s="35">
        <f t="shared" si="90"/>
        <v>0</v>
      </c>
      <c r="Y1425">
        <f t="shared" si="91"/>
        <v>0</v>
      </c>
    </row>
    <row r="1426" spans="1:25" ht="15.75" x14ac:dyDescent="0.25">
      <c r="A1426">
        <f t="shared" si="93"/>
        <v>1424</v>
      </c>
      <c r="B1426" t="str">
        <f>C1426&amp;" "&amp;D1426&amp;" - "&amp;F1426</f>
        <v>Connor Hobbs - WAS</v>
      </c>
      <c r="C1426" t="str">
        <f>RIGHT(E1426,(LEN(E1426)-1)-SEARCH(",",E1426,1))</f>
        <v>Connor</v>
      </c>
      <c r="D1426" t="str">
        <f>LEFT(E1426,SEARCH(",",E1426,1)-1)</f>
        <v>Hobbs</v>
      </c>
      <c r="E1426" s="39" t="s">
        <v>1880</v>
      </c>
      <c r="F1426" s="5" t="s">
        <v>2505</v>
      </c>
      <c r="G1426" s="35" t="s">
        <v>388</v>
      </c>
      <c r="H1426" s="35" t="s">
        <v>82</v>
      </c>
      <c r="I1426" s="35" t="s">
        <v>2692</v>
      </c>
      <c r="J1426" s="47">
        <v>22</v>
      </c>
      <c r="K1426" s="35">
        <f>VALUE(COUNTIF(Validation!$A$2:$H$47,E1426))</f>
        <v>0</v>
      </c>
      <c r="L1426" s="361">
        <f>IF(OR(N1426="RFA",N1426="UFA",N1426="",N1426=0),0,N1426)</f>
        <v>798333</v>
      </c>
      <c r="M1426" s="361">
        <f>IF(OR(O1426="RFA",O1426="UFA",O1426="",O1426=0),0,O1426)</f>
        <v>0</v>
      </c>
      <c r="N1426" s="358">
        <v>798333</v>
      </c>
      <c r="O1426" s="358" t="s">
        <v>8</v>
      </c>
      <c r="P1426" s="358">
        <v>0</v>
      </c>
      <c r="Q1426" s="358">
        <v>0</v>
      </c>
      <c r="R1426" s="358">
        <v>0</v>
      </c>
      <c r="S1426" s="358">
        <v>0</v>
      </c>
      <c r="T1426" s="358">
        <v>0</v>
      </c>
      <c r="U1426" s="35">
        <f t="shared" si="92"/>
        <v>1</v>
      </c>
      <c r="W1426">
        <f>COUNTIF($E$3:$E$1479,E1426)</f>
        <v>1</v>
      </c>
      <c r="X1426" s="35">
        <f t="shared" si="90"/>
        <v>1</v>
      </c>
      <c r="Y1426">
        <f t="shared" si="91"/>
        <v>0</v>
      </c>
    </row>
    <row r="1427" spans="1:25" ht="15.75" x14ac:dyDescent="0.25">
      <c r="A1427">
        <f t="shared" si="93"/>
        <v>1425</v>
      </c>
      <c r="B1427" t="str">
        <f>C1427&amp;" "&amp;D1427&amp;" - "&amp;F1427</f>
        <v>Beck Malenstyn - WAS</v>
      </c>
      <c r="C1427" t="str">
        <f>RIGHT(E1427,(LEN(E1427)-1)-SEARCH(",",E1427,1))</f>
        <v>Beck</v>
      </c>
      <c r="D1427" t="str">
        <f>LEFT(E1427,SEARCH(",",E1427,1)-1)</f>
        <v>Malenstyn</v>
      </c>
      <c r="E1427" s="39" t="s">
        <v>1879</v>
      </c>
      <c r="F1427" s="5" t="s">
        <v>2505</v>
      </c>
      <c r="G1427" s="35" t="s">
        <v>388</v>
      </c>
      <c r="H1427" s="35" t="s">
        <v>73</v>
      </c>
      <c r="I1427" s="35" t="s">
        <v>2692</v>
      </c>
      <c r="J1427" s="47">
        <v>21</v>
      </c>
      <c r="K1427" s="35">
        <f>VALUE(COUNTIF(Validation!$A$2:$H$47,E1427))</f>
        <v>0</v>
      </c>
      <c r="L1427" s="361">
        <f>IF(OR(N1427="RFA",N1427="UFA",N1427="",N1427=0),0,N1427)</f>
        <v>773333</v>
      </c>
      <c r="M1427" s="361">
        <f>IF(OR(O1427="RFA",O1427="UFA",O1427="",O1427=0),0,O1427)</f>
        <v>773333</v>
      </c>
      <c r="N1427" s="358">
        <v>773333</v>
      </c>
      <c r="O1427" s="358">
        <v>773333</v>
      </c>
      <c r="P1427" s="358" t="s">
        <v>8</v>
      </c>
      <c r="Q1427" s="358">
        <v>0</v>
      </c>
      <c r="R1427" s="358">
        <v>0</v>
      </c>
      <c r="S1427" s="358">
        <v>0</v>
      </c>
      <c r="T1427" s="358">
        <v>0</v>
      </c>
      <c r="U1427" s="35">
        <f t="shared" si="92"/>
        <v>2</v>
      </c>
      <c r="W1427">
        <f>COUNTIF($E$3:$E$1479,E1427)</f>
        <v>1</v>
      </c>
      <c r="X1427" s="35">
        <f t="shared" si="90"/>
        <v>1</v>
      </c>
      <c r="Y1427">
        <f t="shared" si="91"/>
        <v>1</v>
      </c>
    </row>
    <row r="1428" spans="1:25" ht="15.75" x14ac:dyDescent="0.25">
      <c r="A1428">
        <f t="shared" si="93"/>
        <v>1426</v>
      </c>
      <c r="B1428" t="str">
        <f>C1428&amp;" "&amp;D1428&amp;" - "&amp;F1428</f>
        <v>Nic Dowd - WAS</v>
      </c>
      <c r="C1428" t="str">
        <f>RIGHT(E1428,(LEN(E1428)-1)-SEARCH(",",E1428,1))</f>
        <v>Nic</v>
      </c>
      <c r="D1428" t="str">
        <f>LEFT(E1428,SEARCH(",",E1428,1)-1)</f>
        <v>Dowd</v>
      </c>
      <c r="E1428" s="39" t="s">
        <v>1860</v>
      </c>
      <c r="F1428" s="5" t="s">
        <v>2505</v>
      </c>
      <c r="G1428" s="35">
        <v>0</v>
      </c>
      <c r="H1428" s="35" t="s">
        <v>73</v>
      </c>
      <c r="I1428" s="35" t="s">
        <v>2679</v>
      </c>
      <c r="J1428" s="47">
        <v>29</v>
      </c>
      <c r="K1428" s="35">
        <f>VALUE(COUNTIF(Validation!$A$2:$H$47,E1428))</f>
        <v>0</v>
      </c>
      <c r="L1428" s="361">
        <f>IF(OR(N1428="RFA",N1428="UFA",N1428="",N1428=0),0,N1428)</f>
        <v>750000</v>
      </c>
      <c r="M1428" s="361">
        <f>IF(OR(O1428="RFA",O1428="UFA",O1428="",O1428=0),0,O1428)</f>
        <v>750000</v>
      </c>
      <c r="N1428" s="358">
        <v>750000</v>
      </c>
      <c r="O1428" s="358">
        <v>750000</v>
      </c>
      <c r="P1428" s="358">
        <v>750000</v>
      </c>
      <c r="Q1428" s="358" t="s">
        <v>7</v>
      </c>
      <c r="R1428" s="358">
        <v>0</v>
      </c>
      <c r="S1428" s="358">
        <v>0</v>
      </c>
      <c r="T1428" s="358">
        <v>0</v>
      </c>
      <c r="U1428" s="35">
        <f t="shared" si="92"/>
        <v>3</v>
      </c>
      <c r="W1428">
        <f>COUNTIF($E$3:$E$1479,E1428)</f>
        <v>1</v>
      </c>
      <c r="X1428" s="35">
        <f t="shared" si="90"/>
        <v>0</v>
      </c>
      <c r="Y1428">
        <f t="shared" si="91"/>
        <v>1</v>
      </c>
    </row>
    <row r="1429" spans="1:25" ht="15.75" x14ac:dyDescent="0.25">
      <c r="A1429">
        <f t="shared" si="93"/>
        <v>1427</v>
      </c>
      <c r="B1429" t="str">
        <f>C1429&amp;" "&amp;D1429&amp;" - "&amp;F1429</f>
        <v>Vitek Vanecek - WAS</v>
      </c>
      <c r="C1429" t="str">
        <f>RIGHT(E1429,(LEN(E1429)-1)-SEARCH(",",E1429,1))</f>
        <v>Vitek</v>
      </c>
      <c r="D1429" t="str">
        <f>LEFT(E1429,SEARCH(",",E1429,1)-1)</f>
        <v>Vanecek</v>
      </c>
      <c r="E1429" s="39" t="s">
        <v>1881</v>
      </c>
      <c r="F1429" s="5" t="s">
        <v>2505</v>
      </c>
      <c r="G1429" s="35">
        <v>0</v>
      </c>
      <c r="H1429" s="35" t="s">
        <v>127</v>
      </c>
      <c r="I1429" s="35" t="s">
        <v>2692</v>
      </c>
      <c r="J1429" s="47">
        <v>23</v>
      </c>
      <c r="K1429" s="35">
        <f>VALUE(COUNTIF(Validation!$A$2:$H$47,E1429))</f>
        <v>0</v>
      </c>
      <c r="L1429" s="361">
        <f>IF(OR(N1429="RFA",N1429="UFA",N1429="",N1429=0),0,N1429)</f>
        <v>716667</v>
      </c>
      <c r="M1429" s="361">
        <f>IF(OR(O1429="RFA",O1429="UFA",O1429="",O1429=0),0,O1429)</f>
        <v>716667</v>
      </c>
      <c r="N1429" s="358">
        <v>716667</v>
      </c>
      <c r="O1429" s="358">
        <v>716667</v>
      </c>
      <c r="P1429" s="358">
        <v>716667</v>
      </c>
      <c r="Q1429" s="358" t="s">
        <v>8</v>
      </c>
      <c r="R1429" s="362">
        <v>0</v>
      </c>
      <c r="S1429" s="358">
        <v>0</v>
      </c>
      <c r="T1429" s="358">
        <v>0</v>
      </c>
      <c r="U1429" s="35">
        <f t="shared" si="92"/>
        <v>3</v>
      </c>
      <c r="W1429">
        <f>COUNTIF($E$3:$E$1479,E1429)</f>
        <v>1</v>
      </c>
      <c r="X1429" s="35">
        <f t="shared" ref="X1429:X1460" si="94">IF(LEFT(G1429,3)="ELC",1,0)</f>
        <v>0</v>
      </c>
      <c r="Y1429">
        <f t="shared" ref="Y1429:Y1460" si="95">IF(L1429=M1429,1,0)</f>
        <v>1</v>
      </c>
    </row>
    <row r="1430" spans="1:25" ht="15.75" x14ac:dyDescent="0.25">
      <c r="A1430">
        <f t="shared" si="93"/>
        <v>1428</v>
      </c>
      <c r="B1430" t="str">
        <f>C1430&amp;" "&amp;D1430&amp;" - "&amp;F1430</f>
        <v>Shane Gersich - WAS</v>
      </c>
      <c r="C1430" t="str">
        <f>RIGHT(E1430,(LEN(E1430)-1)-SEARCH(",",E1430,1))</f>
        <v>Shane</v>
      </c>
      <c r="D1430" t="str">
        <f>LEFT(E1430,SEARCH(",",E1430,1)-1)</f>
        <v>Gersich</v>
      </c>
      <c r="E1430" s="39" t="s">
        <v>1872</v>
      </c>
      <c r="F1430" s="5" t="s">
        <v>2505</v>
      </c>
      <c r="G1430" s="35">
        <v>0</v>
      </c>
      <c r="H1430" s="35" t="s">
        <v>2681</v>
      </c>
      <c r="I1430" s="35" t="s">
        <v>2692</v>
      </c>
      <c r="J1430" s="47">
        <v>23</v>
      </c>
      <c r="K1430" s="35">
        <f>VALUE(COUNTIF(Validation!$A$2:$H$47,E1430))</f>
        <v>0</v>
      </c>
      <c r="L1430" s="361">
        <f>IF(OR(N1430="RFA",N1430="UFA",N1430="",N1430=0),0,N1430)</f>
        <v>700000</v>
      </c>
      <c r="M1430" s="361">
        <f>IF(OR(O1430="RFA",O1430="UFA",O1430="",O1430=0),0,O1430)</f>
        <v>0</v>
      </c>
      <c r="N1430" s="358">
        <v>700000</v>
      </c>
      <c r="O1430" s="358" t="s">
        <v>8</v>
      </c>
      <c r="P1430" s="358">
        <v>0</v>
      </c>
      <c r="Q1430" s="358">
        <v>0</v>
      </c>
      <c r="R1430" s="358">
        <v>0</v>
      </c>
      <c r="S1430" s="358">
        <v>0</v>
      </c>
      <c r="T1430" s="358">
        <v>0</v>
      </c>
      <c r="U1430" s="35">
        <f t="shared" si="92"/>
        <v>1</v>
      </c>
      <c r="W1430">
        <f>COUNTIF($E$3:$E$1479,E1430)</f>
        <v>1</v>
      </c>
      <c r="X1430" s="35">
        <f t="shared" si="94"/>
        <v>0</v>
      </c>
      <c r="Y1430">
        <f t="shared" si="95"/>
        <v>0</v>
      </c>
    </row>
    <row r="1431" spans="1:25" ht="15.75" x14ac:dyDescent="0.25">
      <c r="A1431">
        <f t="shared" si="93"/>
        <v>1429</v>
      </c>
      <c r="B1431" t="str">
        <f>C1431&amp;" "&amp;D1431&amp;" - "&amp;F1431</f>
        <v>Brendan Leipsic - WAS</v>
      </c>
      <c r="C1431" t="str">
        <f>RIGHT(E1431,(LEN(E1431)-1)-SEARCH(",",E1431,1))</f>
        <v>Brendan</v>
      </c>
      <c r="D1431" t="str">
        <f>LEFT(E1431,SEARCH(",",E1431,1)-1)</f>
        <v>Leipsic</v>
      </c>
      <c r="E1431" s="39" t="s">
        <v>2342</v>
      </c>
      <c r="F1431" s="5" t="s">
        <v>2505</v>
      </c>
      <c r="G1431" s="35">
        <v>0</v>
      </c>
      <c r="H1431" s="35" t="s">
        <v>93</v>
      </c>
      <c r="I1431" s="35" t="s">
        <v>2679</v>
      </c>
      <c r="J1431" s="47">
        <v>25</v>
      </c>
      <c r="K1431" s="35">
        <f>VALUE(COUNTIF(Validation!$A$2:$H$47,E1431))</f>
        <v>0</v>
      </c>
      <c r="L1431" s="361">
        <f>IF(OR(N1431="RFA",N1431="UFA",N1431="",N1431=0),0,N1431)</f>
        <v>700000</v>
      </c>
      <c r="M1431" s="361">
        <f>IF(OR(O1431="RFA",O1431="UFA",O1431="",O1431=0),0,O1431)</f>
        <v>0</v>
      </c>
      <c r="N1431" s="358">
        <v>700000</v>
      </c>
      <c r="O1431" s="358" t="s">
        <v>8</v>
      </c>
      <c r="P1431" s="358">
        <v>0</v>
      </c>
      <c r="Q1431" s="358">
        <v>0</v>
      </c>
      <c r="R1431" s="358">
        <v>0</v>
      </c>
      <c r="S1431" s="358">
        <v>0</v>
      </c>
      <c r="T1431" s="358">
        <v>0</v>
      </c>
      <c r="U1431" s="35">
        <f t="shared" si="92"/>
        <v>1</v>
      </c>
      <c r="W1431">
        <f>COUNTIF($E$3:$E$1479,E1431)</f>
        <v>1</v>
      </c>
      <c r="X1431" s="35">
        <f t="shared" si="94"/>
        <v>0</v>
      </c>
      <c r="Y1431">
        <f t="shared" si="95"/>
        <v>0</v>
      </c>
    </row>
    <row r="1432" spans="1:25" ht="15.75" x14ac:dyDescent="0.25">
      <c r="A1432">
        <f t="shared" si="93"/>
        <v>1430</v>
      </c>
      <c r="B1432" t="str">
        <f>C1432&amp;" "&amp;D1432&amp;" - "&amp;F1432</f>
        <v>Philippe Maillet - WAS</v>
      </c>
      <c r="C1432" t="str">
        <f>RIGHT(E1432,(LEN(E1432)-1)-SEARCH(",",E1432,1))</f>
        <v>Philippe</v>
      </c>
      <c r="D1432" t="str">
        <f>LEFT(E1432,SEARCH(",",E1432,1)-1)</f>
        <v>Maillet</v>
      </c>
      <c r="E1432" s="39" t="s">
        <v>2510</v>
      </c>
      <c r="F1432" s="5" t="s">
        <v>2505</v>
      </c>
      <c r="G1432" s="35">
        <v>0</v>
      </c>
      <c r="H1432" s="35" t="s">
        <v>73</v>
      </c>
      <c r="I1432" s="35" t="s">
        <v>2692</v>
      </c>
      <c r="J1432" s="35">
        <v>26</v>
      </c>
      <c r="K1432" s="35">
        <f>VALUE(COUNTIF(Validation!$A$2:$H$47,E1432))</f>
        <v>0</v>
      </c>
      <c r="L1432" s="361">
        <f>IF(OR(N1432="RFA",N1432="UFA",N1432="",N1432=0),0,N1432)</f>
        <v>700000</v>
      </c>
      <c r="M1432" s="361">
        <f>IF(OR(O1432="RFA",O1432="UFA",O1432="",O1432=0),0,O1432)</f>
        <v>700000</v>
      </c>
      <c r="N1432" s="358">
        <v>700000</v>
      </c>
      <c r="O1432" s="358">
        <v>700000</v>
      </c>
      <c r="P1432" s="358" t="s">
        <v>7</v>
      </c>
      <c r="Q1432" s="358">
        <v>0</v>
      </c>
      <c r="R1432" s="358">
        <v>0</v>
      </c>
      <c r="S1432" s="358">
        <v>0</v>
      </c>
      <c r="T1432" s="358">
        <v>0</v>
      </c>
      <c r="U1432" s="35">
        <f t="shared" si="92"/>
        <v>2</v>
      </c>
      <c r="W1432">
        <f>COUNTIF($E$3:$E$1479,E1432)</f>
        <v>1</v>
      </c>
      <c r="X1432" s="35">
        <f t="shared" si="94"/>
        <v>0</v>
      </c>
      <c r="Y1432">
        <f t="shared" si="95"/>
        <v>1</v>
      </c>
    </row>
    <row r="1433" spans="1:25" ht="15.75" x14ac:dyDescent="0.25">
      <c r="A1433">
        <f t="shared" si="93"/>
        <v>1431</v>
      </c>
      <c r="B1433" t="str">
        <f>C1433&amp;" "&amp;D1433&amp;" - "&amp;F1433</f>
        <v>Liam O'Brien - WAS</v>
      </c>
      <c r="C1433" t="str">
        <f>RIGHT(E1433,(LEN(E1433)-1)-SEARCH(",",E1433,1))</f>
        <v>Liam</v>
      </c>
      <c r="D1433" t="str">
        <f>LEFT(E1433,SEARCH(",",E1433,1)-1)</f>
        <v>O'Brien</v>
      </c>
      <c r="E1433" s="39" t="s">
        <v>1887</v>
      </c>
      <c r="F1433" s="5" t="s">
        <v>2505</v>
      </c>
      <c r="G1433" s="35">
        <v>0</v>
      </c>
      <c r="H1433" s="35" t="s">
        <v>73</v>
      </c>
      <c r="I1433" s="35" t="s">
        <v>2692</v>
      </c>
      <c r="J1433" s="35">
        <v>25</v>
      </c>
      <c r="K1433" s="35">
        <f>VALUE(COUNTIF(Validation!$A$2:$H$47,E1433))</f>
        <v>0</v>
      </c>
      <c r="L1433" s="361">
        <f>IF(OR(N1433="RFA",N1433="UFA",N1433="",N1433=0),0,N1433)</f>
        <v>700000</v>
      </c>
      <c r="M1433" s="361">
        <f>IF(OR(O1433="RFA",O1433="UFA",O1433="",O1433=0),0,O1433)</f>
        <v>0</v>
      </c>
      <c r="N1433" s="358">
        <v>700000</v>
      </c>
      <c r="O1433" s="358" t="s">
        <v>8</v>
      </c>
      <c r="P1433" s="358">
        <v>0</v>
      </c>
      <c r="Q1433" s="358">
        <v>0</v>
      </c>
      <c r="R1433" s="358">
        <v>0</v>
      </c>
      <c r="S1433" s="358">
        <v>0</v>
      </c>
      <c r="T1433" s="358">
        <v>0</v>
      </c>
      <c r="U1433" s="35">
        <f t="shared" si="92"/>
        <v>1</v>
      </c>
      <c r="W1433">
        <f>COUNTIF($E$3:$E$1479,E1433)</f>
        <v>1</v>
      </c>
      <c r="X1433" s="35">
        <f t="shared" si="94"/>
        <v>0</v>
      </c>
      <c r="Y1433">
        <f t="shared" si="95"/>
        <v>0</v>
      </c>
    </row>
    <row r="1434" spans="1:25" ht="15.75" x14ac:dyDescent="0.25">
      <c r="A1434">
        <f t="shared" si="93"/>
        <v>1432</v>
      </c>
      <c r="B1434" t="str">
        <f>C1434&amp;" "&amp;D1434&amp;" - "&amp;F1434</f>
        <v>Brian Pinho - WAS</v>
      </c>
      <c r="C1434" t="str">
        <f>RIGHT(E1434,(LEN(E1434)-1)-SEARCH(",",E1434,1))</f>
        <v>Brian</v>
      </c>
      <c r="D1434" t="str">
        <f>LEFT(E1434,SEARCH(",",E1434,1)-1)</f>
        <v>Pinho</v>
      </c>
      <c r="E1434" s="39" t="s">
        <v>1874</v>
      </c>
      <c r="F1434" s="5" t="s">
        <v>2505</v>
      </c>
      <c r="G1434" s="35">
        <v>0</v>
      </c>
      <c r="H1434" s="9" t="s">
        <v>2686</v>
      </c>
      <c r="I1434" s="9" t="s">
        <v>2692</v>
      </c>
      <c r="J1434" s="9">
        <v>24</v>
      </c>
      <c r="K1434" s="35">
        <f>VALUE(COUNTIF(Validation!$A$2:$H$47,E1434))</f>
        <v>0</v>
      </c>
      <c r="L1434" s="361">
        <f>IF(OR(N1434="RFA",N1434="UFA",N1434="",N1434=0),0,N1434)</f>
        <v>700000</v>
      </c>
      <c r="M1434" s="361">
        <f>IF(OR(O1434="RFA",O1434="UFA",O1434="",O1434=0),0,O1434)</f>
        <v>0</v>
      </c>
      <c r="N1434" s="358">
        <v>700000</v>
      </c>
      <c r="O1434" s="358" t="s">
        <v>8</v>
      </c>
      <c r="P1434" s="358">
        <v>0</v>
      </c>
      <c r="Q1434" s="358">
        <v>0</v>
      </c>
      <c r="R1434" s="358">
        <v>0</v>
      </c>
      <c r="S1434" s="358">
        <v>0</v>
      </c>
      <c r="T1434" s="358">
        <v>0</v>
      </c>
      <c r="U1434" s="35">
        <f t="shared" si="92"/>
        <v>1</v>
      </c>
      <c r="W1434">
        <f>COUNTIF($E$3:$E$1479,E1434)</f>
        <v>1</v>
      </c>
      <c r="X1434" s="35">
        <f t="shared" si="94"/>
        <v>0</v>
      </c>
      <c r="Y1434">
        <f t="shared" si="95"/>
        <v>0</v>
      </c>
    </row>
    <row r="1435" spans="1:25" ht="15.75" x14ac:dyDescent="0.25">
      <c r="A1435">
        <f t="shared" si="93"/>
        <v>1433</v>
      </c>
      <c r="B1435" t="str">
        <f>C1435&amp;" "&amp;D1435&amp;" - "&amp;F1435</f>
        <v>Michael Sgarbossa - WAS</v>
      </c>
      <c r="C1435" t="str">
        <f>RIGHT(E1435,(LEN(E1435)-1)-SEARCH(",",E1435,1))</f>
        <v>Michael</v>
      </c>
      <c r="D1435" t="str">
        <f>LEFT(E1435,SEARCH(",",E1435,1)-1)</f>
        <v>Sgarbossa</v>
      </c>
      <c r="E1435" s="39" t="s">
        <v>1886</v>
      </c>
      <c r="F1435" s="5" t="s">
        <v>2505</v>
      </c>
      <c r="G1435" s="35">
        <v>0</v>
      </c>
      <c r="H1435" s="9" t="s">
        <v>73</v>
      </c>
      <c r="I1435" s="9" t="s">
        <v>2692</v>
      </c>
      <c r="J1435" s="9">
        <v>27</v>
      </c>
      <c r="K1435" s="35">
        <f>VALUE(COUNTIF(Validation!$A$2:$H$47,E1435))</f>
        <v>0</v>
      </c>
      <c r="L1435" s="361">
        <f>IF(OR(N1435="RFA",N1435="UFA",N1435="",N1435=0),0,N1435)</f>
        <v>700000</v>
      </c>
      <c r="M1435" s="361">
        <f>IF(OR(O1435="RFA",O1435="UFA",O1435="",O1435=0),0,O1435)</f>
        <v>700000</v>
      </c>
      <c r="N1435" s="358">
        <v>700000</v>
      </c>
      <c r="O1435" s="358">
        <v>700000</v>
      </c>
      <c r="P1435" s="358" t="s">
        <v>7</v>
      </c>
      <c r="Q1435" s="358">
        <v>0</v>
      </c>
      <c r="R1435" s="358">
        <v>0</v>
      </c>
      <c r="S1435" s="358">
        <v>0</v>
      </c>
      <c r="T1435" s="358">
        <v>0</v>
      </c>
      <c r="U1435" s="35">
        <f t="shared" si="92"/>
        <v>2</v>
      </c>
      <c r="W1435">
        <f>COUNTIF($E$3:$E$1479,E1435)</f>
        <v>1</v>
      </c>
      <c r="X1435" s="35">
        <f t="shared" si="94"/>
        <v>0</v>
      </c>
      <c r="Y1435">
        <f t="shared" si="95"/>
        <v>1</v>
      </c>
    </row>
    <row r="1436" spans="1:25" ht="15.75" x14ac:dyDescent="0.25">
      <c r="A1436">
        <f t="shared" si="93"/>
        <v>1434</v>
      </c>
      <c r="B1436" t="str">
        <f>C1436&amp;" "&amp;D1436&amp;" - "&amp;F1436</f>
        <v>Colby Williams - WAS</v>
      </c>
      <c r="C1436" t="str">
        <f>RIGHT(E1436,(LEN(E1436)-1)-SEARCH(",",E1436,1))</f>
        <v>Colby</v>
      </c>
      <c r="D1436" t="str">
        <f>LEFT(E1436,SEARCH(",",E1436,1)-1)</f>
        <v>Williams</v>
      </c>
      <c r="E1436" s="39" t="s">
        <v>1877</v>
      </c>
      <c r="F1436" s="5" t="s">
        <v>2505</v>
      </c>
      <c r="G1436" s="35">
        <v>0</v>
      </c>
      <c r="H1436" s="5" t="s">
        <v>381</v>
      </c>
      <c r="I1436" s="9" t="s">
        <v>2692</v>
      </c>
      <c r="J1436" s="35">
        <v>24</v>
      </c>
      <c r="K1436" s="35">
        <f>VALUE(COUNTIF(Validation!$A$2:$H$47,E1436))</f>
        <v>0</v>
      </c>
      <c r="L1436" s="361">
        <f>IF(OR(N1436="RFA",N1436="UFA",N1436="",N1436=0),0,N1436)</f>
        <v>700000</v>
      </c>
      <c r="M1436" s="361">
        <f>IF(OR(O1436="RFA",O1436="UFA",O1436="",O1436=0),0,O1436)</f>
        <v>0</v>
      </c>
      <c r="N1436" s="358">
        <v>700000</v>
      </c>
      <c r="O1436" s="358" t="s">
        <v>8</v>
      </c>
      <c r="P1436" s="358">
        <v>0</v>
      </c>
      <c r="Q1436" s="358">
        <v>0</v>
      </c>
      <c r="R1436" s="358">
        <v>0</v>
      </c>
      <c r="S1436" s="358">
        <v>0</v>
      </c>
      <c r="T1436" s="358">
        <v>0</v>
      </c>
      <c r="U1436" s="35">
        <f t="shared" si="92"/>
        <v>1</v>
      </c>
      <c r="W1436">
        <f>COUNTIF($E$3:$E$1479,E1436)</f>
        <v>1</v>
      </c>
      <c r="X1436" s="35">
        <f t="shared" si="94"/>
        <v>0</v>
      </c>
      <c r="Y1436">
        <f t="shared" si="95"/>
        <v>0</v>
      </c>
    </row>
    <row r="1437" spans="1:25" ht="15.75" x14ac:dyDescent="0.25">
      <c r="A1437">
        <f t="shared" si="93"/>
        <v>1435</v>
      </c>
      <c r="B1437" t="str">
        <f>C1437&amp;" "&amp;D1437&amp;" - "&amp;F1437</f>
        <v>Tyler Lewington - WAS</v>
      </c>
      <c r="C1437" t="str">
        <f>RIGHT(E1437,(LEN(E1437)-1)-SEARCH(",",E1437,1))</f>
        <v>Tyler</v>
      </c>
      <c r="D1437" t="str">
        <f>LEFT(E1437,SEARCH(",",E1437,1)-1)</f>
        <v>Lewington</v>
      </c>
      <c r="E1437" s="39" t="s">
        <v>1883</v>
      </c>
      <c r="F1437" s="5" t="s">
        <v>2505</v>
      </c>
      <c r="G1437" s="35">
        <v>0</v>
      </c>
      <c r="H1437" s="5" t="s">
        <v>381</v>
      </c>
      <c r="I1437" s="35" t="s">
        <v>2692</v>
      </c>
      <c r="J1437" s="35">
        <v>24</v>
      </c>
      <c r="K1437" s="35">
        <f>VALUE(COUNTIF(Validation!$A$2:$H$47,E1437))</f>
        <v>0</v>
      </c>
      <c r="L1437" s="361">
        <f>IF(OR(N1437="RFA",N1437="UFA",N1437="",N1437=0),0,N1437)</f>
        <v>675000</v>
      </c>
      <c r="M1437" s="361">
        <f>IF(OR(O1437="RFA",O1437="UFA",O1437="",O1437=0),0,O1437)</f>
        <v>0</v>
      </c>
      <c r="N1437" s="358">
        <v>675000</v>
      </c>
      <c r="O1437" s="358" t="s">
        <v>8</v>
      </c>
      <c r="P1437" s="358">
        <v>0</v>
      </c>
      <c r="Q1437" s="358">
        <v>0</v>
      </c>
      <c r="R1437" s="358">
        <v>0</v>
      </c>
      <c r="S1437" s="358">
        <v>0</v>
      </c>
      <c r="T1437" s="358">
        <v>0</v>
      </c>
      <c r="U1437" s="35">
        <f t="shared" si="92"/>
        <v>1</v>
      </c>
      <c r="W1437">
        <f>COUNTIF($E$3:$E$1479,E1437)</f>
        <v>1</v>
      </c>
      <c r="X1437" s="35">
        <f t="shared" si="94"/>
        <v>0</v>
      </c>
      <c r="Y1437">
        <f t="shared" si="95"/>
        <v>0</v>
      </c>
    </row>
    <row r="1438" spans="1:25" ht="15.75" x14ac:dyDescent="0.25">
      <c r="A1438">
        <f t="shared" si="93"/>
        <v>1436</v>
      </c>
      <c r="B1438" t="str">
        <f>C1438&amp;" "&amp;D1438&amp;" - "&amp;F1438</f>
        <v>Blake Wheeler - WPG</v>
      </c>
      <c r="C1438" t="str">
        <f>RIGHT(E1438,(LEN(E1438)-1)-SEARCH(",",E1438,1))</f>
        <v>Blake</v>
      </c>
      <c r="D1438" t="str">
        <f>LEFT(E1438,SEARCH(",",E1438,1)-1)</f>
        <v>Wheeler</v>
      </c>
      <c r="E1438" s="39" t="s">
        <v>2917</v>
      </c>
      <c r="F1438" s="5" t="s">
        <v>35</v>
      </c>
      <c r="G1438" s="35" t="s">
        <v>422</v>
      </c>
      <c r="H1438" s="5" t="s">
        <v>2440</v>
      </c>
      <c r="I1438" s="9" t="s">
        <v>2441</v>
      </c>
      <c r="J1438" s="35">
        <v>32</v>
      </c>
      <c r="K1438" s="35">
        <f>VALUE(COUNTIF(Validation!$A$2:$H$47,E1438))</f>
        <v>0</v>
      </c>
      <c r="L1438" s="361">
        <f>IF(OR(N1438="RFA",N1438="UFA",N1438="",N1438=0),0,N1438)</f>
        <v>8250000</v>
      </c>
      <c r="M1438" s="361">
        <f>IF(OR(O1438="RFA",O1438="UFA",O1438="",O1438=0),0,O1438)</f>
        <v>8250000</v>
      </c>
      <c r="N1438" s="358">
        <v>8250000</v>
      </c>
      <c r="O1438" s="358">
        <v>8250000</v>
      </c>
      <c r="P1438" s="358">
        <v>8250000</v>
      </c>
      <c r="Q1438" s="358">
        <v>8250000</v>
      </c>
      <c r="R1438" s="358">
        <v>8250000</v>
      </c>
      <c r="S1438" s="358" t="s">
        <v>7</v>
      </c>
      <c r="T1438" s="358">
        <v>0</v>
      </c>
      <c r="U1438" s="35">
        <f t="shared" si="92"/>
        <v>5</v>
      </c>
      <c r="W1438">
        <f>COUNTIF($E$3:$E$1479,E1438)</f>
        <v>1</v>
      </c>
      <c r="X1438" s="35">
        <f t="shared" si="94"/>
        <v>0</v>
      </c>
      <c r="Y1438">
        <f t="shared" si="95"/>
        <v>1</v>
      </c>
    </row>
    <row r="1439" spans="1:25" ht="15.75" x14ac:dyDescent="0.25">
      <c r="A1439">
        <f t="shared" si="93"/>
        <v>1437</v>
      </c>
      <c r="B1439" t="str">
        <f>C1439&amp;" "&amp;D1439&amp;" - "&amp;F1439</f>
        <v>Dustin Byfuglien - WPG</v>
      </c>
      <c r="C1439" t="str">
        <f>RIGHT(E1439,(LEN(E1439)-1)-SEARCH(",",E1439,1))</f>
        <v>Dustin</v>
      </c>
      <c r="D1439" t="str">
        <f>LEFT(E1439,SEARCH(",",E1439,1)-1)</f>
        <v>Byfuglien</v>
      </c>
      <c r="E1439" s="39" t="s">
        <v>2948</v>
      </c>
      <c r="F1439" s="5" t="s">
        <v>35</v>
      </c>
      <c r="G1439" s="35" t="s">
        <v>383</v>
      </c>
      <c r="H1439" s="35" t="s">
        <v>2446</v>
      </c>
      <c r="I1439" s="35" t="s">
        <v>2441</v>
      </c>
      <c r="J1439" s="35">
        <v>34</v>
      </c>
      <c r="K1439" s="35">
        <f>VALUE(COUNTIF(Validation!$A$2:$H$47,E1439))</f>
        <v>0</v>
      </c>
      <c r="L1439" s="361">
        <f>IF(OR(N1439="RFA",N1439="UFA",N1439="",N1439=0),0,N1439)</f>
        <v>7600000</v>
      </c>
      <c r="M1439" s="361">
        <f>IF(OR(O1439="RFA",O1439="UFA",O1439="",O1439=0),0,O1439)</f>
        <v>7600000</v>
      </c>
      <c r="N1439" s="358">
        <v>7600000</v>
      </c>
      <c r="O1439" s="358">
        <v>7600000</v>
      </c>
      <c r="P1439" s="358" t="s">
        <v>7</v>
      </c>
      <c r="Q1439" s="358">
        <v>0</v>
      </c>
      <c r="R1439" s="358">
        <v>0</v>
      </c>
      <c r="S1439" s="358">
        <v>0</v>
      </c>
      <c r="T1439" s="358">
        <v>0</v>
      </c>
      <c r="U1439" s="35">
        <f t="shared" si="92"/>
        <v>2</v>
      </c>
      <c r="W1439">
        <f>COUNTIF($E$3:$E$1479,E1439)</f>
        <v>1</v>
      </c>
      <c r="X1439" s="35">
        <f t="shared" si="94"/>
        <v>0</v>
      </c>
      <c r="Y1439">
        <f t="shared" si="95"/>
        <v>1</v>
      </c>
    </row>
    <row r="1440" spans="1:25" ht="15.75" x14ac:dyDescent="0.25">
      <c r="A1440">
        <f t="shared" si="93"/>
        <v>1438</v>
      </c>
      <c r="B1440" t="str">
        <f>C1440&amp;" "&amp;D1440&amp;" - "&amp;F1440</f>
        <v>Connor Hellebuyck - WPG</v>
      </c>
      <c r="C1440" t="str">
        <f>RIGHT(E1440,(LEN(E1440)-1)-SEARCH(",",E1440,1))</f>
        <v>Connor</v>
      </c>
      <c r="D1440" t="str">
        <f>LEFT(E1440,SEARCH(",",E1440,1)-1)</f>
        <v>Hellebuyck</v>
      </c>
      <c r="E1440" s="39" t="s">
        <v>2097</v>
      </c>
      <c r="F1440" s="5" t="s">
        <v>35</v>
      </c>
      <c r="G1440" s="35">
        <v>0</v>
      </c>
      <c r="H1440" s="35" t="s">
        <v>127</v>
      </c>
      <c r="I1440" s="35" t="s">
        <v>2441</v>
      </c>
      <c r="J1440" s="35">
        <v>26</v>
      </c>
      <c r="K1440" s="35">
        <f>VALUE(COUNTIF(Validation!$A$2:$H$47,E1440))</f>
        <v>0</v>
      </c>
      <c r="L1440" s="361">
        <f>IF(OR(N1440="RFA",N1440="UFA",N1440="",N1440=0),0,N1440)</f>
        <v>6166666</v>
      </c>
      <c r="M1440" s="361">
        <f>IF(OR(O1440="RFA",O1440="UFA",O1440="",O1440=0),0,O1440)</f>
        <v>6166666</v>
      </c>
      <c r="N1440" s="358">
        <v>6166666</v>
      </c>
      <c r="O1440" s="358">
        <v>6166666</v>
      </c>
      <c r="P1440" s="358">
        <v>6166666</v>
      </c>
      <c r="Q1440" s="358">
        <v>6166666</v>
      </c>
      <c r="R1440" s="358">
        <v>6166666</v>
      </c>
      <c r="S1440" s="358" t="s">
        <v>7</v>
      </c>
      <c r="T1440" s="358">
        <v>0</v>
      </c>
      <c r="U1440" s="35">
        <f t="shared" si="92"/>
        <v>5</v>
      </c>
      <c r="W1440">
        <f>COUNTIF($E$3:$E$1479,E1440)</f>
        <v>1</v>
      </c>
      <c r="X1440" s="35">
        <f t="shared" si="94"/>
        <v>0</v>
      </c>
      <c r="Y1440">
        <f t="shared" si="95"/>
        <v>1</v>
      </c>
    </row>
    <row r="1441" spans="1:25" ht="15.75" x14ac:dyDescent="0.25">
      <c r="A1441">
        <f t="shared" si="93"/>
        <v>1439</v>
      </c>
      <c r="B1441" t="str">
        <f>C1441&amp;" "&amp;D1441&amp;" - "&amp;F1441</f>
        <v>Mark Scheifele - WPG</v>
      </c>
      <c r="C1441" t="str">
        <f>RIGHT(E1441,(LEN(E1441)-1)-SEARCH(",",E1441,1))</f>
        <v>Mark</v>
      </c>
      <c r="D1441" t="str">
        <f>LEFT(E1441,SEARCH(",",E1441,1)-1)</f>
        <v>Scheifele</v>
      </c>
      <c r="E1441" s="39" t="s">
        <v>2999</v>
      </c>
      <c r="F1441" s="5" t="s">
        <v>35</v>
      </c>
      <c r="G1441" s="35">
        <v>0</v>
      </c>
      <c r="H1441" s="5" t="s">
        <v>73</v>
      </c>
      <c r="I1441" s="35" t="s">
        <v>2441</v>
      </c>
      <c r="J1441" s="35">
        <v>26</v>
      </c>
      <c r="K1441" s="35">
        <f>VALUE(COUNTIF(Validation!$A$2:$H$47,E1441))</f>
        <v>0</v>
      </c>
      <c r="L1441" s="361">
        <f>IF(OR(N1441="RFA",N1441="UFA",N1441="",N1441=0),0,N1441)</f>
        <v>6125000</v>
      </c>
      <c r="M1441" s="361">
        <f>IF(OR(O1441="RFA",O1441="UFA",O1441="",O1441=0),0,O1441)</f>
        <v>6125000</v>
      </c>
      <c r="N1441" s="358">
        <v>6125000</v>
      </c>
      <c r="O1441" s="358">
        <v>6125000</v>
      </c>
      <c r="P1441" s="358">
        <v>6125000</v>
      </c>
      <c r="Q1441" s="358">
        <v>6125000</v>
      </c>
      <c r="R1441" s="358">
        <v>6125000</v>
      </c>
      <c r="S1441" s="358" t="s">
        <v>7</v>
      </c>
      <c r="T1441" s="358">
        <v>0</v>
      </c>
      <c r="U1441" s="35">
        <f t="shared" si="92"/>
        <v>5</v>
      </c>
      <c r="W1441">
        <f>COUNTIF($E$3:$E$1479,E1441)</f>
        <v>1</v>
      </c>
      <c r="X1441" s="35">
        <f t="shared" si="94"/>
        <v>0</v>
      </c>
      <c r="Y1441">
        <f t="shared" si="95"/>
        <v>1</v>
      </c>
    </row>
    <row r="1442" spans="1:25" ht="15.75" x14ac:dyDescent="0.25">
      <c r="A1442">
        <f t="shared" si="93"/>
        <v>1440</v>
      </c>
      <c r="B1442" t="str">
        <f>C1442&amp;" "&amp;D1442&amp;" - "&amp;F1442</f>
        <v>Nikolaj Ehlers - WPG</v>
      </c>
      <c r="C1442" t="str">
        <f>RIGHT(E1442,(LEN(E1442)-1)-SEARCH(",",E1442,1))</f>
        <v>Nikolaj</v>
      </c>
      <c r="D1442" t="str">
        <f>LEFT(E1442,SEARCH(",",E1442,1)-1)</f>
        <v>Ehlers</v>
      </c>
      <c r="E1442" s="39" t="s">
        <v>2083</v>
      </c>
      <c r="F1442" s="5" t="s">
        <v>35</v>
      </c>
      <c r="G1442" s="35">
        <v>0</v>
      </c>
      <c r="H1442" s="5" t="s">
        <v>2443</v>
      </c>
      <c r="I1442" s="35" t="s">
        <v>2441</v>
      </c>
      <c r="J1442" s="35">
        <v>23</v>
      </c>
      <c r="K1442" s="35">
        <f>VALUE(COUNTIF(Validation!$A$2:$H$47,E1442))</f>
        <v>0</v>
      </c>
      <c r="L1442" s="361">
        <f>IF(OR(N1442="RFA",N1442="UFA",N1442="",N1442=0),0,N1442)</f>
        <v>6000000</v>
      </c>
      <c r="M1442" s="361">
        <f>IF(OR(O1442="RFA",O1442="UFA",O1442="",O1442=0),0,O1442)</f>
        <v>6000000</v>
      </c>
      <c r="N1442" s="358">
        <v>6000000</v>
      </c>
      <c r="O1442" s="358">
        <v>6000000</v>
      </c>
      <c r="P1442" s="358">
        <v>6000000</v>
      </c>
      <c r="Q1442" s="358">
        <v>6000000</v>
      </c>
      <c r="R1442" s="358">
        <v>6000000</v>
      </c>
      <c r="S1442" s="358">
        <v>6000000</v>
      </c>
      <c r="T1442" s="358" t="s">
        <v>7</v>
      </c>
      <c r="U1442" s="35">
        <f t="shared" si="92"/>
        <v>6</v>
      </c>
      <c r="W1442">
        <f>COUNTIF($E$3:$E$1479,E1442)</f>
        <v>1</v>
      </c>
      <c r="X1442" s="35">
        <f t="shared" si="94"/>
        <v>0</v>
      </c>
      <c r="Y1442">
        <f t="shared" si="95"/>
        <v>1</v>
      </c>
    </row>
    <row r="1443" spans="1:25" ht="15.75" x14ac:dyDescent="0.25">
      <c r="A1443">
        <f t="shared" si="93"/>
        <v>1441</v>
      </c>
      <c r="B1443" t="str">
        <f>C1443&amp;" "&amp;D1443&amp;" - "&amp;F1443</f>
        <v>Bryan Little - WPG</v>
      </c>
      <c r="C1443" t="str">
        <f>RIGHT(E1443,(LEN(E1443)-1)-SEARCH(",",E1443,1))</f>
        <v>Bryan</v>
      </c>
      <c r="D1443" t="str">
        <f>LEFT(E1443,SEARCH(",",E1443,1)-1)</f>
        <v>Little</v>
      </c>
      <c r="E1443" s="39" t="s">
        <v>2084</v>
      </c>
      <c r="F1443" s="5" t="s">
        <v>35</v>
      </c>
      <c r="G1443" s="35" t="s">
        <v>422</v>
      </c>
      <c r="H1443" s="5" t="s">
        <v>2450</v>
      </c>
      <c r="I1443" s="35" t="s">
        <v>2441</v>
      </c>
      <c r="J1443" s="35">
        <v>31</v>
      </c>
      <c r="K1443" s="35">
        <f>VALUE(COUNTIF(Validation!$A$2:$H$47,E1443))</f>
        <v>0</v>
      </c>
      <c r="L1443" s="361">
        <f>IF(OR(N1443="RFA",N1443="UFA",N1443="",N1443=0),0,N1443)</f>
        <v>5291666</v>
      </c>
      <c r="M1443" s="361">
        <f>IF(OR(O1443="RFA",O1443="UFA",O1443="",O1443=0),0,O1443)</f>
        <v>5291666</v>
      </c>
      <c r="N1443" s="358">
        <v>5291666</v>
      </c>
      <c r="O1443" s="358">
        <v>5291666</v>
      </c>
      <c r="P1443" s="358">
        <v>5291666</v>
      </c>
      <c r="Q1443" s="358">
        <v>5291666</v>
      </c>
      <c r="R1443" s="358">
        <v>5291666</v>
      </c>
      <c r="S1443" s="358" t="s">
        <v>7</v>
      </c>
      <c r="T1443" s="358">
        <v>0</v>
      </c>
      <c r="U1443" s="35">
        <f t="shared" si="92"/>
        <v>5</v>
      </c>
      <c r="W1443">
        <f>COUNTIF($E$3:$E$1479,E1443)</f>
        <v>1</v>
      </c>
      <c r="X1443" s="35">
        <f t="shared" si="94"/>
        <v>0</v>
      </c>
      <c r="Y1443">
        <f t="shared" si="95"/>
        <v>1</v>
      </c>
    </row>
    <row r="1444" spans="1:25" ht="15.75" x14ac:dyDescent="0.25">
      <c r="A1444">
        <f t="shared" si="93"/>
        <v>1442</v>
      </c>
      <c r="B1444" t="str">
        <f>C1444&amp;" "&amp;D1444&amp;" - "&amp;F1444</f>
        <v>Dmitry Kulikov - WPG</v>
      </c>
      <c r="C1444" t="str">
        <f>RIGHT(E1444,(LEN(E1444)-1)-SEARCH(",",E1444,1))</f>
        <v>Dmitry</v>
      </c>
      <c r="D1444" t="str">
        <f>LEFT(E1444,SEARCH(",",E1444,1)-1)</f>
        <v>Kulikov</v>
      </c>
      <c r="E1444" s="39" t="s">
        <v>2094</v>
      </c>
      <c r="F1444" s="5" t="s">
        <v>35</v>
      </c>
      <c r="G1444" s="35" t="s">
        <v>383</v>
      </c>
      <c r="H1444" s="5" t="s">
        <v>2447</v>
      </c>
      <c r="I1444" s="35" t="s">
        <v>2441</v>
      </c>
      <c r="J1444" s="35">
        <v>28</v>
      </c>
      <c r="K1444" s="35">
        <f>VALUE(COUNTIF(Validation!$A$2:$H$47,E1444))</f>
        <v>0</v>
      </c>
      <c r="L1444" s="361">
        <f>IF(OR(N1444="RFA",N1444="UFA",N1444="",N1444=0),0,N1444)</f>
        <v>4333333</v>
      </c>
      <c r="M1444" s="361">
        <f>IF(OR(O1444="RFA",O1444="UFA",O1444="",O1444=0),0,O1444)</f>
        <v>0</v>
      </c>
      <c r="N1444" s="358">
        <v>4333333</v>
      </c>
      <c r="O1444" s="358" t="s">
        <v>7</v>
      </c>
      <c r="P1444" s="358">
        <v>0</v>
      </c>
      <c r="Q1444" s="358">
        <v>0</v>
      </c>
      <c r="R1444" s="358">
        <v>0</v>
      </c>
      <c r="S1444" s="358">
        <v>0</v>
      </c>
      <c r="T1444" s="358">
        <v>0</v>
      </c>
      <c r="U1444" s="35">
        <f t="shared" si="92"/>
        <v>1</v>
      </c>
      <c r="W1444">
        <f>COUNTIF($E$3:$E$1479,E1444)</f>
        <v>1</v>
      </c>
      <c r="X1444" s="35">
        <f t="shared" si="94"/>
        <v>0</v>
      </c>
      <c r="Y1444">
        <f t="shared" si="95"/>
        <v>0</v>
      </c>
    </row>
    <row r="1445" spans="1:25" ht="15.75" x14ac:dyDescent="0.25">
      <c r="A1445">
        <f t="shared" si="93"/>
        <v>1443</v>
      </c>
      <c r="B1445" t="str">
        <f>C1445&amp;" "&amp;D1445&amp;" - "&amp;F1445</f>
        <v>Mathieu Perreault - WPG</v>
      </c>
      <c r="C1445" t="str">
        <f>RIGHT(E1445,(LEN(E1445)-1)-SEARCH(",",E1445,1))</f>
        <v>Mathieu</v>
      </c>
      <c r="D1445" t="str">
        <f>LEFT(E1445,SEARCH(",",E1445,1)-1)</f>
        <v>Perreault</v>
      </c>
      <c r="E1445" s="39" t="s">
        <v>2085</v>
      </c>
      <c r="F1445" s="5" t="s">
        <v>35</v>
      </c>
      <c r="G1445" s="35" t="s">
        <v>383</v>
      </c>
      <c r="H1445" s="5" t="s">
        <v>2452</v>
      </c>
      <c r="I1445" s="35" t="s">
        <v>2441</v>
      </c>
      <c r="J1445" s="35">
        <v>31</v>
      </c>
      <c r="K1445" s="35">
        <f>VALUE(COUNTIF(Validation!$A$2:$H$47,E1445))</f>
        <v>0</v>
      </c>
      <c r="L1445" s="361">
        <f>IF(OR(N1445="RFA",N1445="UFA",N1445="",N1445=0),0,N1445)</f>
        <v>4125000</v>
      </c>
      <c r="M1445" s="361">
        <f>IF(OR(O1445="RFA",O1445="UFA",O1445="",O1445=0),0,O1445)</f>
        <v>4125000</v>
      </c>
      <c r="N1445" s="358">
        <v>4125000</v>
      </c>
      <c r="O1445" s="358">
        <v>4125000</v>
      </c>
      <c r="P1445" s="358" t="s">
        <v>7</v>
      </c>
      <c r="Q1445" s="358">
        <v>0</v>
      </c>
      <c r="R1445" s="358">
        <v>0</v>
      </c>
      <c r="S1445" s="358">
        <v>0</v>
      </c>
      <c r="T1445" s="358">
        <v>0</v>
      </c>
      <c r="U1445" s="35">
        <f t="shared" si="92"/>
        <v>2</v>
      </c>
      <c r="W1445">
        <f>COUNTIF($E$3:$E$1479,E1445)</f>
        <v>1</v>
      </c>
      <c r="X1445" s="35">
        <f t="shared" si="94"/>
        <v>0</v>
      </c>
      <c r="Y1445">
        <f t="shared" si="95"/>
        <v>1</v>
      </c>
    </row>
    <row r="1446" spans="1:25" ht="15.75" x14ac:dyDescent="0.25">
      <c r="A1446">
        <f t="shared" si="93"/>
        <v>1444</v>
      </c>
      <c r="B1446" t="str">
        <f>C1446&amp;" "&amp;D1446&amp;" - "&amp;F1446</f>
        <v>Joshua Morrissey - WPG</v>
      </c>
      <c r="C1446" t="str">
        <f>RIGHT(E1446,(LEN(E1446)-1)-SEARCH(",",E1446,1))</f>
        <v>Joshua</v>
      </c>
      <c r="D1446" t="str">
        <f>LEFT(E1446,SEARCH(",",E1446,1)-1)</f>
        <v>Morrissey</v>
      </c>
      <c r="E1446" s="39" t="s">
        <v>2095</v>
      </c>
      <c r="F1446" s="5" t="s">
        <v>35</v>
      </c>
      <c r="G1446" s="35">
        <v>0</v>
      </c>
      <c r="H1446" s="35" t="s">
        <v>2447</v>
      </c>
      <c r="I1446" s="35" t="s">
        <v>2441</v>
      </c>
      <c r="J1446" s="35">
        <v>24</v>
      </c>
      <c r="K1446" s="35">
        <f>VALUE(COUNTIF(Validation!$A$2:$H$47,E1446))</f>
        <v>0</v>
      </c>
      <c r="L1446" s="361">
        <f>IF(OR(N1446="RFA",N1446="UFA",N1446="",N1446=0),0,N1446)</f>
        <v>3150000</v>
      </c>
      <c r="M1446" s="361">
        <f>IF(OR(O1446="RFA",O1446="UFA",O1446="",O1446=0),0,O1446)</f>
        <v>0</v>
      </c>
      <c r="N1446" s="358">
        <v>3150000</v>
      </c>
      <c r="O1446" s="358" t="s">
        <v>8</v>
      </c>
      <c r="P1446" s="358">
        <v>0</v>
      </c>
      <c r="Q1446" s="358">
        <v>0</v>
      </c>
      <c r="R1446" s="358">
        <v>0</v>
      </c>
      <c r="S1446" s="358">
        <v>0</v>
      </c>
      <c r="T1446" s="358">
        <v>0</v>
      </c>
      <c r="U1446" s="35">
        <f t="shared" si="92"/>
        <v>1</v>
      </c>
      <c r="W1446">
        <f>COUNTIF($E$3:$E$1479,E1446)</f>
        <v>1</v>
      </c>
      <c r="X1446" s="35">
        <f t="shared" si="94"/>
        <v>0</v>
      </c>
      <c r="Y1446">
        <f t="shared" si="95"/>
        <v>0</v>
      </c>
    </row>
    <row r="1447" spans="1:25" ht="15.75" x14ac:dyDescent="0.25">
      <c r="A1447">
        <f t="shared" si="93"/>
        <v>1445</v>
      </c>
      <c r="B1447" t="str">
        <f>C1447&amp;" "&amp;D1447&amp;" - "&amp;F1447</f>
        <v>Neal Pionk - WPG</v>
      </c>
      <c r="C1447" t="str">
        <f>RIGHT(E1447,(LEN(E1447)-1)-SEARCH(",",E1447,1))</f>
        <v>Neal</v>
      </c>
      <c r="D1447" t="str">
        <f>LEFT(E1447,SEARCH(",",E1447,1)-1)</f>
        <v>Pionk</v>
      </c>
      <c r="E1447" s="39" t="s">
        <v>1770</v>
      </c>
      <c r="F1447" s="5" t="s">
        <v>35</v>
      </c>
      <c r="G1447" s="35">
        <v>0</v>
      </c>
      <c r="H1447" s="9" t="s">
        <v>2446</v>
      </c>
      <c r="I1447" s="9" t="s">
        <v>2441</v>
      </c>
      <c r="J1447" s="9">
        <v>24</v>
      </c>
      <c r="K1447" s="35">
        <f>VALUE(COUNTIF(Validation!$A$2:$H$47,E1447))</f>
        <v>0</v>
      </c>
      <c r="L1447" s="361">
        <f>IF(OR(N1447="RFA",N1447="UFA",N1447="",N1447=0),0,N1447)</f>
        <v>3000000</v>
      </c>
      <c r="M1447" s="361">
        <f>IF(OR(O1447="RFA",O1447="UFA",O1447="",O1447=0),0,O1447)</f>
        <v>3000000</v>
      </c>
      <c r="N1447" s="358">
        <v>3000000</v>
      </c>
      <c r="O1447" s="358">
        <v>3000000</v>
      </c>
      <c r="P1447" s="358" t="s">
        <v>8</v>
      </c>
      <c r="Q1447" s="358">
        <v>0</v>
      </c>
      <c r="R1447" s="358">
        <v>0</v>
      </c>
      <c r="S1447" s="358">
        <v>0</v>
      </c>
      <c r="T1447" s="358">
        <v>0</v>
      </c>
      <c r="U1447" s="35">
        <f t="shared" si="92"/>
        <v>2</v>
      </c>
      <c r="W1447">
        <f>COUNTIF($E$3:$E$1479,E1447)</f>
        <v>1</v>
      </c>
      <c r="X1447" s="35">
        <f t="shared" si="94"/>
        <v>0</v>
      </c>
      <c r="Y1447">
        <f t="shared" si="95"/>
        <v>1</v>
      </c>
    </row>
    <row r="1448" spans="1:25" ht="15.75" x14ac:dyDescent="0.25">
      <c r="A1448">
        <f t="shared" si="93"/>
        <v>1446</v>
      </c>
      <c r="B1448" t="str">
        <f>C1448&amp;" "&amp;D1448&amp;" - "&amp;F1448</f>
        <v>Adam Lowry - WPG</v>
      </c>
      <c r="C1448" t="str">
        <f>RIGHT(E1448,(LEN(E1448)-1)-SEARCH(",",E1448,1))</f>
        <v>Adam</v>
      </c>
      <c r="D1448" t="str">
        <f>LEFT(E1448,SEARCH(",",E1448,1)-1)</f>
        <v>Lowry</v>
      </c>
      <c r="E1448" s="39" t="s">
        <v>2086</v>
      </c>
      <c r="F1448" s="5" t="s">
        <v>35</v>
      </c>
      <c r="G1448" s="35">
        <v>0</v>
      </c>
      <c r="H1448" s="5" t="s">
        <v>73</v>
      </c>
      <c r="I1448" s="35" t="s">
        <v>2441</v>
      </c>
      <c r="J1448" s="35">
        <v>26</v>
      </c>
      <c r="K1448" s="35">
        <f>VALUE(COUNTIF(Validation!$A$2:$H$47,E1448))</f>
        <v>0</v>
      </c>
      <c r="L1448" s="361">
        <f>IF(OR(N1448="RFA",N1448="UFA",N1448="",N1448=0),0,N1448)</f>
        <v>2916666</v>
      </c>
      <c r="M1448" s="361">
        <f>IF(OR(O1448="RFA",O1448="UFA",O1448="",O1448=0),0,O1448)</f>
        <v>2916666</v>
      </c>
      <c r="N1448" s="358">
        <v>2916666</v>
      </c>
      <c r="O1448" s="358">
        <v>2916666</v>
      </c>
      <c r="P1448" s="358" t="s">
        <v>7</v>
      </c>
      <c r="Q1448" s="358">
        <v>0</v>
      </c>
      <c r="R1448" s="358">
        <v>0</v>
      </c>
      <c r="S1448" s="358">
        <v>0</v>
      </c>
      <c r="T1448" s="358">
        <v>0</v>
      </c>
      <c r="U1448" s="35">
        <f t="shared" si="92"/>
        <v>2</v>
      </c>
      <c r="W1448">
        <f>COUNTIF($E$3:$E$1479,E1448)</f>
        <v>1</v>
      </c>
      <c r="X1448" s="35">
        <f t="shared" si="94"/>
        <v>0</v>
      </c>
      <c r="Y1448">
        <f t="shared" si="95"/>
        <v>1</v>
      </c>
    </row>
    <row r="1449" spans="1:25" ht="15.75" x14ac:dyDescent="0.25">
      <c r="A1449">
        <f t="shared" si="93"/>
        <v>1447</v>
      </c>
      <c r="B1449" t="str">
        <f>C1449&amp;" "&amp;D1449&amp;" - "&amp;F1449</f>
        <v>Andrew Copp - WPG</v>
      </c>
      <c r="C1449" t="str">
        <f>RIGHT(E1449,(LEN(E1449)-1)-SEARCH(",",E1449,1))</f>
        <v>Andrew</v>
      </c>
      <c r="D1449" t="str">
        <f>LEFT(E1449,SEARCH(",",E1449,1)-1)</f>
        <v>Copp</v>
      </c>
      <c r="E1449" s="39" t="s">
        <v>2088</v>
      </c>
      <c r="F1449" s="5" t="s">
        <v>35</v>
      </c>
      <c r="G1449" s="35">
        <v>0</v>
      </c>
      <c r="H1449" s="5" t="s">
        <v>2454</v>
      </c>
      <c r="I1449" s="35" t="s">
        <v>2441</v>
      </c>
      <c r="J1449" s="35">
        <v>25</v>
      </c>
      <c r="K1449" s="35">
        <f>VALUE(COUNTIF(Validation!$A$2:$H$47,E1449))</f>
        <v>0</v>
      </c>
      <c r="L1449" s="361">
        <f>IF(OR(N1449="RFA",N1449="UFA",N1449="",N1449=0),0,N1449)</f>
        <v>2280000</v>
      </c>
      <c r="M1449" s="361">
        <f>IF(OR(O1449="RFA",O1449="UFA",O1449="",O1449=0),0,O1449)</f>
        <v>2280000</v>
      </c>
      <c r="N1449" s="358">
        <v>2280000</v>
      </c>
      <c r="O1449" s="358">
        <v>2280000</v>
      </c>
      <c r="P1449" s="358" t="s">
        <v>8</v>
      </c>
      <c r="Q1449" s="358">
        <v>0</v>
      </c>
      <c r="R1449" s="358">
        <v>0</v>
      </c>
      <c r="S1449" s="358">
        <v>0</v>
      </c>
      <c r="T1449" s="358">
        <v>0</v>
      </c>
      <c r="U1449" s="35">
        <f t="shared" si="92"/>
        <v>2</v>
      </c>
      <c r="W1449">
        <f>COUNTIF($E$3:$E$1479,E1449)</f>
        <v>1</v>
      </c>
      <c r="X1449" s="35">
        <f t="shared" si="94"/>
        <v>0</v>
      </c>
      <c r="Y1449">
        <f t="shared" si="95"/>
        <v>1</v>
      </c>
    </row>
    <row r="1450" spans="1:25" ht="15.75" x14ac:dyDescent="0.25">
      <c r="A1450">
        <f t="shared" si="93"/>
        <v>1448</v>
      </c>
      <c r="B1450" t="str">
        <f>C1450&amp;" "&amp;D1450&amp;" - "&amp;F1450</f>
        <v>Kristian Vesalainen - WPG</v>
      </c>
      <c r="C1450" t="str">
        <f>RIGHT(E1450,(LEN(E1450)-1)-SEARCH(",",E1450,1))</f>
        <v>Kristian</v>
      </c>
      <c r="D1450" t="str">
        <f>LEFT(E1450,SEARCH(",",E1450,1)-1)</f>
        <v>Vesalainen</v>
      </c>
      <c r="E1450" s="39" t="s">
        <v>2099</v>
      </c>
      <c r="F1450" s="5" t="s">
        <v>35</v>
      </c>
      <c r="G1450" s="35" t="s">
        <v>388</v>
      </c>
      <c r="H1450" s="5" t="s">
        <v>2444</v>
      </c>
      <c r="I1450" s="35" t="s">
        <v>2448</v>
      </c>
      <c r="J1450" s="35">
        <v>20</v>
      </c>
      <c r="K1450" s="35">
        <f>VALUE(COUNTIF(Validation!$A$2:$H$47,E1450))</f>
        <v>0</v>
      </c>
      <c r="L1450" s="361">
        <f>IF(OR(N1450="RFA",N1450="UFA",N1450="",N1450=0),0,N1450)</f>
        <v>1460833</v>
      </c>
      <c r="M1450" s="361">
        <f>IF(OR(O1450="RFA",O1450="UFA",O1450="",O1450=0),0,O1450)</f>
        <v>1460833</v>
      </c>
      <c r="N1450" s="358">
        <v>1460833</v>
      </c>
      <c r="O1450" s="358">
        <v>1460833</v>
      </c>
      <c r="P1450" s="358">
        <v>1460833</v>
      </c>
      <c r="Q1450" s="358" t="s">
        <v>8</v>
      </c>
      <c r="R1450" s="358">
        <v>0</v>
      </c>
      <c r="S1450" s="358">
        <v>0</v>
      </c>
      <c r="T1450" s="358">
        <v>0</v>
      </c>
      <c r="U1450" s="35">
        <f t="shared" si="92"/>
        <v>3</v>
      </c>
      <c r="W1450">
        <f>COUNTIF($E$3:$E$1479,E1450)</f>
        <v>1</v>
      </c>
      <c r="X1450" s="35">
        <f t="shared" si="94"/>
        <v>1</v>
      </c>
      <c r="Y1450">
        <f t="shared" si="95"/>
        <v>1</v>
      </c>
    </row>
    <row r="1451" spans="1:25" ht="15.75" x14ac:dyDescent="0.25">
      <c r="A1451">
        <f t="shared" si="93"/>
        <v>1449</v>
      </c>
      <c r="B1451" t="str">
        <f>C1451&amp;" "&amp;D1451&amp;" - "&amp;F1451</f>
        <v>Laurent Brossoit - WPG</v>
      </c>
      <c r="C1451" t="str">
        <f>RIGHT(E1451,(LEN(E1451)-1)-SEARCH(",",E1451,1))</f>
        <v>Laurent</v>
      </c>
      <c r="D1451" t="str">
        <f>LEFT(E1451,SEARCH(",",E1451,1)-1)</f>
        <v>Brossoit</v>
      </c>
      <c r="E1451" s="39" t="s">
        <v>2098</v>
      </c>
      <c r="F1451" s="5" t="s">
        <v>35</v>
      </c>
      <c r="G1451" s="35">
        <v>0</v>
      </c>
      <c r="H1451" s="5" t="s">
        <v>127</v>
      </c>
      <c r="I1451" s="35" t="s">
        <v>2441</v>
      </c>
      <c r="J1451" s="35">
        <v>26</v>
      </c>
      <c r="K1451" s="35">
        <f>VALUE(COUNTIF(Validation!$A$2:$H$47,E1451))</f>
        <v>0</v>
      </c>
      <c r="L1451" s="361">
        <f>IF(OR(N1451="RFA",N1451="UFA",N1451="",N1451=0),0,N1451)</f>
        <v>1225000</v>
      </c>
      <c r="M1451" s="361">
        <f>IF(OR(O1451="RFA",O1451="UFA",O1451="",O1451=0),0,O1451)</f>
        <v>0</v>
      </c>
      <c r="N1451" s="358">
        <v>1225000</v>
      </c>
      <c r="O1451" s="358" t="s">
        <v>7</v>
      </c>
      <c r="P1451" s="358">
        <v>0</v>
      </c>
      <c r="Q1451" s="358">
        <v>0</v>
      </c>
      <c r="R1451" s="358">
        <v>0</v>
      </c>
      <c r="S1451" s="358">
        <v>0</v>
      </c>
      <c r="T1451" s="358">
        <v>0</v>
      </c>
      <c r="U1451" s="35">
        <f t="shared" si="92"/>
        <v>1</v>
      </c>
      <c r="W1451">
        <f>COUNTIF($E$3:$E$1479,E1451)</f>
        <v>1</v>
      </c>
      <c r="X1451" s="35">
        <f t="shared" si="94"/>
        <v>0</v>
      </c>
      <c r="Y1451">
        <f t="shared" si="95"/>
        <v>0</v>
      </c>
    </row>
    <row r="1452" spans="1:25" ht="15.75" x14ac:dyDescent="0.25">
      <c r="A1452">
        <f t="shared" si="93"/>
        <v>1450</v>
      </c>
      <c r="B1452" t="str">
        <f>C1452&amp;" "&amp;D1452&amp;" - "&amp;F1452</f>
        <v>Ville Heinola - WPG</v>
      </c>
      <c r="C1452" t="str">
        <f>RIGHT(E1452,(LEN(E1452)-1)-SEARCH(",",E1452,1))</f>
        <v>Ville</v>
      </c>
      <c r="D1452" t="str">
        <f>LEFT(E1452,SEARCH(",",E1452,1)-1)</f>
        <v>Heinola</v>
      </c>
      <c r="E1452" s="39" t="s">
        <v>2760</v>
      </c>
      <c r="F1452" s="5" t="s">
        <v>35</v>
      </c>
      <c r="G1452" s="35" t="s">
        <v>388</v>
      </c>
      <c r="H1452" s="5" t="s">
        <v>2447</v>
      </c>
      <c r="I1452" s="35" t="s">
        <v>2448</v>
      </c>
      <c r="J1452" s="35">
        <v>18</v>
      </c>
      <c r="K1452" s="35">
        <f>VALUE(COUNTIF(Validation!$A$2:$H$47,E1452))</f>
        <v>0</v>
      </c>
      <c r="L1452" s="361">
        <f>IF(OR(N1452="RFA",N1452="UFA",N1452="",N1452=0),0,N1452)</f>
        <v>1137500</v>
      </c>
      <c r="M1452" s="361">
        <f>IF(OR(O1452="RFA",O1452="UFA",O1452="",O1452=0),0,O1452)</f>
        <v>1137500</v>
      </c>
      <c r="N1452" s="358">
        <v>1137500</v>
      </c>
      <c r="O1452" s="358">
        <v>1137500</v>
      </c>
      <c r="P1452" s="358">
        <v>1137500</v>
      </c>
      <c r="Q1452" s="358" t="s">
        <v>8</v>
      </c>
      <c r="R1452" s="358">
        <v>0</v>
      </c>
      <c r="S1452" s="358">
        <v>0</v>
      </c>
      <c r="T1452" s="358">
        <v>0</v>
      </c>
      <c r="U1452" s="35">
        <f t="shared" si="92"/>
        <v>3</v>
      </c>
      <c r="W1452">
        <f>COUNTIF($E$3:$E$1479,E1452)</f>
        <v>1</v>
      </c>
      <c r="X1452" s="35">
        <f t="shared" si="94"/>
        <v>1</v>
      </c>
      <c r="Y1452">
        <f t="shared" si="95"/>
        <v>1</v>
      </c>
    </row>
    <row r="1453" spans="1:25" ht="15.75" x14ac:dyDescent="0.25">
      <c r="A1453">
        <f t="shared" si="93"/>
        <v>1451</v>
      </c>
      <c r="B1453" t="str">
        <f>C1453&amp;" "&amp;D1453&amp;" - "&amp;F1453</f>
        <v>Jack Roslovic - WPG</v>
      </c>
      <c r="C1453" t="str">
        <f>RIGHT(E1453,(LEN(E1453)-1)-SEARCH(",",E1453,1))</f>
        <v>Jack</v>
      </c>
      <c r="D1453" t="str">
        <f>LEFT(E1453,SEARCH(",",E1453,1)-1)</f>
        <v>Roslovic</v>
      </c>
      <c r="E1453" s="39" t="s">
        <v>2091</v>
      </c>
      <c r="F1453" s="5" t="s">
        <v>35</v>
      </c>
      <c r="G1453" s="35" t="s">
        <v>388</v>
      </c>
      <c r="H1453" s="35" t="s">
        <v>2455</v>
      </c>
      <c r="I1453" s="35" t="s">
        <v>2441</v>
      </c>
      <c r="J1453" s="35">
        <v>22</v>
      </c>
      <c r="K1453" s="35">
        <f>VALUE(COUNTIF(Validation!$A$2:$H$47,E1453))</f>
        <v>0</v>
      </c>
      <c r="L1453" s="361">
        <f>IF(OR(N1453="RFA",N1453="UFA",N1453="",N1453=0),0,N1453)</f>
        <v>1106666</v>
      </c>
      <c r="M1453" s="361">
        <f>IF(OR(O1453="RFA",O1453="UFA",O1453="",O1453=0),0,O1453)</f>
        <v>0</v>
      </c>
      <c r="N1453" s="358">
        <v>1106666</v>
      </c>
      <c r="O1453" s="358" t="s">
        <v>8</v>
      </c>
      <c r="P1453" s="358">
        <v>0</v>
      </c>
      <c r="Q1453" s="358">
        <v>0</v>
      </c>
      <c r="R1453" s="358">
        <v>0</v>
      </c>
      <c r="S1453" s="358">
        <v>0</v>
      </c>
      <c r="T1453" s="358">
        <v>0</v>
      </c>
      <c r="U1453" s="35">
        <f t="shared" si="92"/>
        <v>1</v>
      </c>
      <c r="W1453">
        <f>COUNTIF($E$3:$E$1479,E1453)</f>
        <v>1</v>
      </c>
      <c r="X1453" s="35">
        <f t="shared" si="94"/>
        <v>1</v>
      </c>
      <c r="Y1453">
        <f t="shared" si="95"/>
        <v>0</v>
      </c>
    </row>
    <row r="1454" spans="1:25" ht="15.75" x14ac:dyDescent="0.25">
      <c r="A1454">
        <f t="shared" si="93"/>
        <v>1452</v>
      </c>
      <c r="B1454" t="str">
        <f>C1454&amp;" "&amp;D1454&amp;" - "&amp;F1454</f>
        <v>Logan Stanley - WPG</v>
      </c>
      <c r="C1454" t="str">
        <f>RIGHT(E1454,(LEN(E1454)-1)-SEARCH(",",E1454,1))</f>
        <v>Logan</v>
      </c>
      <c r="D1454" t="str">
        <f>LEFT(E1454,SEARCH(",",E1454,1)-1)</f>
        <v>Stanley</v>
      </c>
      <c r="E1454" s="39" t="s">
        <v>2101</v>
      </c>
      <c r="F1454" s="35" t="s">
        <v>35</v>
      </c>
      <c r="G1454" s="35" t="s">
        <v>388</v>
      </c>
      <c r="H1454" s="35" t="s">
        <v>2447</v>
      </c>
      <c r="I1454" s="35" t="s">
        <v>2448</v>
      </c>
      <c r="J1454" s="35">
        <v>21</v>
      </c>
      <c r="K1454" s="35">
        <f>VALUE(COUNTIF(Validation!$A$2:$H$47,E1454))</f>
        <v>0</v>
      </c>
      <c r="L1454" s="361">
        <f>IF(OR(N1454="RFA",N1454="UFA",N1454="",N1454=0),0,N1454)</f>
        <v>1075833</v>
      </c>
      <c r="M1454" s="361">
        <f>IF(OR(O1454="RFA",O1454="UFA",O1454="",O1454=0),0,O1454)</f>
        <v>1075833</v>
      </c>
      <c r="N1454" s="358">
        <v>1075833</v>
      </c>
      <c r="O1454" s="358">
        <v>1075833</v>
      </c>
      <c r="P1454" s="358" t="s">
        <v>8</v>
      </c>
      <c r="Q1454" s="358">
        <v>0</v>
      </c>
      <c r="R1454" s="358">
        <v>0</v>
      </c>
      <c r="S1454" s="358">
        <v>0</v>
      </c>
      <c r="T1454" s="358">
        <v>0</v>
      </c>
      <c r="U1454" s="35">
        <f t="shared" si="92"/>
        <v>2</v>
      </c>
      <c r="W1454">
        <f>COUNTIF($E$3:$E$1479,E1454)</f>
        <v>1</v>
      </c>
      <c r="X1454" s="35">
        <f t="shared" si="94"/>
        <v>1</v>
      </c>
      <c r="Y1454">
        <f t="shared" si="95"/>
        <v>1</v>
      </c>
    </row>
    <row r="1455" spans="1:25" ht="15.75" x14ac:dyDescent="0.25">
      <c r="A1455">
        <f t="shared" si="93"/>
        <v>1453</v>
      </c>
      <c r="B1455" t="str">
        <f>C1455&amp;" "&amp;D1455&amp;" - "&amp;F1455</f>
        <v>Nathan Beaulieu - WPG</v>
      </c>
      <c r="C1455" t="str">
        <f>RIGHT(E1455,(LEN(E1455)-1)-SEARCH(",",E1455,1))</f>
        <v>Nathan</v>
      </c>
      <c r="D1455" t="str">
        <f>LEFT(E1455,SEARCH(",",E1455,1)-1)</f>
        <v>Beaulieu</v>
      </c>
      <c r="E1455" s="39" t="s">
        <v>1397</v>
      </c>
      <c r="F1455" s="5" t="s">
        <v>35</v>
      </c>
      <c r="G1455" s="35">
        <v>0</v>
      </c>
      <c r="H1455" s="35" t="s">
        <v>2447</v>
      </c>
      <c r="I1455" s="35" t="s">
        <v>2441</v>
      </c>
      <c r="J1455" s="35">
        <v>26</v>
      </c>
      <c r="K1455" s="35">
        <f>VALUE(COUNTIF(Validation!$A$2:$H$47,E1455))</f>
        <v>0</v>
      </c>
      <c r="L1455" s="361">
        <f>IF(OR(N1455="RFA",N1455="UFA",N1455="",N1455=0),0,N1455)</f>
        <v>1000000</v>
      </c>
      <c r="M1455" s="361">
        <f>IF(OR(O1455="RFA",O1455="UFA",O1455="",O1455=0),0,O1455)</f>
        <v>0</v>
      </c>
      <c r="N1455" s="358">
        <v>1000000</v>
      </c>
      <c r="O1455" s="358" t="s">
        <v>7</v>
      </c>
      <c r="P1455" s="358">
        <v>0</v>
      </c>
      <c r="Q1455" s="358">
        <v>0</v>
      </c>
      <c r="R1455" s="358">
        <v>0</v>
      </c>
      <c r="S1455" s="358">
        <v>0</v>
      </c>
      <c r="T1455" s="358">
        <v>0</v>
      </c>
      <c r="U1455" s="35">
        <f t="shared" si="92"/>
        <v>1</v>
      </c>
      <c r="W1455">
        <f>COUNTIF($E$3:$E$1479,E1455)</f>
        <v>1</v>
      </c>
      <c r="X1455" s="35">
        <f t="shared" si="94"/>
        <v>0</v>
      </c>
      <c r="Y1455">
        <f t="shared" si="95"/>
        <v>0</v>
      </c>
    </row>
    <row r="1456" spans="1:25" ht="15.75" x14ac:dyDescent="0.25">
      <c r="A1456">
        <f t="shared" si="93"/>
        <v>1454</v>
      </c>
      <c r="B1456" t="str">
        <f>C1456&amp;" "&amp;D1456&amp;" - "&amp;F1456</f>
        <v>Andrei Chibisov - WPG</v>
      </c>
      <c r="C1456" t="str">
        <f>RIGHT(E1456,(LEN(E1456)-1)-SEARCH(",",E1456,1))</f>
        <v>Andrei</v>
      </c>
      <c r="D1456" t="str">
        <f>LEFT(E1456,SEARCH(",",E1456,1)-1)</f>
        <v>Chibisov</v>
      </c>
      <c r="E1456" s="39" t="s">
        <v>2662</v>
      </c>
      <c r="F1456" s="5" t="s">
        <v>35</v>
      </c>
      <c r="G1456" s="35" t="s">
        <v>388</v>
      </c>
      <c r="H1456" s="35" t="s">
        <v>2443</v>
      </c>
      <c r="I1456" s="35" t="s">
        <v>2448</v>
      </c>
      <c r="J1456" s="35">
        <v>26</v>
      </c>
      <c r="K1456" s="35">
        <f>VALUE(COUNTIF(Validation!$A$2:$H$47,E1456))</f>
        <v>0</v>
      </c>
      <c r="L1456" s="361">
        <f>IF(OR(N1456="RFA",N1456="UFA",N1456="",N1456=0),0,N1456)</f>
        <v>925000</v>
      </c>
      <c r="M1456" s="361">
        <f>IF(OR(O1456="RFA",O1456="UFA",O1456="",O1456=0),0,O1456)</f>
        <v>0</v>
      </c>
      <c r="N1456" s="358">
        <v>925000</v>
      </c>
      <c r="O1456" s="358" t="s">
        <v>7</v>
      </c>
      <c r="P1456" s="358">
        <v>0</v>
      </c>
      <c r="Q1456" s="358">
        <v>0</v>
      </c>
      <c r="R1456" s="358">
        <v>0</v>
      </c>
      <c r="S1456" s="358">
        <v>0</v>
      </c>
      <c r="T1456" s="358">
        <v>0</v>
      </c>
      <c r="U1456" s="35">
        <f t="shared" si="92"/>
        <v>1</v>
      </c>
      <c r="W1456">
        <f>COUNTIF($E$3:$E$1479,E1456)</f>
        <v>1</v>
      </c>
      <c r="X1456" s="35">
        <f t="shared" si="94"/>
        <v>1</v>
      </c>
      <c r="Y1456">
        <f t="shared" si="95"/>
        <v>0</v>
      </c>
    </row>
    <row r="1457" spans="1:25" ht="15.75" x14ac:dyDescent="0.25">
      <c r="A1457">
        <f t="shared" si="93"/>
        <v>1455</v>
      </c>
      <c r="B1457" t="str">
        <f>C1457&amp;" "&amp;D1457&amp;" - "&amp;F1457</f>
        <v>David Gustafsson - WPG</v>
      </c>
      <c r="C1457" t="str">
        <f>RIGHT(E1457,(LEN(E1457)-1)-SEARCH(",",E1457,1))</f>
        <v>David</v>
      </c>
      <c r="D1457" t="str">
        <f>LEFT(E1457,SEARCH(",",E1457,1)-1)</f>
        <v>Gustafsson</v>
      </c>
      <c r="E1457" s="39" t="s">
        <v>2661</v>
      </c>
      <c r="F1457" s="5" t="s">
        <v>35</v>
      </c>
      <c r="G1457" s="35" t="s">
        <v>388</v>
      </c>
      <c r="H1457" s="35" t="s">
        <v>73</v>
      </c>
      <c r="I1457" s="35" t="s">
        <v>2448</v>
      </c>
      <c r="J1457" s="35">
        <v>19</v>
      </c>
      <c r="K1457" s="35">
        <f>VALUE(COUNTIF(Validation!$A$2:$H$47,E1457))</f>
        <v>0</v>
      </c>
      <c r="L1457" s="361">
        <f>IF(OR(N1457="RFA",N1457="UFA",N1457="",N1457=0),0,N1457)</f>
        <v>925000</v>
      </c>
      <c r="M1457" s="361">
        <f>IF(OR(O1457="RFA",O1457="UFA",O1457="",O1457=0),0,O1457)</f>
        <v>925000</v>
      </c>
      <c r="N1457" s="358">
        <v>925000</v>
      </c>
      <c r="O1457" s="358">
        <v>925000</v>
      </c>
      <c r="P1457" s="358">
        <v>925000</v>
      </c>
      <c r="Q1457" s="358" t="s">
        <v>8</v>
      </c>
      <c r="R1457" s="358">
        <v>0</v>
      </c>
      <c r="S1457" s="358">
        <v>0</v>
      </c>
      <c r="T1457" s="358">
        <v>0</v>
      </c>
      <c r="U1457" s="35">
        <f t="shared" si="92"/>
        <v>3</v>
      </c>
      <c r="W1457">
        <f>COUNTIF($E$3:$E$1479,E1457)</f>
        <v>1</v>
      </c>
      <c r="X1457" s="35">
        <f t="shared" si="94"/>
        <v>1</v>
      </c>
      <c r="Y1457">
        <f t="shared" si="95"/>
        <v>1</v>
      </c>
    </row>
    <row r="1458" spans="1:25" ht="15.75" x14ac:dyDescent="0.25">
      <c r="A1458">
        <f t="shared" si="93"/>
        <v>1456</v>
      </c>
      <c r="B1458" t="str">
        <f>C1458&amp;" "&amp;D1458&amp;" - "&amp;F1458</f>
        <v>Jansen Harkins - WPG</v>
      </c>
      <c r="C1458" t="str">
        <f>RIGHT(E1458,(LEN(E1458)-1)-SEARCH(",",E1458,1))</f>
        <v>Jansen</v>
      </c>
      <c r="D1458" t="str">
        <f>LEFT(E1458,SEARCH(",",E1458,1)-1)</f>
        <v>Harkins</v>
      </c>
      <c r="E1458" s="39" t="s">
        <v>2105</v>
      </c>
      <c r="F1458" s="5" t="s">
        <v>35</v>
      </c>
      <c r="G1458" s="35" t="s">
        <v>388</v>
      </c>
      <c r="H1458" s="35" t="s">
        <v>73</v>
      </c>
      <c r="I1458" s="35" t="s">
        <v>2448</v>
      </c>
      <c r="J1458" s="35">
        <v>22</v>
      </c>
      <c r="K1458" s="35">
        <f>VALUE(COUNTIF(Validation!$A$2:$H$47,E1458))</f>
        <v>0</v>
      </c>
      <c r="L1458" s="361">
        <f>IF(OR(N1458="RFA",N1458="UFA",N1458="",N1458=0),0,N1458)</f>
        <v>925000</v>
      </c>
      <c r="M1458" s="361">
        <f>IF(OR(O1458="RFA",O1458="UFA",O1458="",O1458=0),0,O1458)</f>
        <v>0</v>
      </c>
      <c r="N1458" s="358">
        <v>925000</v>
      </c>
      <c r="O1458" s="358" t="s">
        <v>8</v>
      </c>
      <c r="P1458" s="358">
        <v>0</v>
      </c>
      <c r="Q1458" s="358">
        <v>0</v>
      </c>
      <c r="R1458" s="358">
        <v>0</v>
      </c>
      <c r="S1458" s="358">
        <v>0</v>
      </c>
      <c r="T1458" s="358">
        <v>0</v>
      </c>
      <c r="U1458" s="35">
        <f t="shared" si="92"/>
        <v>1</v>
      </c>
      <c r="W1458">
        <f>COUNTIF($E$3:$E$1479,E1458)</f>
        <v>1</v>
      </c>
      <c r="X1458" s="35">
        <f t="shared" si="94"/>
        <v>1</v>
      </c>
      <c r="Y1458">
        <f t="shared" si="95"/>
        <v>0</v>
      </c>
    </row>
    <row r="1459" spans="1:25" ht="15.75" x14ac:dyDescent="0.25">
      <c r="A1459">
        <f t="shared" si="93"/>
        <v>1457</v>
      </c>
      <c r="B1459" t="str">
        <f>C1459&amp;" "&amp;D1459&amp;" - "&amp;F1459</f>
        <v>Johnny Kovacevic - WPG</v>
      </c>
      <c r="C1459" t="str">
        <f>RIGHT(E1459,(LEN(E1459)-1)-SEARCH(",",E1459,1))</f>
        <v>Johnny</v>
      </c>
      <c r="D1459" t="str">
        <f>LEFT(E1459,SEARCH(",",E1459,1)-1)</f>
        <v>Kovacevic</v>
      </c>
      <c r="E1459" s="39" t="s">
        <v>2667</v>
      </c>
      <c r="F1459" s="5" t="s">
        <v>35</v>
      </c>
      <c r="G1459" s="35" t="s">
        <v>388</v>
      </c>
      <c r="H1459" s="35" t="s">
        <v>2447</v>
      </c>
      <c r="I1459" s="35" t="s">
        <v>2448</v>
      </c>
      <c r="J1459" s="35">
        <v>22</v>
      </c>
      <c r="K1459" s="35">
        <f>VALUE(COUNTIF(Validation!$A$2:$H$47,E1459))</f>
        <v>0</v>
      </c>
      <c r="L1459" s="361">
        <f>IF(OR(N1459="RFA",N1459="UFA",N1459="",N1459=0),0,N1459)</f>
        <v>925000</v>
      </c>
      <c r="M1459" s="361">
        <f>IF(OR(O1459="RFA",O1459="UFA",O1459="",O1459=0),0,O1459)</f>
        <v>925000</v>
      </c>
      <c r="N1459" s="358">
        <v>925000</v>
      </c>
      <c r="O1459" s="358">
        <v>925000</v>
      </c>
      <c r="P1459" s="358" t="s">
        <v>8</v>
      </c>
      <c r="Q1459" s="358">
        <v>0</v>
      </c>
      <c r="R1459" s="358">
        <v>0</v>
      </c>
      <c r="S1459" s="358">
        <v>0</v>
      </c>
      <c r="T1459" s="358">
        <v>0</v>
      </c>
      <c r="U1459" s="35">
        <f t="shared" si="92"/>
        <v>2</v>
      </c>
      <c r="W1459">
        <f>COUNTIF($E$3:$E$1479,E1459)</f>
        <v>1</v>
      </c>
      <c r="X1459" s="35">
        <f t="shared" si="94"/>
        <v>1</v>
      </c>
      <c r="Y1459">
        <f t="shared" si="95"/>
        <v>1</v>
      </c>
    </row>
    <row r="1460" spans="1:25" ht="15.75" x14ac:dyDescent="0.25">
      <c r="A1460">
        <f t="shared" si="93"/>
        <v>1458</v>
      </c>
      <c r="B1460" t="str">
        <f>C1460&amp;" "&amp;D1460&amp;" - "&amp;F1460</f>
        <v>Sami Niku - WPG</v>
      </c>
      <c r="C1460" t="str">
        <f>RIGHT(E1460,(LEN(E1460)-1)-SEARCH(",",E1460,1))</f>
        <v>Sami</v>
      </c>
      <c r="D1460" t="str">
        <f>LEFT(E1460,SEARCH(",",E1460,1)-1)</f>
        <v>Niku</v>
      </c>
      <c r="E1460" s="39" t="s">
        <v>2104</v>
      </c>
      <c r="F1460" s="5" t="s">
        <v>35</v>
      </c>
      <c r="G1460" s="35" t="s">
        <v>388</v>
      </c>
      <c r="H1460" s="35" t="s">
        <v>2446</v>
      </c>
      <c r="I1460" s="35" t="s">
        <v>2441</v>
      </c>
      <c r="J1460" s="35">
        <v>22</v>
      </c>
      <c r="K1460" s="35">
        <f>VALUE(COUNTIF(Validation!$A$2:$H$47,E1460))</f>
        <v>0</v>
      </c>
      <c r="L1460" s="361">
        <f>IF(OR(N1460="RFA",N1460="UFA",N1460="",N1460=0),0,N1460)</f>
        <v>916666</v>
      </c>
      <c r="M1460" s="361">
        <f>IF(OR(O1460="RFA",O1460="UFA",O1460="",O1460=0),0,O1460)</f>
        <v>0</v>
      </c>
      <c r="N1460" s="358">
        <v>916666</v>
      </c>
      <c r="O1460" s="358" t="s">
        <v>8</v>
      </c>
      <c r="P1460" s="358">
        <v>0</v>
      </c>
      <c r="Q1460" s="358">
        <v>0</v>
      </c>
      <c r="R1460" s="358">
        <v>0</v>
      </c>
      <c r="S1460" s="358">
        <v>0</v>
      </c>
      <c r="T1460" s="358">
        <v>0</v>
      </c>
      <c r="U1460" s="35">
        <f t="shared" si="92"/>
        <v>1</v>
      </c>
      <c r="W1460">
        <f>COUNTIF($E$3:$E$1479,E1460)</f>
        <v>1</v>
      </c>
      <c r="X1460" s="35">
        <f t="shared" si="94"/>
        <v>1</v>
      </c>
      <c r="Y1460">
        <f t="shared" si="95"/>
        <v>0</v>
      </c>
    </row>
    <row r="1461" spans="1:25" ht="15.75" x14ac:dyDescent="0.25">
      <c r="A1461">
        <f t="shared" si="93"/>
        <v>1459</v>
      </c>
      <c r="B1461" t="str">
        <f>C1461&amp;" "&amp;D1461&amp;" - "&amp;F1461</f>
        <v>Luke Green - WPG</v>
      </c>
      <c r="C1461" t="str">
        <f>RIGHT(E1461,(LEN(E1461)-1)-SEARCH(",",E1461,1))</f>
        <v>Luke</v>
      </c>
      <c r="D1461" t="str">
        <f>LEFT(E1461,SEARCH(",",E1461,1)-1)</f>
        <v>Green</v>
      </c>
      <c r="E1461" s="39" t="s">
        <v>2108</v>
      </c>
      <c r="F1461" s="5" t="s">
        <v>35</v>
      </c>
      <c r="G1461" s="35" t="s">
        <v>388</v>
      </c>
      <c r="H1461" s="35" t="s">
        <v>2446</v>
      </c>
      <c r="I1461" s="35" t="s">
        <v>2448</v>
      </c>
      <c r="J1461" s="35">
        <v>21</v>
      </c>
      <c r="K1461" s="35">
        <f>VALUE(COUNTIF(Validation!$A$2:$H$47,E1461))</f>
        <v>0</v>
      </c>
      <c r="L1461" s="361">
        <f>IF(OR(N1461="RFA",N1461="UFA",N1461="",N1461=0),0,N1461)</f>
        <v>838333</v>
      </c>
      <c r="M1461" s="361">
        <f>IF(OR(O1461="RFA",O1461="UFA",O1461="",O1461=0),0,O1461)</f>
        <v>838333</v>
      </c>
      <c r="N1461" s="358">
        <v>838333</v>
      </c>
      <c r="O1461" s="358">
        <v>838333</v>
      </c>
      <c r="P1461" s="358" t="s">
        <v>8</v>
      </c>
      <c r="Q1461" s="358">
        <v>0</v>
      </c>
      <c r="R1461" s="358">
        <v>0</v>
      </c>
      <c r="S1461" s="358">
        <v>0</v>
      </c>
      <c r="T1461" s="358">
        <v>0</v>
      </c>
      <c r="U1461" s="35">
        <f t="shared" si="92"/>
        <v>2</v>
      </c>
      <c r="W1461">
        <f>COUNTIF($E$3:$E$1479,E1461)</f>
        <v>1</v>
      </c>
      <c r="X1461" s="35">
        <f t="shared" ref="X1461:X1479" si="96">IF(LEFT(G1461,3)="ELC",1,0)</f>
        <v>1</v>
      </c>
      <c r="Y1461">
        <f t="shared" ref="Y1461:Y1479" si="97">IF(L1461=M1461,1,0)</f>
        <v>1</v>
      </c>
    </row>
    <row r="1462" spans="1:25" ht="15.75" x14ac:dyDescent="0.25">
      <c r="A1462">
        <f t="shared" si="93"/>
        <v>1460</v>
      </c>
      <c r="B1462" t="str">
        <f>C1462&amp;" "&amp;D1462&amp;" - "&amp;F1462</f>
        <v>Michael Spacek - WPG</v>
      </c>
      <c r="C1462" t="str">
        <f>RIGHT(E1462,(LEN(E1462)-1)-SEARCH(",",E1462,1))</f>
        <v>Michael</v>
      </c>
      <c r="D1462" t="str">
        <f>LEFT(E1462,SEARCH(",",E1462,1)-1)</f>
        <v>Spacek</v>
      </c>
      <c r="E1462" s="39" t="s">
        <v>2107</v>
      </c>
      <c r="F1462" s="5" t="s">
        <v>35</v>
      </c>
      <c r="G1462" s="35" t="s">
        <v>388</v>
      </c>
      <c r="H1462" s="35" t="s">
        <v>73</v>
      </c>
      <c r="I1462" s="35" t="s">
        <v>2448</v>
      </c>
      <c r="J1462" s="35">
        <v>22</v>
      </c>
      <c r="K1462" s="35">
        <f>VALUE(COUNTIF(Validation!$A$2:$H$47,E1462))</f>
        <v>0</v>
      </c>
      <c r="L1462" s="361">
        <f>IF(OR(N1462="RFA",N1462="UFA",N1462="",N1462=0),0,N1462)</f>
        <v>833333</v>
      </c>
      <c r="M1462" s="361">
        <f>IF(OR(O1462="RFA",O1462="UFA",O1462="",O1462=0),0,O1462)</f>
        <v>0</v>
      </c>
      <c r="N1462" s="358">
        <v>833333</v>
      </c>
      <c r="O1462" s="358" t="s">
        <v>8</v>
      </c>
      <c r="P1462" s="358">
        <v>0</v>
      </c>
      <c r="Q1462" s="358">
        <v>0</v>
      </c>
      <c r="R1462" s="358">
        <v>0</v>
      </c>
      <c r="S1462" s="358">
        <v>0</v>
      </c>
      <c r="T1462" s="358">
        <v>0</v>
      </c>
      <c r="U1462" s="35">
        <f t="shared" si="92"/>
        <v>1</v>
      </c>
      <c r="W1462">
        <f>COUNTIF($E$3:$E$1479,E1462)</f>
        <v>1</v>
      </c>
      <c r="X1462" s="35">
        <f t="shared" si="96"/>
        <v>1</v>
      </c>
      <c r="Y1462">
        <f t="shared" si="97"/>
        <v>0</v>
      </c>
    </row>
    <row r="1463" spans="1:25" ht="15.75" x14ac:dyDescent="0.25">
      <c r="A1463">
        <f t="shared" si="93"/>
        <v>1461</v>
      </c>
      <c r="B1463" t="str">
        <f>C1463&amp;" "&amp;D1463&amp;" - "&amp;F1463</f>
        <v>Leon Gawanke - WPG</v>
      </c>
      <c r="C1463" t="str">
        <f>RIGHT(E1463,(LEN(E1463)-1)-SEARCH(",",E1463,1))</f>
        <v>Leon</v>
      </c>
      <c r="D1463" t="str">
        <f>LEFT(E1463,SEARCH(",",E1463,1)-1)</f>
        <v>Gawanke</v>
      </c>
      <c r="E1463" s="39" t="s">
        <v>2666</v>
      </c>
      <c r="F1463" s="5" t="s">
        <v>35</v>
      </c>
      <c r="G1463" s="35" t="s">
        <v>388</v>
      </c>
      <c r="H1463" s="35" t="s">
        <v>2447</v>
      </c>
      <c r="I1463" s="35" t="s">
        <v>2448</v>
      </c>
      <c r="J1463" s="35">
        <v>20</v>
      </c>
      <c r="K1463" s="35">
        <f>VALUE(COUNTIF(Validation!$A$2:$H$47,E1463))</f>
        <v>0</v>
      </c>
      <c r="L1463" s="361">
        <f>IF(OR(N1463="RFA",N1463="UFA",N1463="",N1463=0),0,N1463)</f>
        <v>810000</v>
      </c>
      <c r="M1463" s="361">
        <f>IF(OR(O1463="RFA",O1463="UFA",O1463="",O1463=0),0,O1463)</f>
        <v>810000</v>
      </c>
      <c r="N1463" s="358">
        <v>810000</v>
      </c>
      <c r="O1463" s="358">
        <v>810000</v>
      </c>
      <c r="P1463" s="358">
        <v>810000</v>
      </c>
      <c r="Q1463" s="358" t="s">
        <v>8</v>
      </c>
      <c r="R1463" s="358">
        <v>0</v>
      </c>
      <c r="S1463" s="358">
        <v>0</v>
      </c>
      <c r="T1463" s="358">
        <v>0</v>
      </c>
      <c r="U1463" s="35">
        <f t="shared" si="92"/>
        <v>3</v>
      </c>
      <c r="W1463">
        <f>COUNTIF($E$3:$E$1479,E1463)</f>
        <v>1</v>
      </c>
      <c r="X1463" s="35">
        <f t="shared" si="96"/>
        <v>1</v>
      </c>
      <c r="Y1463">
        <f t="shared" si="97"/>
        <v>1</v>
      </c>
    </row>
    <row r="1464" spans="1:25" ht="15.75" x14ac:dyDescent="0.25">
      <c r="A1464">
        <f t="shared" si="93"/>
        <v>1462</v>
      </c>
      <c r="B1464" t="str">
        <f>C1464&amp;" "&amp;D1464&amp;" - "&amp;F1464</f>
        <v>Tucker Poolman - WPG</v>
      </c>
      <c r="C1464" t="str">
        <f>RIGHT(E1464,(LEN(E1464)-1)-SEARCH(",",E1464,1))</f>
        <v>Tucker</v>
      </c>
      <c r="D1464" t="str">
        <f>LEFT(E1464,SEARCH(",",E1464,1)-1)</f>
        <v>Poolman</v>
      </c>
      <c r="E1464" s="39" t="s">
        <v>2096</v>
      </c>
      <c r="F1464" s="5" t="s">
        <v>35</v>
      </c>
      <c r="G1464" s="35">
        <v>0</v>
      </c>
      <c r="H1464" s="35" t="s">
        <v>82</v>
      </c>
      <c r="I1464" s="35" t="s">
        <v>2441</v>
      </c>
      <c r="J1464" s="35">
        <v>26</v>
      </c>
      <c r="K1464" s="35">
        <f>VALUE(COUNTIF(Validation!$A$2:$H$47,E1464))</f>
        <v>0</v>
      </c>
      <c r="L1464" s="361">
        <f>IF(OR(N1464="RFA",N1464="UFA",N1464="",N1464=0),0,N1464)</f>
        <v>775000</v>
      </c>
      <c r="M1464" s="361">
        <f>IF(OR(O1464="RFA",O1464="UFA",O1464="",O1464=0),0,O1464)</f>
        <v>775000</v>
      </c>
      <c r="N1464" s="358">
        <v>775000</v>
      </c>
      <c r="O1464" s="358">
        <v>775000</v>
      </c>
      <c r="P1464" s="358" t="s">
        <v>7</v>
      </c>
      <c r="Q1464" s="358">
        <v>0</v>
      </c>
      <c r="R1464" s="358">
        <v>0</v>
      </c>
      <c r="S1464" s="358">
        <v>0</v>
      </c>
      <c r="T1464" s="358">
        <v>0</v>
      </c>
      <c r="U1464" s="35">
        <f t="shared" si="92"/>
        <v>2</v>
      </c>
      <c r="W1464">
        <f>COUNTIF($E$3:$E$1479,E1464)</f>
        <v>1</v>
      </c>
      <c r="X1464" s="35">
        <f t="shared" si="96"/>
        <v>0</v>
      </c>
      <c r="Y1464">
        <f t="shared" si="97"/>
        <v>1</v>
      </c>
    </row>
    <row r="1465" spans="1:25" ht="15.75" x14ac:dyDescent="0.25">
      <c r="A1465">
        <f t="shared" si="93"/>
        <v>1463</v>
      </c>
      <c r="B1465" t="str">
        <f>C1465&amp;" "&amp;D1465&amp;" - "&amp;F1465</f>
        <v>Mikhail Berdin - WPG</v>
      </c>
      <c r="C1465" t="str">
        <f>RIGHT(E1465,(LEN(E1465)-1)-SEARCH(",",E1465,1))</f>
        <v>Mikhail</v>
      </c>
      <c r="D1465" t="str">
        <f>LEFT(E1465,SEARCH(",",E1465,1)-1)</f>
        <v>Berdin</v>
      </c>
      <c r="E1465" s="39" t="s">
        <v>2106</v>
      </c>
      <c r="F1465" s="5" t="s">
        <v>35</v>
      </c>
      <c r="G1465" s="35" t="s">
        <v>388</v>
      </c>
      <c r="H1465" s="9" t="s">
        <v>127</v>
      </c>
      <c r="I1465" s="9" t="s">
        <v>2448</v>
      </c>
      <c r="J1465" s="9">
        <v>21</v>
      </c>
      <c r="K1465" s="35">
        <f>VALUE(COUNTIF(Validation!$A$2:$H$47,E1465))</f>
        <v>0</v>
      </c>
      <c r="L1465" s="361">
        <f>IF(OR(N1465="RFA",N1465="UFA",N1465="",N1465=0),0,N1465)</f>
        <v>766666</v>
      </c>
      <c r="M1465" s="361">
        <f>IF(OR(O1465="RFA",O1465="UFA",O1465="",O1465=0),0,O1465)</f>
        <v>766666</v>
      </c>
      <c r="N1465" s="358">
        <v>766666</v>
      </c>
      <c r="O1465" s="358">
        <v>766666</v>
      </c>
      <c r="P1465" s="358" t="s">
        <v>8</v>
      </c>
      <c r="Q1465" s="358">
        <v>0</v>
      </c>
      <c r="R1465" s="358">
        <v>0</v>
      </c>
      <c r="S1465" s="358">
        <v>0</v>
      </c>
      <c r="T1465" s="358">
        <v>0</v>
      </c>
      <c r="U1465" s="35">
        <f t="shared" ref="U1465:U1479" si="98">COUNTIF(N1465:T1465,"&gt;0")</f>
        <v>2</v>
      </c>
      <c r="W1465">
        <f>COUNTIF($E$3:$E$1479,E1465)</f>
        <v>1</v>
      </c>
      <c r="X1465" s="35">
        <f t="shared" si="96"/>
        <v>1</v>
      </c>
      <c r="Y1465">
        <f t="shared" si="97"/>
        <v>1</v>
      </c>
    </row>
    <row r="1466" spans="1:25" ht="15.75" x14ac:dyDescent="0.25">
      <c r="A1466">
        <f t="shared" si="93"/>
        <v>1464</v>
      </c>
      <c r="B1466" t="str">
        <f>C1466&amp;" "&amp;D1466&amp;" - "&amp;F1466</f>
        <v>Mason Appleton - WPG</v>
      </c>
      <c r="C1466" t="str">
        <f>RIGHT(E1466,(LEN(E1466)-1)-SEARCH(",",E1466,1))</f>
        <v>Mason</v>
      </c>
      <c r="D1466" t="str">
        <f>LEFT(E1466,SEARCH(",",E1466,1)-1)</f>
        <v>Appleton</v>
      </c>
      <c r="E1466" s="39" t="s">
        <v>2109</v>
      </c>
      <c r="F1466" s="5" t="s">
        <v>35</v>
      </c>
      <c r="G1466" s="35" t="s">
        <v>388</v>
      </c>
      <c r="H1466" s="35" t="s">
        <v>2455</v>
      </c>
      <c r="I1466" s="35" t="s">
        <v>2448</v>
      </c>
      <c r="J1466" s="35">
        <v>23</v>
      </c>
      <c r="K1466" s="35">
        <f>VALUE(COUNTIF(Validation!$A$2:$H$47,E1466))</f>
        <v>0</v>
      </c>
      <c r="L1466" s="361">
        <f>IF(OR(N1466="RFA",N1466="UFA",N1466="",N1466=0),0,N1466)</f>
        <v>758333</v>
      </c>
      <c r="M1466" s="361">
        <f>IF(OR(O1466="RFA",O1466="UFA",O1466="",O1466=0),0,O1466)</f>
        <v>0</v>
      </c>
      <c r="N1466" s="358">
        <v>758333</v>
      </c>
      <c r="O1466" s="358" t="s">
        <v>8</v>
      </c>
      <c r="P1466" s="358">
        <v>0</v>
      </c>
      <c r="Q1466" s="358">
        <v>0</v>
      </c>
      <c r="R1466" s="358">
        <v>0</v>
      </c>
      <c r="S1466" s="358">
        <v>0</v>
      </c>
      <c r="T1466" s="358">
        <v>0</v>
      </c>
      <c r="U1466" s="35">
        <f t="shared" si="98"/>
        <v>1</v>
      </c>
      <c r="W1466">
        <f>COUNTIF($E$3:$E$1479,E1466)</f>
        <v>1</v>
      </c>
      <c r="X1466" s="35">
        <f t="shared" si="96"/>
        <v>1</v>
      </c>
      <c r="Y1466">
        <f t="shared" si="97"/>
        <v>0</v>
      </c>
    </row>
    <row r="1467" spans="1:25" ht="15.75" x14ac:dyDescent="0.25">
      <c r="A1467">
        <f t="shared" si="93"/>
        <v>1465</v>
      </c>
      <c r="B1467" t="str">
        <f>C1467&amp;" "&amp;D1467&amp;" - "&amp;F1467</f>
        <v>Joona Luoto - WPG</v>
      </c>
      <c r="C1467" t="str">
        <f>RIGHT(E1467,(LEN(E1467)-1)-SEARCH(",",E1467,1))</f>
        <v>Joona</v>
      </c>
      <c r="D1467" t="str">
        <f>LEFT(E1467,SEARCH(",",E1467,1)-1)</f>
        <v>Luoto</v>
      </c>
      <c r="E1467" s="39" t="s">
        <v>2663</v>
      </c>
      <c r="F1467" s="5" t="s">
        <v>35</v>
      </c>
      <c r="G1467" s="35" t="s">
        <v>388</v>
      </c>
      <c r="H1467" s="35" t="s">
        <v>2444</v>
      </c>
      <c r="I1467" s="35" t="s">
        <v>2448</v>
      </c>
      <c r="J1467" s="35">
        <v>21</v>
      </c>
      <c r="K1467" s="35">
        <f>VALUE(COUNTIF(Validation!$A$2:$H$47,E1467))</f>
        <v>0</v>
      </c>
      <c r="L1467" s="361">
        <f>IF(OR(N1467="RFA",N1467="UFA",N1467="",N1467=0),0,N1467)</f>
        <v>758333</v>
      </c>
      <c r="M1467" s="361">
        <f>IF(OR(O1467="RFA",O1467="UFA",O1467="",O1467=0),0,O1467)</f>
        <v>758333</v>
      </c>
      <c r="N1467" s="358">
        <v>758333</v>
      </c>
      <c r="O1467" s="358">
        <v>758333</v>
      </c>
      <c r="P1467" s="358">
        <v>758333</v>
      </c>
      <c r="Q1467" s="358" t="s">
        <v>8</v>
      </c>
      <c r="R1467" s="358">
        <v>0</v>
      </c>
      <c r="S1467" s="358">
        <v>0</v>
      </c>
      <c r="T1467" s="358">
        <v>0</v>
      </c>
      <c r="U1467" s="35">
        <f t="shared" si="98"/>
        <v>3</v>
      </c>
      <c r="W1467">
        <f>COUNTIF($E$3:$E$1479,E1467)</f>
        <v>1</v>
      </c>
      <c r="X1467" s="35">
        <f t="shared" si="96"/>
        <v>1</v>
      </c>
      <c r="Y1467">
        <f t="shared" si="97"/>
        <v>1</v>
      </c>
    </row>
    <row r="1468" spans="1:25" ht="15.75" x14ac:dyDescent="0.25">
      <c r="A1468">
        <f t="shared" si="93"/>
        <v>1466</v>
      </c>
      <c r="B1468" t="str">
        <f>C1468&amp;" "&amp;D1468&amp;" - "&amp;F1468</f>
        <v>Skyler McKenzie - WPG</v>
      </c>
      <c r="C1468" t="str">
        <f>RIGHT(E1468,(LEN(E1468)-1)-SEARCH(",",E1468,1))</f>
        <v>Skyler</v>
      </c>
      <c r="D1468" t="str">
        <f>LEFT(E1468,SEARCH(",",E1468,1)-1)</f>
        <v>McKenzie</v>
      </c>
      <c r="E1468" s="39" t="s">
        <v>2110</v>
      </c>
      <c r="F1468" s="5" t="s">
        <v>35</v>
      </c>
      <c r="G1468" s="35" t="s">
        <v>388</v>
      </c>
      <c r="H1468" s="35" t="s">
        <v>73</v>
      </c>
      <c r="I1468" s="35" t="s">
        <v>2448</v>
      </c>
      <c r="J1468" s="35">
        <v>21</v>
      </c>
      <c r="K1468" s="35">
        <f>VALUE(COUNTIF(Validation!$A$2:$H$47,E1468))</f>
        <v>0</v>
      </c>
      <c r="L1468" s="361">
        <f>IF(OR(N1468="RFA",N1468="UFA",N1468="",N1468=0),0,N1468)</f>
        <v>741666</v>
      </c>
      <c r="M1468" s="361">
        <f>IF(OR(O1468="RFA",O1468="UFA",O1468="",O1468=0),0,O1468)</f>
        <v>741666</v>
      </c>
      <c r="N1468" s="358">
        <v>741666</v>
      </c>
      <c r="O1468" s="358">
        <v>741666</v>
      </c>
      <c r="P1468" s="358" t="s">
        <v>8</v>
      </c>
      <c r="Q1468" s="358">
        <v>0</v>
      </c>
      <c r="R1468" s="358">
        <v>0</v>
      </c>
      <c r="S1468" s="358">
        <v>0</v>
      </c>
      <c r="T1468" s="358">
        <v>0</v>
      </c>
      <c r="U1468" s="35">
        <f t="shared" si="98"/>
        <v>2</v>
      </c>
      <c r="W1468">
        <f>COUNTIF($E$3:$E$1479,E1468)</f>
        <v>1</v>
      </c>
      <c r="X1468" s="35">
        <f t="shared" si="96"/>
        <v>1</v>
      </c>
      <c r="Y1468">
        <f t="shared" si="97"/>
        <v>1</v>
      </c>
    </row>
    <row r="1469" spans="1:25" ht="15.75" x14ac:dyDescent="0.25">
      <c r="A1469">
        <f t="shared" si="93"/>
        <v>1467</v>
      </c>
      <c r="B1469" t="str">
        <f>C1469&amp;" "&amp;D1469&amp;" - "&amp;F1469</f>
        <v>Anthony Bitetto - WPG</v>
      </c>
      <c r="C1469" t="str">
        <f>RIGHT(E1469,(LEN(E1469)-1)-SEARCH(",",E1469,1))</f>
        <v>Anthony</v>
      </c>
      <c r="D1469" t="str">
        <f>LEFT(E1469,SEARCH(",",E1469,1)-1)</f>
        <v>Bitetto</v>
      </c>
      <c r="E1469" s="39" t="s">
        <v>2032</v>
      </c>
      <c r="F1469" s="5" t="s">
        <v>35</v>
      </c>
      <c r="G1469" s="35">
        <v>0</v>
      </c>
      <c r="H1469" s="35" t="s">
        <v>2447</v>
      </c>
      <c r="I1469" s="35" t="s">
        <v>2448</v>
      </c>
      <c r="J1469" s="35">
        <v>29</v>
      </c>
      <c r="K1469" s="35">
        <f>VALUE(COUNTIF(Validation!$A$2:$H$47,E1469))</f>
        <v>0</v>
      </c>
      <c r="L1469" s="361">
        <f>IF(OR(N1469="RFA",N1469="UFA",N1469="",N1469=0),0,N1469)</f>
        <v>700000</v>
      </c>
      <c r="M1469" s="361">
        <f>IF(OR(O1469="RFA",O1469="UFA",O1469="",O1469=0),0,O1469)</f>
        <v>0</v>
      </c>
      <c r="N1469" s="358">
        <v>700000</v>
      </c>
      <c r="O1469" s="358" t="s">
        <v>7</v>
      </c>
      <c r="P1469" s="358">
        <v>0</v>
      </c>
      <c r="Q1469" s="358">
        <v>0</v>
      </c>
      <c r="R1469" s="358">
        <v>0</v>
      </c>
      <c r="S1469" s="358">
        <v>0</v>
      </c>
      <c r="T1469" s="358">
        <v>0</v>
      </c>
      <c r="U1469" s="35">
        <f t="shared" si="98"/>
        <v>1</v>
      </c>
      <c r="W1469">
        <f>COUNTIF($E$3:$E$1479,E1469)</f>
        <v>1</v>
      </c>
      <c r="X1469" s="35">
        <f t="shared" si="96"/>
        <v>0</v>
      </c>
      <c r="Y1469">
        <f t="shared" si="97"/>
        <v>0</v>
      </c>
    </row>
    <row r="1470" spans="1:25" ht="15.75" x14ac:dyDescent="0.25">
      <c r="A1470">
        <f t="shared" si="93"/>
        <v>1468</v>
      </c>
      <c r="B1470" t="str">
        <f>C1470&amp;" "&amp;D1470&amp;" - "&amp;F1470</f>
        <v>Seth Griffith - WPG</v>
      </c>
      <c r="C1470" t="str">
        <f>RIGHT(E1470,(LEN(E1470)-1)-SEARCH(",",E1470,1))</f>
        <v>Seth</v>
      </c>
      <c r="D1470" t="str">
        <f>LEFT(E1470,SEARCH(",",E1470,1)-1)</f>
        <v>Griffith</v>
      </c>
      <c r="E1470" s="39" t="s">
        <v>2112</v>
      </c>
      <c r="F1470" s="5" t="s">
        <v>35</v>
      </c>
      <c r="G1470" s="35">
        <v>0</v>
      </c>
      <c r="H1470" s="9" t="s">
        <v>2455</v>
      </c>
      <c r="I1470" s="9" t="s">
        <v>2448</v>
      </c>
      <c r="J1470" s="9">
        <v>26</v>
      </c>
      <c r="K1470" s="35">
        <f>VALUE(COUNTIF(Validation!$A$2:$H$47,E1470))</f>
        <v>0</v>
      </c>
      <c r="L1470" s="361">
        <f>IF(OR(N1470="RFA",N1470="UFA",N1470="",N1470=0),0,N1470)</f>
        <v>700000</v>
      </c>
      <c r="M1470" s="361">
        <f>IF(OR(O1470="RFA",O1470="UFA",O1470="",O1470=0),0,O1470)</f>
        <v>0</v>
      </c>
      <c r="N1470" s="358">
        <v>700000</v>
      </c>
      <c r="O1470" s="358" t="s">
        <v>7</v>
      </c>
      <c r="P1470" s="358">
        <v>0</v>
      </c>
      <c r="Q1470" s="358">
        <v>0</v>
      </c>
      <c r="R1470" s="358">
        <v>0</v>
      </c>
      <c r="S1470" s="358">
        <v>0</v>
      </c>
      <c r="T1470" s="358">
        <v>0</v>
      </c>
      <c r="U1470" s="35">
        <f t="shared" si="98"/>
        <v>1</v>
      </c>
      <c r="W1470">
        <f>COUNTIF($E$3:$E$1479,E1470)</f>
        <v>1</v>
      </c>
      <c r="X1470" s="35">
        <f t="shared" si="96"/>
        <v>0</v>
      </c>
      <c r="Y1470">
        <f t="shared" si="97"/>
        <v>0</v>
      </c>
    </row>
    <row r="1471" spans="1:25" ht="15.75" x14ac:dyDescent="0.25">
      <c r="A1471">
        <f t="shared" si="93"/>
        <v>1469</v>
      </c>
      <c r="B1471" t="str">
        <f>C1471&amp;" "&amp;D1471&amp;" - "&amp;F1471</f>
        <v>Mark Letestu - WPG</v>
      </c>
      <c r="C1471" t="str">
        <f>RIGHT(E1471,(LEN(E1471)-1)-SEARCH(",",E1471,1))</f>
        <v>Mark</v>
      </c>
      <c r="D1471" t="str">
        <f>LEFT(E1471,SEARCH(",",E1471,1)-1)</f>
        <v>Letestu</v>
      </c>
      <c r="E1471" s="39" t="s">
        <v>2665</v>
      </c>
      <c r="F1471" s="5" t="s">
        <v>35</v>
      </c>
      <c r="G1471" s="35">
        <v>0</v>
      </c>
      <c r="H1471" s="35" t="s">
        <v>2450</v>
      </c>
      <c r="I1471" s="35" t="s">
        <v>2448</v>
      </c>
      <c r="J1471" s="35">
        <v>34</v>
      </c>
      <c r="K1471" s="35">
        <f>VALUE(COUNTIF(Validation!$A$2:$H$47,E1471))</f>
        <v>0</v>
      </c>
      <c r="L1471" s="361">
        <f>IF(OR(N1471="RFA",N1471="UFA",N1471="",N1471=0),0,N1471)</f>
        <v>700000</v>
      </c>
      <c r="M1471" s="361">
        <f>IF(OR(O1471="RFA",O1471="UFA",O1471="",O1471=0),0,O1471)</f>
        <v>0</v>
      </c>
      <c r="N1471" s="358">
        <v>700000</v>
      </c>
      <c r="O1471" s="358" t="s">
        <v>7</v>
      </c>
      <c r="P1471" s="358">
        <v>0</v>
      </c>
      <c r="Q1471" s="358">
        <v>0</v>
      </c>
      <c r="R1471" s="358">
        <v>0</v>
      </c>
      <c r="S1471" s="358">
        <v>0</v>
      </c>
      <c r="T1471" s="358">
        <v>0</v>
      </c>
      <c r="U1471" s="35">
        <f t="shared" si="98"/>
        <v>1</v>
      </c>
      <c r="W1471">
        <f>COUNTIF($E$3:$E$1479,E1471)</f>
        <v>1</v>
      </c>
      <c r="X1471" s="35">
        <f t="shared" si="96"/>
        <v>0</v>
      </c>
      <c r="Y1471">
        <f t="shared" si="97"/>
        <v>0</v>
      </c>
    </row>
    <row r="1472" spans="1:25" ht="15.75" x14ac:dyDescent="0.25">
      <c r="A1472">
        <f t="shared" si="93"/>
        <v>1470</v>
      </c>
      <c r="B1472" t="str">
        <f>C1472&amp;" "&amp;D1472&amp;" - "&amp;F1472</f>
        <v>JC Lipon - WPG</v>
      </c>
      <c r="C1472" t="str">
        <f>RIGHT(E1472,(LEN(E1472)-1)-SEARCH(",",E1472,1))</f>
        <v>JC</v>
      </c>
      <c r="D1472" t="str">
        <f>LEFT(E1472,SEARCH(",",E1472,1)-1)</f>
        <v>Lipon</v>
      </c>
      <c r="E1472" s="39" t="s">
        <v>2115</v>
      </c>
      <c r="F1472" s="5" t="s">
        <v>35</v>
      </c>
      <c r="G1472" s="35">
        <v>0</v>
      </c>
      <c r="H1472" s="35" t="s">
        <v>2440</v>
      </c>
      <c r="I1472" s="35" t="s">
        <v>2448</v>
      </c>
      <c r="J1472" s="35">
        <v>26</v>
      </c>
      <c r="K1472" s="35">
        <f>VALUE(COUNTIF(Validation!$A$2:$H$47,E1472))</f>
        <v>0</v>
      </c>
      <c r="L1472" s="361">
        <f>IF(OR(N1472="RFA",N1472="UFA",N1472="",N1472=0),0,N1472)</f>
        <v>700000</v>
      </c>
      <c r="M1472" s="361">
        <f>IF(OR(O1472="RFA",O1472="UFA",O1472="",O1472=0),0,O1472)</f>
        <v>0</v>
      </c>
      <c r="N1472" s="358">
        <v>700000</v>
      </c>
      <c r="O1472" s="358" t="s">
        <v>8</v>
      </c>
      <c r="P1472" s="358">
        <v>0</v>
      </c>
      <c r="Q1472" s="358">
        <v>0</v>
      </c>
      <c r="R1472" s="358">
        <v>0</v>
      </c>
      <c r="S1472" s="358">
        <v>0</v>
      </c>
      <c r="T1472" s="358">
        <v>0</v>
      </c>
      <c r="U1472" s="35">
        <f t="shared" si="98"/>
        <v>1</v>
      </c>
      <c r="W1472">
        <f>COUNTIF($E$3:$E$1479,E1472)</f>
        <v>1</v>
      </c>
      <c r="X1472" s="35">
        <f t="shared" si="96"/>
        <v>0</v>
      </c>
      <c r="Y1472">
        <f t="shared" si="97"/>
        <v>0</v>
      </c>
    </row>
    <row r="1473" spans="1:25" ht="15.75" x14ac:dyDescent="0.25">
      <c r="A1473">
        <f t="shared" si="93"/>
        <v>1471</v>
      </c>
      <c r="B1473" t="str">
        <f>C1473&amp;" "&amp;D1473&amp;" - "&amp;F1473</f>
        <v>Nelson Nogier - WPG</v>
      </c>
      <c r="C1473" t="str">
        <f>RIGHT(E1473,(LEN(E1473)-1)-SEARCH(",",E1473,1))</f>
        <v>Nelson</v>
      </c>
      <c r="D1473" t="str">
        <f>LEFT(E1473,SEARCH(",",E1473,1)-1)</f>
        <v>Nogier</v>
      </c>
      <c r="E1473" s="39" t="s">
        <v>2111</v>
      </c>
      <c r="F1473" s="5" t="s">
        <v>35</v>
      </c>
      <c r="G1473" s="35">
        <v>0</v>
      </c>
      <c r="H1473" s="35" t="s">
        <v>82</v>
      </c>
      <c r="I1473" s="35" t="s">
        <v>2448</v>
      </c>
      <c r="J1473" s="35">
        <v>23</v>
      </c>
      <c r="K1473" s="35">
        <f>VALUE(COUNTIF(Validation!$A$2:$H$47,E1473))</f>
        <v>0</v>
      </c>
      <c r="L1473" s="361">
        <f>IF(OR(N1473="RFA",N1473="UFA",N1473="",N1473=0),0,N1473)</f>
        <v>700000</v>
      </c>
      <c r="M1473" s="361">
        <f>IF(OR(O1473="RFA",O1473="UFA",O1473="",O1473=0),0,O1473)</f>
        <v>0</v>
      </c>
      <c r="N1473" s="358">
        <v>700000</v>
      </c>
      <c r="O1473" s="358" t="s">
        <v>8</v>
      </c>
      <c r="P1473" s="358">
        <v>0</v>
      </c>
      <c r="Q1473" s="358">
        <v>0</v>
      </c>
      <c r="R1473" s="358">
        <v>0</v>
      </c>
      <c r="S1473" s="358">
        <v>0</v>
      </c>
      <c r="T1473" s="358">
        <v>0</v>
      </c>
      <c r="U1473" s="35">
        <f t="shared" si="98"/>
        <v>1</v>
      </c>
      <c r="W1473">
        <f>COUNTIF($E$3:$E$1479,E1473)</f>
        <v>1</v>
      </c>
      <c r="X1473" s="35">
        <f t="shared" si="96"/>
        <v>0</v>
      </c>
      <c r="Y1473">
        <f t="shared" si="97"/>
        <v>0</v>
      </c>
    </row>
    <row r="1474" spans="1:25" ht="15.75" x14ac:dyDescent="0.25">
      <c r="A1474">
        <f t="shared" si="93"/>
        <v>1472</v>
      </c>
      <c r="B1474" t="str">
        <f>C1474&amp;" "&amp;D1474&amp;" - "&amp;F1474</f>
        <v>Cameron Schilling - WPG</v>
      </c>
      <c r="C1474" t="str">
        <f>RIGHT(E1474,(LEN(E1474)-1)-SEARCH(",",E1474,1))</f>
        <v>Cameron</v>
      </c>
      <c r="D1474" t="str">
        <f>LEFT(E1474,SEARCH(",",E1474,1)-1)</f>
        <v>Schilling</v>
      </c>
      <c r="E1474" s="39" t="s">
        <v>2113</v>
      </c>
      <c r="F1474" s="5" t="s">
        <v>35</v>
      </c>
      <c r="G1474" s="35">
        <v>0</v>
      </c>
      <c r="H1474" s="35" t="s">
        <v>2447</v>
      </c>
      <c r="I1474" s="35" t="s">
        <v>2448</v>
      </c>
      <c r="J1474" s="35">
        <v>30</v>
      </c>
      <c r="K1474" s="35">
        <f>VALUE(COUNTIF(Validation!$A$2:$H$47,E1474))</f>
        <v>0</v>
      </c>
      <c r="L1474" s="361">
        <f>IF(OR(N1474="RFA",N1474="UFA",N1474="",N1474=0),0,N1474)</f>
        <v>700000</v>
      </c>
      <c r="M1474" s="361">
        <f>IF(OR(O1474="RFA",O1474="UFA",O1474="",O1474=0),0,O1474)</f>
        <v>0</v>
      </c>
      <c r="N1474" s="358">
        <v>700000</v>
      </c>
      <c r="O1474" s="358" t="s">
        <v>7</v>
      </c>
      <c r="P1474" s="358">
        <v>0</v>
      </c>
      <c r="Q1474" s="358">
        <v>0</v>
      </c>
      <c r="R1474" s="358">
        <v>0</v>
      </c>
      <c r="S1474" s="358">
        <v>0</v>
      </c>
      <c r="T1474" s="358">
        <v>0</v>
      </c>
      <c r="U1474" s="35">
        <f t="shared" si="98"/>
        <v>1</v>
      </c>
      <c r="W1474">
        <f>COUNTIF($E$3:$E$1479,E1474)</f>
        <v>1</v>
      </c>
      <c r="X1474" s="35">
        <f t="shared" si="96"/>
        <v>0</v>
      </c>
      <c r="Y1474">
        <f t="shared" si="97"/>
        <v>0</v>
      </c>
    </row>
    <row r="1475" spans="1:25" ht="15.75" x14ac:dyDescent="0.25">
      <c r="A1475">
        <f t="shared" si="93"/>
        <v>1473</v>
      </c>
      <c r="B1475" t="str">
        <f>C1475&amp;" "&amp;D1475&amp;" - "&amp;F1475</f>
        <v>Logan Shaw - WPG</v>
      </c>
      <c r="C1475" t="str">
        <f>RIGHT(E1475,(LEN(E1475)-1)-SEARCH(",",E1475,1))</f>
        <v>Logan</v>
      </c>
      <c r="D1475" t="str">
        <f>LEFT(E1475,SEARCH(",",E1475,1)-1)</f>
        <v>Shaw</v>
      </c>
      <c r="E1475" s="39" t="s">
        <v>2664</v>
      </c>
      <c r="F1475" s="5" t="s">
        <v>35</v>
      </c>
      <c r="G1475" s="35">
        <v>0</v>
      </c>
      <c r="H1475" s="5" t="s">
        <v>2450</v>
      </c>
      <c r="I1475" s="35" t="s">
        <v>2448</v>
      </c>
      <c r="J1475" s="35">
        <v>26</v>
      </c>
      <c r="K1475" s="35">
        <f>VALUE(COUNTIF(Validation!$A$2:$H$47,E1475))</f>
        <v>0</v>
      </c>
      <c r="L1475" s="361">
        <f>IF(OR(N1475="RFA",N1475="UFA",N1475="",N1475=0),0,N1475)</f>
        <v>700000</v>
      </c>
      <c r="M1475" s="361">
        <f>IF(OR(O1475="RFA",O1475="UFA",O1475="",O1475=0),0,O1475)</f>
        <v>0</v>
      </c>
      <c r="N1475" s="358">
        <v>700000</v>
      </c>
      <c r="O1475" s="358" t="s">
        <v>7</v>
      </c>
      <c r="P1475" s="358">
        <v>0</v>
      </c>
      <c r="Q1475" s="358">
        <v>0</v>
      </c>
      <c r="R1475" s="358">
        <v>0</v>
      </c>
      <c r="S1475" s="358">
        <v>0</v>
      </c>
      <c r="T1475" s="358">
        <v>0</v>
      </c>
      <c r="U1475" s="35">
        <f t="shared" si="98"/>
        <v>1</v>
      </c>
      <c r="W1475">
        <f>COUNTIF($E$3:$E$1479,E1475)</f>
        <v>1</v>
      </c>
      <c r="X1475" s="35">
        <f t="shared" si="96"/>
        <v>0</v>
      </c>
      <c r="Y1475">
        <f t="shared" si="97"/>
        <v>0</v>
      </c>
    </row>
    <row r="1476" spans="1:25" ht="15.75" x14ac:dyDescent="0.25">
      <c r="A1476">
        <f t="shared" ref="A1476:A1479" si="99">A1475+1</f>
        <v>1474</v>
      </c>
      <c r="B1476" t="str">
        <f>C1476&amp;" "&amp;D1476&amp;" - "&amp;F1476</f>
        <v>C.J. Suess - WPG</v>
      </c>
      <c r="C1476" t="str">
        <f>RIGHT(E1476,(LEN(E1476)-1)-SEARCH(",",E1476,1))</f>
        <v>C.J.</v>
      </c>
      <c r="D1476" t="str">
        <f>LEFT(E1476,SEARCH(",",E1476,1)-1)</f>
        <v>Suess</v>
      </c>
      <c r="E1476" s="39" t="s">
        <v>2103</v>
      </c>
      <c r="F1476" s="5" t="s">
        <v>35</v>
      </c>
      <c r="G1476" s="35">
        <v>0</v>
      </c>
      <c r="H1476" s="5" t="s">
        <v>2442</v>
      </c>
      <c r="I1476" s="35" t="s">
        <v>2448</v>
      </c>
      <c r="J1476" s="35">
        <v>25</v>
      </c>
      <c r="K1476" s="35">
        <f>VALUE(COUNTIF(Validation!$A$2:$H$47,E1476))</f>
        <v>0</v>
      </c>
      <c r="L1476" s="361">
        <f>IF(OR(N1476="RFA",N1476="UFA",N1476="",N1476=0),0,N1476)</f>
        <v>700000</v>
      </c>
      <c r="M1476" s="361">
        <f>IF(OR(O1476="RFA",O1476="UFA",O1476="",O1476=0),0,O1476)</f>
        <v>0</v>
      </c>
      <c r="N1476" s="358">
        <v>700000</v>
      </c>
      <c r="O1476" s="358" t="s">
        <v>8</v>
      </c>
      <c r="P1476" s="358">
        <v>0</v>
      </c>
      <c r="Q1476" s="358">
        <v>0</v>
      </c>
      <c r="R1476" s="358">
        <v>0</v>
      </c>
      <c r="S1476" s="358">
        <v>0</v>
      </c>
      <c r="T1476" s="358">
        <v>0</v>
      </c>
      <c r="U1476" s="35">
        <f t="shared" si="98"/>
        <v>1</v>
      </c>
      <c r="W1476">
        <f>COUNTIF($E$3:$E$1479,E1476)</f>
        <v>1</v>
      </c>
      <c r="X1476" s="35">
        <f t="shared" si="96"/>
        <v>0</v>
      </c>
      <c r="Y1476">
        <f t="shared" si="97"/>
        <v>0</v>
      </c>
    </row>
    <row r="1477" spans="1:25" ht="15.75" x14ac:dyDescent="0.25">
      <c r="A1477">
        <f t="shared" si="99"/>
        <v>1475</v>
      </c>
      <c r="B1477" t="str">
        <f>C1477&amp;" "&amp;D1477&amp;" - "&amp;F1477</f>
        <v>Eric Comrie - WPG</v>
      </c>
      <c r="C1477" t="str">
        <f>RIGHT(E1477,(LEN(E1477)-1)-SEARCH(",",E1477,1))</f>
        <v>Eric</v>
      </c>
      <c r="D1477" t="str">
        <f>LEFT(E1477,SEARCH(",",E1477,1)-1)</f>
        <v>Comrie</v>
      </c>
      <c r="E1477" s="39" t="s">
        <v>2114</v>
      </c>
      <c r="F1477" s="5" t="s">
        <v>35</v>
      </c>
      <c r="G1477" s="35">
        <v>0</v>
      </c>
      <c r="H1477" s="5" t="s">
        <v>127</v>
      </c>
      <c r="I1477" s="35" t="s">
        <v>2441</v>
      </c>
      <c r="J1477" s="35">
        <v>24</v>
      </c>
      <c r="K1477" s="35">
        <f>VALUE(COUNTIF(Validation!$A$2:$H$47,E1477))</f>
        <v>0</v>
      </c>
      <c r="L1477" s="361">
        <f>IF(OR(N1477="RFA",N1477="UFA",N1477="",N1477=0),0,N1477)</f>
        <v>0</v>
      </c>
      <c r="M1477" s="361">
        <f>IF(OR(O1477="RFA",O1477="UFA",O1477="",O1477=0),0,O1477)</f>
        <v>0</v>
      </c>
      <c r="N1477" s="358" t="s">
        <v>8</v>
      </c>
      <c r="O1477" s="358">
        <v>0</v>
      </c>
      <c r="P1477" s="358">
        <v>0</v>
      </c>
      <c r="Q1477" s="358">
        <v>0</v>
      </c>
      <c r="R1477" s="358">
        <v>0</v>
      </c>
      <c r="S1477" s="358">
        <v>0</v>
      </c>
      <c r="T1477" s="358">
        <v>0</v>
      </c>
      <c r="U1477" s="35">
        <f t="shared" si="98"/>
        <v>0</v>
      </c>
      <c r="W1477">
        <f>COUNTIF($E$3:$E$1479,E1477)</f>
        <v>1</v>
      </c>
      <c r="X1477" s="35">
        <f t="shared" si="96"/>
        <v>0</v>
      </c>
      <c r="Y1477">
        <f t="shared" si="97"/>
        <v>1</v>
      </c>
    </row>
    <row r="1478" spans="1:25" ht="15.75" x14ac:dyDescent="0.25">
      <c r="A1478">
        <f t="shared" si="99"/>
        <v>1476</v>
      </c>
      <c r="B1478" t="str">
        <f>C1478&amp;" "&amp;D1478&amp;" - "&amp;F1478</f>
        <v>Kyle Connor - WPG</v>
      </c>
      <c r="C1478" t="str">
        <f>RIGHT(E1478,(LEN(E1478)-1)-SEARCH(",",E1478,1))</f>
        <v>Kyle</v>
      </c>
      <c r="D1478" t="str">
        <f>LEFT(E1478,SEARCH(",",E1478,1)-1)</f>
        <v>Connor</v>
      </c>
      <c r="E1478" s="39" t="s">
        <v>2090</v>
      </c>
      <c r="F1478" s="5" t="s">
        <v>35</v>
      </c>
      <c r="G1478" s="35">
        <v>0</v>
      </c>
      <c r="H1478" s="5" t="s">
        <v>2442</v>
      </c>
      <c r="I1478" s="35" t="s">
        <v>2441</v>
      </c>
      <c r="J1478" s="35">
        <v>22</v>
      </c>
      <c r="K1478" s="35">
        <f>VALUE(COUNTIF(Validation!$A$2:$H$47,E1478))</f>
        <v>0</v>
      </c>
      <c r="L1478" s="361">
        <f>IF(OR(N1478="RFA",N1478="UFA",N1478="",N1478=0),0,N1478)</f>
        <v>0</v>
      </c>
      <c r="M1478" s="361">
        <f>IF(OR(O1478="RFA",O1478="UFA",O1478="",O1478=0),0,O1478)</f>
        <v>0</v>
      </c>
      <c r="N1478" s="358" t="s">
        <v>8</v>
      </c>
      <c r="O1478" s="358">
        <v>0</v>
      </c>
      <c r="P1478" s="358">
        <v>0</v>
      </c>
      <c r="Q1478" s="358">
        <v>0</v>
      </c>
      <c r="R1478" s="358">
        <v>0</v>
      </c>
      <c r="S1478" s="358">
        <v>0</v>
      </c>
      <c r="T1478" s="358">
        <v>0</v>
      </c>
      <c r="U1478" s="35">
        <f t="shared" si="98"/>
        <v>0</v>
      </c>
      <c r="W1478">
        <f>COUNTIF($E$3:$E$1479,E1478)</f>
        <v>1</v>
      </c>
      <c r="X1478" s="35">
        <f t="shared" si="96"/>
        <v>0</v>
      </c>
      <c r="Y1478">
        <f t="shared" si="97"/>
        <v>1</v>
      </c>
    </row>
    <row r="1479" spans="1:25" ht="15.75" x14ac:dyDescent="0.25">
      <c r="A1479">
        <f t="shared" si="99"/>
        <v>1477</v>
      </c>
      <c r="B1479" t="str">
        <f>C1479&amp;" "&amp;D1479&amp;" - "&amp;F1479</f>
        <v>Patrik Laine - WPG</v>
      </c>
      <c r="C1479" t="str">
        <f>RIGHT(E1479,(LEN(E1479)-1)-SEARCH(",",E1479,1))</f>
        <v>Patrik</v>
      </c>
      <c r="D1479" t="str">
        <f>LEFT(E1479,SEARCH(",",E1479,1)-1)</f>
        <v>Laine</v>
      </c>
      <c r="E1479" s="39" t="s">
        <v>2089</v>
      </c>
      <c r="F1479" s="5" t="s">
        <v>35</v>
      </c>
      <c r="G1479" s="35">
        <v>0</v>
      </c>
      <c r="H1479" s="5" t="s">
        <v>2444</v>
      </c>
      <c r="I1479" s="35" t="s">
        <v>2441</v>
      </c>
      <c r="J1479" s="35">
        <v>21</v>
      </c>
      <c r="K1479" s="35">
        <f>VALUE(COUNTIF(Validation!$A$2:$H$47,E1479))</f>
        <v>0</v>
      </c>
      <c r="L1479" s="361">
        <f>IF(OR(N1479="RFA",N1479="UFA",N1479="",N1479=0),0,N1479)</f>
        <v>0</v>
      </c>
      <c r="M1479" s="361">
        <f>IF(OR(O1479="RFA",O1479="UFA",O1479="",O1479=0),0,O1479)</f>
        <v>0</v>
      </c>
      <c r="N1479" s="358" t="s">
        <v>8</v>
      </c>
      <c r="O1479" s="358">
        <v>0</v>
      </c>
      <c r="P1479" s="358">
        <v>0</v>
      </c>
      <c r="Q1479" s="358">
        <v>0</v>
      </c>
      <c r="R1479" s="358">
        <v>0</v>
      </c>
      <c r="S1479" s="358">
        <v>0</v>
      </c>
      <c r="T1479" s="358">
        <v>0</v>
      </c>
      <c r="U1479" s="35">
        <f t="shared" si="98"/>
        <v>0</v>
      </c>
      <c r="W1479">
        <f>COUNTIF($E$3:$E$1479,E1479)</f>
        <v>1</v>
      </c>
      <c r="X1479" s="35">
        <f t="shared" si="96"/>
        <v>0</v>
      </c>
      <c r="Y1479">
        <f t="shared" si="97"/>
        <v>1</v>
      </c>
    </row>
  </sheetData>
  <autoFilter ref="E2:W1479">
    <sortState ref="E3:AA1684">
      <sortCondition ref="F3:F1684"/>
      <sortCondition descending="1" ref="L3:L1684"/>
    </sortState>
  </autoFilter>
  <sortState ref="B3:T1479">
    <sortCondition ref="F3:F1479"/>
    <sortCondition descending="1" ref="L3:L1479"/>
  </sortState>
  <mergeCells count="2">
    <mergeCell ref="L1:M1"/>
    <mergeCell ref="N1:T1"/>
  </mergeCells>
  <phoneticPr fontId="0" type="noConversion"/>
  <conditionalFormatting sqref="N1408:Q1479 N330:Q343 N1362:Q1368 N1302:S1302 N1077:S1077 N1369:T1369 N1265:Q1301 N1264:S1264 N3:Q218 R522 N345:Q929 N344:T344 N220:Q328 N219:T219 N1180:Q1222 N1370:Q1405 R1370:T1479 N1303:T1361 N1223:T1263 N1078:T1179 N930:T1076">
    <cfRule type="cellIs" dxfId="30" priority="48" stopIfTrue="1" operator="equal">
      <formula>"RFA"</formula>
    </cfRule>
    <cfRule type="cellIs" dxfId="29" priority="49" stopIfTrue="1" operator="equal">
      <formula>"UFA"</formula>
    </cfRule>
  </conditionalFormatting>
  <conditionalFormatting sqref="N329:Q329">
    <cfRule type="cellIs" dxfId="28" priority="30" stopIfTrue="1" operator="equal">
      <formula>"RFA"</formula>
    </cfRule>
    <cfRule type="cellIs" dxfId="27" priority="31" stopIfTrue="1" operator="equal">
      <formula>"UFA"</formula>
    </cfRule>
  </conditionalFormatting>
  <conditionalFormatting sqref="L3">
    <cfRule type="expression" dxfId="26" priority="9">
      <formula>"&lt;&gt;H3"</formula>
    </cfRule>
    <cfRule type="cellIs" dxfId="25" priority="13" operator="equal">
      <formula>0</formula>
    </cfRule>
  </conditionalFormatting>
  <conditionalFormatting sqref="L4:L1479 M3:M1479">
    <cfRule type="cellIs" dxfId="24" priority="12" operator="equal">
      <formula>0</formula>
    </cfRule>
  </conditionalFormatting>
  <conditionalFormatting sqref="M4:M16">
    <cfRule type="expression" dxfId="23" priority="8">
      <formula>"&lt;&gt;H3"</formula>
    </cfRule>
  </conditionalFormatting>
  <conditionalFormatting sqref="M3:M1479">
    <cfRule type="cellIs" dxfId="22" priority="7" operator="notEqual">
      <formula>L3</formula>
    </cfRule>
  </conditionalFormatting>
  <conditionalFormatting sqref="M4:M16">
    <cfRule type="cellIs" dxfId="21" priority="6" operator="notEqual">
      <formula>L4</formula>
    </cfRule>
  </conditionalFormatting>
  <conditionalFormatting sqref="R3:T218 R1362:T1368 T1302 T1077 R1265:T1301 T1264 R523:T929 S522:T522 R345:T521 R220:T343 R1180:T1222">
    <cfRule type="cellIs" dxfId="20" priority="4" stopIfTrue="1" operator="equal">
      <formula>"RFA"</formula>
    </cfRule>
    <cfRule type="cellIs" dxfId="19" priority="5" stopIfTrue="1" operator="equal">
      <formula>"UFA"</formula>
    </cfRule>
  </conditionalFormatting>
  <conditionalFormatting sqref="K3:K1479">
    <cfRule type="iconSet" priority="214">
      <iconSet iconSet="3Symbols" showValue="0" reverse="1">
        <cfvo type="percent" val="0"/>
        <cfvo type="percent" val="0" gte="0"/>
        <cfvo type="percent" val="1"/>
      </iconSe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215" id="{1D5021B2-98AC-4588-8192-E601FA967F62}">
            <x14:iconSet iconSet="3Stars" custom="1">
              <x14:cfvo type="percent">
                <xm:f>0</xm:f>
              </x14:cfvo>
              <x14:cfvo type="percent">
                <xm:f>33</xm:f>
              </x14:cfvo>
              <x14:cfvo type="formula">
                <xm:f>ELC</xm:f>
              </x14:cfvo>
              <x14:cfIcon iconSet="NoIcons" iconId="0"/>
              <x14:cfIcon iconSet="NoIcons" iconId="0"/>
              <x14:cfIcon iconSet="3Stars" iconId="2"/>
            </x14:iconSet>
          </x14:cfRule>
          <xm:sqref>G3:G1479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zoomScale="85" zoomScaleNormal="85" workbookViewId="0">
      <selection activeCell="C58" sqref="C58"/>
    </sheetView>
  </sheetViews>
  <sheetFormatPr baseColWidth="10" defaultRowHeight="15" x14ac:dyDescent="0.25"/>
  <cols>
    <col min="1" max="1" width="12.42578125" customWidth="1"/>
    <col min="2" max="2" width="24.7109375" customWidth="1"/>
    <col min="3" max="3" width="7.140625" style="35" bestFit="1" customWidth="1"/>
    <col min="4" max="4" width="4" style="35" bestFit="1" customWidth="1"/>
    <col min="5" max="5" width="13.140625" bestFit="1" customWidth="1"/>
    <col min="6" max="6" width="24.140625" bestFit="1" customWidth="1"/>
    <col min="7" max="7" width="15.42578125" style="16" bestFit="1" customWidth="1"/>
    <col min="8" max="8" width="23.7109375" bestFit="1" customWidth="1"/>
    <col min="9" max="9" width="11.28515625" customWidth="1"/>
    <col min="10" max="10" width="2" customWidth="1"/>
    <col min="11" max="11" width="15.28515625" customWidth="1"/>
    <col min="12" max="12" width="25.140625" customWidth="1"/>
    <col min="13" max="13" width="2" style="54" customWidth="1"/>
    <col min="15" max="15" width="18.85546875" customWidth="1"/>
    <col min="16" max="16" width="24.42578125" bestFit="1" customWidth="1"/>
    <col min="17" max="17" width="10.28515625" customWidth="1"/>
  </cols>
  <sheetData>
    <row r="1" spans="1:20" ht="21.75" thickBot="1" x14ac:dyDescent="0.4">
      <c r="A1" s="509" t="s">
        <v>41</v>
      </c>
      <c r="B1" s="509"/>
      <c r="C1" s="509"/>
      <c r="D1" s="340"/>
      <c r="E1" s="48" t="s">
        <v>187</v>
      </c>
      <c r="F1" s="306">
        <f>SUM(F3:F30)</f>
        <v>0</v>
      </c>
      <c r="G1" s="48" t="s">
        <v>188</v>
      </c>
      <c r="H1" s="306">
        <f>F32</f>
        <v>102000000</v>
      </c>
      <c r="I1" s="50"/>
      <c r="J1" s="54"/>
      <c r="K1" s="34" t="s">
        <v>59</v>
      </c>
      <c r="L1" s="34"/>
      <c r="N1" s="54"/>
      <c r="O1" s="514" t="s">
        <v>45</v>
      </c>
      <c r="P1" s="514"/>
      <c r="Q1" s="514"/>
      <c r="R1" s="514"/>
      <c r="S1" s="398"/>
    </row>
    <row r="2" spans="1:20" ht="30" x14ac:dyDescent="0.25">
      <c r="A2" s="499" t="s">
        <v>38</v>
      </c>
      <c r="B2" s="7" t="s">
        <v>36</v>
      </c>
      <c r="C2" s="7" t="s">
        <v>52</v>
      </c>
      <c r="D2" s="7" t="s">
        <v>405</v>
      </c>
      <c r="E2" s="7" t="s">
        <v>5</v>
      </c>
      <c r="F2" s="24" t="s">
        <v>1157</v>
      </c>
      <c r="G2" s="49" t="s">
        <v>189</v>
      </c>
      <c r="H2" s="19" t="s">
        <v>2678</v>
      </c>
      <c r="I2" s="51" t="s">
        <v>2405</v>
      </c>
      <c r="J2" s="54"/>
      <c r="N2" s="40" t="s">
        <v>112</v>
      </c>
      <c r="O2" s="380" t="s">
        <v>108</v>
      </c>
      <c r="P2" s="388" t="s">
        <v>109</v>
      </c>
      <c r="Q2" s="15" t="s">
        <v>46</v>
      </c>
      <c r="R2" s="15" t="s">
        <v>55</v>
      </c>
    </row>
    <row r="3" spans="1:20" ht="15.75" x14ac:dyDescent="0.25">
      <c r="A3" s="499"/>
      <c r="B3" s="11" t="s">
        <v>220</v>
      </c>
      <c r="C3" s="9" t="str">
        <f>IF(ISERROR(VLOOKUP(B3,Données!$B$3:$L$1479,5,FALSE)),"",VLOOKUP(B3,Données!$B$3:$L$1479,5,FALSE))</f>
        <v/>
      </c>
      <c r="D3" s="347" t="str">
        <f>IF(ISERROR(VLOOKUP(B3,Données!$B$3:$X$1479,23,FALSE)),"",VLOOKUP(B3,Données!$B$3:$X$1479,23,FALSE))</f>
        <v/>
      </c>
      <c r="E3" s="9" t="str">
        <f>IF(ISERROR(VLOOKUP(B3,Données!$B$3:$L$1479,7,FALSE)),"",VLOOKUP(B3,Données!$B$3:$L$1479,7,FALSE))</f>
        <v/>
      </c>
      <c r="F3" s="25">
        <f>IF(ISERROR(VLOOKUP(B3,Données!$B$3:$U$1479,11,FALSE)),0,VLOOKUP(B3,Données!$B$3:$U$1479,11,FALSE))</f>
        <v>0</v>
      </c>
      <c r="G3" s="17">
        <f>VALUE(COUNTIF(Validation!$A$2:$H$64,B3))-1</f>
        <v>0</v>
      </c>
      <c r="H3" s="363">
        <f>IF(ISERROR(VLOOKUP(B3,Données!$B$3:$U$1479,12,FALSE)),0,VLOOKUP(B3,Données!$B$3:$U$1479,12,FALSE))</f>
        <v>0</v>
      </c>
      <c r="I3" s="52">
        <f>IF(ISERROR(VLOOKUP(B3,Données!$B$3:$U$1479,20,FALSE)),0,VLOOKUP(B3,Données!$B$3:$U$1479,20,FALSE))</f>
        <v>0</v>
      </c>
      <c r="J3" s="54"/>
      <c r="R3" s="466" t="str">
        <f>IF(Q3="","",Q3+7)</f>
        <v/>
      </c>
    </row>
    <row r="4" spans="1:20" ht="15.75" x14ac:dyDescent="0.25">
      <c r="A4" s="499"/>
      <c r="B4" s="6" t="s">
        <v>346</v>
      </c>
      <c r="C4" s="9" t="str">
        <f>IF(ISERROR(VLOOKUP(B4,Données!$B$3:$L$1479,5,FALSE)),"",VLOOKUP(B4,Données!$B$3:$L$1479,5,FALSE))</f>
        <v/>
      </c>
      <c r="D4" s="347" t="str">
        <f>IF(ISERROR(VLOOKUP(B4,Données!$B$3:$X$1479,23,FALSE)),"",VLOOKUP(B4,Données!$B$3:$X$1479,23,FALSE))</f>
        <v/>
      </c>
      <c r="E4" s="9" t="str">
        <f>IF(ISERROR(VLOOKUP(B4,Données!$B$3:$L$1479,7,FALSE)),"",VLOOKUP(B4,Données!$B$3:$L$1479,7,FALSE))</f>
        <v/>
      </c>
      <c r="F4" s="25">
        <f>IF(ISERROR(VLOOKUP(B4,Données!$B$3:$U$1479,11,FALSE)),0,VLOOKUP(B4,Données!$B$3:$U$1479,11,FALSE))</f>
        <v>0</v>
      </c>
      <c r="G4" s="17">
        <f>VALUE(COUNTIF(Validation!$A$2:$H$64,B4))-1</f>
        <v>0</v>
      </c>
      <c r="H4" s="363">
        <f>IF(ISERROR(VLOOKUP(B4,Données!$B$3:$U$1479,12,FALSE)),0,VLOOKUP(B4,Données!$B$3:$U$1479,12,FALSE))</f>
        <v>0</v>
      </c>
      <c r="I4" s="52">
        <f>IF(ISERROR(VLOOKUP(B4,Données!$B$3:$U$1479,20,FALSE)),0,VLOOKUP(B4,Données!$B$3:$U$1479,20,FALSE))</f>
        <v>0</v>
      </c>
      <c r="J4" s="54"/>
      <c r="R4" s="466" t="str">
        <f t="shared" ref="R4:R31" si="0">IF(Q4="","",Q4+7)</f>
        <v/>
      </c>
    </row>
    <row r="5" spans="1:20" ht="15.75" x14ac:dyDescent="0.25">
      <c r="A5" s="499"/>
      <c r="B5" s="6" t="s">
        <v>1075</v>
      </c>
      <c r="C5" s="9" t="str">
        <f>IF(ISERROR(VLOOKUP(B5,Données!$B$3:$L$1479,5,FALSE)),"",VLOOKUP(B5,Données!$B$3:$L$1479,5,FALSE))</f>
        <v/>
      </c>
      <c r="D5" s="347" t="str">
        <f>IF(ISERROR(VLOOKUP(B5,Données!$B$3:$X$1479,23,FALSE)),"",VLOOKUP(B5,Données!$B$3:$X$1479,23,FALSE))</f>
        <v/>
      </c>
      <c r="E5" s="9" t="str">
        <f>IF(ISERROR(VLOOKUP(B5,Données!$B$3:$L$1479,7,FALSE)),"",VLOOKUP(B5,Données!$B$3:$L$1479,7,FALSE))</f>
        <v/>
      </c>
      <c r="F5" s="25">
        <f>IF(ISERROR(VLOOKUP(B5,Données!$B$3:$U$1479,11,FALSE)),0,VLOOKUP(B5,Données!$B$3:$U$1479,11,FALSE))</f>
        <v>0</v>
      </c>
      <c r="G5" s="17">
        <f>VALUE(COUNTIF(Validation!$A$2:$H$64,B5))-1</f>
        <v>0</v>
      </c>
      <c r="H5" s="363">
        <f>IF(ISERROR(VLOOKUP(B5,Données!$B$3:$U$1479,12,FALSE)),0,VLOOKUP(B5,Données!$B$3:$U$1479,12,FALSE))</f>
        <v>0</v>
      </c>
      <c r="I5" s="52">
        <f>IF(ISERROR(VLOOKUP(B5,Données!$B$3:$U$1479,20,FALSE)),0,VLOOKUP(B5,Données!$B$3:$U$1479,20,FALSE))</f>
        <v>0</v>
      </c>
      <c r="J5" s="54"/>
      <c r="R5" s="466" t="str">
        <f t="shared" si="0"/>
        <v/>
      </c>
    </row>
    <row r="6" spans="1:20" ht="15.75" x14ac:dyDescent="0.25">
      <c r="A6" s="499"/>
      <c r="B6" s="11" t="s">
        <v>348</v>
      </c>
      <c r="C6" s="9" t="str">
        <f>IF(ISERROR(VLOOKUP(B6,Données!$B$3:$L$1479,5,FALSE)),"",VLOOKUP(B6,Données!$B$3:$L$1479,5,FALSE))</f>
        <v/>
      </c>
      <c r="D6" s="347" t="str">
        <f>IF(ISERROR(VLOOKUP(B6,Données!$B$3:$X$1479,23,FALSE)),"",VLOOKUP(B6,Données!$B$3:$X$1479,23,FALSE))</f>
        <v/>
      </c>
      <c r="E6" s="9" t="str">
        <f>IF(ISERROR(VLOOKUP(B6,Données!$B$3:$L$1479,7,FALSE)),"",VLOOKUP(B6,Données!$B$3:$L$1479,7,FALSE))</f>
        <v/>
      </c>
      <c r="F6" s="25">
        <f>IF(ISERROR(VLOOKUP(B6,Données!$B$3:$U$1479,11,FALSE)),0,VLOOKUP(B6,Données!$B$3:$U$1479,11,FALSE))</f>
        <v>0</v>
      </c>
      <c r="G6" s="17">
        <f>VALUE(COUNTIF(Validation!$A$2:$H$64,B6))-1</f>
        <v>0</v>
      </c>
      <c r="H6" s="363">
        <f>IF(ISERROR(VLOOKUP(B6,Données!$B$3:$U$1479,12,FALSE)),0,VLOOKUP(B6,Données!$B$3:$U$1479,12,FALSE))</f>
        <v>0</v>
      </c>
      <c r="I6" s="52">
        <f>IF(ISERROR(VLOOKUP(B6,Données!$B$3:$U$1479,20,FALSE)),0,VLOOKUP(B6,Données!$B$3:$U$1479,20,FALSE))</f>
        <v>0</v>
      </c>
      <c r="J6" s="54"/>
      <c r="Q6" s="466"/>
      <c r="R6" s="466" t="str">
        <f t="shared" si="0"/>
        <v/>
      </c>
    </row>
    <row r="7" spans="1:20" ht="15.75" x14ac:dyDescent="0.25">
      <c r="A7" s="499"/>
      <c r="B7" s="11" t="s">
        <v>349</v>
      </c>
      <c r="C7" s="9" t="str">
        <f>IF(ISERROR(VLOOKUP(B7,Données!$B$3:$L$1479,5,FALSE)),"",VLOOKUP(B7,Données!$B$3:$L$1479,5,FALSE))</f>
        <v/>
      </c>
      <c r="D7" s="347" t="str">
        <f>IF(ISERROR(VLOOKUP(B7,Données!$B$3:$X$1479,23,FALSE)),"",VLOOKUP(B7,Données!$B$3:$X$1479,23,FALSE))</f>
        <v/>
      </c>
      <c r="E7" s="9" t="str">
        <f>IF(ISERROR(VLOOKUP(B7,Données!$B$3:$L$1479,7,FALSE)),"",VLOOKUP(B7,Données!$B$3:$L$1479,7,FALSE))</f>
        <v/>
      </c>
      <c r="F7" s="25">
        <f>IF(ISERROR(VLOOKUP(B7,Données!$B$3:$U$1479,11,FALSE)),0,VLOOKUP(B7,Données!$B$3:$U$1479,11,FALSE))</f>
        <v>0</v>
      </c>
      <c r="G7" s="17">
        <f>VALUE(COUNTIF(Validation!$A$2:$H$64,B7))-1</f>
        <v>0</v>
      </c>
      <c r="H7" s="363">
        <f>IF(ISERROR(VLOOKUP(B7,Données!$B$3:$U$1479,12,FALSE)),0,VLOOKUP(B7,Données!$B$3:$U$1479,12,FALSE))</f>
        <v>0</v>
      </c>
      <c r="I7" s="52">
        <f>IF(ISERROR(VLOOKUP(B7,Données!$B$3:$U$1479,20,FALSE)),0,VLOOKUP(B7,Données!$B$3:$U$1479,20,FALSE))</f>
        <v>0</v>
      </c>
      <c r="J7" s="54"/>
      <c r="Q7" s="466"/>
      <c r="R7" s="466"/>
      <c r="S7" s="396"/>
      <c r="T7" s="396"/>
    </row>
    <row r="8" spans="1:20" ht="15.75" x14ac:dyDescent="0.25">
      <c r="A8" s="499"/>
      <c r="B8" s="11" t="s">
        <v>350</v>
      </c>
      <c r="C8" s="9" t="str">
        <f>IF(ISERROR(VLOOKUP(B8,Données!$B$3:$L$1479,5,FALSE)),"",VLOOKUP(B8,Données!$B$3:$L$1479,5,FALSE))</f>
        <v/>
      </c>
      <c r="D8" s="347" t="str">
        <f>IF(ISERROR(VLOOKUP(B8,Données!$B$3:$X$1479,23,FALSE)),"",VLOOKUP(B8,Données!$B$3:$X$1479,23,FALSE))</f>
        <v/>
      </c>
      <c r="E8" s="9" t="str">
        <f>IF(ISERROR(VLOOKUP(B8,Données!$B$3:$L$1479,7,FALSE)),"",VLOOKUP(B8,Données!$B$3:$L$1479,7,FALSE))</f>
        <v/>
      </c>
      <c r="F8" s="25">
        <f>IF(ISERROR(VLOOKUP(B8,Données!$B$3:$U$1479,11,FALSE)),0,VLOOKUP(B8,Données!$B$3:$U$1479,11,FALSE))</f>
        <v>0</v>
      </c>
      <c r="G8" s="17">
        <f>VALUE(COUNTIF(Validation!$A$2:$H$64,B8))-1</f>
        <v>0</v>
      </c>
      <c r="H8" s="363">
        <f>IF(ISERROR(VLOOKUP(B8,Données!$B$3:$U$1479,12,FALSE)),0,VLOOKUP(B8,Données!$B$3:$U$1479,12,FALSE))</f>
        <v>0</v>
      </c>
      <c r="I8" s="52">
        <f>IF(ISERROR(VLOOKUP(B8,Données!$B$3:$U$1479,20,FALSE)),0,VLOOKUP(B8,Données!$B$3:$U$1479,20,FALSE))</f>
        <v>0</v>
      </c>
      <c r="J8" s="54"/>
      <c r="Q8" s="396"/>
      <c r="R8" s="466" t="str">
        <f t="shared" si="0"/>
        <v/>
      </c>
    </row>
    <row r="9" spans="1:20" ht="15.75" x14ac:dyDescent="0.25">
      <c r="A9" s="499"/>
      <c r="B9" s="11" t="s">
        <v>351</v>
      </c>
      <c r="C9" s="9" t="str">
        <f>IF(ISERROR(VLOOKUP(B9,Données!$B$3:$L$1479,5,FALSE)),"",VLOOKUP(B9,Données!$B$3:$L$1479,5,FALSE))</f>
        <v/>
      </c>
      <c r="D9" s="347" t="str">
        <f>IF(ISERROR(VLOOKUP(B9,Données!$B$3:$X$1479,23,FALSE)),"",VLOOKUP(B9,Données!$B$3:$X$1479,23,FALSE))</f>
        <v/>
      </c>
      <c r="E9" s="9" t="str">
        <f>IF(ISERROR(VLOOKUP(B9,Données!$B$3:$L$1479,7,FALSE)),"",VLOOKUP(B9,Données!$B$3:$L$1479,7,FALSE))</f>
        <v/>
      </c>
      <c r="F9" s="25">
        <f>IF(ISERROR(VLOOKUP(B9,Données!$B$3:$U$1479,11,FALSE)),0,VLOOKUP(B9,Données!$B$3:$U$1479,11,FALSE))</f>
        <v>0</v>
      </c>
      <c r="G9" s="17">
        <f>VALUE(COUNTIF(Validation!$A$2:$H$64,B9))-1</f>
        <v>0</v>
      </c>
      <c r="H9" s="363">
        <f>IF(ISERROR(VLOOKUP(B9,Données!$B$3:$U$1479,12,FALSE)),0,VLOOKUP(B9,Données!$B$3:$U$1479,12,FALSE))</f>
        <v>0</v>
      </c>
      <c r="I9" s="52">
        <f>IF(ISERROR(VLOOKUP(B9,Données!$B$3:$U$1479,20,FALSE)),0,VLOOKUP(B9,Données!$B$3:$U$1479,20,FALSE))</f>
        <v>0</v>
      </c>
      <c r="J9" s="54"/>
      <c r="K9" s="501" t="s">
        <v>60</v>
      </c>
      <c r="L9" s="501"/>
      <c r="Q9" s="466"/>
      <c r="R9" s="466" t="str">
        <f t="shared" si="0"/>
        <v/>
      </c>
    </row>
    <row r="10" spans="1:20" ht="15.75" x14ac:dyDescent="0.25">
      <c r="A10" s="499"/>
      <c r="B10" s="11" t="s">
        <v>136</v>
      </c>
      <c r="C10" s="9" t="str">
        <f>IF(ISERROR(VLOOKUP(B10,Données!$B$3:$L$1479,5,FALSE)),"",VLOOKUP(B10,Données!$B$3:$L$1479,5,FALSE))</f>
        <v/>
      </c>
      <c r="D10" s="347" t="str">
        <f>IF(ISERROR(VLOOKUP(B10,Données!$B$3:$X$1479,23,FALSE)),"",VLOOKUP(B10,Données!$B$3:$X$1479,23,FALSE))</f>
        <v/>
      </c>
      <c r="E10" s="9" t="str">
        <f>IF(ISERROR(VLOOKUP(B10,Données!$B$3:$L$1479,7,FALSE)),"",VLOOKUP(B10,Données!$B$3:$L$1479,7,FALSE))</f>
        <v/>
      </c>
      <c r="F10" s="25">
        <f>IF(ISERROR(VLOOKUP(B10,Données!$B$3:$U$1479,11,FALSE)),0,VLOOKUP(B10,Données!$B$3:$U$1479,11,FALSE))</f>
        <v>0</v>
      </c>
      <c r="G10" s="17">
        <f>VALUE(COUNTIF(Validation!$A$2:$H$64,B10))-1</f>
        <v>0</v>
      </c>
      <c r="H10" s="363">
        <f>IF(ISERROR(VLOOKUP(B10,Données!$B$3:$U$1479,12,FALSE)),0,VLOOKUP(B10,Données!$B$3:$U$1479,12,FALSE))</f>
        <v>0</v>
      </c>
      <c r="I10" s="52">
        <f>IF(ISERROR(VLOOKUP(B10,Données!$B$3:$U$1479,20,FALSE)),0,VLOOKUP(B10,Données!$B$3:$U$1479,20,FALSE))</f>
        <v>0</v>
      </c>
      <c r="J10" s="54"/>
      <c r="K10" s="32" t="s">
        <v>62</v>
      </c>
      <c r="L10" s="32" t="s">
        <v>61</v>
      </c>
      <c r="Q10" s="466"/>
      <c r="R10" s="466" t="str">
        <f t="shared" si="0"/>
        <v/>
      </c>
    </row>
    <row r="11" spans="1:20" ht="15.75" x14ac:dyDescent="0.25">
      <c r="A11" s="499"/>
      <c r="B11" s="46" t="s">
        <v>364</v>
      </c>
      <c r="C11" s="9" t="str">
        <f>IF(ISERROR(VLOOKUP(B11,Données!$B$3:$L$1479,5,FALSE)),"",VLOOKUP(B11,Données!$B$3:$L$1479,5,FALSE))</f>
        <v/>
      </c>
      <c r="D11" s="347" t="str">
        <f>IF(ISERROR(VLOOKUP(B11,Données!$B$3:$X$1479,23,FALSE)),"",VLOOKUP(B11,Données!$B$3:$X$1479,23,FALSE))</f>
        <v/>
      </c>
      <c r="E11" s="9" t="str">
        <f>IF(ISERROR(VLOOKUP(B11,Données!$B$3:$L$1479,7,FALSE)),"",VLOOKUP(B11,Données!$B$3:$L$1479,7,FALSE))</f>
        <v/>
      </c>
      <c r="F11" s="25">
        <f>IF(ISERROR(VLOOKUP(B11,Données!$B$3:$U$1479,11,FALSE)),0,VLOOKUP(B11,Données!$B$3:$U$1479,11,FALSE))</f>
        <v>0</v>
      </c>
      <c r="G11" s="17">
        <f>VALUE(COUNTIF(Validation!$A$2:$H$64,B11))-1</f>
        <v>0</v>
      </c>
      <c r="H11" s="363">
        <f>IF(ISERROR(VLOOKUP(B11,Données!$B$3:$U$1479,12,FALSE)),0,VLOOKUP(B11,Données!$B$3:$U$1479,12,FALSE))</f>
        <v>0</v>
      </c>
      <c r="I11" s="52">
        <f>IF(ISERROR(VLOOKUP(B11,Données!$B$3:$U$1479,20,FALSE)),0,VLOOKUP(B11,Données!$B$3:$U$1479,20,FALSE))</f>
        <v>0</v>
      </c>
      <c r="J11" s="54"/>
      <c r="K11" t="s">
        <v>191</v>
      </c>
      <c r="L11" t="s">
        <v>1343</v>
      </c>
      <c r="R11" s="466" t="str">
        <f t="shared" si="0"/>
        <v/>
      </c>
    </row>
    <row r="12" spans="1:20" ht="15.75" x14ac:dyDescent="0.25">
      <c r="A12" s="499"/>
      <c r="B12" s="46" t="s">
        <v>249</v>
      </c>
      <c r="C12" s="9" t="str">
        <f>IF(ISERROR(VLOOKUP(B12,Données!$B$3:$L$1479,5,FALSE)),"",VLOOKUP(B12,Données!$B$3:$L$1479,5,FALSE))</f>
        <v/>
      </c>
      <c r="D12" s="347" t="str">
        <f>IF(ISERROR(VLOOKUP(B12,Données!$B$3:$X$1479,23,FALSE)),"",VLOOKUP(B12,Données!$B$3:$X$1479,23,FALSE))</f>
        <v/>
      </c>
      <c r="E12" s="9" t="str">
        <f>IF(ISERROR(VLOOKUP(B12,Données!$B$3:$L$1479,7,FALSE)),"",VLOOKUP(B12,Données!$B$3:$L$1479,7,FALSE))</f>
        <v/>
      </c>
      <c r="F12" s="25">
        <f>IF(ISERROR(VLOOKUP(B12,Données!$B$3:$U$1479,11,FALSE)),0,VLOOKUP(B12,Données!$B$3:$U$1479,11,FALSE))</f>
        <v>0</v>
      </c>
      <c r="G12" s="17">
        <f>VALUE(COUNTIF(Validation!$A$2:$H$64,B12))-1</f>
        <v>0</v>
      </c>
      <c r="H12" s="363">
        <f>IF(ISERROR(VLOOKUP(B12,Données!$B$3:$U$1479,12,FALSE)),0,VLOOKUP(B12,Données!$B$3:$U$1479,12,FALSE))</f>
        <v>0</v>
      </c>
      <c r="I12" s="52">
        <f>IF(ISERROR(VLOOKUP(B12,Données!$B$3:$U$1479,20,FALSE)),0,VLOOKUP(B12,Données!$B$3:$U$1479,20,FALSE))</f>
        <v>0</v>
      </c>
      <c r="J12" s="54"/>
      <c r="K12" t="s">
        <v>194</v>
      </c>
      <c r="L12" t="s">
        <v>1343</v>
      </c>
      <c r="R12" s="466" t="str">
        <f t="shared" si="0"/>
        <v/>
      </c>
    </row>
    <row r="13" spans="1:20" ht="15.75" x14ac:dyDescent="0.25">
      <c r="A13" s="499"/>
      <c r="B13" s="46" t="s">
        <v>935</v>
      </c>
      <c r="C13" s="9" t="str">
        <f>IF(ISERROR(VLOOKUP(B13,Données!$B$3:$L$1479,5,FALSE)),"",VLOOKUP(B13,Données!$B$3:$L$1479,5,FALSE))</f>
        <v/>
      </c>
      <c r="D13" s="347" t="str">
        <f>IF(ISERROR(VLOOKUP(B13,Données!$B$3:$X$1479,23,FALSE)),"",VLOOKUP(B13,Données!$B$3:$X$1479,23,FALSE))</f>
        <v/>
      </c>
      <c r="E13" s="9" t="str">
        <f>IF(ISERROR(VLOOKUP(B13,Données!$B$3:$L$1479,7,FALSE)),"",VLOOKUP(B13,Données!$B$3:$L$1479,7,FALSE))</f>
        <v/>
      </c>
      <c r="F13" s="25">
        <f>IF(ISERROR(VLOOKUP(B13,Données!$B$3:$U$1479,11,FALSE)),0,VLOOKUP(B13,Données!$B$3:$U$1479,11,FALSE))</f>
        <v>0</v>
      </c>
      <c r="G13" s="17">
        <f>VALUE(COUNTIF(Validation!$A$2:$H$64,B13))-1</f>
        <v>0</v>
      </c>
      <c r="H13" s="363">
        <f>IF(ISERROR(VLOOKUP(B13,Données!$B$3:$U$1479,12,FALSE)),0,VLOOKUP(B13,Données!$B$3:$U$1479,12,FALSE))</f>
        <v>0</v>
      </c>
      <c r="I13" s="52">
        <f>IF(ISERROR(VLOOKUP(B13,Données!$B$3:$U$1479,20,FALSE)),0,VLOOKUP(B13,Données!$B$3:$U$1479,20,FALSE))</f>
        <v>0</v>
      </c>
      <c r="J13" s="54"/>
      <c r="R13" s="466" t="str">
        <f t="shared" si="0"/>
        <v/>
      </c>
    </row>
    <row r="14" spans="1:20" ht="15.75" x14ac:dyDescent="0.25">
      <c r="A14" s="500"/>
      <c r="B14" s="45" t="s">
        <v>299</v>
      </c>
      <c r="C14" s="10" t="str">
        <f>IF(ISERROR(VLOOKUP(B14,Données!$B$3:$L$1479,5,FALSE)),"",VLOOKUP(B14,Données!$B$3:$L$1479,5,FALSE))</f>
        <v/>
      </c>
      <c r="D14" s="349" t="str">
        <f>IF(ISERROR(VLOOKUP(B14,Données!$B$3:$X$1479,23,FALSE)),"",VLOOKUP(B14,Données!$B$3:$X$1479,23,FALSE))</f>
        <v/>
      </c>
      <c r="E14" s="10" t="str">
        <f>IF(ISERROR(VLOOKUP(B14,Données!$B$3:$L$1479,7,FALSE)),"",VLOOKUP(B14,Données!$B$3:$L$1479,7,FALSE))</f>
        <v/>
      </c>
      <c r="F14" s="26">
        <f>IF(ISERROR(VLOOKUP(B14,Données!$B$3:$U$1479,11,FALSE)),0,VLOOKUP(B14,Données!$B$3:$U$1479,11,FALSE))</f>
        <v>0</v>
      </c>
      <c r="G14" s="23">
        <f>VALUE(COUNTIF(Validation!$A$2:$H$64,B14))-1</f>
        <v>0</v>
      </c>
      <c r="H14" s="364">
        <f>IF(ISERROR(VLOOKUP(B14,Données!$B$3:$U$1479,12,FALSE)),0,VLOOKUP(B14,Données!$B$3:$U$1479,12,FALSE))</f>
        <v>0</v>
      </c>
      <c r="I14" s="53">
        <f>IF(ISERROR(VLOOKUP(B14,Données!$B$3:$U$1479,20,FALSE)),0,VLOOKUP(B14,Données!$B$3:$U$1479,20,FALSE))</f>
        <v>0</v>
      </c>
      <c r="J14" s="54"/>
      <c r="R14" s="466" t="str">
        <f t="shared" si="0"/>
        <v/>
      </c>
    </row>
    <row r="15" spans="1:20" ht="15.75" x14ac:dyDescent="0.25">
      <c r="A15" s="502" t="s">
        <v>39</v>
      </c>
      <c r="B15" s="8" t="s">
        <v>353</v>
      </c>
      <c r="C15" s="9" t="str">
        <f>IF(ISERROR(VLOOKUP(B15,Données!$B$3:$L$1479,5,FALSE)),"",VLOOKUP(B15,Données!$B$3:$L$1479,5,FALSE))</f>
        <v/>
      </c>
      <c r="D15" s="347" t="str">
        <f>IF(ISERROR(VLOOKUP(B15,Données!$B$3:$X$1479,23,FALSE)),"",VLOOKUP(B15,Données!$B$3:$X$1479,23,FALSE))</f>
        <v/>
      </c>
      <c r="E15" s="9" t="str">
        <f>IF(ISERROR(VLOOKUP(B15,Données!$B$3:$L$1479,7,FALSE)),"",VLOOKUP(B15,Données!$B$3:$L$1479,7,FALSE))</f>
        <v/>
      </c>
      <c r="F15" s="25">
        <f>IF(ISERROR(VLOOKUP(B15,Données!$B$3:$U$1479,11,FALSE)),0,VLOOKUP(B15,Données!$B$3:$U$1479,11,FALSE))</f>
        <v>0</v>
      </c>
      <c r="G15" s="17">
        <f>VALUE(COUNTIF(Validation!$A$2:$H$64,B15))-1</f>
        <v>0</v>
      </c>
      <c r="H15" s="363">
        <f>IF(ISERROR(VLOOKUP(B15,Données!$B$3:$U$1479,12,FALSE)),0,VLOOKUP(B15,Données!$B$3:$U$1479,12,FALSE))</f>
        <v>0</v>
      </c>
      <c r="I15" s="52">
        <f>IF(ISERROR(VLOOKUP(B15,Données!$B$3:$U$1479,20,FALSE)),0,VLOOKUP(B15,Données!$B$3:$U$1479,20,FALSE))</f>
        <v>0</v>
      </c>
      <c r="J15" s="54"/>
      <c r="R15" s="466" t="str">
        <f t="shared" si="0"/>
        <v/>
      </c>
    </row>
    <row r="16" spans="1:20" ht="15.75" x14ac:dyDescent="0.25">
      <c r="A16" s="503"/>
      <c r="B16" s="6" t="s">
        <v>354</v>
      </c>
      <c r="C16" s="9" t="str">
        <f>IF(ISERROR(VLOOKUP(B16,Données!$B$3:$L$1479,5,FALSE)),"",VLOOKUP(B16,Données!$B$3:$L$1479,5,FALSE))</f>
        <v/>
      </c>
      <c r="D16" s="347" t="str">
        <f>IF(ISERROR(VLOOKUP(B16,Données!$B$3:$X$1479,23,FALSE)),"",VLOOKUP(B16,Données!$B$3:$X$1479,23,FALSE))</f>
        <v/>
      </c>
      <c r="E16" s="9" t="str">
        <f>IF(ISERROR(VLOOKUP(B16,Données!$B$3:$L$1479,7,FALSE)),"",VLOOKUP(B16,Données!$B$3:$L$1479,7,FALSE))</f>
        <v/>
      </c>
      <c r="F16" s="25">
        <f>IF(ISERROR(VLOOKUP(B16,Données!$B$3:$U$1479,11,FALSE)),0,VLOOKUP(B16,Données!$B$3:$U$1479,11,FALSE))</f>
        <v>0</v>
      </c>
      <c r="G16" s="17">
        <f>VALUE(COUNTIF(Validation!$A$2:$H$64,B16))-1</f>
        <v>0</v>
      </c>
      <c r="H16" s="363">
        <f>IF(ISERROR(VLOOKUP(B16,Données!$B$3:$U$1479,12,FALSE)),0,VLOOKUP(B16,Données!$B$3:$U$1479,12,FALSE))</f>
        <v>0</v>
      </c>
      <c r="I16" s="52">
        <f>IF(ISERROR(VLOOKUP(B16,Données!$B$3:$U$1479,20,FALSE)),0,VLOOKUP(B16,Données!$B$3:$U$1479,20,FALSE))</f>
        <v>0</v>
      </c>
      <c r="J16" s="54"/>
      <c r="R16" s="466" t="str">
        <f t="shared" si="0"/>
        <v/>
      </c>
    </row>
    <row r="17" spans="1:18" ht="15.75" x14ac:dyDescent="0.25">
      <c r="A17" s="503"/>
      <c r="B17" s="46" t="s">
        <v>697</v>
      </c>
      <c r="C17" s="9" t="str">
        <f>IF(ISERROR(VLOOKUP(B17,Données!$B$3:$L$1479,5,FALSE)),"",VLOOKUP(B17,Données!$B$3:$L$1479,5,FALSE))</f>
        <v/>
      </c>
      <c r="D17" s="347" t="str">
        <f>IF(ISERROR(VLOOKUP(B17,Données!$B$3:$X$1479,23,FALSE)),"",VLOOKUP(B17,Données!$B$3:$X$1479,23,FALSE))</f>
        <v/>
      </c>
      <c r="E17" s="9" t="str">
        <f>IF(ISERROR(VLOOKUP(B17,Données!$B$3:$L$1479,7,FALSE)),"",VLOOKUP(B17,Données!$B$3:$L$1479,7,FALSE))</f>
        <v/>
      </c>
      <c r="F17" s="25">
        <f>IF(ISERROR(VLOOKUP(B17,Données!$B$3:$U$1479,11,FALSE)),0,VLOOKUP(B17,Données!$B$3:$U$1479,11,FALSE))</f>
        <v>0</v>
      </c>
      <c r="G17" s="17">
        <f>VALUE(COUNTIF(Validation!$A$2:$H$64,B17))-1</f>
        <v>0</v>
      </c>
      <c r="H17" s="363">
        <f>IF(ISERROR(VLOOKUP(B17,Données!$B$3:$U$1479,12,FALSE)),0,VLOOKUP(B17,Données!$B$3:$U$1479,12,FALSE))</f>
        <v>0</v>
      </c>
      <c r="I17" s="52">
        <f>IF(ISERROR(VLOOKUP(B17,Données!$B$3:$U$1479,20,FALSE)),0,VLOOKUP(B17,Données!$B$3:$U$1479,20,FALSE))</f>
        <v>0</v>
      </c>
      <c r="J17" s="54"/>
      <c r="R17" s="466" t="str">
        <f t="shared" si="0"/>
        <v/>
      </c>
    </row>
    <row r="18" spans="1:18" ht="15.75" x14ac:dyDescent="0.25">
      <c r="A18" s="503"/>
      <c r="B18" s="11" t="s">
        <v>356</v>
      </c>
      <c r="C18" s="9" t="str">
        <f>IF(ISERROR(VLOOKUP(B18,Données!$B$3:$L$1479,5,FALSE)),"",VLOOKUP(B18,Données!$B$3:$L$1479,5,FALSE))</f>
        <v/>
      </c>
      <c r="D18" s="347" t="str">
        <f>IF(ISERROR(VLOOKUP(B18,Données!$B$3:$X$1479,23,FALSE)),"",VLOOKUP(B18,Données!$B$3:$X$1479,23,FALSE))</f>
        <v/>
      </c>
      <c r="E18" s="9" t="str">
        <f>IF(ISERROR(VLOOKUP(B18,Données!$B$3:$L$1479,7,FALSE)),"",VLOOKUP(B18,Données!$B$3:$L$1479,7,FALSE))</f>
        <v/>
      </c>
      <c r="F18" s="25">
        <f>IF(ISERROR(VLOOKUP(B18,Données!$B$3:$U$1479,11,FALSE)),0,VLOOKUP(B18,Données!$B$3:$U$1479,11,FALSE))</f>
        <v>0</v>
      </c>
      <c r="G18" s="17">
        <f>VALUE(COUNTIF(Validation!$A$2:$H$64,B18))-1</f>
        <v>0</v>
      </c>
      <c r="H18" s="363">
        <f>IF(ISERROR(VLOOKUP(B18,Données!$B$3:$U$1479,12,FALSE)),0,VLOOKUP(B18,Données!$B$3:$U$1479,12,FALSE))</f>
        <v>0</v>
      </c>
      <c r="I18" s="52">
        <f>IF(ISERROR(VLOOKUP(B18,Données!$B$3:$U$1479,20,FALSE)),0,VLOOKUP(B18,Données!$B$3:$U$1479,20,FALSE))</f>
        <v>0</v>
      </c>
      <c r="J18" s="55"/>
      <c r="R18" s="466" t="str">
        <f t="shared" si="0"/>
        <v/>
      </c>
    </row>
    <row r="19" spans="1:18" ht="15.75" x14ac:dyDescent="0.25">
      <c r="A19" s="503"/>
      <c r="B19" s="46" t="s">
        <v>213</v>
      </c>
      <c r="C19" s="9" t="str">
        <f>IF(ISERROR(VLOOKUP(B19,Données!$B$3:$L$1479,5,FALSE)),"",VLOOKUP(B19,Données!$B$3:$L$1479,5,FALSE))</f>
        <v/>
      </c>
      <c r="D19" s="347" t="str">
        <f>IF(ISERROR(VLOOKUP(B19,Données!$B$3:$X$1479,23,FALSE)),"",VLOOKUP(B19,Données!$B$3:$X$1479,23,FALSE))</f>
        <v/>
      </c>
      <c r="E19" s="9" t="str">
        <f>IF(ISERROR(VLOOKUP(B19,Données!$B$3:$L$1479,7,FALSE)),"",VLOOKUP(B19,Données!$B$3:$L$1479,7,FALSE))</f>
        <v/>
      </c>
      <c r="F19" s="25">
        <f>IF(ISERROR(VLOOKUP(B19,Données!$B$3:$U$1479,11,FALSE)),0,VLOOKUP(B19,Données!$B$3:$U$1479,11,FALSE))</f>
        <v>0</v>
      </c>
      <c r="G19" s="17">
        <f>VALUE(COUNTIF(Validation!$A$2:$H$64,B19))-1</f>
        <v>0</v>
      </c>
      <c r="H19" s="363">
        <f>IF(ISERROR(VLOOKUP(B19,Données!$B$3:$U$1479,12,FALSE)),0,VLOOKUP(B19,Données!$B$3:$U$1479,12,FALSE))</f>
        <v>0</v>
      </c>
      <c r="I19" s="52">
        <f>IF(ISERROR(VLOOKUP(B19,Données!$B$3:$U$1479,20,FALSE)),0,VLOOKUP(B19,Données!$B$3:$U$1479,20,FALSE))</f>
        <v>0</v>
      </c>
      <c r="J19" s="55"/>
      <c r="R19" s="466" t="str">
        <f t="shared" si="0"/>
        <v/>
      </c>
    </row>
    <row r="20" spans="1:18" ht="15.75" x14ac:dyDescent="0.25">
      <c r="A20" s="504"/>
      <c r="B20" s="20" t="s">
        <v>460</v>
      </c>
      <c r="C20" s="10" t="str">
        <f>IF(ISERROR(VLOOKUP(B20,Données!$B$3:$L$1479,5,FALSE)),"",VLOOKUP(B20,Données!$B$3:$L$1479,5,FALSE))</f>
        <v/>
      </c>
      <c r="D20" s="349" t="str">
        <f>IF(ISERROR(VLOOKUP(B20,Données!$B$3:$X$1479,23,FALSE)),"",VLOOKUP(B20,Données!$B$3:$X$1479,23,FALSE))</f>
        <v/>
      </c>
      <c r="E20" s="10" t="str">
        <f>IF(ISERROR(VLOOKUP(B20,Données!$B$3:$L$1479,7,FALSE)),"",VLOOKUP(B20,Données!$B$3:$L$1479,7,FALSE))</f>
        <v/>
      </c>
      <c r="F20" s="26">
        <f>IF(ISERROR(VLOOKUP(B20,Données!$B$3:$U$1479,11,FALSE)),0,VLOOKUP(B20,Données!$B$3:$U$1479,11,FALSE))</f>
        <v>0</v>
      </c>
      <c r="G20" s="23">
        <f>VALUE(COUNTIF(Validation!$A$2:$H$64,B20))-1</f>
        <v>0</v>
      </c>
      <c r="H20" s="364">
        <f>IF(ISERROR(VLOOKUP(B20,Données!$B$3:$U$1479,12,FALSE)),0,VLOOKUP(B20,Données!$B$3:$U$1479,12,FALSE))</f>
        <v>0</v>
      </c>
      <c r="I20" s="53">
        <f>IF(ISERROR(VLOOKUP(B20,Données!$B$3:$U$1479,20,FALSE)),0,VLOOKUP(B20,Données!$B$3:$U$1479,20,FALSE))</f>
        <v>0</v>
      </c>
      <c r="J20" s="55"/>
      <c r="R20" s="466" t="str">
        <f t="shared" si="0"/>
        <v/>
      </c>
    </row>
    <row r="21" spans="1:18" ht="15.75" x14ac:dyDescent="0.25">
      <c r="A21" s="497" t="s">
        <v>40</v>
      </c>
      <c r="B21" s="6" t="s">
        <v>276</v>
      </c>
      <c r="C21" s="9" t="str">
        <f>IF(ISERROR(VLOOKUP(B21,Données!$B$3:$L$1479,5,FALSE)),"",VLOOKUP(B21,Données!$B$3:$L$1479,5,FALSE))</f>
        <v/>
      </c>
      <c r="D21" s="347" t="str">
        <f>IF(ISERROR(VLOOKUP(B21,Données!$B$3:$X$1479,23,FALSE)),"",VLOOKUP(B21,Données!$B$3:$X$1479,23,FALSE))</f>
        <v/>
      </c>
      <c r="E21" s="9" t="str">
        <f>IF(ISERROR(VLOOKUP(B21,Données!$B$3:$L$1479,7,FALSE)),"",VLOOKUP(B21,Données!$B$3:$L$1479,7,FALSE))</f>
        <v/>
      </c>
      <c r="F21" s="25">
        <f>IF(ISERROR(VLOOKUP(B21,Données!$B$3:$U$1479,11,FALSE)),0,VLOOKUP(B21,Données!$B$3:$U$1479,11,FALSE))</f>
        <v>0</v>
      </c>
      <c r="G21" s="17">
        <f>VALUE(COUNTIF(Validation!$A$2:$H$64,B21))-1</f>
        <v>0</v>
      </c>
      <c r="H21" s="363">
        <f>IF(ISERROR(VLOOKUP(B21,Données!$B$3:$U$1479,12,FALSE)),0,VLOOKUP(B21,Données!$B$3:$U$1479,12,FALSE))</f>
        <v>0</v>
      </c>
      <c r="I21" s="52">
        <f>IF(ISERROR(VLOOKUP(B21,Données!$B$3:$U$1479,20,FALSE)),0,VLOOKUP(B21,Données!$B$3:$U$1479,20,FALSE))</f>
        <v>0</v>
      </c>
      <c r="J21" s="54"/>
      <c r="R21" s="466" t="str">
        <f t="shared" si="0"/>
        <v/>
      </c>
    </row>
    <row r="22" spans="1:18" ht="15.75" customHeight="1" x14ac:dyDescent="0.25">
      <c r="A22" s="498"/>
      <c r="B22" s="20" t="s">
        <v>546</v>
      </c>
      <c r="C22" s="10" t="str">
        <f>IF(ISERROR(VLOOKUP(B22,Données!$B$3:$L$1479,5,FALSE)),"",VLOOKUP(B22,Données!$B$3:$L$1479,5,FALSE))</f>
        <v/>
      </c>
      <c r="D22" s="349" t="str">
        <f>IF(ISERROR(VLOOKUP(B22,Données!$B$3:$X$1479,23,FALSE)),"",VLOOKUP(B22,Données!$B$3:$X$1479,23,FALSE))</f>
        <v/>
      </c>
      <c r="E22" s="10" t="str">
        <f>IF(ISERROR(VLOOKUP(B22,Données!$B$3:$L$1479,7,FALSE)),"",VLOOKUP(B22,Données!$B$3:$L$1479,7,FALSE))</f>
        <v/>
      </c>
      <c r="F22" s="26">
        <f>IF(ISERROR(VLOOKUP(B22,Données!$B$3:$U$1479,11,FALSE)),0,VLOOKUP(B22,Données!$B$3:$U$1479,11,FALSE))</f>
        <v>0</v>
      </c>
      <c r="G22" s="23">
        <f>VALUE(COUNTIF(Validation!$A$2:$H$64,B22))-1</f>
        <v>0</v>
      </c>
      <c r="H22" s="364">
        <f>IF(ISERROR(VLOOKUP(B22,Données!$B$3:$U$1479,12,FALSE)),0,VLOOKUP(B22,Données!$B$3:$U$1479,12,FALSE))</f>
        <v>0</v>
      </c>
      <c r="I22" s="53">
        <f>IF(ISERROR(VLOOKUP(B22,Données!$B$3:$U$1479,20,FALSE)),0,VLOOKUP(B22,Données!$B$3:$U$1479,20,FALSE))</f>
        <v>0</v>
      </c>
      <c r="J22" s="54"/>
      <c r="R22" s="466" t="str">
        <f t="shared" si="0"/>
        <v/>
      </c>
    </row>
    <row r="23" spans="1:18" ht="15.75" customHeight="1" x14ac:dyDescent="0.25">
      <c r="A23" s="510" t="s">
        <v>42</v>
      </c>
      <c r="B23" s="46" t="s">
        <v>363</v>
      </c>
      <c r="C23" s="9" t="str">
        <f>IF(ISERROR(VLOOKUP(B23,Données!$B$3:$L$1479,5,FALSE)),"",VLOOKUP(B23,Données!$B$3:$L$1479,5,FALSE))</f>
        <v/>
      </c>
      <c r="D23" s="347" t="str">
        <f>IF(ISERROR(VLOOKUP(B23,Données!$B$3:$X$1479,23,FALSE)),"",VLOOKUP(B23,Données!$B$3:$X$1479,23,FALSE))</f>
        <v/>
      </c>
      <c r="E23" s="9" t="str">
        <f>IF(ISERROR(VLOOKUP(B23,Données!$B$3:$L$1479,7,FALSE)),"",VLOOKUP(B23,Données!$B$3:$L$1479,7,FALSE))</f>
        <v/>
      </c>
      <c r="F23" s="25">
        <f>IF(ISERROR(VLOOKUP(B23,Données!$B$3:$U$1479,11,FALSE)),0,VLOOKUP(B23,Données!$B$3:$U$1479,11,FALSE))</f>
        <v>0</v>
      </c>
      <c r="G23" s="17">
        <f>VALUE(COUNTIF(Validation!$A$2:$H$64,B23))-1</f>
        <v>0</v>
      </c>
      <c r="H23" s="363">
        <f>IF(ISERROR(VLOOKUP(B23,Données!$B$3:$U$1479,12,FALSE)),0,VLOOKUP(B23,Données!$B$3:$U$1479,12,FALSE))</f>
        <v>0</v>
      </c>
      <c r="I23" s="52">
        <f>IF(ISERROR(VLOOKUP(B23,Données!$B$3:$U$1479,20,FALSE)),0,VLOOKUP(B23,Données!$B$3:$U$1479,20,FALSE))</f>
        <v>0</v>
      </c>
      <c r="J23" s="54"/>
      <c r="R23" s="466" t="str">
        <f t="shared" si="0"/>
        <v/>
      </c>
    </row>
    <row r="24" spans="1:18" ht="15.75" customHeight="1" x14ac:dyDescent="0.25">
      <c r="A24" s="511"/>
      <c r="B24" s="46" t="s">
        <v>640</v>
      </c>
      <c r="C24" s="9" t="str">
        <f>IF(ISERROR(VLOOKUP(B24,Données!$B$3:$L$1479,5,FALSE)),"",VLOOKUP(B24,Données!$B$3:$L$1479,5,FALSE))</f>
        <v/>
      </c>
      <c r="D24" s="347" t="str">
        <f>IF(ISERROR(VLOOKUP(B24,Données!$B$3:$X$1479,23,FALSE)),"",VLOOKUP(B24,Données!$B$3:$X$1479,23,FALSE))</f>
        <v/>
      </c>
      <c r="E24" s="9" t="str">
        <f>IF(ISERROR(VLOOKUP(B24,Données!$B$3:$L$1479,7,FALSE)),"",VLOOKUP(B24,Données!$B$3:$L$1479,7,FALSE))</f>
        <v/>
      </c>
      <c r="F24" s="25">
        <f>IF(ISERROR(VLOOKUP(B24,Données!$B$3:$U$1479,11,FALSE)),0,VLOOKUP(B24,Données!$B$3:$U$1479,11,FALSE))</f>
        <v>0</v>
      </c>
      <c r="G24" s="17">
        <f>VALUE(COUNTIF(Validation!$A$2:$H$64,B24))-1</f>
        <v>0</v>
      </c>
      <c r="H24" s="363">
        <f>IF(ISERROR(VLOOKUP(B24,Données!$B$3:$U$1479,12,FALSE)),0,VLOOKUP(B24,Données!$B$3:$U$1479,12,FALSE))</f>
        <v>0</v>
      </c>
      <c r="I24" s="52">
        <f>IF(ISERROR(VLOOKUP(B24,Données!$B$3:$U$1479,20,FALSE)),0,VLOOKUP(B24,Données!$B$3:$U$1479,20,FALSE))</f>
        <v>0</v>
      </c>
      <c r="J24" s="54"/>
      <c r="R24" s="466" t="str">
        <f t="shared" si="0"/>
        <v/>
      </c>
    </row>
    <row r="25" spans="1:18" ht="15.75" customHeight="1" x14ac:dyDescent="0.25">
      <c r="A25" s="511"/>
      <c r="B25" s="46" t="s">
        <v>355</v>
      </c>
      <c r="C25" s="9" t="str">
        <f>IF(ISERROR(VLOOKUP(B25,Données!$B$3:$L$1479,5,FALSE)),"",VLOOKUP(B25,Données!$B$3:$L$1479,5,FALSE))</f>
        <v/>
      </c>
      <c r="D25" s="347" t="str">
        <f>IF(ISERROR(VLOOKUP(B25,Données!$B$3:$X$1479,23,FALSE)),"",VLOOKUP(B25,Données!$B$3:$X$1479,23,FALSE))</f>
        <v/>
      </c>
      <c r="E25" s="9" t="str">
        <f>IF(ISERROR(VLOOKUP(B25,Données!$B$3:$L$1479,7,FALSE)),"",VLOOKUP(B25,Données!$B$3:$L$1479,7,FALSE))</f>
        <v/>
      </c>
      <c r="F25" s="25">
        <f>IF(ISERROR(VLOOKUP(B25,Données!$B$3:$U$1479,11,FALSE)),0,VLOOKUP(B25,Données!$B$3:$U$1479,11,FALSE))</f>
        <v>0</v>
      </c>
      <c r="G25" s="17">
        <f>VALUE(COUNTIF(Validation!$A$2:$H$64,B25))-1</f>
        <v>0</v>
      </c>
      <c r="H25" s="363">
        <f>IF(ISERROR(VLOOKUP(B25,Données!$B$3:$U$1479,12,FALSE)),0,VLOOKUP(B25,Données!$B$3:$U$1479,12,FALSE))</f>
        <v>0</v>
      </c>
      <c r="I25" s="52">
        <f>IF(ISERROR(VLOOKUP(B25,Données!$B$3:$U$1479,20,FALSE)),0,VLOOKUP(B25,Données!$B$3:$U$1479,20,FALSE))</f>
        <v>0</v>
      </c>
      <c r="J25" s="54"/>
      <c r="R25" s="466" t="str">
        <f t="shared" si="0"/>
        <v/>
      </c>
    </row>
    <row r="26" spans="1:18" ht="15.75" customHeight="1" x14ac:dyDescent="0.25">
      <c r="A26" s="511"/>
      <c r="B26" s="46" t="s">
        <v>922</v>
      </c>
      <c r="C26" s="9" t="str">
        <f>IF(ISERROR(VLOOKUP(B26,Données!$B$3:$L$1479,5,FALSE)),"",VLOOKUP(B26,Données!$B$3:$L$1479,5,FALSE))</f>
        <v/>
      </c>
      <c r="D26" s="347" t="str">
        <f>IF(ISERROR(VLOOKUP(B26,Données!$B$3:$X$1479,23,FALSE)),"",VLOOKUP(B26,Données!$B$3:$X$1479,23,FALSE))</f>
        <v/>
      </c>
      <c r="E26" s="9" t="str">
        <f>IF(ISERROR(VLOOKUP(B26,Données!$B$3:$L$1479,7,FALSE)),"",VLOOKUP(B26,Données!$B$3:$L$1479,7,FALSE))</f>
        <v/>
      </c>
      <c r="F26" s="25">
        <f>IF(ISERROR(VLOOKUP(B26,Données!$B$3:$U$1479,11,FALSE)),0,VLOOKUP(B26,Données!$B$3:$U$1479,11,FALSE))</f>
        <v>0</v>
      </c>
      <c r="G26" s="17">
        <f>VALUE(COUNTIF(Validation!$A$2:$H$64,B26))-1</f>
        <v>0</v>
      </c>
      <c r="H26" s="363">
        <f>IF(ISERROR(VLOOKUP(B26,Données!$B$3:$U$1479,12,FALSE)),0,VLOOKUP(B26,Données!$B$3:$U$1479,12,FALSE))</f>
        <v>0</v>
      </c>
      <c r="I26" s="52">
        <f>IF(ISERROR(VLOOKUP(B26,Données!$B$3:$U$1479,20,FALSE)),0,VLOOKUP(B26,Données!$B$3:$U$1479,20,FALSE))</f>
        <v>0</v>
      </c>
      <c r="J26" s="54"/>
      <c r="R26" s="466" t="str">
        <f t="shared" si="0"/>
        <v/>
      </c>
    </row>
    <row r="27" spans="1:18" ht="15.75" customHeight="1" x14ac:dyDescent="0.25">
      <c r="A27" s="511"/>
      <c r="B27" s="46" t="s">
        <v>361</v>
      </c>
      <c r="C27" s="9" t="str">
        <f>IF(ISERROR(VLOOKUP(B27,Données!$B$3:$L$1479,5,FALSE)),"",VLOOKUP(B27,Données!$B$3:$L$1479,5,FALSE))</f>
        <v/>
      </c>
      <c r="D27" s="347" t="str">
        <f>IF(ISERROR(VLOOKUP(B27,Données!$B$3:$X$1479,23,FALSE)),"",VLOOKUP(B27,Données!$B$3:$X$1479,23,FALSE))</f>
        <v/>
      </c>
      <c r="E27" s="9" t="str">
        <f>IF(ISERROR(VLOOKUP(B27,Données!$B$3:$L$1479,7,FALSE)),"",VLOOKUP(B27,Données!$B$3:$L$1479,7,FALSE))</f>
        <v/>
      </c>
      <c r="F27" s="25">
        <f>IF(ISERROR(VLOOKUP(B27,Données!$B$3:$U$1479,11,FALSE)),0,VLOOKUP(B27,Données!$B$3:$U$1479,11,FALSE))</f>
        <v>0</v>
      </c>
      <c r="G27" s="17">
        <f>VALUE(COUNTIF(Validation!$A$2:$H$64,B27))-1</f>
        <v>0</v>
      </c>
      <c r="H27" s="363">
        <f>IF(ISERROR(VLOOKUP(B27,Données!$B$3:$U$1479,12,FALSE)),0,VLOOKUP(B27,Données!$B$3:$U$1479,12,FALSE))</f>
        <v>0</v>
      </c>
      <c r="I27" s="52">
        <f>IF(ISERROR(VLOOKUP(B27,Données!$B$3:$U$1479,20,FALSE)),0,VLOOKUP(B27,Données!$B$3:$U$1479,20,FALSE))</f>
        <v>0</v>
      </c>
      <c r="J27" s="54"/>
      <c r="R27" s="466" t="str">
        <f t="shared" si="0"/>
        <v/>
      </c>
    </row>
    <row r="28" spans="1:18" ht="15.75" customHeight="1" x14ac:dyDescent="0.25">
      <c r="A28" s="511"/>
      <c r="B28" s="46"/>
      <c r="C28" s="9" t="str">
        <f>IF(ISERROR(VLOOKUP(B28,Données!$B$3:$L$1479,5,FALSE)),"",VLOOKUP(B28,Données!$B$3:$L$1479,5,FALSE))</f>
        <v/>
      </c>
      <c r="D28" s="347" t="str">
        <f>IF(ISERROR(VLOOKUP(B28,Données!$B$3:$X$1479,23,FALSE)),"",VLOOKUP(B28,Données!$B$3:$X$1479,23,FALSE))</f>
        <v/>
      </c>
      <c r="E28" s="9" t="str">
        <f>IF(ISERROR(VLOOKUP(B28,Données!$B$3:$L$1479,7,FALSE)),"",VLOOKUP(B28,Données!$B$3:$L$1479,7,FALSE))</f>
        <v/>
      </c>
      <c r="F28" s="25">
        <f>IF(ISERROR(VLOOKUP(B28,Données!$B$3:$U$1479,11,FALSE)),0,VLOOKUP(B28,Données!$B$3:$U$1479,11,FALSE))</f>
        <v>0</v>
      </c>
      <c r="G28" s="17">
        <f>VALUE(COUNTIF(Validation!$A$2:$H$64,B28))-1</f>
        <v>198</v>
      </c>
      <c r="H28" s="363">
        <f>IF(ISERROR(VLOOKUP(B28,Données!$B$3:$U$1479,12,FALSE)),0,VLOOKUP(B28,Données!$B$3:$U$1479,12,FALSE))</f>
        <v>0</v>
      </c>
      <c r="I28" s="52">
        <f>IF(ISERROR(VLOOKUP(B28,Données!$B$3:$U$1479,20,FALSE)),0,VLOOKUP(B28,Données!$B$3:$U$1479,20,FALSE))</f>
        <v>0</v>
      </c>
      <c r="J28" s="54"/>
      <c r="R28" s="466" t="str">
        <f t="shared" si="0"/>
        <v/>
      </c>
    </row>
    <row r="29" spans="1:18" ht="15.75" customHeight="1" x14ac:dyDescent="0.25">
      <c r="A29" s="511"/>
      <c r="B29" s="46"/>
      <c r="C29" s="9" t="str">
        <f>IF(ISERROR(VLOOKUP(B29,Données!$B$3:$L$1479,5,FALSE)),"",VLOOKUP(B29,Données!$B$3:$L$1479,5,FALSE))</f>
        <v/>
      </c>
      <c r="D29" s="347" t="str">
        <f>IF(ISERROR(VLOOKUP(B29,Données!$B$3:$X$1479,23,FALSE)),"",VLOOKUP(B29,Données!$B$3:$X$1479,23,FALSE))</f>
        <v/>
      </c>
      <c r="E29" s="9" t="str">
        <f>IF(ISERROR(VLOOKUP(B29,Données!$B$3:$L$1479,7,FALSE)),"",VLOOKUP(B29,Données!$B$3:$L$1479,7,FALSE))</f>
        <v/>
      </c>
      <c r="F29" s="25">
        <f>IF(ISERROR(VLOOKUP(B29,Données!$B$3:$U$1479,11,FALSE)),0,VLOOKUP(B29,Données!$B$3:$U$1479,11,FALSE))</f>
        <v>0</v>
      </c>
      <c r="G29" s="17">
        <f>VALUE(COUNTIF(Validation!$A$2:$H$64,B29))-1</f>
        <v>198</v>
      </c>
      <c r="H29" s="363">
        <f>IF(ISERROR(VLOOKUP(B29,Données!$B$3:$U$1479,12,FALSE)),0,VLOOKUP(B29,Données!$B$3:$U$1479,12,FALSE))</f>
        <v>0</v>
      </c>
      <c r="I29" s="52">
        <f>IF(ISERROR(VLOOKUP(B29,Données!$B$3:$U$1479,20,FALSE)),0,VLOOKUP(B29,Données!$B$3:$U$1479,20,FALSE))</f>
        <v>0</v>
      </c>
      <c r="J29" s="54"/>
      <c r="R29" s="466" t="str">
        <f t="shared" si="0"/>
        <v/>
      </c>
    </row>
    <row r="30" spans="1:18" ht="15.75" customHeight="1" x14ac:dyDescent="0.25">
      <c r="A30" s="511"/>
      <c r="B30" s="29"/>
      <c r="C30" s="9" t="str">
        <f>IF(ISERROR(VLOOKUP(B30,Données!$B$3:$L$1479,5,FALSE)),"",VLOOKUP(B30,Données!$B$3:$L$1479,5,FALSE))</f>
        <v/>
      </c>
      <c r="D30" s="347" t="str">
        <f>IF(ISERROR(VLOOKUP(B30,Données!$B$3:$X$1479,23,FALSE)),"",VLOOKUP(B30,Données!$B$3:$X$1479,23,FALSE))</f>
        <v/>
      </c>
      <c r="E30" s="9" t="str">
        <f>IF(ISERROR(VLOOKUP(B30,Données!$B$3:$L$1479,7,FALSE)),"",VLOOKUP(B30,Données!$B$3:$L$1479,7,FALSE))</f>
        <v/>
      </c>
      <c r="F30" s="25">
        <f>IF(ISERROR(VLOOKUP(B30,Données!$B$3:$U$1479,11,FALSE)),0,VLOOKUP(B30,Données!$B$3:$U$1479,11,FALSE))</f>
        <v>0</v>
      </c>
      <c r="G30" s="17">
        <f>VALUE(COUNTIF(Validation!$A$2:$H$64,B30))-1</f>
        <v>198</v>
      </c>
      <c r="H30" s="363">
        <f>IF(ISERROR(VLOOKUP(B30,Données!$B$3:$U$1479,12,FALSE)),0,VLOOKUP(B30,Données!$B$3:$U$1479,12,FALSE))</f>
        <v>0</v>
      </c>
      <c r="I30" s="52">
        <f>IF(ISERROR(VLOOKUP(B30,Données!$B$3:$U$1479,20,FALSE)),0,VLOOKUP(B30,Données!$B$3:$U$1479,20,FALSE))</f>
        <v>0</v>
      </c>
      <c r="J30" s="54"/>
      <c r="R30" s="466" t="str">
        <f t="shared" si="0"/>
        <v/>
      </c>
    </row>
    <row r="31" spans="1:18" ht="15.75" x14ac:dyDescent="0.25">
      <c r="A31" s="512" t="s">
        <v>37</v>
      </c>
      <c r="B31" s="512"/>
      <c r="C31" s="512"/>
      <c r="D31" s="512"/>
      <c r="E31" s="512"/>
      <c r="F31" s="314">
        <f>ROUNDDOWN(SUM(F3:F30),2)</f>
        <v>0</v>
      </c>
      <c r="G31" s="43"/>
      <c r="H31" s="330">
        <f>SUM(H3:H30)</f>
        <v>0</v>
      </c>
      <c r="J31" s="54"/>
      <c r="R31" s="466" t="str">
        <f t="shared" si="0"/>
        <v/>
      </c>
    </row>
    <row r="32" spans="1:18" ht="19.5" thickBot="1" x14ac:dyDescent="0.35">
      <c r="A32" s="513" t="s">
        <v>44</v>
      </c>
      <c r="B32" s="513"/>
      <c r="C32" s="513"/>
      <c r="D32" s="513"/>
      <c r="E32" s="513"/>
      <c r="F32" s="322">
        <f>'Calcul Masse Salariale'!$B$5-F31</f>
        <v>102000000</v>
      </c>
      <c r="G32" s="44"/>
      <c r="H32" s="338">
        <f>'Calcul Masse Salariale'!$B$6-H31</f>
        <v>102000000</v>
      </c>
      <c r="J32" s="54"/>
      <c r="R32" s="466"/>
    </row>
    <row r="33" spans="1:10" ht="16.5" thickBot="1" x14ac:dyDescent="0.3">
      <c r="F33" s="373"/>
      <c r="J33" s="54"/>
    </row>
    <row r="34" spans="1:10" ht="30.75" thickBot="1" x14ac:dyDescent="0.3">
      <c r="B34" s="451" t="s">
        <v>36</v>
      </c>
      <c r="C34" s="434" t="s">
        <v>52</v>
      </c>
      <c r="D34" s="434" t="s">
        <v>405</v>
      </c>
      <c r="E34" s="434" t="s">
        <v>5</v>
      </c>
      <c r="F34" s="435" t="s">
        <v>134</v>
      </c>
      <c r="G34" s="452" t="s">
        <v>189</v>
      </c>
      <c r="H34" s="437" t="s">
        <v>1157</v>
      </c>
      <c r="I34" s="413" t="s">
        <v>2405</v>
      </c>
      <c r="J34" s="54"/>
    </row>
    <row r="35" spans="1:10" ht="19.5" thickBot="1" x14ac:dyDescent="0.35">
      <c r="A35" s="505" t="s">
        <v>2403</v>
      </c>
      <c r="B35" s="453"/>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61">
        <f>VALUE(COUNTIF(Validation!$A$2:$H$120,B35))-1</f>
        <v>198</v>
      </c>
      <c r="H35" s="404">
        <f>IF(ISERROR(VLOOKUP(B35,Données!$B$3:$U$1479,12,FALSE)),0,VLOOKUP(B35,Données!$B$3:$U$1479,12,FALSE))</f>
        <v>0</v>
      </c>
      <c r="I35" s="405">
        <f>IF(ISERROR(VLOOKUP(B35,Données!$E$3:$U$1479,17,FALSE)),0,VLOOKUP(B35,Données!$E$3:$U$1479,17,FALSE))</f>
        <v>0</v>
      </c>
      <c r="J35" s="54"/>
    </row>
    <row r="36" spans="1:10" ht="19.5" thickBot="1" x14ac:dyDescent="0.35">
      <c r="A36" s="506"/>
      <c r="B36" s="406" t="s">
        <v>2406</v>
      </c>
      <c r="C36" s="507">
        <v>43464</v>
      </c>
      <c r="D36" s="508"/>
      <c r="E36" s="508"/>
      <c r="F36" s="407" t="s">
        <v>2407</v>
      </c>
      <c r="G36" s="507">
        <f>IF(C36="","",C36+28)</f>
        <v>43492</v>
      </c>
      <c r="H36" s="508"/>
      <c r="I36" s="508"/>
      <c r="J36" s="54"/>
    </row>
    <row r="37" spans="1:10" x14ac:dyDescent="0.25">
      <c r="J37" s="54"/>
    </row>
    <row r="38" spans="1:10" ht="30" customHeight="1" x14ac:dyDescent="0.25">
      <c r="A38" s="60"/>
      <c r="B38" s="62" t="s">
        <v>36</v>
      </c>
      <c r="C38" s="62" t="s">
        <v>52</v>
      </c>
      <c r="D38" s="62" t="s">
        <v>405</v>
      </c>
      <c r="E38" s="7" t="s">
        <v>2404</v>
      </c>
      <c r="F38" s="399" t="s">
        <v>134</v>
      </c>
      <c r="G38" s="68" t="s">
        <v>195</v>
      </c>
      <c r="H38" s="19" t="s">
        <v>2678</v>
      </c>
      <c r="I38" s="67" t="s">
        <v>1</v>
      </c>
      <c r="J38" s="54"/>
    </row>
    <row r="39" spans="1:10" ht="15.75" x14ac:dyDescent="0.25">
      <c r="A39" s="496" t="s">
        <v>43</v>
      </c>
      <c r="B39" s="35" t="s">
        <v>739</v>
      </c>
      <c r="C39" s="74" t="str">
        <f>IF(ISERROR(VLOOKUP(B39,Données!$B$3:$L$1479,5,FALSE)),"",VLOOKUP(B39,Données!$B$3:$L$1479,5,FALSE))</f>
        <v/>
      </c>
      <c r="D39" s="347" t="str">
        <f>IF(ISERROR(VLOOKUP(B39,Données!$B$3:$X$1479,23,FALSE)),"",VLOOKUP(B39,Données!$B$3:$X$1479,23,FALSE))</f>
        <v/>
      </c>
      <c r="E39" s="35">
        <v>2016</v>
      </c>
      <c r="F39" s="358">
        <f>IF(ISERROR(VLOOKUP(B39,Données!$B$3:$U$1479,11,FALSE)),0,VLOOKUP(B39,Données!$B$3:$U$1479,11,FALSE))</f>
        <v>0</v>
      </c>
      <c r="G39" s="74">
        <f t="shared" ref="G39:G73" si="1">I39</f>
        <v>2</v>
      </c>
      <c r="H39" s="363">
        <f>IF(ISERROR(VLOOKUP(B39,Données!$B$3:$U$1479,12,FALSE)),0,VLOOKUP(B39,Données!$B$3:$U$1479,12,FALSE))</f>
        <v>0</v>
      </c>
      <c r="I39" s="74">
        <f>IF(((E39+5)-'Calcul Masse Salariale'!$B$1)&lt;=0,0,(E39+5)-'Calcul Masse Salariale'!$B$1)</f>
        <v>2</v>
      </c>
      <c r="J39" s="54"/>
    </row>
    <row r="40" spans="1:10" ht="15.75" x14ac:dyDescent="0.25">
      <c r="A40" s="496"/>
      <c r="B40" s="35" t="s">
        <v>963</v>
      </c>
      <c r="C40" s="74" t="str">
        <f>IF(ISERROR(VLOOKUP(B40,Données!$B$3:$L$1479,5,FALSE)),"",VLOOKUP(B40,Données!$B$3:$L$1479,5,FALSE))</f>
        <v/>
      </c>
      <c r="D40" s="347" t="str">
        <f>IF(ISERROR(VLOOKUP(B40,Données!$B$3:$X$1479,23,FALSE)),"",VLOOKUP(B40,Données!$B$3:$X$1479,23,FALSE))</f>
        <v/>
      </c>
      <c r="E40" s="35">
        <v>2016</v>
      </c>
      <c r="F40" s="358">
        <f>IF(ISERROR(VLOOKUP(B40,Données!$B$3:$U$1479,11,FALSE)),0,VLOOKUP(B40,Données!$B$3:$U$1479,11,FALSE))</f>
        <v>0</v>
      </c>
      <c r="G40" s="74">
        <f t="shared" si="1"/>
        <v>2</v>
      </c>
      <c r="H40" s="363">
        <f>IF(ISERROR(VLOOKUP(B40,Données!$B$3:$U$1479,12,FALSE)),0,VLOOKUP(B40,Données!$B$3:$U$1479,12,FALSE))</f>
        <v>0</v>
      </c>
      <c r="I40" s="74">
        <f>IF(((E40+5)-'Calcul Masse Salariale'!$B$1)&lt;=0,0,(E40+5)-'Calcul Masse Salariale'!$B$1)</f>
        <v>2</v>
      </c>
      <c r="J40" s="54"/>
    </row>
    <row r="41" spans="1:10" ht="18.75" x14ac:dyDescent="0.3">
      <c r="A41" s="496"/>
      <c r="B41" s="35" t="s">
        <v>919</v>
      </c>
      <c r="C41" s="74" t="str">
        <f>IF(ISERROR(VLOOKUP(B41,Données!$B$3:$L$1479,5,FALSE)),"",VLOOKUP(B41,Données!$B$3:$L$1479,5,FALSE))</f>
        <v/>
      </c>
      <c r="D41" s="347" t="str">
        <f>IF(ISERROR(VLOOKUP(B41,Données!$B$3:$X$1479,23,FALSE)),"",VLOOKUP(B41,Données!$B$3:$X$1479,23,FALSE))</f>
        <v/>
      </c>
      <c r="E41" s="35">
        <v>2016</v>
      </c>
      <c r="F41" s="358">
        <f>IF(ISERROR(VLOOKUP(B41,Données!$B$3:$U$1479,11,FALSE)),0,VLOOKUP(B41,Données!$B$3:$U$1479,11,FALSE))</f>
        <v>0</v>
      </c>
      <c r="G41" s="74">
        <f t="shared" si="1"/>
        <v>2</v>
      </c>
      <c r="H41" s="363">
        <f>IF(ISERROR(VLOOKUP(B41,Données!$B$3:$U$1479,12,FALSE)),0,VLOOKUP(B41,Données!$B$3:$U$1479,12,FALSE))</f>
        <v>0</v>
      </c>
      <c r="I41" s="74">
        <f>IF(((E41+5)-'Calcul Masse Salariale'!$B$1)&lt;=0,0,(E41+5)-'Calcul Masse Salariale'!$B$1)</f>
        <v>2</v>
      </c>
      <c r="J41" s="56"/>
    </row>
    <row r="42" spans="1:10" ht="15.75" x14ac:dyDescent="0.25">
      <c r="A42" s="496"/>
      <c r="B42" s="35" t="s">
        <v>604</v>
      </c>
      <c r="C42" s="74" t="str">
        <f>IF(ISERROR(VLOOKUP(B42,Données!$B$3:$L$1479,5,FALSE)),"",VLOOKUP(B42,Données!$B$3:$L$1479,5,FALSE))</f>
        <v/>
      </c>
      <c r="D42" s="347" t="str">
        <f>IF(ISERROR(VLOOKUP(B42,Données!$B$3:$X$1479,23,FALSE)),"",VLOOKUP(B42,Données!$B$3:$X$1479,23,FALSE))</f>
        <v/>
      </c>
      <c r="E42" s="35">
        <v>2016</v>
      </c>
      <c r="F42" s="358">
        <f>IF(ISERROR(VLOOKUP(B42,Données!$B$3:$U$1479,11,FALSE)),0,VLOOKUP(B42,Données!$B$3:$U$1479,11,FALSE))</f>
        <v>0</v>
      </c>
      <c r="G42" s="74">
        <f t="shared" si="1"/>
        <v>2</v>
      </c>
      <c r="H42" s="363">
        <f>IF(ISERROR(VLOOKUP(B42,Données!$B$3:$U$1479,12,FALSE)),0,VLOOKUP(B42,Données!$B$3:$U$1479,12,FALSE))</f>
        <v>0</v>
      </c>
      <c r="I42" s="74">
        <f>IF(((E42+5)-'Calcul Masse Salariale'!$B$1)&lt;=0,0,(E42+5)-'Calcul Masse Salariale'!$B$1)</f>
        <v>2</v>
      </c>
      <c r="J42" s="54"/>
    </row>
    <row r="43" spans="1:10" ht="15.75" x14ac:dyDescent="0.25">
      <c r="A43" s="496"/>
      <c r="B43" s="35" t="s">
        <v>523</v>
      </c>
      <c r="C43" s="74" t="str">
        <f>IF(ISERROR(VLOOKUP(B43,Données!$B$3:$L$1479,5,FALSE)),"",VLOOKUP(B43,Données!$B$3:$L$1479,5,FALSE))</f>
        <v/>
      </c>
      <c r="D43" s="347" t="str">
        <f>IF(ISERROR(VLOOKUP(B43,Données!$B$3:$X$1479,23,FALSE)),"",VLOOKUP(B43,Données!$B$3:$X$1479,23,FALSE))</f>
        <v/>
      </c>
      <c r="E43" s="35">
        <v>2017</v>
      </c>
      <c r="F43" s="358">
        <f>IF(ISERROR(VLOOKUP(B43,Données!$B$3:$U$1479,11,FALSE)),0,VLOOKUP(B43,Données!$B$3:$U$1479,11,FALSE))</f>
        <v>0</v>
      </c>
      <c r="G43" s="74">
        <f t="shared" si="1"/>
        <v>3</v>
      </c>
      <c r="H43" s="363">
        <f>IF(ISERROR(VLOOKUP(B43,Données!$B$3:$U$1479,12,FALSE)),0,VLOOKUP(B43,Données!$B$3:$U$1479,12,FALSE))</f>
        <v>0</v>
      </c>
      <c r="I43" s="74">
        <f>IF(((E43+5)-'Calcul Masse Salariale'!$B$1)&lt;=0,0,(E43+5)-'Calcul Masse Salariale'!$B$1)</f>
        <v>3</v>
      </c>
      <c r="J43" s="54"/>
    </row>
    <row r="44" spans="1:10" ht="16.5" customHeight="1" x14ac:dyDescent="0.25">
      <c r="A44" s="496"/>
      <c r="B44" s="35" t="s">
        <v>158</v>
      </c>
      <c r="C44" s="74" t="str">
        <f>IF(ISERROR(VLOOKUP(B44,Données!$B$3:$L$1479,5,FALSE)),"",VLOOKUP(B44,Données!$B$3:$L$1479,5,FALSE))</f>
        <v/>
      </c>
      <c r="D44" s="347" t="str">
        <f>IF(ISERROR(VLOOKUP(B44,Données!$B$3:$X$1479,23,FALSE)),"",VLOOKUP(B44,Données!$B$3:$X$1479,23,FALSE))</f>
        <v/>
      </c>
      <c r="E44" s="35">
        <v>2017</v>
      </c>
      <c r="F44" s="358">
        <f>IF(ISERROR(VLOOKUP(B44,Données!$B$3:$U$1479,11,FALSE)),0,VLOOKUP(B44,Données!$B$3:$U$1479,11,FALSE))</f>
        <v>0</v>
      </c>
      <c r="G44" s="74">
        <f t="shared" si="1"/>
        <v>3</v>
      </c>
      <c r="H44" s="363">
        <f>IF(ISERROR(VLOOKUP(B44,Données!$B$3:$U$1479,12,FALSE)),0,VLOOKUP(B44,Données!$B$3:$U$1479,12,FALSE))</f>
        <v>0</v>
      </c>
      <c r="I44" s="74">
        <f>IF(((E44+5)-'Calcul Masse Salariale'!$B$1)&lt;=0,0,(E44+5)-'Calcul Masse Salariale'!$B$1)</f>
        <v>3</v>
      </c>
      <c r="J44" s="54"/>
    </row>
    <row r="45" spans="1:10" ht="15.75" x14ac:dyDescent="0.25">
      <c r="A45" s="496"/>
      <c r="B45" s="35" t="s">
        <v>163</v>
      </c>
      <c r="C45" s="74" t="str">
        <f>IF(ISERROR(VLOOKUP(B45,Données!$B$3:$L$1479,5,FALSE)),"",VLOOKUP(B45,Données!$B$3:$L$1479,5,FALSE))</f>
        <v/>
      </c>
      <c r="D45" s="347" t="str">
        <f>IF(ISERROR(VLOOKUP(B45,Données!$B$3:$X$1479,23,FALSE)),"",VLOOKUP(B45,Données!$B$3:$X$1479,23,FALSE))</f>
        <v/>
      </c>
      <c r="E45" s="35">
        <v>2017</v>
      </c>
      <c r="F45" s="358">
        <f>IF(ISERROR(VLOOKUP(B45,Données!$B$3:$U$1479,11,FALSE)),0,VLOOKUP(B45,Données!$B$3:$U$1479,11,FALSE))</f>
        <v>0</v>
      </c>
      <c r="G45" s="74">
        <f t="shared" si="1"/>
        <v>3</v>
      </c>
      <c r="H45" s="363">
        <f>IF(ISERROR(VLOOKUP(B45,Données!$B$3:$U$1479,12,FALSE)),0,VLOOKUP(B45,Données!$B$3:$U$1479,12,FALSE))</f>
        <v>0</v>
      </c>
      <c r="I45" s="74">
        <f>IF(((E45+5)-'Calcul Masse Salariale'!$B$1)&lt;=0,0,(E45+5)-'Calcul Masse Salariale'!$B$1)</f>
        <v>3</v>
      </c>
      <c r="J45" s="54"/>
    </row>
    <row r="46" spans="1:10" ht="15.75" x14ac:dyDescent="0.25">
      <c r="A46" s="496"/>
      <c r="B46" s="35" t="s">
        <v>978</v>
      </c>
      <c r="C46" s="74" t="str">
        <f>IF(ISERROR(VLOOKUP(B46,Données!$B$3:$L$1479,5,FALSE)),"",VLOOKUP(B46,Données!$B$3:$L$1479,5,FALSE))</f>
        <v/>
      </c>
      <c r="D46" s="347" t="str">
        <f>IF(ISERROR(VLOOKUP(B46,Données!$B$3:$X$1479,23,FALSE)),"",VLOOKUP(B46,Données!$B$3:$X$1479,23,FALSE))</f>
        <v/>
      </c>
      <c r="E46" s="35">
        <v>2018</v>
      </c>
      <c r="F46" s="358">
        <f>IF(ISERROR(VLOOKUP(B46,Données!$B$3:$U$1479,11,FALSE)),0,VLOOKUP(B46,Données!$B$3:$U$1479,11,FALSE))</f>
        <v>0</v>
      </c>
      <c r="G46" s="74">
        <f t="shared" si="1"/>
        <v>4</v>
      </c>
      <c r="H46" s="363">
        <f>IF(ISERROR(VLOOKUP(B46,Données!$B$3:$U$1479,12,FALSE)),0,VLOOKUP(B46,Données!$B$3:$U$1479,12,FALSE))</f>
        <v>0</v>
      </c>
      <c r="I46" s="74">
        <f>IF(((E46+5)-'Calcul Masse Salariale'!$B$1)&lt;=0,0,(E46+5)-'Calcul Masse Salariale'!$B$1)</f>
        <v>4</v>
      </c>
      <c r="J46" s="54"/>
    </row>
    <row r="47" spans="1:10" ht="15.75" x14ac:dyDescent="0.25">
      <c r="A47" s="496"/>
      <c r="B47" s="35" t="s">
        <v>906</v>
      </c>
      <c r="C47" s="74" t="str">
        <f>IF(ISERROR(VLOOKUP(B47,Données!$B$3:$L$1479,5,FALSE)),"",VLOOKUP(B47,Données!$B$3:$L$1479,5,FALSE))</f>
        <v/>
      </c>
      <c r="D47" s="347" t="str">
        <f>IF(ISERROR(VLOOKUP(B47,Données!$B$3:$X$1479,23,FALSE)),"",VLOOKUP(B47,Données!$B$3:$X$1479,23,FALSE))</f>
        <v/>
      </c>
      <c r="E47" s="35">
        <v>2018</v>
      </c>
      <c r="F47" s="358">
        <f>IF(ISERROR(VLOOKUP(B47,Données!$B$3:$U$1479,11,FALSE)),0,VLOOKUP(B47,Données!$B$3:$U$1479,11,FALSE))</f>
        <v>0</v>
      </c>
      <c r="G47" s="74">
        <f t="shared" si="1"/>
        <v>4</v>
      </c>
      <c r="H47" s="363">
        <f>IF(ISERROR(VLOOKUP(B47,Données!$B$3:$U$1479,12,FALSE)),0,VLOOKUP(B47,Données!$B$3:$U$1479,12,FALSE))</f>
        <v>0</v>
      </c>
      <c r="I47" s="74">
        <f>IF(((E47+5)-'Calcul Masse Salariale'!$B$1)&lt;=0,0,(E47+5)-'Calcul Masse Salariale'!$B$1)</f>
        <v>4</v>
      </c>
      <c r="J47" s="54"/>
    </row>
    <row r="48" spans="1:10" ht="15.75" x14ac:dyDescent="0.25">
      <c r="A48" s="496"/>
      <c r="B48" s="35" t="s">
        <v>1207</v>
      </c>
      <c r="C48" s="74" t="str">
        <f>IF(ISERROR(VLOOKUP(B48,Données!$B$3:$L$1479,5,FALSE)),"",VLOOKUP(B48,Données!$B$3:$L$1479,5,FALSE))</f>
        <v/>
      </c>
      <c r="D48" s="347" t="str">
        <f>IF(ISERROR(VLOOKUP(B48,Données!$B$3:$X$1479,23,FALSE)),"",VLOOKUP(B48,Données!$B$3:$X$1479,23,FALSE))</f>
        <v/>
      </c>
      <c r="E48" s="35">
        <v>2018</v>
      </c>
      <c r="F48" s="358">
        <f>IF(ISERROR(VLOOKUP(B48,Données!$B$3:$U$1479,11,FALSE)),0,VLOOKUP(B48,Données!$B$3:$U$1479,11,FALSE))</f>
        <v>0</v>
      </c>
      <c r="G48" s="74">
        <f t="shared" si="1"/>
        <v>4</v>
      </c>
      <c r="H48" s="363">
        <f>IF(ISERROR(VLOOKUP(B48,Données!$B$3:$U$1479,12,FALSE)),0,VLOOKUP(B48,Données!$B$3:$U$1479,12,FALSE))</f>
        <v>0</v>
      </c>
      <c r="I48" s="74">
        <f>IF(((E48+5)-'Calcul Masse Salariale'!$B$1)&lt;=0,0,(E48+5)-'Calcul Masse Salariale'!$B$1)</f>
        <v>4</v>
      </c>
      <c r="J48" s="54"/>
    </row>
    <row r="49" spans="1:10" ht="15.75" x14ac:dyDescent="0.25">
      <c r="A49" s="496"/>
      <c r="B49" s="75"/>
      <c r="C49" s="74" t="str">
        <f>IF(ISERROR(VLOOKUP(B49,Données!$B$3:$L$1479,5,FALSE)),"",VLOOKUP(B49,Données!$B$3:$L$1479,5,FALSE))</f>
        <v/>
      </c>
      <c r="D49" s="347" t="str">
        <f>IF(ISERROR(VLOOKUP(B49,Données!$B$3:$X$1479,23,FALSE)),"",VLOOKUP(B49,Données!$B$3:$X$1479,23,FALSE))</f>
        <v/>
      </c>
      <c r="E49" s="74"/>
      <c r="F49" s="358">
        <f>IF(ISERROR(VLOOKUP(B49,Données!$B$3:$U$1479,11,FALSE)),0,VLOOKUP(B49,Données!$B$3:$U$1479,11,FALSE))</f>
        <v>0</v>
      </c>
      <c r="G49" s="74">
        <f t="shared" si="1"/>
        <v>0</v>
      </c>
      <c r="H49" s="363">
        <f>IF(ISERROR(VLOOKUP(B49,Données!$B$3:$U$1479,12,FALSE)),0,VLOOKUP(B49,Données!$B$3:$U$1479,12,FALSE))</f>
        <v>0</v>
      </c>
      <c r="I49" s="74">
        <f>IF(((E49+5)-'Calcul Masse Salariale'!$B$1)&lt;=0,0,(E49+5)-'Calcul Masse Salariale'!$B$1)</f>
        <v>0</v>
      </c>
      <c r="J49" s="54"/>
    </row>
    <row r="50" spans="1:10" ht="15.75" x14ac:dyDescent="0.25">
      <c r="A50" s="496"/>
      <c r="B50" s="75"/>
      <c r="C50" s="74" t="str">
        <f>IF(ISERROR(VLOOKUP(B50,Données!$B$3:$L$1479,5,FALSE)),"",VLOOKUP(B50,Données!$B$3:$L$1479,5,FALSE))</f>
        <v/>
      </c>
      <c r="D50" s="347" t="str">
        <f>IF(ISERROR(VLOOKUP(B50,Données!$B$3:$X$1479,23,FALSE)),"",VLOOKUP(B50,Données!$B$3:$X$1479,23,FALSE))</f>
        <v/>
      </c>
      <c r="E50" s="74"/>
      <c r="F50" s="358">
        <f>IF(ISERROR(VLOOKUP(B50,Données!$B$3:$U$1479,11,FALSE)),0,VLOOKUP(B50,Données!$B$3:$U$1479,11,FALSE))</f>
        <v>0</v>
      </c>
      <c r="G50" s="74">
        <f t="shared" si="1"/>
        <v>0</v>
      </c>
      <c r="H50" s="363">
        <f>IF(ISERROR(VLOOKUP(B50,Données!$B$3:$U$1479,12,FALSE)),0,VLOOKUP(B50,Données!$B$3:$U$1479,12,FALSE))</f>
        <v>0</v>
      </c>
      <c r="I50" s="74">
        <f>IF(((E50+5)-'Calcul Masse Salariale'!$B$1)&lt;=0,0,(E50+5)-'Calcul Masse Salariale'!$B$1)</f>
        <v>0</v>
      </c>
      <c r="J50" s="54"/>
    </row>
    <row r="51" spans="1:10" ht="15.75" x14ac:dyDescent="0.25">
      <c r="A51" s="496"/>
      <c r="B51" s="70"/>
      <c r="C51" s="74" t="str">
        <f>IF(ISERROR(VLOOKUP(B51,Données!$B$3:$L$1479,5,FALSE)),"",VLOOKUP(B51,Données!$B$3:$L$1479,5,FALSE))</f>
        <v/>
      </c>
      <c r="D51" s="347" t="str">
        <f>IF(ISERROR(VLOOKUP(B51,Données!$B$3:$X$1479,23,FALSE)),"",VLOOKUP(B51,Données!$B$3:$X$1479,23,FALSE))</f>
        <v/>
      </c>
      <c r="E51" s="74"/>
      <c r="F51" s="358">
        <f>IF(ISERROR(VLOOKUP(B51,Données!$B$3:$U$1479,11,FALSE)),0,VLOOKUP(B51,Données!$B$3:$U$1479,11,FALSE))</f>
        <v>0</v>
      </c>
      <c r="G51" s="74">
        <f t="shared" si="1"/>
        <v>0</v>
      </c>
      <c r="H51" s="363">
        <f>IF(ISERROR(VLOOKUP(B51,Données!$B$3:$U$1479,12,FALSE)),0,VLOOKUP(B51,Données!$B$3:$U$1479,12,FALSE))</f>
        <v>0</v>
      </c>
      <c r="I51" s="74">
        <f>IF(((E51+5)-'Calcul Masse Salariale'!$B$1)&lt;=0,0,(E51+5)-'Calcul Masse Salariale'!$B$1)</f>
        <v>0</v>
      </c>
      <c r="J51" s="54"/>
    </row>
    <row r="52" spans="1:10" ht="15.75" x14ac:dyDescent="0.25">
      <c r="A52" s="496"/>
      <c r="B52" s="74"/>
      <c r="C52" s="74" t="str">
        <f>IF(ISERROR(VLOOKUP(B52,Données!$B$3:$L$1479,5,FALSE)),"",VLOOKUP(B52,Données!$B$3:$L$1479,5,FALSE))</f>
        <v/>
      </c>
      <c r="D52" s="347" t="str">
        <f>IF(ISERROR(VLOOKUP(B52,Données!$B$3:$X$1479,23,FALSE)),"",VLOOKUP(B52,Données!$B$3:$X$1479,23,FALSE))</f>
        <v/>
      </c>
      <c r="E52" s="74"/>
      <c r="F52" s="358">
        <f>IF(ISERROR(VLOOKUP(B52,Données!$B$3:$U$1479,11,FALSE)),0,VLOOKUP(B52,Données!$B$3:$U$1479,11,FALSE))</f>
        <v>0</v>
      </c>
      <c r="G52" s="74">
        <f t="shared" si="1"/>
        <v>0</v>
      </c>
      <c r="H52" s="363">
        <f>IF(ISERROR(VLOOKUP(B52,Données!$B$3:$U$1479,12,FALSE)),0,VLOOKUP(B52,Données!$B$3:$U$1479,12,FALSE))</f>
        <v>0</v>
      </c>
      <c r="I52" s="74">
        <f>IF(((E52+5)-'Calcul Masse Salariale'!$B$1)&lt;=0,0,(E52+5)-'Calcul Masse Salariale'!$B$1)</f>
        <v>0</v>
      </c>
      <c r="J52" s="54"/>
    </row>
    <row r="53" spans="1:10" ht="15.75" x14ac:dyDescent="0.25">
      <c r="A53" s="496"/>
      <c r="B53" s="74"/>
      <c r="C53" s="74" t="str">
        <f>IF(ISERROR(VLOOKUP(B53,Données!$B$3:$L$1479,5,FALSE)),"",VLOOKUP(B53,Données!$B$3:$L$1479,5,FALSE))</f>
        <v/>
      </c>
      <c r="D53" s="347" t="str">
        <f>IF(ISERROR(VLOOKUP(B53,Données!$B$3:$X$1479,23,FALSE)),"",VLOOKUP(B53,Données!$B$3:$X$1479,23,FALSE))</f>
        <v/>
      </c>
      <c r="E53" s="74"/>
      <c r="F53" s="358">
        <f>IF(ISERROR(VLOOKUP(B53,Données!$B$3:$U$1479,11,FALSE)),0,VLOOKUP(B53,Données!$B$3:$U$1479,11,FALSE))</f>
        <v>0</v>
      </c>
      <c r="G53" s="74">
        <f t="shared" si="1"/>
        <v>0</v>
      </c>
      <c r="H53" s="363">
        <f>IF(ISERROR(VLOOKUP(B53,Données!$B$3:$U$1479,12,FALSE)),0,VLOOKUP(B53,Données!$B$3:$U$1479,12,FALSE))</f>
        <v>0</v>
      </c>
      <c r="I53" s="74">
        <f>IF(((E53+5)-'Calcul Masse Salariale'!$B$1)&lt;=0,0,(E53+5)-'Calcul Masse Salariale'!$B$1)</f>
        <v>0</v>
      </c>
      <c r="J53" s="54"/>
    </row>
    <row r="54" spans="1:10" ht="15.75" x14ac:dyDescent="0.25">
      <c r="A54" s="496"/>
      <c r="B54" s="74"/>
      <c r="C54" s="74" t="str">
        <f>IF(ISERROR(VLOOKUP(B54,Données!$B$3:$L$1479,5,FALSE)),"",VLOOKUP(B54,Données!$B$3:$L$1479,5,FALSE))</f>
        <v/>
      </c>
      <c r="D54" s="347" t="str">
        <f>IF(ISERROR(VLOOKUP(B54,Données!$B$3:$X$1479,23,FALSE)),"",VLOOKUP(B54,Données!$B$3:$X$1479,23,FALSE))</f>
        <v/>
      </c>
      <c r="E54" s="74"/>
      <c r="F54" s="358">
        <f>IF(ISERROR(VLOOKUP(B54,Données!$B$3:$U$1479,11,FALSE)),0,VLOOKUP(B54,Données!$B$3:$U$1479,11,FALSE))</f>
        <v>0</v>
      </c>
      <c r="G54" s="74">
        <f t="shared" si="1"/>
        <v>0</v>
      </c>
      <c r="H54" s="363">
        <f>IF(ISERROR(VLOOKUP(B54,Données!$B$3:$U$1479,12,FALSE)),0,VLOOKUP(B54,Données!$B$3:$U$1479,12,FALSE))</f>
        <v>0</v>
      </c>
      <c r="I54" s="74">
        <f>IF(((E54+5)-'Calcul Masse Salariale'!$B$1)&lt;=0,0,(E54+5)-'Calcul Masse Salariale'!$B$1)</f>
        <v>0</v>
      </c>
      <c r="J54" s="54"/>
    </row>
    <row r="55" spans="1:10" ht="15.75" x14ac:dyDescent="0.25">
      <c r="A55" s="496"/>
      <c r="B55" s="74"/>
      <c r="C55" s="74" t="str">
        <f>IF(ISERROR(VLOOKUP(B55,Données!$B$3:$L$1479,5,FALSE)),"",VLOOKUP(B55,Données!$B$3:$L$1479,5,FALSE))</f>
        <v/>
      </c>
      <c r="D55" s="347" t="str">
        <f>IF(ISERROR(VLOOKUP(B55,Données!$B$3:$X$1479,23,FALSE)),"",VLOOKUP(B55,Données!$B$3:$X$1479,23,FALSE))</f>
        <v/>
      </c>
      <c r="E55" s="74"/>
      <c r="F55" s="358">
        <f>IF(ISERROR(VLOOKUP(B55,Données!$B$3:$U$1479,11,FALSE)),0,VLOOKUP(B55,Données!$B$3:$U$1479,11,FALSE))</f>
        <v>0</v>
      </c>
      <c r="G55" s="74">
        <f t="shared" si="1"/>
        <v>0</v>
      </c>
      <c r="H55" s="363">
        <f>IF(ISERROR(VLOOKUP(B55,Données!$B$3:$U$1479,12,FALSE)),0,VLOOKUP(B55,Données!$B$3:$U$1479,12,FALSE))</f>
        <v>0</v>
      </c>
      <c r="I55" s="74">
        <f>IF(((E55+5)-'Calcul Masse Salariale'!$B$1)&lt;=0,0,(E55+5)-'Calcul Masse Salariale'!$B$1)</f>
        <v>0</v>
      </c>
      <c r="J55" s="54"/>
    </row>
    <row r="56" spans="1:10" ht="15.75" x14ac:dyDescent="0.25">
      <c r="A56" s="496"/>
      <c r="B56" s="74"/>
      <c r="C56" s="74" t="str">
        <f>IF(ISERROR(VLOOKUP(B56,Données!$B$3:$L$1479,5,FALSE)),"",VLOOKUP(B56,Données!$B$3:$L$1479,5,FALSE))</f>
        <v/>
      </c>
      <c r="D56" s="347" t="str">
        <f>IF(ISERROR(VLOOKUP(B56,Données!$B$3:$X$1479,23,FALSE)),"",VLOOKUP(B56,Données!$B$3:$X$1479,23,FALSE))</f>
        <v/>
      </c>
      <c r="E56" s="74"/>
      <c r="F56" s="358">
        <f>IF(ISERROR(VLOOKUP(B56,Données!$B$3:$U$1479,11,FALSE)),0,VLOOKUP(B56,Données!$B$3:$U$1479,11,FALSE))</f>
        <v>0</v>
      </c>
      <c r="G56" s="74">
        <f t="shared" si="1"/>
        <v>0</v>
      </c>
      <c r="H56" s="363">
        <f>IF(ISERROR(VLOOKUP(B56,Données!$B$3:$U$1479,12,FALSE)),0,VLOOKUP(B56,Données!$B$3:$U$1479,12,FALSE))</f>
        <v>0</v>
      </c>
      <c r="I56" s="74">
        <f>IF(((E56+5)-'Calcul Masse Salariale'!$B$1)&lt;=0,0,(E56+5)-'Calcul Masse Salariale'!$B$1)</f>
        <v>0</v>
      </c>
      <c r="J56" s="54"/>
    </row>
    <row r="57" spans="1:10" ht="15.75" x14ac:dyDescent="0.25">
      <c r="A57" s="496"/>
      <c r="B57" s="74"/>
      <c r="C57" s="74" t="str">
        <f>IF(ISERROR(VLOOKUP(B57,Données!$B$3:$L$1479,5,FALSE)),"",VLOOKUP(B57,Données!$B$3:$L$1479,5,FALSE))</f>
        <v/>
      </c>
      <c r="D57" s="347" t="str">
        <f>IF(ISERROR(VLOOKUP(B57,Données!$B$3:$X$1479,23,FALSE)),"",VLOOKUP(B57,Données!$B$3:$X$1479,23,FALSE))</f>
        <v/>
      </c>
      <c r="E57" s="74"/>
      <c r="F57" s="358">
        <f>IF(ISERROR(VLOOKUP(B57,Données!$B$3:$U$1479,11,FALSE)),0,VLOOKUP(B57,Données!$B$3:$U$1479,11,FALSE))</f>
        <v>0</v>
      </c>
      <c r="G57" s="74">
        <f t="shared" si="1"/>
        <v>0</v>
      </c>
      <c r="H57" s="363">
        <f>IF(ISERROR(VLOOKUP(B57,Données!$B$3:$U$1479,12,FALSE)),0,VLOOKUP(B57,Données!$B$3:$U$1479,12,FALSE))</f>
        <v>0</v>
      </c>
      <c r="I57" s="74">
        <f>IF(((E57+5)-'Calcul Masse Salariale'!$B$1)&lt;=0,0,(E57+5)-'Calcul Masse Salariale'!$B$1)</f>
        <v>0</v>
      </c>
      <c r="J57" s="54"/>
    </row>
    <row r="58" spans="1:10" ht="15.75" x14ac:dyDescent="0.25">
      <c r="A58" s="496"/>
      <c r="B58" s="74"/>
      <c r="C58" s="74" t="str">
        <f>IF(ISERROR(VLOOKUP(B58,Données!$B$3:$L$1479,5,FALSE)),"",VLOOKUP(B58,Données!$B$3:$L$1479,5,FALSE))</f>
        <v/>
      </c>
      <c r="D58" s="347" t="str">
        <f>IF(ISERROR(VLOOKUP(B58,Données!$B$3:$X$1479,23,FALSE)),"",VLOOKUP(B58,Données!$B$3:$X$1479,23,FALSE))</f>
        <v/>
      </c>
      <c r="E58" s="74"/>
      <c r="F58" s="358">
        <f>IF(ISERROR(VLOOKUP(B58,Données!$B$3:$U$1479,11,FALSE)),0,VLOOKUP(B58,Données!$B$3:$U$1479,11,FALSE))</f>
        <v>0</v>
      </c>
      <c r="G58" s="74">
        <f t="shared" si="1"/>
        <v>0</v>
      </c>
      <c r="H58" s="363">
        <f>IF(ISERROR(VLOOKUP(B58,Données!$B$3:$U$1479,12,FALSE)),0,VLOOKUP(B58,Données!$B$3:$U$1479,12,FALSE))</f>
        <v>0</v>
      </c>
      <c r="I58" s="74">
        <f>IF(((E58+5)-'Calcul Masse Salariale'!$B$1)&lt;=0,0,(E58+5)-'Calcul Masse Salariale'!$B$1)</f>
        <v>0</v>
      </c>
      <c r="J58" s="54"/>
    </row>
    <row r="59" spans="1:10" ht="15.75" x14ac:dyDescent="0.25">
      <c r="A59" s="496"/>
      <c r="B59" s="74"/>
      <c r="C59" s="74" t="str">
        <f>IF(ISERROR(VLOOKUP(B59,Données!$B$3:$L$1479,5,FALSE)),"",VLOOKUP(B59,Données!$B$3:$L$1479,5,FALSE))</f>
        <v/>
      </c>
      <c r="D59" s="347" t="str">
        <f>IF(ISERROR(VLOOKUP(B59,Données!$B$3:$X$1479,23,FALSE)),"",VLOOKUP(B59,Données!$B$3:$X$1479,23,FALSE))</f>
        <v/>
      </c>
      <c r="E59" s="74"/>
      <c r="F59" s="358">
        <f>IF(ISERROR(VLOOKUP(B59,Données!$B$3:$U$1479,11,FALSE)),0,VLOOKUP(B59,Données!$B$3:$U$1479,11,FALSE))</f>
        <v>0</v>
      </c>
      <c r="G59" s="74">
        <f t="shared" si="1"/>
        <v>0</v>
      </c>
      <c r="H59" s="363">
        <f>IF(ISERROR(VLOOKUP(B59,Données!$B$3:$U$1479,12,FALSE)),0,VLOOKUP(B59,Données!$B$3:$U$1479,12,FALSE))</f>
        <v>0</v>
      </c>
      <c r="I59" s="74">
        <f>IF(((E59+5)-'Calcul Masse Salariale'!$B$1)&lt;=0,0,(E59+5)-'Calcul Masse Salariale'!$B$1)</f>
        <v>0</v>
      </c>
      <c r="J59" s="54"/>
    </row>
    <row r="60" spans="1:10" ht="15.75" x14ac:dyDescent="0.25">
      <c r="A60" s="496"/>
      <c r="B60" s="74"/>
      <c r="C60" s="74" t="str">
        <f>IF(ISERROR(VLOOKUP(B60,Données!$B$3:$L$1479,5,FALSE)),"",VLOOKUP(B60,Données!$B$3:$L$1479,5,FALSE))</f>
        <v/>
      </c>
      <c r="D60" s="347" t="str">
        <f>IF(ISERROR(VLOOKUP(B60,Données!$B$3:$X$1479,23,FALSE)),"",VLOOKUP(B60,Données!$B$3:$X$1479,23,FALSE))</f>
        <v/>
      </c>
      <c r="E60" s="74"/>
      <c r="F60" s="358">
        <f>IF(ISERROR(VLOOKUP(B60,Données!$B$3:$U$1479,11,FALSE)),0,VLOOKUP(B60,Données!$B$3:$U$1479,11,FALSE))</f>
        <v>0</v>
      </c>
      <c r="G60" s="74">
        <f t="shared" si="1"/>
        <v>0</v>
      </c>
      <c r="H60" s="363">
        <f>IF(ISERROR(VLOOKUP(B60,Données!$B$3:$U$1479,12,FALSE)),0,VLOOKUP(B60,Données!$B$3:$U$1479,12,FALSE))</f>
        <v>0</v>
      </c>
      <c r="I60" s="74">
        <f>IF(((E60+5)-'Calcul Masse Salariale'!$B$1)&lt;=0,0,(E60+5)-'Calcul Masse Salariale'!$B$1)</f>
        <v>0</v>
      </c>
      <c r="J60" s="54"/>
    </row>
    <row r="61" spans="1:10" ht="15.75" x14ac:dyDescent="0.25">
      <c r="A61" s="496"/>
      <c r="B61" s="74"/>
      <c r="C61" s="74" t="str">
        <f>IF(ISERROR(VLOOKUP(B61,Données!$B$3:$L$1479,5,FALSE)),"",VLOOKUP(B61,Données!$B$3:$L$1479,5,FALSE))</f>
        <v/>
      </c>
      <c r="D61" s="347" t="str">
        <f>IF(ISERROR(VLOOKUP(B61,Données!$B$3:$X$1479,23,FALSE)),"",VLOOKUP(B61,Données!$B$3:$X$1479,23,FALSE))</f>
        <v/>
      </c>
      <c r="E61" s="74"/>
      <c r="F61" s="358">
        <f>IF(ISERROR(VLOOKUP(B61,Données!$B$3:$U$1479,11,FALSE)),0,VLOOKUP(B61,Données!$B$3:$U$1479,11,FALSE))</f>
        <v>0</v>
      </c>
      <c r="G61" s="74">
        <f t="shared" si="1"/>
        <v>0</v>
      </c>
      <c r="H61" s="363">
        <f>IF(ISERROR(VLOOKUP(B61,Données!$B$3:$U$1479,12,FALSE)),0,VLOOKUP(B61,Données!$B$3:$U$1479,12,FALSE))</f>
        <v>0</v>
      </c>
      <c r="I61" s="74">
        <f>IF(((E61+5)-'Calcul Masse Salariale'!$B$1)&lt;=0,0,(E61+5)-'Calcul Masse Salariale'!$B$1)</f>
        <v>0</v>
      </c>
      <c r="J61" s="54"/>
    </row>
    <row r="62" spans="1:10" ht="15.75" x14ac:dyDescent="0.25">
      <c r="A62" s="496"/>
      <c r="B62" s="74"/>
      <c r="C62" s="74" t="str">
        <f>IF(ISERROR(VLOOKUP(B62,Données!$B$3:$L$1479,5,FALSE)),"",VLOOKUP(B62,Données!$B$3:$L$1479,5,FALSE))</f>
        <v/>
      </c>
      <c r="D62" s="347" t="str">
        <f>IF(ISERROR(VLOOKUP(B62,Données!$B$3:$X$1479,23,FALSE)),"",VLOOKUP(B62,Données!$B$3:$X$1479,23,FALSE))</f>
        <v/>
      </c>
      <c r="E62" s="74"/>
      <c r="F62" s="358">
        <f>IF(ISERROR(VLOOKUP(B62,Données!$B$3:$U$1479,11,FALSE)),0,VLOOKUP(B62,Données!$B$3:$U$1479,11,FALSE))</f>
        <v>0</v>
      </c>
      <c r="G62" s="74">
        <f t="shared" si="1"/>
        <v>0</v>
      </c>
      <c r="H62" s="363">
        <f>IF(ISERROR(VLOOKUP(B62,Données!$B$3:$U$1479,12,FALSE)),0,VLOOKUP(B62,Données!$B$3:$U$1479,12,FALSE))</f>
        <v>0</v>
      </c>
      <c r="I62" s="74">
        <f>IF(((E62+5)-'Calcul Masse Salariale'!$B$1)&lt;=0,0,(E62+5)-'Calcul Masse Salariale'!$B$1)</f>
        <v>0</v>
      </c>
      <c r="J62" s="54"/>
    </row>
    <row r="63" spans="1:10" ht="15.75" x14ac:dyDescent="0.25">
      <c r="A63" s="496"/>
      <c r="B63" s="74"/>
      <c r="C63" s="74" t="str">
        <f>IF(ISERROR(VLOOKUP(B63,Données!$B$3:$L$1479,5,FALSE)),"",VLOOKUP(B63,Données!$B$3:$L$1479,5,FALSE))</f>
        <v/>
      </c>
      <c r="D63" s="347" t="str">
        <f>IF(ISERROR(VLOOKUP(B63,Données!$B$3:$X$1479,23,FALSE)),"",VLOOKUP(B63,Données!$B$3:$X$1479,23,FALSE))</f>
        <v/>
      </c>
      <c r="E63" s="74"/>
      <c r="F63" s="358">
        <f>IF(ISERROR(VLOOKUP(B63,Données!$B$3:$U$1479,11,FALSE)),0,VLOOKUP(B63,Données!$B$3:$U$1479,11,FALSE))</f>
        <v>0</v>
      </c>
      <c r="G63" s="74">
        <f t="shared" si="1"/>
        <v>0</v>
      </c>
      <c r="H63" s="363">
        <f>IF(ISERROR(VLOOKUP(B63,Données!$B$3:$U$1479,12,FALSE)),0,VLOOKUP(B63,Données!$B$3:$U$1479,12,FALSE))</f>
        <v>0</v>
      </c>
      <c r="I63" s="74">
        <f>IF(((E63+5)-'Calcul Masse Salariale'!$B$1)&lt;=0,0,(E63+5)-'Calcul Masse Salariale'!$B$1)</f>
        <v>0</v>
      </c>
      <c r="J63" s="54"/>
    </row>
    <row r="64" spans="1:10" ht="15.75" x14ac:dyDescent="0.25">
      <c r="A64" s="496"/>
      <c r="B64" s="74"/>
      <c r="C64" s="74" t="str">
        <f>IF(ISERROR(VLOOKUP(B64,Données!$B$3:$L$1479,5,FALSE)),"",VLOOKUP(B64,Données!$B$3:$L$1479,5,FALSE))</f>
        <v/>
      </c>
      <c r="D64" s="347" t="str">
        <f>IF(ISERROR(VLOOKUP(B64,Données!$B$3:$X$1479,23,FALSE)),"",VLOOKUP(B64,Données!$B$3:$X$1479,23,FALSE))</f>
        <v/>
      </c>
      <c r="E64" s="74"/>
      <c r="F64" s="358">
        <f>IF(ISERROR(VLOOKUP(B64,Données!$B$3:$U$1479,11,FALSE)),0,VLOOKUP(B64,Données!$B$3:$U$1479,11,FALSE))</f>
        <v>0</v>
      </c>
      <c r="G64" s="74">
        <f t="shared" si="1"/>
        <v>0</v>
      </c>
      <c r="H64" s="363">
        <f>IF(ISERROR(VLOOKUP(B64,Données!$B$3:$U$1479,12,FALSE)),0,VLOOKUP(B64,Données!$B$3:$U$1479,12,FALSE))</f>
        <v>0</v>
      </c>
      <c r="I64" s="74">
        <f>IF(((E64+5)-'Calcul Masse Salariale'!$B$1)&lt;=0,0,(E64+5)-'Calcul Masse Salariale'!$B$1)</f>
        <v>0</v>
      </c>
      <c r="J64" s="54"/>
    </row>
    <row r="65" spans="1:10" ht="15.75" x14ac:dyDescent="0.25">
      <c r="A65" s="496"/>
      <c r="B65" s="74"/>
      <c r="C65" s="74" t="str">
        <f>IF(ISERROR(VLOOKUP(B65,Données!$B$3:$L$1479,5,FALSE)),"",VLOOKUP(B65,Données!$B$3:$L$1479,5,FALSE))</f>
        <v/>
      </c>
      <c r="D65" s="347" t="str">
        <f>IF(ISERROR(VLOOKUP(B65,Données!$B$3:$X$1479,23,FALSE)),"",VLOOKUP(B65,Données!$B$3:$X$1479,23,FALSE))</f>
        <v/>
      </c>
      <c r="E65" s="74"/>
      <c r="F65" s="358">
        <f>IF(ISERROR(VLOOKUP(B65,Données!$B$3:$U$1479,11,FALSE)),0,VLOOKUP(B65,Données!$B$3:$U$1479,11,FALSE))</f>
        <v>0</v>
      </c>
      <c r="G65" s="74">
        <f t="shared" si="1"/>
        <v>0</v>
      </c>
      <c r="H65" s="363">
        <f>IF(ISERROR(VLOOKUP(B65,Données!$B$3:$U$1479,12,FALSE)),0,VLOOKUP(B65,Données!$B$3:$U$1479,12,FALSE))</f>
        <v>0</v>
      </c>
      <c r="I65" s="74">
        <f>IF(((E65+5)-'Calcul Masse Salariale'!$B$1)&lt;=0,0,(E65+5)-'Calcul Masse Salariale'!$B$1)</f>
        <v>0</v>
      </c>
      <c r="J65" s="54"/>
    </row>
    <row r="66" spans="1:10" ht="15.75" x14ac:dyDescent="0.25">
      <c r="A66" s="496"/>
      <c r="B66" s="74"/>
      <c r="C66" s="74" t="str">
        <f>IF(ISERROR(VLOOKUP(B66,Données!$B$3:$L$1479,5,FALSE)),"",VLOOKUP(B66,Données!$B$3:$L$1479,5,FALSE))</f>
        <v/>
      </c>
      <c r="D66" s="347" t="str">
        <f>IF(ISERROR(VLOOKUP(B66,Données!$B$3:$X$1479,23,FALSE)),"",VLOOKUP(B66,Données!$B$3:$X$1479,23,FALSE))</f>
        <v/>
      </c>
      <c r="E66" s="74"/>
      <c r="F66" s="358">
        <f>IF(ISERROR(VLOOKUP(B66,Données!$B$3:$U$1479,11,FALSE)),0,VLOOKUP(B66,Données!$B$3:$U$1479,11,FALSE))</f>
        <v>0</v>
      </c>
      <c r="G66" s="74">
        <f t="shared" si="1"/>
        <v>0</v>
      </c>
      <c r="H66" s="363">
        <f>IF(ISERROR(VLOOKUP(B66,Données!$B$3:$U$1479,12,FALSE)),0,VLOOKUP(B66,Données!$B$3:$U$1479,12,FALSE))</f>
        <v>0</v>
      </c>
      <c r="I66" s="74">
        <f>IF(((E66+5)-'Calcul Masse Salariale'!$B$1)&lt;=0,0,(E66+5)-'Calcul Masse Salariale'!$B$1)</f>
        <v>0</v>
      </c>
      <c r="J66" s="54"/>
    </row>
    <row r="67" spans="1:10" ht="15.75" x14ac:dyDescent="0.25">
      <c r="A67" s="496"/>
      <c r="B67" s="74"/>
      <c r="C67" s="74" t="str">
        <f>IF(ISERROR(VLOOKUP(B67,Données!$B$3:$L$1479,5,FALSE)),"",VLOOKUP(B67,Données!$B$3:$L$1479,5,FALSE))</f>
        <v/>
      </c>
      <c r="D67" s="347" t="str">
        <f>IF(ISERROR(VLOOKUP(B67,Données!$B$3:$X$1479,23,FALSE)),"",VLOOKUP(B67,Données!$B$3:$X$1479,23,FALSE))</f>
        <v/>
      </c>
      <c r="E67" s="74"/>
      <c r="F67" s="358">
        <f>IF(ISERROR(VLOOKUP(B67,Données!$B$3:$U$1479,11,FALSE)),0,VLOOKUP(B67,Données!$B$3:$U$1479,11,FALSE))</f>
        <v>0</v>
      </c>
      <c r="G67" s="74">
        <f t="shared" si="1"/>
        <v>0</v>
      </c>
      <c r="H67" s="363">
        <f>IF(ISERROR(VLOOKUP(B67,Données!$B$3:$U$1479,12,FALSE)),0,VLOOKUP(B67,Données!$B$3:$U$1479,12,FALSE))</f>
        <v>0</v>
      </c>
      <c r="I67" s="74">
        <f>IF(((E67+5)-'Calcul Masse Salariale'!$B$1)&lt;=0,0,(E67+5)-'Calcul Masse Salariale'!$B$1)</f>
        <v>0</v>
      </c>
      <c r="J67" s="54"/>
    </row>
    <row r="68" spans="1:10" ht="15.75" x14ac:dyDescent="0.25">
      <c r="A68" s="496"/>
      <c r="B68" s="74"/>
      <c r="C68" s="74" t="str">
        <f>IF(ISERROR(VLOOKUP(B68,Données!$B$3:$L$1479,5,FALSE)),"",VLOOKUP(B68,Données!$B$3:$L$1479,5,FALSE))</f>
        <v/>
      </c>
      <c r="D68" s="347" t="str">
        <f>IF(ISERROR(VLOOKUP(B68,Données!$B$3:$X$1479,23,FALSE)),"",VLOOKUP(B68,Données!$B$3:$X$1479,23,FALSE))</f>
        <v/>
      </c>
      <c r="E68" s="74"/>
      <c r="F68" s="358">
        <f>IF(ISERROR(VLOOKUP(B68,Données!$B$3:$U$1479,11,FALSE)),0,VLOOKUP(B68,Données!$B$3:$U$1479,11,FALSE))</f>
        <v>0</v>
      </c>
      <c r="G68" s="74">
        <f t="shared" si="1"/>
        <v>0</v>
      </c>
      <c r="H68" s="363">
        <f>IF(ISERROR(VLOOKUP(B68,Données!$B$3:$U$1479,12,FALSE)),0,VLOOKUP(B68,Données!$B$3:$U$1479,12,FALSE))</f>
        <v>0</v>
      </c>
      <c r="I68" s="74">
        <f>IF(((E68+5)-'Calcul Masse Salariale'!$B$1)&lt;=0,0,(E68+5)-'Calcul Masse Salariale'!$B$1)</f>
        <v>0</v>
      </c>
      <c r="J68" s="54"/>
    </row>
    <row r="69" spans="1:10" ht="15.75" x14ac:dyDescent="0.25">
      <c r="A69" s="496"/>
      <c r="B69" s="74"/>
      <c r="C69" s="74" t="str">
        <f>IF(ISERROR(VLOOKUP(B69,Données!$B$3:$L$1479,5,FALSE)),"",VLOOKUP(B69,Données!$B$3:$L$1479,5,FALSE))</f>
        <v/>
      </c>
      <c r="D69" s="347" t="str">
        <f>IF(ISERROR(VLOOKUP(B69,Données!$B$3:$X$1479,23,FALSE)),"",VLOOKUP(B69,Données!$B$3:$X$1479,23,FALSE))</f>
        <v/>
      </c>
      <c r="E69" s="74"/>
      <c r="F69" s="358">
        <f>IF(ISERROR(VLOOKUP(B69,Données!$B$3:$U$1479,11,FALSE)),0,VLOOKUP(B69,Données!$B$3:$U$1479,11,FALSE))</f>
        <v>0</v>
      </c>
      <c r="G69" s="74">
        <f t="shared" si="1"/>
        <v>0</v>
      </c>
      <c r="H69" s="363">
        <f>IF(ISERROR(VLOOKUP(B69,Données!$B$3:$U$1479,12,FALSE)),0,VLOOKUP(B69,Données!$B$3:$U$1479,12,FALSE))</f>
        <v>0</v>
      </c>
      <c r="I69" s="74">
        <f>IF(((E69+5)-'Calcul Masse Salariale'!$B$1)&lt;=0,0,(E69+5)-'Calcul Masse Salariale'!$B$1)</f>
        <v>0</v>
      </c>
      <c r="J69" s="54"/>
    </row>
    <row r="70" spans="1:10" ht="15.75" x14ac:dyDescent="0.25">
      <c r="A70" s="496"/>
      <c r="B70" s="74"/>
      <c r="C70" s="74" t="str">
        <f>IF(ISERROR(VLOOKUP(B70,Données!$B$3:$L$1479,5,FALSE)),"",VLOOKUP(B70,Données!$B$3:$L$1479,5,FALSE))</f>
        <v/>
      </c>
      <c r="D70" s="347" t="str">
        <f>IF(ISERROR(VLOOKUP(B70,Données!$B$3:$X$1479,23,FALSE)),"",VLOOKUP(B70,Données!$B$3:$X$1479,23,FALSE))</f>
        <v/>
      </c>
      <c r="E70" s="74"/>
      <c r="F70" s="358">
        <f>IF(ISERROR(VLOOKUP(B70,Données!$B$3:$U$1479,11,FALSE)),0,VLOOKUP(B70,Données!$B$3:$U$1479,11,FALSE))</f>
        <v>0</v>
      </c>
      <c r="G70" s="74">
        <f t="shared" si="1"/>
        <v>0</v>
      </c>
      <c r="H70" s="363">
        <f>IF(ISERROR(VLOOKUP(B70,Données!$B$3:$U$1479,12,FALSE)),0,VLOOKUP(B70,Données!$B$3:$U$1479,12,FALSE))</f>
        <v>0</v>
      </c>
      <c r="I70" s="74">
        <f>IF(((E70+5)-'Calcul Masse Salariale'!$B$1)&lt;=0,0,(E70+5)-'Calcul Masse Salariale'!$B$1)</f>
        <v>0</v>
      </c>
      <c r="J70" s="54"/>
    </row>
    <row r="71" spans="1:10" ht="15.75" x14ac:dyDescent="0.25">
      <c r="A71" s="496"/>
      <c r="B71" s="74"/>
      <c r="C71" s="74" t="str">
        <f>IF(ISERROR(VLOOKUP(B71,Données!$B$3:$L$1479,5,FALSE)),"",VLOOKUP(B71,Données!$B$3:$L$1479,5,FALSE))</f>
        <v/>
      </c>
      <c r="D71" s="347" t="str">
        <f>IF(ISERROR(VLOOKUP(B71,Données!$B$3:$X$1479,23,FALSE)),"",VLOOKUP(B71,Données!$B$3:$X$1479,23,FALSE))</f>
        <v/>
      </c>
      <c r="E71" s="74"/>
      <c r="F71" s="358">
        <f>IF(ISERROR(VLOOKUP(B71,Données!$B$3:$U$1479,11,FALSE)),0,VLOOKUP(B71,Données!$B$3:$U$1479,11,FALSE))</f>
        <v>0</v>
      </c>
      <c r="G71" s="74">
        <f t="shared" si="1"/>
        <v>0</v>
      </c>
      <c r="H71" s="363">
        <f>IF(ISERROR(VLOOKUP(B71,Données!$B$3:$U$1479,12,FALSE)),0,VLOOKUP(B71,Données!$B$3:$U$1479,12,FALSE))</f>
        <v>0</v>
      </c>
      <c r="I71" s="74">
        <f>IF(((E71+5)-'Calcul Masse Salariale'!$B$1)&lt;=0,0,(E71+5)-'Calcul Masse Salariale'!$B$1)</f>
        <v>0</v>
      </c>
      <c r="J71" s="54"/>
    </row>
    <row r="72" spans="1:10" ht="15.75" x14ac:dyDescent="0.25">
      <c r="A72" s="496"/>
      <c r="B72" s="74"/>
      <c r="C72" s="74" t="str">
        <f>IF(ISERROR(VLOOKUP(B72,Données!$B$3:$L$1479,5,FALSE)),"",VLOOKUP(B72,Données!$B$3:$L$1479,5,FALSE))</f>
        <v/>
      </c>
      <c r="D72" s="347" t="str">
        <f>IF(ISERROR(VLOOKUP(B72,Données!$B$3:$X$1479,23,FALSE)),"",VLOOKUP(B72,Données!$B$3:$X$1479,23,FALSE))</f>
        <v/>
      </c>
      <c r="E72" s="74"/>
      <c r="F72" s="358">
        <f>IF(ISERROR(VLOOKUP(B72,Données!$B$3:$U$1479,11,FALSE)),0,VLOOKUP(B72,Données!$B$3:$U$1479,11,FALSE))</f>
        <v>0</v>
      </c>
      <c r="G72" s="74">
        <f t="shared" si="1"/>
        <v>0</v>
      </c>
      <c r="H72" s="363">
        <f>IF(ISERROR(VLOOKUP(B72,Données!$B$3:$U$1479,12,FALSE)),0,VLOOKUP(B72,Données!$B$3:$U$1479,12,FALSE))</f>
        <v>0</v>
      </c>
      <c r="I72" s="74">
        <f>IF(((E72+5)-'Calcul Masse Salariale'!$B$1)&lt;=0,0,(E72+5)-'Calcul Masse Salariale'!$B$1)</f>
        <v>0</v>
      </c>
      <c r="J72" s="54"/>
    </row>
    <row r="73" spans="1:10" ht="15.75" x14ac:dyDescent="0.25">
      <c r="A73" s="496"/>
      <c r="C73" s="74" t="str">
        <f>IF(ISERROR(VLOOKUP(B73,Données!$B$3:$L$1479,5,FALSE)),"",VLOOKUP(B73,Données!$B$3:$L$1479,5,FALSE))</f>
        <v/>
      </c>
      <c r="D73" s="347" t="str">
        <f>IF(ISERROR(VLOOKUP(B73,Données!$B$3:$X$1479,23,FALSE)),"",VLOOKUP(B73,Données!$B$3:$X$1479,23,FALSE))</f>
        <v/>
      </c>
      <c r="F73" s="358">
        <f>IF(ISERROR(VLOOKUP(B73,Données!$B$3:$U$1479,11,FALSE)),0,VLOOKUP(B73,Données!$B$3:$U$1479,11,FALSE))</f>
        <v>0</v>
      </c>
      <c r="G73" s="74">
        <f t="shared" si="1"/>
        <v>0</v>
      </c>
      <c r="H73" s="363">
        <f>IF(ISERROR(VLOOKUP(B73,Données!$B$3:$U$1479,12,FALSE)),0,VLOOKUP(B73,Données!$B$3:$U$1479,12,FALSE))</f>
        <v>0</v>
      </c>
      <c r="I73" s="74">
        <f>IF(((E73+5)-'Calcul Masse Salariale'!$B$1)&lt;=0,0,(E73+5)-'Calcul Masse Salariale'!$B$1)</f>
        <v>0</v>
      </c>
    </row>
  </sheetData>
  <mergeCells count="13">
    <mergeCell ref="A1:C1"/>
    <mergeCell ref="A23:A30"/>
    <mergeCell ref="A31:E31"/>
    <mergeCell ref="A32:E32"/>
    <mergeCell ref="O1:R1"/>
    <mergeCell ref="A39:A73"/>
    <mergeCell ref="A21:A22"/>
    <mergeCell ref="A2:A14"/>
    <mergeCell ref="K9:L9"/>
    <mergeCell ref="A15:A20"/>
    <mergeCell ref="A35:A36"/>
    <mergeCell ref="G36:I36"/>
    <mergeCell ref="C36:E36"/>
  </mergeCells>
  <conditionalFormatting sqref="G3:G30">
    <cfRule type="iconSet" priority="11">
      <iconSet iconSet="3Symbols" showValue="0" reverse="1">
        <cfvo type="percent" val="0"/>
        <cfvo type="num" val="0.5" gte="0"/>
        <cfvo type="num" val="1"/>
      </iconSet>
    </cfRule>
  </conditionalFormatting>
  <conditionalFormatting sqref="H3:H30">
    <cfRule type="expression" dxfId="18" priority="7">
      <formula>(F3&lt;&gt;H3)</formula>
    </cfRule>
  </conditionalFormatting>
  <conditionalFormatting sqref="G52:G72">
    <cfRule type="iconSet" priority="5">
      <iconSet iconSet="3Flags" showValue="0">
        <cfvo type="percent" val="0"/>
        <cfvo type="num" val="1"/>
        <cfvo type="num" val="2"/>
      </iconSet>
    </cfRule>
  </conditionalFormatting>
  <conditionalFormatting sqref="G35">
    <cfRule type="iconSet" priority="4">
      <iconSet iconSet="3Symbols" showValue="0" reverse="1">
        <cfvo type="percent" val="0"/>
        <cfvo type="num" val="0.5" gte="0"/>
        <cfvo type="num" val="1"/>
      </iconSet>
    </cfRule>
  </conditionalFormatting>
  <conditionalFormatting sqref="G39:G51">
    <cfRule type="iconSet" priority="59">
      <iconSet iconSet="3Flags" showValue="0">
        <cfvo type="percent" val="0"/>
        <cfvo type="num" val="1"/>
        <cfvo type="num" val="2"/>
      </iconSet>
    </cfRule>
  </conditionalFormatting>
  <conditionalFormatting sqref="H39:H73">
    <cfRule type="expression" dxfId="17" priority="2">
      <formula>(F39&lt;&gt;H39)</formula>
    </cfRule>
  </conditionalFormatting>
  <conditionalFormatting sqref="G73">
    <cfRule type="iconSet" priority="1">
      <iconSet iconSet="3Flags" showValue="0">
        <cfvo type="percent" val="0"/>
        <cfvo type="num" val="1"/>
        <cfvo type="num" val="2"/>
      </iconSe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9" id="{D3397523-A371-47FE-A9B7-563BC4D808D2}">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3" id="{35231314-2CE0-41D6-8FC6-DD08247FE28A}">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A19" zoomScale="85" zoomScaleNormal="85" workbookViewId="0">
      <selection activeCell="C58" sqref="C58"/>
    </sheetView>
  </sheetViews>
  <sheetFormatPr baseColWidth="10" defaultColWidth="11.42578125" defaultRowHeight="15" x14ac:dyDescent="0.25"/>
  <cols>
    <col min="1" max="1" width="12.42578125" style="124" customWidth="1"/>
    <col min="2" max="2" width="24.7109375" style="124" customWidth="1"/>
    <col min="3" max="3" width="7.140625" style="137" bestFit="1" customWidth="1"/>
    <col min="4" max="4" width="4" style="137" bestFit="1" customWidth="1"/>
    <col min="5" max="5" width="13.140625" style="124" bestFit="1" customWidth="1"/>
    <col min="6" max="6" width="24.140625" style="124" bestFit="1" customWidth="1"/>
    <col min="7" max="7" width="15.42578125" style="148" bestFit="1" customWidth="1"/>
    <col min="8" max="8" width="23.7109375" style="124" bestFit="1" customWidth="1"/>
    <col min="9" max="9" width="11.28515625" style="124" customWidth="1"/>
    <col min="10" max="10" width="2" style="124" customWidth="1"/>
    <col min="11" max="11" width="15.28515625" style="124" customWidth="1"/>
    <col min="12" max="12" width="25.140625" style="124" customWidth="1"/>
    <col min="13" max="13" width="2" style="123" customWidth="1"/>
    <col min="14" max="14" width="12.7109375" style="124" bestFit="1" customWidth="1"/>
    <col min="15" max="15" width="19" style="124" customWidth="1"/>
    <col min="16" max="16" width="24.7109375" style="124" customWidth="1"/>
    <col min="17" max="17" width="18.28515625" style="124" customWidth="1"/>
    <col min="18" max="16384" width="11.42578125" style="124"/>
  </cols>
  <sheetData>
    <row r="1" spans="1:20" ht="21.75" thickBot="1" x14ac:dyDescent="0.4">
      <c r="A1" s="523" t="s">
        <v>41</v>
      </c>
      <c r="B1" s="523"/>
      <c r="C1" s="523"/>
      <c r="D1" s="344"/>
      <c r="E1" s="121" t="s">
        <v>187</v>
      </c>
      <c r="F1" s="302">
        <f>SUM(F3:F30)</f>
        <v>0</v>
      </c>
      <c r="G1" s="121" t="s">
        <v>188</v>
      </c>
      <c r="H1" s="302">
        <f>F32</f>
        <v>102000000</v>
      </c>
      <c r="I1" s="122"/>
      <c r="J1" s="123"/>
      <c r="K1" s="125" t="s">
        <v>59</v>
      </c>
      <c r="L1" s="125"/>
      <c r="N1" s="123"/>
      <c r="O1" s="528" t="s">
        <v>45</v>
      </c>
      <c r="P1" s="528"/>
      <c r="Q1" s="528"/>
      <c r="R1" s="528"/>
      <c r="S1" s="146"/>
    </row>
    <row r="2" spans="1:20" ht="30" x14ac:dyDescent="0.25">
      <c r="A2" s="515" t="s">
        <v>38</v>
      </c>
      <c r="B2" s="126" t="s">
        <v>36</v>
      </c>
      <c r="C2" s="126" t="s">
        <v>52</v>
      </c>
      <c r="D2" s="126" t="s">
        <v>405</v>
      </c>
      <c r="E2" s="126" t="s">
        <v>5</v>
      </c>
      <c r="F2" s="127" t="s">
        <v>1157</v>
      </c>
      <c r="G2" s="128" t="s">
        <v>189</v>
      </c>
      <c r="H2" s="129" t="s">
        <v>2678</v>
      </c>
      <c r="I2" s="130" t="s">
        <v>2405</v>
      </c>
      <c r="J2" s="123"/>
      <c r="K2" s="41" t="s">
        <v>2434</v>
      </c>
      <c r="L2" s="41" t="s">
        <v>1343</v>
      </c>
      <c r="N2" s="151" t="s">
        <v>112</v>
      </c>
      <c r="O2" s="379" t="s">
        <v>108</v>
      </c>
      <c r="P2" s="387" t="s">
        <v>109</v>
      </c>
      <c r="Q2" s="131" t="s">
        <v>46</v>
      </c>
      <c r="R2" s="131" t="s">
        <v>55</v>
      </c>
    </row>
    <row r="3" spans="1:20" ht="15.75" x14ac:dyDescent="0.25">
      <c r="A3" s="515"/>
      <c r="B3" s="209" t="s">
        <v>261</v>
      </c>
      <c r="C3" s="133" t="str">
        <f>IF(ISERROR(VLOOKUP(B3,Données!$B$3:$L$1479,5,FALSE)),"",VLOOKUP(B3,Données!$B$3:$L$1479,5,FALSE))</f>
        <v/>
      </c>
      <c r="D3" s="347" t="str">
        <f>IF(ISERROR(VLOOKUP(B3,Données!$B$3:$X$1479,23,FALSE)),"",VLOOKUP(B3,Données!$B$3:$X$1479,23,FALSE))</f>
        <v/>
      </c>
      <c r="E3" s="133" t="str">
        <f>IF(ISERROR(VLOOKUP(B3,Données!$B$3:$L$1479,7,FALSE)),"",VLOOKUP(B3,Données!$B$3:$L$1479,7,FALSE))</f>
        <v/>
      </c>
      <c r="F3" s="134">
        <f>IF(ISERROR(VLOOKUP(B3,Données!$B$3:$U$1479,11,FALSE)),0,VLOOKUP(B3,Données!$B$3:$U$1479,11,FALSE))</f>
        <v>0</v>
      </c>
      <c r="G3" s="135">
        <f>VALUE(COUNTIF(Validation!$A$2:$H$64,B3))-1</f>
        <v>0</v>
      </c>
      <c r="H3" s="363">
        <f>IF(ISERROR(VLOOKUP(B3,Données!$B$3:$U$1479,12,FALSE)),0,VLOOKUP(B3,Données!$B$3:$U$1479,12,FALSE))</f>
        <v>0</v>
      </c>
      <c r="I3" s="136">
        <f>IF(ISERROR(VLOOKUP(B3,Données!$B$3:$U$1479,20,FALSE)),0,VLOOKUP(B3,Données!$B$3:$U$1479,20,FALSE))</f>
        <v>0</v>
      </c>
      <c r="J3" s="123"/>
      <c r="K3" s="41" t="s">
        <v>2439</v>
      </c>
      <c r="L3" s="41" t="s">
        <v>1343</v>
      </c>
      <c r="O3" s="41"/>
      <c r="P3" s="41"/>
      <c r="Q3" s="465"/>
      <c r="R3" s="465" t="str">
        <f>IF(Q3="","",Q3+7)</f>
        <v/>
      </c>
    </row>
    <row r="4" spans="1:20" ht="15.75" x14ac:dyDescent="0.25">
      <c r="A4" s="515"/>
      <c r="B4" s="274" t="s">
        <v>866</v>
      </c>
      <c r="C4" s="133" t="str">
        <f>IF(ISERROR(VLOOKUP(B4,Données!$B$3:$L$1479,5,FALSE)),"",VLOOKUP(B4,Données!$B$3:$L$1479,5,FALSE))</f>
        <v/>
      </c>
      <c r="D4" s="347" t="str">
        <f>IF(ISERROR(VLOOKUP(B4,Données!$B$3:$X$1479,23,FALSE)),"",VLOOKUP(B4,Données!$B$3:$X$1479,23,FALSE))</f>
        <v/>
      </c>
      <c r="E4" s="133" t="str">
        <f>IF(ISERROR(VLOOKUP(B4,Données!$B$3:$L$1479,7,FALSE)),"",VLOOKUP(B4,Données!$B$3:$L$1479,7,FALSE))</f>
        <v/>
      </c>
      <c r="F4" s="134">
        <f>IF(ISERROR(VLOOKUP(B4,Données!$B$3:$U$1479,11,FALSE)),0,VLOOKUP(B4,Données!$B$3:$U$1479,11,FALSE))</f>
        <v>0</v>
      </c>
      <c r="G4" s="135">
        <f>VALUE(COUNTIF(Validation!$A$2:$H$64,B4))-1</f>
        <v>0</v>
      </c>
      <c r="H4" s="363">
        <f>IF(ISERROR(VLOOKUP(B4,Données!$B$3:$U$1479,12,FALSE)),0,VLOOKUP(B4,Données!$B$3:$U$1479,12,FALSE))</f>
        <v>0</v>
      </c>
      <c r="I4" s="136">
        <f>IF(ISERROR(VLOOKUP(B4,Données!$B$3:$U$1479,20,FALSE)),0,VLOOKUP(B4,Données!$B$3:$U$1479,20,FALSE))</f>
        <v>0</v>
      </c>
      <c r="J4" s="123"/>
      <c r="N4" s="41"/>
      <c r="O4" s="41"/>
      <c r="P4" s="41"/>
      <c r="Q4" s="465"/>
      <c r="R4" s="465" t="str">
        <f t="shared" ref="R4:R30" si="0">IF(Q4="","",Q4+7)</f>
        <v/>
      </c>
    </row>
    <row r="5" spans="1:20" ht="15.75" x14ac:dyDescent="0.25">
      <c r="A5" s="515"/>
      <c r="B5" s="274" t="s">
        <v>278</v>
      </c>
      <c r="C5" s="133" t="str">
        <f>IF(ISERROR(VLOOKUP(B5,Données!$B$3:$L$1479,5,FALSE)),"",VLOOKUP(B5,Données!$B$3:$L$1479,5,FALSE))</f>
        <v/>
      </c>
      <c r="D5" s="347" t="str">
        <f>IF(ISERROR(VLOOKUP(B5,Données!$B$3:$X$1479,23,FALSE)),"",VLOOKUP(B5,Données!$B$3:$X$1479,23,FALSE))</f>
        <v/>
      </c>
      <c r="E5" s="133" t="str">
        <f>IF(ISERROR(VLOOKUP(B5,Données!$B$3:$L$1479,7,FALSE)),"",VLOOKUP(B5,Données!$B$3:$L$1479,7,FALSE))</f>
        <v/>
      </c>
      <c r="F5" s="134">
        <f>IF(ISERROR(VLOOKUP(B5,Données!$B$3:$U$1479,11,FALSE)),0,VLOOKUP(B5,Données!$B$3:$U$1479,11,FALSE))</f>
        <v>0</v>
      </c>
      <c r="G5" s="135">
        <f>VALUE(COUNTIF(Validation!$A$2:$H$64,B5))-1</f>
        <v>0</v>
      </c>
      <c r="H5" s="363">
        <f>IF(ISERROR(VLOOKUP(B5,Données!$B$3:$U$1479,12,FALSE)),0,VLOOKUP(B5,Données!$B$3:$U$1479,12,FALSE))</f>
        <v>0</v>
      </c>
      <c r="I5" s="136">
        <f>IF(ISERROR(VLOOKUP(B5,Données!$B$3:$U$1479,20,FALSE)),0,VLOOKUP(B5,Données!$B$3:$U$1479,20,FALSE))</f>
        <v>0</v>
      </c>
      <c r="J5" s="123"/>
      <c r="K5" s="41"/>
      <c r="L5" s="41"/>
      <c r="O5" s="41"/>
      <c r="P5" s="41"/>
      <c r="Q5" s="465"/>
      <c r="R5" s="465" t="str">
        <f t="shared" si="0"/>
        <v/>
      </c>
    </row>
    <row r="6" spans="1:20" ht="15.75" x14ac:dyDescent="0.25">
      <c r="A6" s="515"/>
      <c r="B6" s="132" t="s">
        <v>262</v>
      </c>
      <c r="C6" s="133" t="str">
        <f>IF(ISERROR(VLOOKUP(B6,Données!$B$3:$L$1479,5,FALSE)),"",VLOOKUP(B6,Données!$B$3:$L$1479,5,FALSE))</f>
        <v/>
      </c>
      <c r="D6" s="347" t="str">
        <f>IF(ISERROR(VLOOKUP(B6,Données!$B$3:$X$1479,23,FALSE)),"",VLOOKUP(B6,Données!$B$3:$X$1479,23,FALSE))</f>
        <v/>
      </c>
      <c r="E6" s="133" t="str">
        <f>IF(ISERROR(VLOOKUP(B6,Données!$B$3:$L$1479,7,FALSE)),"",VLOOKUP(B6,Données!$B$3:$L$1479,7,FALSE))</f>
        <v/>
      </c>
      <c r="F6" s="134">
        <f>IF(ISERROR(VLOOKUP(B6,Données!$B$3:$U$1479,11,FALSE)),0,VLOOKUP(B6,Données!$B$3:$U$1479,11,FALSE))</f>
        <v>0</v>
      </c>
      <c r="G6" s="135">
        <f>VALUE(COUNTIF(Validation!$A$2:$H$64,B6))-1</f>
        <v>0</v>
      </c>
      <c r="H6" s="363">
        <f>IF(ISERROR(VLOOKUP(B6,Données!$B$3:$U$1479,12,FALSE)),0,VLOOKUP(B6,Données!$B$3:$U$1479,12,FALSE))</f>
        <v>0</v>
      </c>
      <c r="I6" s="136">
        <f>IF(ISERROR(VLOOKUP(B6,Données!$B$3:$U$1479,20,FALSE)),0,VLOOKUP(B6,Données!$B$3:$U$1479,20,FALSE))</f>
        <v>0</v>
      </c>
      <c r="J6" s="123"/>
      <c r="N6" s="41"/>
      <c r="O6" s="41"/>
      <c r="P6" s="41"/>
      <c r="Q6" s="465"/>
      <c r="R6" s="465" t="str">
        <f t="shared" si="0"/>
        <v/>
      </c>
    </row>
    <row r="7" spans="1:20" ht="15.75" x14ac:dyDescent="0.25">
      <c r="A7" s="515"/>
      <c r="B7" s="209" t="s">
        <v>657</v>
      </c>
      <c r="C7" s="133" t="str">
        <f>IF(ISERROR(VLOOKUP(B7,Données!$B$3:$L$1479,5,FALSE)),"",VLOOKUP(B7,Données!$B$3:$L$1479,5,FALSE))</f>
        <v/>
      </c>
      <c r="D7" s="347" t="str">
        <f>IF(ISERROR(VLOOKUP(B7,Données!$B$3:$X$1479,23,FALSE)),"",VLOOKUP(B7,Données!$B$3:$X$1479,23,FALSE))</f>
        <v/>
      </c>
      <c r="E7" s="133" t="str">
        <f>IF(ISERROR(VLOOKUP(B7,Données!$B$3:$L$1479,7,FALSE)),"",VLOOKUP(B7,Données!$B$3:$L$1479,7,FALSE))</f>
        <v/>
      </c>
      <c r="F7" s="134">
        <f>IF(ISERROR(VLOOKUP(B7,Données!$B$3:$U$1479,11,FALSE)),0,VLOOKUP(B7,Données!$B$3:$U$1479,11,FALSE))</f>
        <v>0</v>
      </c>
      <c r="G7" s="135">
        <f>VALUE(COUNTIF(Validation!$A$2:$H$64,B7))-1</f>
        <v>0</v>
      </c>
      <c r="H7" s="363">
        <f>IF(ISERROR(VLOOKUP(B7,Données!$B$3:$U$1479,12,FALSE)),0,VLOOKUP(B7,Données!$B$3:$U$1479,12,FALSE))</f>
        <v>0</v>
      </c>
      <c r="I7" s="136">
        <f>IF(ISERROR(VLOOKUP(B7,Données!$B$3:$U$1479,20,FALSE)),0,VLOOKUP(B7,Données!$B$3:$U$1479,20,FALSE))</f>
        <v>0</v>
      </c>
      <c r="J7" s="123"/>
      <c r="N7" s="395"/>
      <c r="O7" s="41"/>
      <c r="P7" s="41"/>
      <c r="Q7" s="465"/>
      <c r="R7" s="465" t="str">
        <f t="shared" si="0"/>
        <v/>
      </c>
      <c r="S7" s="395"/>
      <c r="T7" s="395"/>
    </row>
    <row r="8" spans="1:20" ht="15.75" x14ac:dyDescent="0.25">
      <c r="A8" s="515"/>
      <c r="B8" s="132" t="s">
        <v>264</v>
      </c>
      <c r="C8" s="133" t="str">
        <f>IF(ISERROR(VLOOKUP(B8,Données!$B$3:$L$1479,5,FALSE)),"",VLOOKUP(B8,Données!$B$3:$L$1479,5,FALSE))</f>
        <v/>
      </c>
      <c r="D8" s="347" t="str">
        <f>IF(ISERROR(VLOOKUP(B8,Données!$B$3:$X$1479,23,FALSE)),"",VLOOKUP(B8,Données!$B$3:$X$1479,23,FALSE))</f>
        <v/>
      </c>
      <c r="E8" s="133" t="str">
        <f>IF(ISERROR(VLOOKUP(B8,Données!$B$3:$L$1479,7,FALSE)),"",VLOOKUP(B8,Données!$B$3:$L$1479,7,FALSE))</f>
        <v/>
      </c>
      <c r="F8" s="134">
        <f>IF(ISERROR(VLOOKUP(B8,Données!$B$3:$U$1479,11,FALSE)),0,VLOOKUP(B8,Données!$B$3:$U$1479,11,FALSE))</f>
        <v>0</v>
      </c>
      <c r="G8" s="135">
        <f>VALUE(COUNTIF(Validation!$A$2:$H$64,B8))-1</f>
        <v>0</v>
      </c>
      <c r="H8" s="363">
        <f>IF(ISERROR(VLOOKUP(B8,Données!$B$3:$U$1479,12,FALSE)),0,VLOOKUP(B8,Données!$B$3:$U$1479,12,FALSE))</f>
        <v>0</v>
      </c>
      <c r="I8" s="136">
        <f>IF(ISERROR(VLOOKUP(B8,Données!$B$3:$U$1479,20,FALSE)),0,VLOOKUP(B8,Données!$B$3:$U$1479,20,FALSE))</f>
        <v>0</v>
      </c>
      <c r="J8" s="123"/>
      <c r="O8" s="41"/>
      <c r="P8" s="41"/>
      <c r="Q8" s="465"/>
      <c r="R8" s="465" t="str">
        <f t="shared" si="0"/>
        <v/>
      </c>
    </row>
    <row r="9" spans="1:20" ht="15.75" x14ac:dyDescent="0.25">
      <c r="A9" s="515"/>
      <c r="B9" s="209" t="s">
        <v>2433</v>
      </c>
      <c r="C9" s="133" t="str">
        <f>IF(ISERROR(VLOOKUP(B9,Données!$B$3:$L$1479,5,FALSE)),"",VLOOKUP(B9,Données!$B$3:$L$1479,5,FALSE))</f>
        <v/>
      </c>
      <c r="D9" s="347" t="str">
        <f>IF(ISERROR(VLOOKUP(B9,Données!$B$3:$X$1479,23,FALSE)),"",VLOOKUP(B9,Données!$B$3:$X$1479,23,FALSE))</f>
        <v/>
      </c>
      <c r="E9" s="133" t="str">
        <f>IF(ISERROR(VLOOKUP(B9,Données!$B$3:$L$1479,7,FALSE)),"",VLOOKUP(B9,Données!$B$3:$L$1479,7,FALSE))</f>
        <v/>
      </c>
      <c r="F9" s="134">
        <f>IF(ISERROR(VLOOKUP(B9,Données!$B$3:$U$1479,11,FALSE)),0,VLOOKUP(B9,Données!$B$3:$U$1479,11,FALSE))</f>
        <v>0</v>
      </c>
      <c r="G9" s="135">
        <f>VALUE(COUNTIF(Validation!$A$2:$H$64,B9))-1</f>
        <v>0</v>
      </c>
      <c r="H9" s="363">
        <f>IF(ISERROR(VLOOKUP(B9,Données!$B$3:$U$1479,12,FALSE)),0,VLOOKUP(B9,Données!$B$3:$U$1479,12,FALSE))</f>
        <v>0</v>
      </c>
      <c r="I9" s="136">
        <f>IF(ISERROR(VLOOKUP(B9,Données!$B$3:$U$1479,20,FALSE)),0,VLOOKUP(B9,Données!$B$3:$U$1479,20,FALSE))</f>
        <v>0</v>
      </c>
      <c r="J9" s="123"/>
      <c r="K9" s="517" t="s">
        <v>60</v>
      </c>
      <c r="L9" s="517"/>
      <c r="O9" s="41"/>
      <c r="P9" s="41"/>
      <c r="Q9" s="465"/>
      <c r="R9" s="465" t="str">
        <f t="shared" si="0"/>
        <v/>
      </c>
    </row>
    <row r="10" spans="1:20" ht="15.75" x14ac:dyDescent="0.25">
      <c r="A10" s="515"/>
      <c r="B10" s="132" t="s">
        <v>266</v>
      </c>
      <c r="C10" s="133" t="str">
        <f>IF(ISERROR(VLOOKUP(B10,Données!$B$3:$L$1479,5,FALSE)),"",VLOOKUP(B10,Données!$B$3:$L$1479,5,FALSE))</f>
        <v/>
      </c>
      <c r="D10" s="347" t="str">
        <f>IF(ISERROR(VLOOKUP(B10,Données!$B$3:$X$1479,23,FALSE)),"",VLOOKUP(B10,Données!$B$3:$X$1479,23,FALSE))</f>
        <v/>
      </c>
      <c r="E10" s="133" t="str">
        <f>IF(ISERROR(VLOOKUP(B10,Données!$B$3:$L$1479,7,FALSE)),"",VLOOKUP(B10,Données!$B$3:$L$1479,7,FALSE))</f>
        <v/>
      </c>
      <c r="F10" s="134">
        <f>IF(ISERROR(VLOOKUP(B10,Données!$B$3:$U$1479,11,FALSE)),0,VLOOKUP(B10,Données!$B$3:$U$1479,11,FALSE))</f>
        <v>0</v>
      </c>
      <c r="G10" s="135">
        <f>VALUE(COUNTIF(Validation!$A$2:$H$64,B10))-1</f>
        <v>0</v>
      </c>
      <c r="H10" s="363">
        <f>IF(ISERROR(VLOOKUP(B10,Données!$B$3:$U$1479,12,FALSE)),0,VLOOKUP(B10,Données!$B$3:$U$1479,12,FALSE))</f>
        <v>0</v>
      </c>
      <c r="I10" s="136">
        <f>IF(ISERROR(VLOOKUP(B10,Données!$B$3:$U$1479,20,FALSE)),0,VLOOKUP(B10,Données!$B$3:$U$1479,20,FALSE))</f>
        <v>0</v>
      </c>
      <c r="J10" s="123"/>
      <c r="K10" s="131" t="s">
        <v>62</v>
      </c>
      <c r="L10" s="131" t="s">
        <v>61</v>
      </c>
      <c r="O10" s="41"/>
      <c r="P10" s="41"/>
      <c r="Q10" s="465"/>
      <c r="R10" s="465" t="str">
        <f t="shared" si="0"/>
        <v/>
      </c>
    </row>
    <row r="11" spans="1:20" ht="15.75" x14ac:dyDescent="0.25">
      <c r="A11" s="515"/>
      <c r="B11" s="209" t="s">
        <v>267</v>
      </c>
      <c r="C11" s="133" t="str">
        <f>IF(ISERROR(VLOOKUP(B11,Données!$B$3:$L$1479,5,FALSE)),"",VLOOKUP(B11,Données!$B$3:$L$1479,5,FALSE))</f>
        <v/>
      </c>
      <c r="D11" s="347" t="str">
        <f>IF(ISERROR(VLOOKUP(B11,Données!$B$3:$X$1479,23,FALSE)),"",VLOOKUP(B11,Données!$B$3:$X$1479,23,FALSE))</f>
        <v/>
      </c>
      <c r="E11" s="133" t="str">
        <f>IF(ISERROR(VLOOKUP(B11,Données!$B$3:$L$1479,7,FALSE)),"",VLOOKUP(B11,Données!$B$3:$L$1479,7,FALSE))</f>
        <v/>
      </c>
      <c r="F11" s="134">
        <f>IF(ISERROR(VLOOKUP(B11,Données!$B$3:$U$1479,11,FALSE)),0,VLOOKUP(B11,Données!$B$3:$U$1479,11,FALSE))</f>
        <v>0</v>
      </c>
      <c r="G11" s="135">
        <f>VALUE(COUNTIF(Validation!$A$2:$H$64,B11))-1</f>
        <v>0</v>
      </c>
      <c r="H11" s="363">
        <f>IF(ISERROR(VLOOKUP(B11,Données!$B$3:$U$1479,12,FALSE)),0,VLOOKUP(B11,Données!$B$3:$U$1479,12,FALSE))</f>
        <v>0</v>
      </c>
      <c r="I11" s="136">
        <f>IF(ISERROR(VLOOKUP(B11,Données!$B$3:$U$1479,20,FALSE)),0,VLOOKUP(B11,Données!$B$3:$U$1479,20,FALSE))</f>
        <v>0</v>
      </c>
      <c r="J11" s="123"/>
      <c r="K11" s="124" t="s">
        <v>191</v>
      </c>
      <c r="L11" s="124" t="s">
        <v>1343</v>
      </c>
      <c r="O11" s="41"/>
      <c r="P11" s="41"/>
      <c r="Q11" s="465"/>
      <c r="R11" s="465" t="str">
        <f t="shared" si="0"/>
        <v/>
      </c>
    </row>
    <row r="12" spans="1:20" ht="15.75" x14ac:dyDescent="0.25">
      <c r="A12" s="515"/>
      <c r="B12" s="209" t="s">
        <v>277</v>
      </c>
      <c r="C12" s="133" t="str">
        <f>IF(ISERROR(VLOOKUP(B12,Données!$B$3:$L$1479,5,FALSE)),"",VLOOKUP(B12,Données!$B$3:$L$1479,5,FALSE))</f>
        <v/>
      </c>
      <c r="D12" s="347" t="str">
        <f>IF(ISERROR(VLOOKUP(B12,Données!$B$3:$X$1479,23,FALSE)),"",VLOOKUP(B12,Données!$B$3:$X$1479,23,FALSE))</f>
        <v/>
      </c>
      <c r="E12" s="133" t="str">
        <f>IF(ISERROR(VLOOKUP(B12,Données!$B$3:$L$1479,7,FALSE)),"",VLOOKUP(B12,Données!$B$3:$L$1479,7,FALSE))</f>
        <v/>
      </c>
      <c r="F12" s="134">
        <f>IF(ISERROR(VLOOKUP(B12,Données!$B$3:$U$1479,11,FALSE)),0,VLOOKUP(B12,Données!$B$3:$U$1479,11,FALSE))</f>
        <v>0</v>
      </c>
      <c r="G12" s="135">
        <f>VALUE(COUNTIF(Validation!$A$2:$H$64,B12))-1</f>
        <v>0</v>
      </c>
      <c r="H12" s="363">
        <f>IF(ISERROR(VLOOKUP(B12,Données!$B$3:$U$1479,12,FALSE)),0,VLOOKUP(B12,Données!$B$3:$U$1479,12,FALSE))</f>
        <v>0</v>
      </c>
      <c r="I12" s="136">
        <f>IF(ISERROR(VLOOKUP(B12,Données!$B$3:$U$1479,20,FALSE)),0,VLOOKUP(B12,Données!$B$3:$U$1479,20,FALSE))</f>
        <v>0</v>
      </c>
      <c r="J12" s="123"/>
      <c r="K12" s="41" t="s">
        <v>191</v>
      </c>
      <c r="L12" s="41" t="s">
        <v>1343</v>
      </c>
      <c r="O12" s="41"/>
      <c r="Q12" s="465"/>
      <c r="R12" s="465" t="str">
        <f t="shared" si="0"/>
        <v/>
      </c>
    </row>
    <row r="13" spans="1:20" ht="15.75" x14ac:dyDescent="0.25">
      <c r="A13" s="515"/>
      <c r="B13" s="209" t="s">
        <v>268</v>
      </c>
      <c r="C13" s="133" t="str">
        <f>IF(ISERROR(VLOOKUP(B13,Données!$B$3:$L$1479,5,FALSE)),"",VLOOKUP(B13,Données!$B$3:$L$1479,5,FALSE))</f>
        <v/>
      </c>
      <c r="D13" s="347" t="str">
        <f>IF(ISERROR(VLOOKUP(B13,Données!$B$3:$X$1479,23,FALSE)),"",VLOOKUP(B13,Données!$B$3:$X$1479,23,FALSE))</f>
        <v/>
      </c>
      <c r="E13" s="133" t="str">
        <f>IF(ISERROR(VLOOKUP(B13,Données!$B$3:$L$1479,7,FALSE)),"",VLOOKUP(B13,Données!$B$3:$L$1479,7,FALSE))</f>
        <v/>
      </c>
      <c r="F13" s="134">
        <f>IF(ISERROR(VLOOKUP(B13,Données!$B$3:$U$1479,11,FALSE)),0,VLOOKUP(B13,Données!$B$3:$U$1479,11,FALSE))</f>
        <v>0</v>
      </c>
      <c r="G13" s="135">
        <f>VALUE(COUNTIF(Validation!$A$2:$H$64,B13))-1</f>
        <v>0</v>
      </c>
      <c r="H13" s="363">
        <f>IF(ISERROR(VLOOKUP(B13,Données!$B$3:$U$1479,12,FALSE)),0,VLOOKUP(B13,Données!$B$3:$U$1479,12,FALSE))</f>
        <v>0</v>
      </c>
      <c r="I13" s="136">
        <f>IF(ISERROR(VLOOKUP(B13,Données!$B$3:$U$1479,20,FALSE)),0,VLOOKUP(B13,Données!$B$3:$U$1479,20,FALSE))</f>
        <v>0</v>
      </c>
      <c r="J13" s="123"/>
      <c r="K13" s="41" t="s">
        <v>192</v>
      </c>
      <c r="L13" s="41" t="s">
        <v>1343</v>
      </c>
      <c r="O13" s="41"/>
      <c r="Q13" s="465"/>
      <c r="R13" s="465" t="str">
        <f t="shared" si="0"/>
        <v/>
      </c>
    </row>
    <row r="14" spans="1:20" ht="15.75" x14ac:dyDescent="0.25">
      <c r="A14" s="516"/>
      <c r="B14" s="139" t="s">
        <v>270</v>
      </c>
      <c r="C14" s="140" t="str">
        <f>IF(ISERROR(VLOOKUP(B14,Données!$B$3:$L$1479,5,FALSE)),"",VLOOKUP(B14,Données!$B$3:$L$1479,5,FALSE))</f>
        <v/>
      </c>
      <c r="D14" s="349" t="str">
        <f>IF(ISERROR(VLOOKUP(B14,Données!$B$3:$X$1479,23,FALSE)),"",VLOOKUP(B14,Données!$B$3:$X$1479,23,FALSE))</f>
        <v/>
      </c>
      <c r="E14" s="140" t="str">
        <f>IF(ISERROR(VLOOKUP(B14,Données!$B$3:$L$1479,7,FALSE)),"",VLOOKUP(B14,Données!$B$3:$L$1479,7,FALSE))</f>
        <v/>
      </c>
      <c r="F14" s="141">
        <f>IF(ISERROR(VLOOKUP(B14,Données!$B$3:$U$1479,11,FALSE)),0,VLOOKUP(B14,Données!$B$3:$U$1479,11,FALSE))</f>
        <v>0</v>
      </c>
      <c r="G14" s="142">
        <f>VALUE(COUNTIF(Validation!$A$2:$H$64,B14))-1</f>
        <v>0</v>
      </c>
      <c r="H14" s="364">
        <f>IF(ISERROR(VLOOKUP(B14,Données!$B$3:$U$1479,12,FALSE)),0,VLOOKUP(B14,Données!$B$3:$U$1479,12,FALSE))</f>
        <v>0</v>
      </c>
      <c r="I14" s="143">
        <f>IF(ISERROR(VLOOKUP(B14,Données!$B$3:$U$1479,20,FALSE)),0,VLOOKUP(B14,Données!$B$3:$U$1479,20,FALSE))</f>
        <v>0</v>
      </c>
      <c r="J14" s="123"/>
      <c r="K14" s="124" t="s">
        <v>193</v>
      </c>
      <c r="L14" s="124" t="s">
        <v>1343</v>
      </c>
      <c r="N14" s="41"/>
      <c r="O14" s="41"/>
      <c r="P14" s="41"/>
      <c r="Q14" s="465"/>
      <c r="R14" s="465" t="str">
        <f t="shared" si="0"/>
        <v/>
      </c>
    </row>
    <row r="15" spans="1:20" ht="15.75" x14ac:dyDescent="0.25">
      <c r="A15" s="518" t="s">
        <v>39</v>
      </c>
      <c r="B15" s="276" t="s">
        <v>271</v>
      </c>
      <c r="C15" s="133" t="str">
        <f>IF(ISERROR(VLOOKUP(B15,Données!$B$3:$L$1479,5,FALSE)),"",VLOOKUP(B15,Données!$B$3:$L$1479,5,FALSE))</f>
        <v/>
      </c>
      <c r="D15" s="347" t="str">
        <f>IF(ISERROR(VLOOKUP(B15,Données!$B$3:$X$1479,23,FALSE)),"",VLOOKUP(B15,Données!$B$3:$X$1479,23,FALSE))</f>
        <v/>
      </c>
      <c r="E15" s="133" t="str">
        <f>IF(ISERROR(VLOOKUP(B15,Données!$B$3:$L$1479,7,FALSE)),"",VLOOKUP(B15,Données!$B$3:$L$1479,7,FALSE))</f>
        <v/>
      </c>
      <c r="F15" s="134">
        <f>IF(ISERROR(VLOOKUP(B15,Données!$B$3:$U$1479,11,FALSE)),0,VLOOKUP(B15,Données!$B$3:$U$1479,11,FALSE))</f>
        <v>0</v>
      </c>
      <c r="G15" s="135">
        <f>VALUE(COUNTIF(Validation!$A$2:$H$64,B15))-1</f>
        <v>0</v>
      </c>
      <c r="H15" s="363">
        <f>IF(ISERROR(VLOOKUP(B15,Données!$B$3:$U$1479,12,FALSE)),0,VLOOKUP(B15,Données!$B$3:$U$1479,12,FALSE))</f>
        <v>0</v>
      </c>
      <c r="I15" s="136">
        <f>IF(ISERROR(VLOOKUP(B15,Données!$B$3:$U$1479,20,FALSE)),0,VLOOKUP(B15,Données!$B$3:$U$1479,20,FALSE))</f>
        <v>0</v>
      </c>
      <c r="J15" s="123"/>
      <c r="K15" s="41" t="s">
        <v>193</v>
      </c>
      <c r="L15" s="41" t="s">
        <v>1343</v>
      </c>
      <c r="N15" s="41"/>
      <c r="O15" s="41"/>
      <c r="P15" s="41"/>
      <c r="Q15" s="465"/>
      <c r="R15" s="465" t="str">
        <f t="shared" si="0"/>
        <v/>
      </c>
    </row>
    <row r="16" spans="1:20" ht="15.75" x14ac:dyDescent="0.25">
      <c r="A16" s="519"/>
      <c r="B16" s="274" t="s">
        <v>480</v>
      </c>
      <c r="C16" s="133" t="str">
        <f>IF(ISERROR(VLOOKUP(B16,Données!$B$3:$L$1479,5,FALSE)),"",VLOOKUP(B16,Données!$B$3:$L$1479,5,FALSE))</f>
        <v/>
      </c>
      <c r="D16" s="347" t="str">
        <f>IF(ISERROR(VLOOKUP(B16,Données!$B$3:$X$1479,23,FALSE)),"",VLOOKUP(B16,Données!$B$3:$X$1479,23,FALSE))</f>
        <v/>
      </c>
      <c r="E16" s="133" t="str">
        <f>IF(ISERROR(VLOOKUP(B16,Données!$B$3:$L$1479,7,FALSE)),"",VLOOKUP(B16,Données!$B$3:$L$1479,7,FALSE))</f>
        <v/>
      </c>
      <c r="F16" s="134">
        <f>IF(ISERROR(VLOOKUP(B16,Données!$B$3:$U$1479,11,FALSE)),0,VLOOKUP(B16,Données!$B$3:$U$1479,11,FALSE))</f>
        <v>0</v>
      </c>
      <c r="G16" s="135">
        <f>VALUE(COUNTIF(Validation!$A$2:$H$64,B16))-1</f>
        <v>0</v>
      </c>
      <c r="H16" s="363">
        <f>IF(ISERROR(VLOOKUP(B16,Données!$B$3:$U$1479,12,FALSE)),0,VLOOKUP(B16,Données!$B$3:$U$1479,12,FALSE))</f>
        <v>0</v>
      </c>
      <c r="I16" s="136">
        <f>IF(ISERROR(VLOOKUP(B16,Données!$B$3:$U$1479,20,FALSE)),0,VLOOKUP(B16,Données!$B$3:$U$1479,20,FALSE))</f>
        <v>0</v>
      </c>
      <c r="J16" s="123"/>
      <c r="K16" s="41" t="s">
        <v>194</v>
      </c>
      <c r="L16" s="41" t="s">
        <v>1343</v>
      </c>
      <c r="O16" s="41"/>
      <c r="P16" s="41"/>
      <c r="Q16" s="465"/>
      <c r="R16" s="465" t="str">
        <f t="shared" si="0"/>
        <v/>
      </c>
    </row>
    <row r="17" spans="1:18" ht="15.75" x14ac:dyDescent="0.25">
      <c r="A17" s="519"/>
      <c r="B17" s="209" t="s">
        <v>320</v>
      </c>
      <c r="C17" s="133" t="str">
        <f>IF(ISERROR(VLOOKUP(B17,Données!$B$3:$L$1479,5,FALSE)),"",VLOOKUP(B17,Données!$B$3:$L$1479,5,FALSE))</f>
        <v/>
      </c>
      <c r="D17" s="347" t="str">
        <f>IF(ISERROR(VLOOKUP(B17,Données!$B$3:$X$1479,23,FALSE)),"",VLOOKUP(B17,Données!$B$3:$X$1479,23,FALSE))</f>
        <v/>
      </c>
      <c r="E17" s="133" t="str">
        <f>IF(ISERROR(VLOOKUP(B17,Données!$B$3:$L$1479,7,FALSE)),"",VLOOKUP(B17,Données!$B$3:$L$1479,7,FALSE))</f>
        <v/>
      </c>
      <c r="F17" s="134">
        <f>IF(ISERROR(VLOOKUP(B17,Données!$B$3:$U$1479,11,FALSE)),0,VLOOKUP(B17,Données!$B$3:$U$1479,11,FALSE))</f>
        <v>0</v>
      </c>
      <c r="G17" s="135">
        <f>VALUE(COUNTIF(Validation!$A$2:$H$64,B17))-1</f>
        <v>0</v>
      </c>
      <c r="H17" s="363">
        <f>IF(ISERROR(VLOOKUP(B17,Données!$B$3:$U$1479,12,FALSE)),0,VLOOKUP(B17,Données!$B$3:$U$1479,12,FALSE))</f>
        <v>0</v>
      </c>
      <c r="I17" s="136">
        <f>IF(ISERROR(VLOOKUP(B17,Données!$B$3:$U$1479,20,FALSE)),0,VLOOKUP(B17,Données!$B$3:$U$1479,20,FALSE))</f>
        <v>0</v>
      </c>
      <c r="J17" s="123"/>
      <c r="O17" s="41"/>
      <c r="Q17" s="465"/>
      <c r="R17" s="465" t="str">
        <f t="shared" si="0"/>
        <v/>
      </c>
    </row>
    <row r="18" spans="1:18" ht="15.75" x14ac:dyDescent="0.25">
      <c r="A18" s="519"/>
      <c r="B18" s="209" t="s">
        <v>763</v>
      </c>
      <c r="C18" s="133" t="str">
        <f>IF(ISERROR(VLOOKUP(B18,Données!$B$3:$L$1479,5,FALSE)),"",VLOOKUP(B18,Données!$B$3:$L$1479,5,FALSE))</f>
        <v/>
      </c>
      <c r="D18" s="347" t="str">
        <f>IF(ISERROR(VLOOKUP(B18,Données!$B$3:$X$1479,23,FALSE)),"",VLOOKUP(B18,Données!$B$3:$X$1479,23,FALSE))</f>
        <v/>
      </c>
      <c r="E18" s="133" t="str">
        <f>IF(ISERROR(VLOOKUP(B18,Données!$B$3:$L$1479,7,FALSE)),"",VLOOKUP(B18,Données!$B$3:$L$1479,7,FALSE))</f>
        <v/>
      </c>
      <c r="F18" s="134">
        <f>IF(ISERROR(VLOOKUP(B18,Données!$B$3:$U$1479,11,FALSE)),0,VLOOKUP(B18,Données!$B$3:$U$1479,11,FALSE))</f>
        <v>0</v>
      </c>
      <c r="G18" s="135">
        <f>VALUE(COUNTIF(Validation!$A$2:$H$64,B18))-1</f>
        <v>0</v>
      </c>
      <c r="H18" s="363">
        <f>IF(ISERROR(VLOOKUP(B18,Données!$B$3:$U$1479,12,FALSE)),0,VLOOKUP(B18,Données!$B$3:$U$1479,12,FALSE))</f>
        <v>0</v>
      </c>
      <c r="I18" s="136">
        <f>IF(ISERROR(VLOOKUP(B18,Données!$B$3:$U$1479,20,FALSE)),0,VLOOKUP(B18,Données!$B$3:$U$1479,20,FALSE))</f>
        <v>0</v>
      </c>
      <c r="J18" s="144"/>
      <c r="K18" s="124" t="s">
        <v>191</v>
      </c>
      <c r="L18" s="41" t="s">
        <v>2435</v>
      </c>
      <c r="O18" s="41"/>
      <c r="Q18" s="465"/>
      <c r="R18" s="465" t="str">
        <f t="shared" si="0"/>
        <v/>
      </c>
    </row>
    <row r="19" spans="1:18" ht="15.75" x14ac:dyDescent="0.25">
      <c r="A19" s="519"/>
      <c r="B19" s="209" t="s">
        <v>686</v>
      </c>
      <c r="C19" s="133" t="str">
        <f>IF(ISERROR(VLOOKUP(B19,Données!$B$3:$L$1479,5,FALSE)),"",VLOOKUP(B19,Données!$B$3:$L$1479,5,FALSE))</f>
        <v/>
      </c>
      <c r="D19" s="347" t="str">
        <f>IF(ISERROR(VLOOKUP(B19,Données!$B$3:$X$1479,23,FALSE)),"",VLOOKUP(B19,Données!$B$3:$X$1479,23,FALSE))</f>
        <v/>
      </c>
      <c r="E19" s="133" t="str">
        <f>IF(ISERROR(VLOOKUP(B19,Données!$B$3:$L$1479,7,FALSE)),"",VLOOKUP(B19,Données!$B$3:$L$1479,7,FALSE))</f>
        <v/>
      </c>
      <c r="F19" s="134">
        <f>IF(ISERROR(VLOOKUP(B19,Données!$B$3:$U$1479,11,FALSE)),0,VLOOKUP(B19,Données!$B$3:$U$1479,11,FALSE))</f>
        <v>0</v>
      </c>
      <c r="G19" s="135">
        <f>VALUE(COUNTIF(Validation!$A$2:$H$64,B19))-1</f>
        <v>0</v>
      </c>
      <c r="H19" s="363">
        <f>IF(ISERROR(VLOOKUP(B19,Données!$B$3:$U$1479,12,FALSE)),0,VLOOKUP(B19,Données!$B$3:$U$1479,12,FALSE))</f>
        <v>0</v>
      </c>
      <c r="I19" s="136">
        <f>IF(ISERROR(VLOOKUP(B19,Données!$B$3:$U$1479,20,FALSE)),0,VLOOKUP(B19,Données!$B$3:$U$1479,20,FALSE))</f>
        <v>0</v>
      </c>
      <c r="J19" s="144"/>
      <c r="K19" s="41" t="s">
        <v>192</v>
      </c>
      <c r="L19" s="41" t="s">
        <v>2435</v>
      </c>
      <c r="O19" s="41"/>
      <c r="Q19" s="465"/>
      <c r="R19" s="465" t="str">
        <f t="shared" si="0"/>
        <v/>
      </c>
    </row>
    <row r="20" spans="1:18" ht="15.75" x14ac:dyDescent="0.25">
      <c r="A20" s="520"/>
      <c r="B20" s="277" t="s">
        <v>274</v>
      </c>
      <c r="C20" s="140" t="str">
        <f>IF(ISERROR(VLOOKUP(B20,Données!$B$3:$L$1479,5,FALSE)),"",VLOOKUP(B20,Données!$B$3:$L$1479,5,FALSE))</f>
        <v/>
      </c>
      <c r="D20" s="349" t="str">
        <f>IF(ISERROR(VLOOKUP(B20,Données!$B$3:$X$1479,23,FALSE)),"",VLOOKUP(B20,Données!$B$3:$X$1479,23,FALSE))</f>
        <v/>
      </c>
      <c r="E20" s="140" t="str">
        <f>IF(ISERROR(VLOOKUP(B20,Données!$B$3:$L$1479,7,FALSE)),"",VLOOKUP(B20,Données!$B$3:$L$1479,7,FALSE))</f>
        <v/>
      </c>
      <c r="F20" s="141">
        <f>IF(ISERROR(VLOOKUP(B20,Données!$B$3:$U$1479,11,FALSE)),0,VLOOKUP(B20,Données!$B$3:$U$1479,11,FALSE))</f>
        <v>0</v>
      </c>
      <c r="G20" s="142">
        <f>VALUE(COUNTIF(Validation!$A$2:$H$64,B20))-1</f>
        <v>0</v>
      </c>
      <c r="H20" s="364">
        <f>IF(ISERROR(VLOOKUP(B20,Données!$B$3:$U$1479,12,FALSE)),0,VLOOKUP(B20,Données!$B$3:$U$1479,12,FALSE))</f>
        <v>0</v>
      </c>
      <c r="I20" s="143">
        <f>IF(ISERROR(VLOOKUP(B20,Données!$B$3:$U$1479,20,FALSE)),0,VLOOKUP(B20,Données!$B$3:$U$1479,20,FALSE))</f>
        <v>0</v>
      </c>
      <c r="J20" s="144"/>
      <c r="K20" s="124" t="s">
        <v>193</v>
      </c>
      <c r="L20" s="41" t="s">
        <v>2435</v>
      </c>
      <c r="N20" s="41"/>
      <c r="O20" s="41"/>
      <c r="Q20" s="465"/>
      <c r="R20" s="465" t="str">
        <f t="shared" si="0"/>
        <v/>
      </c>
    </row>
    <row r="21" spans="1:18" ht="20.25" customHeight="1" x14ac:dyDescent="0.25">
      <c r="A21" s="521" t="s">
        <v>40</v>
      </c>
      <c r="B21" s="274" t="s">
        <v>321</v>
      </c>
      <c r="C21" s="133" t="str">
        <f>IF(ISERROR(VLOOKUP(B21,Données!$B$3:$L$1479,5,FALSE)),"",VLOOKUP(B21,Données!$B$3:$L$1479,5,FALSE))</f>
        <v/>
      </c>
      <c r="D21" s="347" t="str">
        <f>IF(ISERROR(VLOOKUP(B21,Données!$B$3:$X$1479,23,FALSE)),"",VLOOKUP(B21,Données!$B$3:$X$1479,23,FALSE))</f>
        <v/>
      </c>
      <c r="E21" s="133" t="str">
        <f>IF(ISERROR(VLOOKUP(B21,Données!$B$3:$L$1479,7,FALSE)),"",VLOOKUP(B21,Données!$B$3:$L$1479,7,FALSE))</f>
        <v/>
      </c>
      <c r="F21" s="134">
        <f>IF(ISERROR(VLOOKUP(B21,Données!$B$3:$U$1479,11,FALSE)),0,VLOOKUP(B21,Données!$B$3:$U$1479,11,FALSE))</f>
        <v>0</v>
      </c>
      <c r="G21" s="135">
        <f>VALUE(COUNTIF(Validation!$A$2:$H$64,B21))-1</f>
        <v>0</v>
      </c>
      <c r="H21" s="363">
        <f>IF(ISERROR(VLOOKUP(B21,Données!$B$3:$U$1479,12,FALSE)),0,VLOOKUP(B21,Données!$B$3:$U$1479,12,FALSE))</f>
        <v>0</v>
      </c>
      <c r="I21" s="136">
        <f>IF(ISERROR(VLOOKUP(B21,Données!$B$3:$U$1479,20,FALSE)),0,VLOOKUP(B21,Données!$B$3:$U$1479,20,FALSE))</f>
        <v>0</v>
      </c>
      <c r="J21" s="123"/>
      <c r="N21" s="41"/>
      <c r="O21" s="41"/>
      <c r="P21" s="41"/>
      <c r="Q21" s="465"/>
      <c r="R21" s="465" t="str">
        <f t="shared" si="0"/>
        <v/>
      </c>
    </row>
    <row r="22" spans="1:18" ht="15.75" customHeight="1" x14ac:dyDescent="0.25">
      <c r="A22" s="522"/>
      <c r="B22" s="277" t="s">
        <v>772</v>
      </c>
      <c r="C22" s="140" t="str">
        <f>IF(ISERROR(VLOOKUP(B22,Données!$B$3:$L$1479,5,FALSE)),"",VLOOKUP(B22,Données!$B$3:$L$1479,5,FALSE))</f>
        <v/>
      </c>
      <c r="D22" s="349" t="str">
        <f>IF(ISERROR(VLOOKUP(B22,Données!$B$3:$X$1479,23,FALSE)),"",VLOOKUP(B22,Données!$B$3:$X$1479,23,FALSE))</f>
        <v/>
      </c>
      <c r="E22" s="140" t="str">
        <f>IF(ISERROR(VLOOKUP(B22,Données!$B$3:$L$1479,7,FALSE)),"",VLOOKUP(B22,Données!$B$3:$L$1479,7,FALSE))</f>
        <v/>
      </c>
      <c r="F22" s="141">
        <f>IF(ISERROR(VLOOKUP(B22,Données!$B$3:$U$1479,11,FALSE)),0,VLOOKUP(B22,Données!$B$3:$U$1479,11,FALSE))</f>
        <v>0</v>
      </c>
      <c r="G22" s="142">
        <f>VALUE(COUNTIF(Validation!$A$2:$H$64,B22))-1</f>
        <v>0</v>
      </c>
      <c r="H22" s="364">
        <f>IF(ISERROR(VLOOKUP(B22,Données!$B$3:$U$1479,12,FALSE)),0,VLOOKUP(B22,Données!$B$3:$U$1479,12,FALSE))</f>
        <v>0</v>
      </c>
      <c r="I22" s="143">
        <f>IF(ISERROR(VLOOKUP(B22,Données!$B$3:$U$1479,20,FALSE)),0,VLOOKUP(B22,Données!$B$3:$U$1479,20,FALSE))</f>
        <v>0</v>
      </c>
      <c r="J22" s="123"/>
      <c r="O22" s="41"/>
      <c r="Q22" s="465"/>
      <c r="R22" s="465" t="str">
        <f t="shared" si="0"/>
        <v/>
      </c>
    </row>
    <row r="23" spans="1:18" ht="15.75" customHeight="1" x14ac:dyDescent="0.25">
      <c r="A23" s="524" t="s">
        <v>42</v>
      </c>
      <c r="B23" s="209" t="s">
        <v>917</v>
      </c>
      <c r="C23" s="133" t="str">
        <f>IF(ISERROR(VLOOKUP(B23,Données!$B$3:$L$1479,5,FALSE)),"",VLOOKUP(B23,Données!$B$3:$L$1479,5,FALSE))</f>
        <v/>
      </c>
      <c r="D23" s="347" t="str">
        <f>IF(ISERROR(VLOOKUP(B23,Données!$B$3:$X$1479,23,FALSE)),"",VLOOKUP(B23,Données!$B$3:$X$1479,23,FALSE))</f>
        <v/>
      </c>
      <c r="E23" s="133" t="str">
        <f>IF(ISERROR(VLOOKUP(B23,Données!$B$3:$L$1479,7,FALSE)),"",VLOOKUP(B23,Données!$B$3:$L$1479,7,FALSE))</f>
        <v/>
      </c>
      <c r="F23" s="134">
        <f>IF(ISERROR(VLOOKUP(B23,Données!$B$3:$U$1479,11,FALSE)),0,VLOOKUP(B23,Données!$B$3:$U$1479,11,FALSE))</f>
        <v>0</v>
      </c>
      <c r="G23" s="135">
        <f>VALUE(COUNTIF(Validation!$A$2:$H$64,B23))-1</f>
        <v>0</v>
      </c>
      <c r="H23" s="363">
        <f>IF(ISERROR(VLOOKUP(B23,Données!$B$3:$U$1479,12,FALSE)),0,VLOOKUP(B23,Données!$B$3:$U$1479,12,FALSE))</f>
        <v>0</v>
      </c>
      <c r="I23" s="136">
        <f>IF(ISERROR(VLOOKUP(B23,Données!$B$3:$U$1479,20,FALSE)),0,VLOOKUP(B23,Données!$B$3:$U$1479,20,FALSE))</f>
        <v>0</v>
      </c>
      <c r="J23" s="123"/>
      <c r="Q23" s="465"/>
      <c r="R23" s="465" t="str">
        <f t="shared" si="0"/>
        <v/>
      </c>
    </row>
    <row r="24" spans="1:18" ht="15.75" customHeight="1" x14ac:dyDescent="0.25">
      <c r="A24" s="525"/>
      <c r="B24" s="209" t="s">
        <v>557</v>
      </c>
      <c r="C24" s="133" t="str">
        <f>IF(ISERROR(VLOOKUP(B24,Données!$B$3:$L$1479,5,FALSE)),"",VLOOKUP(B24,Données!$B$3:$L$1479,5,FALSE))</f>
        <v/>
      </c>
      <c r="D24" s="347" t="str">
        <f>IF(ISERROR(VLOOKUP(B24,Données!$B$3:$X$1479,23,FALSE)),"",VLOOKUP(B24,Données!$B$3:$X$1479,23,FALSE))</f>
        <v/>
      </c>
      <c r="E24" s="133" t="str">
        <f>IF(ISERROR(VLOOKUP(B24,Données!$B$3:$L$1479,7,FALSE)),"",VLOOKUP(B24,Données!$B$3:$L$1479,7,FALSE))</f>
        <v/>
      </c>
      <c r="F24" s="134">
        <f>IF(ISERROR(VLOOKUP(B24,Données!$B$3:$U$1479,11,FALSE)),0,VLOOKUP(B24,Données!$B$3:$U$1479,11,FALSE))</f>
        <v>0</v>
      </c>
      <c r="G24" s="135">
        <f>VALUE(COUNTIF(Validation!$A$2:$H$64,B24))-1</f>
        <v>0</v>
      </c>
      <c r="H24" s="363">
        <f>IF(ISERROR(VLOOKUP(B24,Données!$B$3:$U$1479,12,FALSE)),0,VLOOKUP(B24,Données!$B$3:$U$1479,12,FALSE))</f>
        <v>0</v>
      </c>
      <c r="I24" s="136">
        <f>IF(ISERROR(VLOOKUP(B24,Données!$B$3:$U$1479,20,FALSE)),0,VLOOKUP(B24,Données!$B$3:$U$1479,20,FALSE))</f>
        <v>0</v>
      </c>
      <c r="J24" s="123"/>
      <c r="Q24" s="465"/>
      <c r="R24" s="465" t="str">
        <f t="shared" si="0"/>
        <v/>
      </c>
    </row>
    <row r="25" spans="1:18" ht="15.75" customHeight="1" x14ac:dyDescent="0.25">
      <c r="A25" s="525"/>
      <c r="B25" s="209" t="s">
        <v>265</v>
      </c>
      <c r="C25" s="133" t="str">
        <f>IF(ISERROR(VLOOKUP(B25,Données!$B$3:$L$1479,5,FALSE)),"",VLOOKUP(B25,Données!$B$3:$L$1479,5,FALSE))</f>
        <v/>
      </c>
      <c r="D25" s="347" t="str">
        <f>IF(ISERROR(VLOOKUP(B25,Données!$B$3:$X$1479,23,FALSE)),"",VLOOKUP(B25,Données!$B$3:$X$1479,23,FALSE))</f>
        <v/>
      </c>
      <c r="E25" s="133" t="str">
        <f>IF(ISERROR(VLOOKUP(B25,Données!$B$3:$L$1479,7,FALSE)),"",VLOOKUP(B25,Données!$B$3:$L$1479,7,FALSE))</f>
        <v/>
      </c>
      <c r="F25" s="134">
        <f>IF(ISERROR(VLOOKUP(B25,Données!$B$3:$U$1479,11,FALSE)),0,VLOOKUP(B25,Données!$B$3:$U$1479,11,FALSE))</f>
        <v>0</v>
      </c>
      <c r="G25" s="135">
        <f>VALUE(COUNTIF(Validation!$A$2:$H$64,B25))-1</f>
        <v>0</v>
      </c>
      <c r="H25" s="363">
        <f>IF(ISERROR(VLOOKUP(B25,Données!$B$3:$U$1479,12,FALSE)),0,VLOOKUP(B25,Données!$B$3:$U$1479,12,FALSE))</f>
        <v>0</v>
      </c>
      <c r="I25" s="136">
        <f>IF(ISERROR(VLOOKUP(B25,Données!$B$3:$U$1479,20,FALSE)),0,VLOOKUP(B25,Données!$B$3:$U$1479,20,FALSE))</f>
        <v>0</v>
      </c>
      <c r="J25" s="123"/>
      <c r="Q25" s="465"/>
      <c r="R25" s="465" t="str">
        <f t="shared" si="0"/>
        <v/>
      </c>
    </row>
    <row r="26" spans="1:18" ht="15.75" customHeight="1" x14ac:dyDescent="0.25">
      <c r="A26" s="525"/>
      <c r="B26" s="209"/>
      <c r="C26" s="133" t="str">
        <f>IF(ISERROR(VLOOKUP(B26,Données!$B$3:$L$1479,5,FALSE)),"",VLOOKUP(B26,Données!$B$3:$L$1479,5,FALSE))</f>
        <v/>
      </c>
      <c r="D26" s="347" t="str">
        <f>IF(ISERROR(VLOOKUP(B26,Données!$B$3:$X$1479,23,FALSE)),"",VLOOKUP(B26,Données!$B$3:$X$1479,23,FALSE))</f>
        <v/>
      </c>
      <c r="E26" s="133" t="str">
        <f>IF(ISERROR(VLOOKUP(B26,Données!$B$3:$L$1479,7,FALSE)),"",VLOOKUP(B26,Données!$B$3:$L$1479,7,FALSE))</f>
        <v/>
      </c>
      <c r="F26" s="134">
        <f>IF(ISERROR(VLOOKUP(B26,Données!$B$3:$U$1479,11,FALSE)),0,VLOOKUP(B26,Données!$B$3:$U$1479,11,FALSE))</f>
        <v>0</v>
      </c>
      <c r="G26" s="135">
        <f>VALUE(COUNTIF(Validation!$A$2:$H$64,B26))-1</f>
        <v>198</v>
      </c>
      <c r="H26" s="363">
        <f>IF(ISERROR(VLOOKUP(B26,Données!$B$3:$U$1479,12,FALSE)),0,VLOOKUP(B26,Données!$B$3:$U$1479,12,FALSE))</f>
        <v>0</v>
      </c>
      <c r="I26" s="136">
        <f>IF(ISERROR(VLOOKUP(B26,Données!$B$3:$U$1479,20,FALSE)),0,VLOOKUP(B26,Données!$B$3:$U$1479,20,FALSE))</f>
        <v>0</v>
      </c>
      <c r="J26" s="123"/>
      <c r="Q26" s="465"/>
      <c r="R26" s="465" t="str">
        <f t="shared" si="0"/>
        <v/>
      </c>
    </row>
    <row r="27" spans="1:18" ht="15.75" customHeight="1" x14ac:dyDescent="0.25">
      <c r="A27" s="525"/>
      <c r="B27" s="209"/>
      <c r="C27" s="133" t="str">
        <f>IF(ISERROR(VLOOKUP(B27,Données!$B$3:$L$1479,5,FALSE)),"",VLOOKUP(B27,Données!$B$3:$L$1479,5,FALSE))</f>
        <v/>
      </c>
      <c r="D27" s="347" t="str">
        <f>IF(ISERROR(VLOOKUP(B27,Données!$B$3:$X$1479,23,FALSE)),"",VLOOKUP(B27,Données!$B$3:$X$1479,23,FALSE))</f>
        <v/>
      </c>
      <c r="E27" s="133" t="str">
        <f>IF(ISERROR(VLOOKUP(B27,Données!$B$3:$L$1479,7,FALSE)),"",VLOOKUP(B27,Données!$B$3:$L$1479,7,FALSE))</f>
        <v/>
      </c>
      <c r="F27" s="134">
        <f>IF(ISERROR(VLOOKUP(B27,Données!$B$3:$U$1479,11,FALSE)),0,VLOOKUP(B27,Données!$B$3:$U$1479,11,FALSE))</f>
        <v>0</v>
      </c>
      <c r="G27" s="135">
        <f>VALUE(COUNTIF(Validation!$A$2:$H$64,B27))-1</f>
        <v>198</v>
      </c>
      <c r="H27" s="363">
        <f>IF(ISERROR(VLOOKUP(B27,Données!$B$3:$U$1479,12,FALSE)),0,VLOOKUP(B27,Données!$B$3:$U$1479,12,FALSE))</f>
        <v>0</v>
      </c>
      <c r="I27" s="136">
        <f>IF(ISERROR(VLOOKUP(B27,Données!$B$3:$U$1479,20,FALSE)),0,VLOOKUP(B27,Données!$B$3:$U$1479,20,FALSE))</f>
        <v>0</v>
      </c>
      <c r="J27" s="123"/>
      <c r="Q27" s="465"/>
      <c r="R27" s="465" t="str">
        <f t="shared" si="0"/>
        <v/>
      </c>
    </row>
    <row r="28" spans="1:18" ht="15.75" customHeight="1" x14ac:dyDescent="0.25">
      <c r="A28" s="525"/>
      <c r="B28" s="132"/>
      <c r="C28" s="133" t="str">
        <f>IF(ISERROR(VLOOKUP(B28,Données!$B$3:$L$1479,5,FALSE)),"",VLOOKUP(B28,Données!$B$3:$L$1479,5,FALSE))</f>
        <v/>
      </c>
      <c r="D28" s="347" t="str">
        <f>IF(ISERROR(VLOOKUP(B28,Données!$B$3:$X$1479,23,FALSE)),"",VLOOKUP(B28,Données!$B$3:$X$1479,23,FALSE))</f>
        <v/>
      </c>
      <c r="E28" s="133" t="str">
        <f>IF(ISERROR(VLOOKUP(B28,Données!$B$3:$L$1479,7,FALSE)),"",VLOOKUP(B28,Données!$B$3:$L$1479,7,FALSE))</f>
        <v/>
      </c>
      <c r="F28" s="134">
        <f>IF(ISERROR(VLOOKUP(B28,Données!$B$3:$U$1479,11,FALSE)),0,VLOOKUP(B28,Données!$B$3:$U$1479,11,FALSE))</f>
        <v>0</v>
      </c>
      <c r="G28" s="135">
        <f>VALUE(COUNTIF(Validation!$A$2:$H$64,B28))-1</f>
        <v>198</v>
      </c>
      <c r="H28" s="363">
        <f>IF(ISERROR(VLOOKUP(B28,Données!$B$3:$U$1479,12,FALSE)),0,VLOOKUP(B28,Données!$B$3:$U$1479,12,FALSE))</f>
        <v>0</v>
      </c>
      <c r="I28" s="136">
        <f>IF(ISERROR(VLOOKUP(B28,Données!$B$3:$U$1479,20,FALSE)),0,VLOOKUP(B28,Données!$B$3:$U$1479,20,FALSE))</f>
        <v>0</v>
      </c>
      <c r="J28" s="123"/>
      <c r="Q28" s="465"/>
      <c r="R28" s="465" t="str">
        <f t="shared" si="0"/>
        <v/>
      </c>
    </row>
    <row r="29" spans="1:18" ht="15.75" customHeight="1" x14ac:dyDescent="0.25">
      <c r="A29" s="525"/>
      <c r="B29" s="132"/>
      <c r="C29" s="133" t="str">
        <f>IF(ISERROR(VLOOKUP(B29,Données!$B$3:$L$1479,5,FALSE)),"",VLOOKUP(B29,Données!$B$3:$L$1479,5,FALSE))</f>
        <v/>
      </c>
      <c r="D29" s="347" t="str">
        <f>IF(ISERROR(VLOOKUP(B29,Données!$B$3:$X$1479,23,FALSE)),"",VLOOKUP(B29,Données!$B$3:$X$1479,23,FALSE))</f>
        <v/>
      </c>
      <c r="E29" s="133" t="str">
        <f>IF(ISERROR(VLOOKUP(B29,Données!$B$3:$L$1479,7,FALSE)),"",VLOOKUP(B29,Données!$B$3:$L$1479,7,FALSE))</f>
        <v/>
      </c>
      <c r="F29" s="134">
        <f>IF(ISERROR(VLOOKUP(B29,Données!$B$3:$U$1479,11,FALSE)),0,VLOOKUP(B29,Données!$B$3:$U$1479,11,FALSE))</f>
        <v>0</v>
      </c>
      <c r="G29" s="135">
        <f>VALUE(COUNTIF(Validation!$A$2:$H$64,B29))-1</f>
        <v>198</v>
      </c>
      <c r="H29" s="363">
        <f>IF(ISERROR(VLOOKUP(B29,Données!$B$3:$U$1479,12,FALSE)),0,VLOOKUP(B29,Données!$B$3:$U$1479,12,FALSE))</f>
        <v>0</v>
      </c>
      <c r="I29" s="136">
        <f>IF(ISERROR(VLOOKUP(B29,Données!$B$3:$U$1479,20,FALSE)),0,VLOOKUP(B29,Données!$B$3:$U$1479,20,FALSE))</f>
        <v>0</v>
      </c>
      <c r="J29" s="123"/>
      <c r="Q29" s="465"/>
      <c r="R29" s="465" t="str">
        <f t="shared" si="0"/>
        <v/>
      </c>
    </row>
    <row r="30" spans="1:18" ht="15.75" customHeight="1" x14ac:dyDescent="0.25">
      <c r="A30" s="525"/>
      <c r="B30" s="145"/>
      <c r="C30" s="133" t="str">
        <f>IF(ISERROR(VLOOKUP(B30,Données!$B$3:$L$1479,5,FALSE)),"",VLOOKUP(B30,Données!$B$3:$L$1479,5,FALSE))</f>
        <v/>
      </c>
      <c r="D30" s="347" t="str">
        <f>IF(ISERROR(VLOOKUP(B30,Données!$B$3:$X$1479,23,FALSE)),"",VLOOKUP(B30,Données!$B$3:$X$1479,23,FALSE))</f>
        <v/>
      </c>
      <c r="E30" s="133" t="str">
        <f>IF(ISERROR(VLOOKUP(B30,Données!$B$3:$L$1479,7,FALSE)),"",VLOOKUP(B30,Données!$B$3:$L$1479,7,FALSE))</f>
        <v/>
      </c>
      <c r="F30" s="134">
        <f>IF(ISERROR(VLOOKUP(B30,Données!$B$3:$U$1479,11,FALSE)),0,VLOOKUP(B30,Données!$B$3:$U$1479,11,FALSE))</f>
        <v>0</v>
      </c>
      <c r="G30" s="135">
        <f>VALUE(COUNTIF(Validation!$A$2:$H$64,B30))-1</f>
        <v>198</v>
      </c>
      <c r="H30" s="363">
        <f>IF(ISERROR(VLOOKUP(B30,Données!$B$3:$U$1479,12,FALSE)),0,VLOOKUP(B30,Données!$B$3:$U$1479,12,FALSE))</f>
        <v>0</v>
      </c>
      <c r="I30" s="136">
        <f>IF(ISERROR(VLOOKUP(B30,Données!$B$3:$U$1479,20,FALSE)),0,VLOOKUP(B30,Données!$B$3:$U$1479,20,FALSE))</f>
        <v>0</v>
      </c>
      <c r="J30" s="123"/>
      <c r="Q30" s="465"/>
      <c r="R30" s="465" t="str">
        <f t="shared" si="0"/>
        <v/>
      </c>
    </row>
    <row r="31" spans="1:18" ht="15.75" x14ac:dyDescent="0.25">
      <c r="A31" s="526" t="s">
        <v>37</v>
      </c>
      <c r="B31" s="526"/>
      <c r="C31" s="526"/>
      <c r="D31" s="526"/>
      <c r="E31" s="526"/>
      <c r="F31" s="310">
        <f>ROUNDDOWN(SUM(F3:F30),2)</f>
        <v>0</v>
      </c>
      <c r="G31" s="147"/>
      <c r="H31" s="326">
        <f>SUM(H3:H30)</f>
        <v>0</v>
      </c>
      <c r="J31" s="123"/>
    </row>
    <row r="32" spans="1:18" ht="19.5" thickBot="1" x14ac:dyDescent="0.35">
      <c r="A32" s="527" t="s">
        <v>44</v>
      </c>
      <c r="B32" s="527"/>
      <c r="C32" s="527"/>
      <c r="D32" s="527"/>
      <c r="E32" s="527"/>
      <c r="F32" s="318">
        <f>'Calcul Masse Salariale'!$B$5-F31</f>
        <v>102000000</v>
      </c>
      <c r="G32" s="149"/>
      <c r="H32" s="334">
        <f>'Calcul Masse Salariale'!$B$6-H31</f>
        <v>102000000</v>
      </c>
      <c r="J32" s="123"/>
    </row>
    <row r="33" spans="1:10" ht="16.5" thickBot="1" x14ac:dyDescent="0.3">
      <c r="F33" s="372"/>
      <c r="J33" s="123"/>
    </row>
    <row r="34" spans="1:10" ht="30.75" thickBot="1" x14ac:dyDescent="0.3">
      <c r="B34" s="445" t="s">
        <v>36</v>
      </c>
      <c r="C34" s="446" t="s">
        <v>52</v>
      </c>
      <c r="D34" s="446" t="s">
        <v>405</v>
      </c>
      <c r="E34" s="446" t="s">
        <v>5</v>
      </c>
      <c r="F34" s="447" t="s">
        <v>134</v>
      </c>
      <c r="G34" s="448" t="s">
        <v>189</v>
      </c>
      <c r="H34" s="449" t="s">
        <v>1157</v>
      </c>
      <c r="I34" s="450" t="s">
        <v>2405</v>
      </c>
      <c r="J34" s="123"/>
    </row>
    <row r="35" spans="1:10" ht="19.5" thickBot="1" x14ac:dyDescent="0.35">
      <c r="A35" s="505" t="s">
        <v>2403</v>
      </c>
      <c r="B35" s="453"/>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60">
        <f>VALUE(COUNTIF(Validation!$A$2:$H$120,B35))-1</f>
        <v>198</v>
      </c>
      <c r="H35" s="404">
        <f>IF(ISERROR(VLOOKUP(B35,Données!$B$3:$U$1479,12,FALSE)),0,VLOOKUP(B35,Données!$B$3:$U$1479,12,FALSE))</f>
        <v>0</v>
      </c>
      <c r="I35" s="405">
        <f>IF(ISERROR(VLOOKUP(B35,Données!$E$3:$U$1479,17,FALSE)),0,VLOOKUP(B35,Données!$E$3:$U$1479,17,FALSE))</f>
        <v>0</v>
      </c>
      <c r="J35" s="123"/>
    </row>
    <row r="36" spans="1:10" ht="19.5" thickBot="1" x14ac:dyDescent="0.35">
      <c r="A36" s="506"/>
      <c r="B36" s="406" t="s">
        <v>2406</v>
      </c>
      <c r="C36" s="507">
        <v>43495</v>
      </c>
      <c r="D36" s="508"/>
      <c r="E36" s="508"/>
      <c r="F36" s="407" t="s">
        <v>2407</v>
      </c>
      <c r="G36" s="507">
        <f>IF(C36="","",C36+28)</f>
        <v>43523</v>
      </c>
      <c r="H36" s="508"/>
      <c r="I36" s="508"/>
      <c r="J36" s="123"/>
    </row>
    <row r="37" spans="1:10" x14ac:dyDescent="0.25">
      <c r="J37" s="123"/>
    </row>
    <row r="38" spans="1:10" ht="31.5" customHeight="1" x14ac:dyDescent="0.25">
      <c r="A38" s="60"/>
      <c r="B38" s="62" t="s">
        <v>36</v>
      </c>
      <c r="C38" s="62" t="s">
        <v>52</v>
      </c>
      <c r="D38" s="62" t="s">
        <v>405</v>
      </c>
      <c r="E38" s="7" t="s">
        <v>2404</v>
      </c>
      <c r="F38" s="399" t="s">
        <v>134</v>
      </c>
      <c r="G38" s="68" t="s">
        <v>195</v>
      </c>
      <c r="H38" s="129" t="s">
        <v>2678</v>
      </c>
      <c r="I38" s="67" t="s">
        <v>1</v>
      </c>
      <c r="J38" s="123"/>
    </row>
    <row r="39" spans="1:10" ht="15.75" x14ac:dyDescent="0.25">
      <c r="A39" s="496" t="s">
        <v>43</v>
      </c>
      <c r="B39" s="354" t="s">
        <v>782</v>
      </c>
      <c r="C39" s="74" t="str">
        <f>IF(ISERROR(VLOOKUP(B39,Données!$B$3:$L$1479,5,FALSE)),"",VLOOKUP(B39,Données!$B$3:$L$1479,5,FALSE))</f>
        <v/>
      </c>
      <c r="D39" s="347" t="str">
        <f>IF(ISERROR(VLOOKUP(B39,Données!$B$3:$X$1479,23,FALSE)),"",VLOOKUP(B39,Données!$B$3:$X$1479,23,FALSE))</f>
        <v/>
      </c>
      <c r="E39" s="137">
        <v>2014</v>
      </c>
      <c r="F39" s="358">
        <f>IF(ISERROR(VLOOKUP(B39,Données!$B$3:$U$1479,11,FALSE)),0,VLOOKUP(B39,Données!$B$3:$U$1479,11,FALSE))</f>
        <v>0</v>
      </c>
      <c r="G39" s="74">
        <f t="shared" ref="G39:G73" si="1">I39</f>
        <v>0</v>
      </c>
      <c r="H39" s="363">
        <f>IF(ISERROR(VLOOKUP(B39,Données!$B$3:$U$1479,12,FALSE)),0,VLOOKUP(B39,Données!$B$3:$U$1479,12,FALSE))</f>
        <v>0</v>
      </c>
      <c r="I39" s="74">
        <f>IF(((E39+5)-'Calcul Masse Salariale'!$B$1)&lt;=0,0,(E39+5)-'Calcul Masse Salariale'!$B$1)</f>
        <v>0</v>
      </c>
      <c r="J39" s="123"/>
    </row>
    <row r="40" spans="1:10" ht="15.75" x14ac:dyDescent="0.25">
      <c r="A40" s="496"/>
      <c r="B40" s="354" t="s">
        <v>392</v>
      </c>
      <c r="C40" s="74" t="str">
        <f>IF(ISERROR(VLOOKUP(B40,Données!$B$3:$L$1479,5,FALSE)),"",VLOOKUP(B40,Données!$B$3:$L$1479,5,FALSE))</f>
        <v/>
      </c>
      <c r="D40" s="347" t="str">
        <f>IF(ISERROR(VLOOKUP(B40,Données!$B$3:$X$1479,23,FALSE)),"",VLOOKUP(B40,Données!$B$3:$X$1479,23,FALSE))</f>
        <v/>
      </c>
      <c r="E40" s="137">
        <v>2016</v>
      </c>
      <c r="F40" s="358">
        <f>IF(ISERROR(VLOOKUP(B40,Données!$B$3:$U$1479,11,FALSE)),0,VLOOKUP(B40,Données!$B$3:$U$1479,11,FALSE))</f>
        <v>0</v>
      </c>
      <c r="G40" s="74">
        <f t="shared" si="1"/>
        <v>2</v>
      </c>
      <c r="H40" s="363">
        <f>IF(ISERROR(VLOOKUP(B40,Données!$B$3:$U$1479,12,FALSE)),0,VLOOKUP(B40,Données!$B$3:$U$1479,12,FALSE))</f>
        <v>0</v>
      </c>
      <c r="I40" s="74">
        <f>IF(((E40+5)-'Calcul Masse Salariale'!$B$1)&lt;=0,0,(E40+5)-'Calcul Masse Salariale'!$B$1)</f>
        <v>2</v>
      </c>
      <c r="J40" s="123"/>
    </row>
    <row r="41" spans="1:10" ht="18.75" x14ac:dyDescent="0.3">
      <c r="A41" s="496"/>
      <c r="B41" s="354" t="s">
        <v>982</v>
      </c>
      <c r="C41" s="74" t="str">
        <f>IF(ISERROR(VLOOKUP(B41,Données!$B$3:$L$1479,5,FALSE)),"",VLOOKUP(B41,Données!$B$3:$L$1479,5,FALSE))</f>
        <v/>
      </c>
      <c r="D41" s="347" t="str">
        <f>IF(ISERROR(VLOOKUP(B41,Données!$B$3:$X$1479,23,FALSE)),"",VLOOKUP(B41,Données!$B$3:$X$1479,23,FALSE))</f>
        <v/>
      </c>
      <c r="E41" s="137">
        <v>2016</v>
      </c>
      <c r="F41" s="358">
        <f>IF(ISERROR(VLOOKUP(B41,Données!$B$3:$U$1479,11,FALSE)),0,VLOOKUP(B41,Données!$B$3:$U$1479,11,FALSE))</f>
        <v>0</v>
      </c>
      <c r="G41" s="74">
        <f t="shared" si="1"/>
        <v>2</v>
      </c>
      <c r="H41" s="363">
        <f>IF(ISERROR(VLOOKUP(B41,Données!$B$3:$U$1479,12,FALSE)),0,VLOOKUP(B41,Données!$B$3:$U$1479,12,FALSE))</f>
        <v>0</v>
      </c>
      <c r="I41" s="74">
        <f>IF(((E41+5)-'Calcul Masse Salariale'!$B$1)&lt;=0,0,(E41+5)-'Calcul Masse Salariale'!$B$1)</f>
        <v>2</v>
      </c>
      <c r="J41" s="150"/>
    </row>
    <row r="42" spans="1:10" ht="15.75" x14ac:dyDescent="0.25">
      <c r="A42" s="496"/>
      <c r="B42" s="354" t="s">
        <v>446</v>
      </c>
      <c r="C42" s="74" t="str">
        <f>IF(ISERROR(VLOOKUP(B42,Données!$B$3:$L$1479,5,FALSE)),"",VLOOKUP(B42,Données!$B$3:$L$1479,5,FALSE))</f>
        <v/>
      </c>
      <c r="D42" s="347" t="str">
        <f>IF(ISERROR(VLOOKUP(B42,Données!$B$3:$X$1479,23,FALSE)),"",VLOOKUP(B42,Données!$B$3:$X$1479,23,FALSE))</f>
        <v/>
      </c>
      <c r="E42" s="137">
        <v>2016</v>
      </c>
      <c r="F42" s="358">
        <f>IF(ISERROR(VLOOKUP(B42,Données!$B$3:$U$1479,11,FALSE)),0,VLOOKUP(B42,Données!$B$3:$U$1479,11,FALSE))</f>
        <v>0</v>
      </c>
      <c r="G42" s="74">
        <f t="shared" si="1"/>
        <v>2</v>
      </c>
      <c r="H42" s="363">
        <f>IF(ISERROR(VLOOKUP(B42,Données!$B$3:$U$1479,12,FALSE)),0,VLOOKUP(B42,Données!$B$3:$U$1479,12,FALSE))</f>
        <v>0</v>
      </c>
      <c r="I42" s="74">
        <f>IF(((E42+5)-'Calcul Masse Salariale'!$B$1)&lt;=0,0,(E42+5)-'Calcul Masse Salariale'!$B$1)</f>
        <v>2</v>
      </c>
      <c r="J42" s="123"/>
    </row>
    <row r="43" spans="1:10" ht="15.75" x14ac:dyDescent="0.25">
      <c r="A43" s="496"/>
      <c r="B43" s="354" t="s">
        <v>139</v>
      </c>
      <c r="C43" s="74" t="str">
        <f>IF(ISERROR(VLOOKUP(B43,Données!$B$3:$L$1479,5,FALSE)),"",VLOOKUP(B43,Données!$B$3:$L$1479,5,FALSE))</f>
        <v/>
      </c>
      <c r="D43" s="347" t="str">
        <f>IF(ISERROR(VLOOKUP(B43,Données!$B$3:$X$1479,23,FALSE)),"",VLOOKUP(B43,Données!$B$3:$X$1479,23,FALSE))</f>
        <v/>
      </c>
      <c r="E43" s="137">
        <v>2017</v>
      </c>
      <c r="F43" s="358">
        <f>IF(ISERROR(VLOOKUP(B43,Données!$B$3:$U$1479,11,FALSE)),0,VLOOKUP(B43,Données!$B$3:$U$1479,11,FALSE))</f>
        <v>0</v>
      </c>
      <c r="G43" s="74">
        <f t="shared" si="1"/>
        <v>3</v>
      </c>
      <c r="H43" s="363">
        <f>IF(ISERROR(VLOOKUP(B43,Données!$B$3:$U$1479,12,FALSE)),0,VLOOKUP(B43,Données!$B$3:$U$1479,12,FALSE))</f>
        <v>0</v>
      </c>
      <c r="I43" s="74">
        <f>IF(((E43+5)-'Calcul Masse Salariale'!$B$1)&lt;=0,0,(E43+5)-'Calcul Masse Salariale'!$B$1)</f>
        <v>3</v>
      </c>
      <c r="J43" s="123"/>
    </row>
    <row r="44" spans="1:10" ht="15.75" x14ac:dyDescent="0.25">
      <c r="A44" s="496"/>
      <c r="B44" s="354" t="s">
        <v>178</v>
      </c>
      <c r="C44" s="74" t="str">
        <f>IF(ISERROR(VLOOKUP(B44,Données!$B$3:$L$1479,5,FALSE)),"",VLOOKUP(B44,Données!$B$3:$L$1479,5,FALSE))</f>
        <v/>
      </c>
      <c r="D44" s="347" t="str">
        <f>IF(ISERROR(VLOOKUP(B44,Données!$B$3:$X$1479,23,FALSE)),"",VLOOKUP(B44,Données!$B$3:$X$1479,23,FALSE))</f>
        <v/>
      </c>
      <c r="E44" s="137">
        <v>2017</v>
      </c>
      <c r="F44" s="358">
        <f>IF(ISERROR(VLOOKUP(B44,Données!$B$3:$U$1479,11,FALSE)),0,VLOOKUP(B44,Données!$B$3:$U$1479,11,FALSE))</f>
        <v>0</v>
      </c>
      <c r="G44" s="74">
        <f t="shared" si="1"/>
        <v>3</v>
      </c>
      <c r="H44" s="363">
        <f>IF(ISERROR(VLOOKUP(B44,Données!$B$3:$U$1479,12,FALSE)),0,VLOOKUP(B44,Données!$B$3:$U$1479,12,FALSE))</f>
        <v>0</v>
      </c>
      <c r="I44" s="74">
        <f>IF(((E44+5)-'Calcul Masse Salariale'!$B$1)&lt;=0,0,(E44+5)-'Calcul Masse Salariale'!$B$1)</f>
        <v>3</v>
      </c>
      <c r="J44" s="123"/>
    </row>
    <row r="45" spans="1:10" ht="15.75" x14ac:dyDescent="0.25">
      <c r="A45" s="496"/>
      <c r="B45" s="354" t="s">
        <v>149</v>
      </c>
      <c r="C45" s="74" t="str">
        <f>IF(ISERROR(VLOOKUP(B45,Données!$B$3:$L$1479,5,FALSE)),"",VLOOKUP(B45,Données!$B$3:$L$1479,5,FALSE))</f>
        <v/>
      </c>
      <c r="D45" s="347" t="str">
        <f>IF(ISERROR(VLOOKUP(B45,Données!$B$3:$X$1479,23,FALSE)),"",VLOOKUP(B45,Données!$B$3:$X$1479,23,FALSE))</f>
        <v/>
      </c>
      <c r="E45" s="137">
        <v>2017</v>
      </c>
      <c r="F45" s="358">
        <f>IF(ISERROR(VLOOKUP(B45,Données!$B$3:$U$1479,11,FALSE)),0,VLOOKUP(B45,Données!$B$3:$U$1479,11,FALSE))</f>
        <v>0</v>
      </c>
      <c r="G45" s="74">
        <f t="shared" si="1"/>
        <v>3</v>
      </c>
      <c r="H45" s="363">
        <f>IF(ISERROR(VLOOKUP(B45,Données!$B$3:$U$1479,12,FALSE)),0,VLOOKUP(B45,Données!$B$3:$U$1479,12,FALSE))</f>
        <v>0</v>
      </c>
      <c r="I45" s="74">
        <f>IF(((E45+5)-'Calcul Masse Salariale'!$B$1)&lt;=0,0,(E45+5)-'Calcul Masse Salariale'!$B$1)</f>
        <v>3</v>
      </c>
      <c r="J45" s="123"/>
    </row>
    <row r="46" spans="1:10" ht="15.75" x14ac:dyDescent="0.25">
      <c r="A46" s="496"/>
      <c r="B46" s="137" t="s">
        <v>1164</v>
      </c>
      <c r="C46" s="74" t="str">
        <f>IF(ISERROR(VLOOKUP(B46,Données!$B$3:$L$1479,5,FALSE)),"",VLOOKUP(B46,Données!$B$3:$L$1479,5,FALSE))</f>
        <v/>
      </c>
      <c r="D46" s="347" t="str">
        <f>IF(ISERROR(VLOOKUP(B46,Données!$B$3:$X$1479,23,FALSE)),"",VLOOKUP(B46,Données!$B$3:$X$1479,23,FALSE))</f>
        <v/>
      </c>
      <c r="E46" s="137">
        <v>2018</v>
      </c>
      <c r="F46" s="358">
        <f>IF(ISERROR(VLOOKUP(B46,Données!$B$3:$U$1479,11,FALSE)),0,VLOOKUP(B46,Données!$B$3:$U$1479,11,FALSE))</f>
        <v>0</v>
      </c>
      <c r="G46" s="74">
        <f t="shared" si="1"/>
        <v>4</v>
      </c>
      <c r="H46" s="363">
        <f>IF(ISERROR(VLOOKUP(B46,Données!$B$3:$U$1479,12,FALSE)),0,VLOOKUP(B46,Données!$B$3:$U$1479,12,FALSE))</f>
        <v>0</v>
      </c>
      <c r="I46" s="74">
        <f>IF(((E46+5)-'Calcul Masse Salariale'!$B$1)&lt;=0,0,(E46+5)-'Calcul Masse Salariale'!$B$1)</f>
        <v>4</v>
      </c>
      <c r="J46" s="123"/>
    </row>
    <row r="47" spans="1:10" ht="15.75" x14ac:dyDescent="0.25">
      <c r="A47" s="496"/>
      <c r="B47" s="137" t="s">
        <v>688</v>
      </c>
      <c r="C47" s="74" t="str">
        <f>IF(ISERROR(VLOOKUP(B47,Données!$B$3:$L$1479,5,FALSE)),"",VLOOKUP(B47,Données!$B$3:$L$1479,5,FALSE))</f>
        <v/>
      </c>
      <c r="D47" s="347" t="str">
        <f>IF(ISERROR(VLOOKUP(B47,Données!$B$3:$X$1479,23,FALSE)),"",VLOOKUP(B47,Données!$B$3:$X$1479,23,FALSE))</f>
        <v/>
      </c>
      <c r="E47" s="137">
        <v>2018</v>
      </c>
      <c r="F47" s="358">
        <f>IF(ISERROR(VLOOKUP(B47,Données!$B$3:$U$1479,11,FALSE)),0,VLOOKUP(B47,Données!$B$3:$U$1479,11,FALSE))</f>
        <v>0</v>
      </c>
      <c r="G47" s="74">
        <f t="shared" si="1"/>
        <v>4</v>
      </c>
      <c r="H47" s="363">
        <f>IF(ISERROR(VLOOKUP(B47,Données!$B$3:$U$1479,12,FALSE)),0,VLOOKUP(B47,Données!$B$3:$U$1479,12,FALSE))</f>
        <v>0</v>
      </c>
      <c r="I47" s="74">
        <f>IF(((E47+5)-'Calcul Masse Salariale'!$B$1)&lt;=0,0,(E47+5)-'Calcul Masse Salariale'!$B$1)</f>
        <v>4</v>
      </c>
      <c r="J47" s="123"/>
    </row>
    <row r="48" spans="1:10" ht="15.75" x14ac:dyDescent="0.25">
      <c r="A48" s="496"/>
      <c r="B48" s="138" t="s">
        <v>1187</v>
      </c>
      <c r="C48" s="74" t="str">
        <f>IF(ISERROR(VLOOKUP(B48,Données!$B$3:$L$1479,5,FALSE)),"",VLOOKUP(B48,Données!$B$3:$L$1479,5,FALSE))</f>
        <v/>
      </c>
      <c r="D48" s="347" t="str">
        <f>IF(ISERROR(VLOOKUP(B48,Données!$B$3:$X$1479,23,FALSE)),"",VLOOKUP(B48,Données!$B$3:$X$1479,23,FALSE))</f>
        <v/>
      </c>
      <c r="E48" s="137">
        <v>2018</v>
      </c>
      <c r="F48" s="358">
        <f>IF(ISERROR(VLOOKUP(B48,Données!$B$3:$U$1479,11,FALSE)),0,VLOOKUP(B48,Données!$B$3:$U$1479,11,FALSE))</f>
        <v>0</v>
      </c>
      <c r="G48" s="74">
        <f t="shared" si="1"/>
        <v>4</v>
      </c>
      <c r="H48" s="363">
        <f>IF(ISERROR(VLOOKUP(B48,Données!$B$3:$U$1479,12,FALSE)),0,VLOOKUP(B48,Données!$B$3:$U$1479,12,FALSE))</f>
        <v>0</v>
      </c>
      <c r="I48" s="74">
        <f>IF(((E48+5)-'Calcul Masse Salariale'!$B$1)&lt;=0,0,(E48+5)-'Calcul Masse Salariale'!$B$1)</f>
        <v>4</v>
      </c>
      <c r="J48" s="123"/>
    </row>
    <row r="49" spans="1:10" ht="15.75" x14ac:dyDescent="0.25">
      <c r="A49" s="496"/>
      <c r="B49" s="356" t="s">
        <v>1229</v>
      </c>
      <c r="C49" s="74" t="str">
        <f>IF(ISERROR(VLOOKUP(B49,Données!$B$3:$L$1479,5,FALSE)),"",VLOOKUP(B49,Données!$B$3:$L$1479,5,FALSE))</f>
        <v/>
      </c>
      <c r="D49" s="347" t="str">
        <f>IF(ISERROR(VLOOKUP(B49,Données!$B$3:$X$1479,23,FALSE)),"",VLOOKUP(B49,Données!$B$3:$X$1479,23,FALSE))</f>
        <v/>
      </c>
      <c r="E49" s="137">
        <v>2018</v>
      </c>
      <c r="F49" s="358">
        <f>IF(ISERROR(VLOOKUP(B49,Données!$B$3:$U$1479,11,FALSE)),0,VLOOKUP(B49,Données!$B$3:$U$1479,11,FALSE))</f>
        <v>0</v>
      </c>
      <c r="G49" s="74">
        <f t="shared" si="1"/>
        <v>4</v>
      </c>
      <c r="H49" s="363">
        <f>IF(ISERROR(VLOOKUP(B49,Données!$B$3:$U$1479,12,FALSE)),0,VLOOKUP(B49,Données!$B$3:$U$1479,12,FALSE))</f>
        <v>0</v>
      </c>
      <c r="I49" s="74">
        <f>IF(((E49+5)-'Calcul Masse Salariale'!$B$1)&lt;=0,0,(E49+5)-'Calcul Masse Salariale'!$B$1)</f>
        <v>4</v>
      </c>
      <c r="J49" s="123"/>
    </row>
    <row r="50" spans="1:10" ht="15.75" x14ac:dyDescent="0.25">
      <c r="A50" s="496"/>
      <c r="B50" s="357" t="s">
        <v>1176</v>
      </c>
      <c r="C50" s="74" t="str">
        <f>IF(ISERROR(VLOOKUP(B50,Données!$B$3:$L$1479,5,FALSE)),"",VLOOKUP(B50,Données!$B$3:$L$1479,5,FALSE))</f>
        <v/>
      </c>
      <c r="D50" s="347" t="str">
        <f>IF(ISERROR(VLOOKUP(B50,Données!$B$3:$X$1479,23,FALSE)),"",VLOOKUP(B50,Données!$B$3:$X$1479,23,FALSE))</f>
        <v/>
      </c>
      <c r="E50" s="137">
        <v>2018</v>
      </c>
      <c r="F50" s="358">
        <f>IF(ISERROR(VLOOKUP(B50,Données!$B$3:$U$1479,11,FALSE)),0,VLOOKUP(B50,Données!$B$3:$U$1479,11,FALSE))</f>
        <v>0</v>
      </c>
      <c r="G50" s="74">
        <f t="shared" si="1"/>
        <v>4</v>
      </c>
      <c r="H50" s="363">
        <f>IF(ISERROR(VLOOKUP(B50,Données!$B$3:$U$1479,12,FALSE)),0,VLOOKUP(B50,Données!$B$3:$U$1479,12,FALSE))</f>
        <v>0</v>
      </c>
      <c r="I50" s="74">
        <f>IF(((E50+5)-'Calcul Masse Salariale'!$B$1)&lt;=0,0,(E50+5)-'Calcul Masse Salariale'!$B$1)</f>
        <v>4</v>
      </c>
      <c r="J50" s="123"/>
    </row>
    <row r="51" spans="1:10" ht="15.75" x14ac:dyDescent="0.25">
      <c r="A51" s="496"/>
      <c r="B51" s="75"/>
      <c r="C51" s="74" t="str">
        <f>IF(ISERROR(VLOOKUP(B51,Données!$B$3:$L$1479,5,FALSE)),"",VLOOKUP(B51,Données!$B$3:$L$1479,5,FALSE))</f>
        <v/>
      </c>
      <c r="D51" s="347" t="str">
        <f>IF(ISERROR(VLOOKUP(B51,Données!$B$3:$X$1479,23,FALSE)),"",VLOOKUP(B51,Données!$B$3:$X$1479,23,FALSE))</f>
        <v/>
      </c>
      <c r="E51" s="74"/>
      <c r="F51" s="358">
        <f>IF(ISERROR(VLOOKUP(B51,Données!$B$3:$U$1479,11,FALSE)),0,VLOOKUP(B51,Données!$B$3:$U$1479,11,FALSE))</f>
        <v>0</v>
      </c>
      <c r="G51" s="74">
        <f t="shared" si="1"/>
        <v>0</v>
      </c>
      <c r="H51" s="363">
        <f>IF(ISERROR(VLOOKUP(B51,Données!$B$3:$U$1479,12,FALSE)),0,VLOOKUP(B51,Données!$B$3:$U$1479,12,FALSE))</f>
        <v>0</v>
      </c>
      <c r="I51" s="74">
        <f>IF(((E51+5)-'Calcul Masse Salariale'!$B$1)&lt;=0,0,(E51+5)-'Calcul Masse Salariale'!$B$1)</f>
        <v>0</v>
      </c>
      <c r="J51" s="123"/>
    </row>
    <row r="52" spans="1:10" ht="15.75" x14ac:dyDescent="0.25">
      <c r="A52" s="496"/>
      <c r="B52" s="75"/>
      <c r="C52" s="74" t="str">
        <f>IF(ISERROR(VLOOKUP(B52,Données!$B$3:$L$1479,5,FALSE)),"",VLOOKUP(B52,Données!$B$3:$L$1479,5,FALSE))</f>
        <v/>
      </c>
      <c r="D52" s="347" t="str">
        <f>IF(ISERROR(VLOOKUP(B52,Données!$B$3:$X$1479,23,FALSE)),"",VLOOKUP(B52,Données!$B$3:$X$1479,23,FALSE))</f>
        <v/>
      </c>
      <c r="E52" s="74"/>
      <c r="F52" s="358">
        <f>IF(ISERROR(VLOOKUP(B52,Données!$B$3:$U$1479,11,FALSE)),0,VLOOKUP(B52,Données!$B$3:$U$1479,11,FALSE))</f>
        <v>0</v>
      </c>
      <c r="G52" s="74">
        <f t="shared" si="1"/>
        <v>0</v>
      </c>
      <c r="H52" s="363">
        <f>IF(ISERROR(VLOOKUP(B52,Données!$B$3:$U$1479,12,FALSE)),0,VLOOKUP(B52,Données!$B$3:$U$1479,12,FALSE))</f>
        <v>0</v>
      </c>
      <c r="I52" s="74">
        <f>IF(((E52+5)-'Calcul Masse Salariale'!$B$1)&lt;=0,0,(E52+5)-'Calcul Masse Salariale'!$B$1)</f>
        <v>0</v>
      </c>
      <c r="J52" s="123"/>
    </row>
    <row r="53" spans="1:10" ht="15.75" x14ac:dyDescent="0.25">
      <c r="A53" s="496"/>
      <c r="B53" s="70"/>
      <c r="C53" s="74" t="str">
        <f>IF(ISERROR(VLOOKUP(B53,Données!$B$3:$L$1479,5,FALSE)),"",VLOOKUP(B53,Données!$B$3:$L$1479,5,FALSE))</f>
        <v/>
      </c>
      <c r="D53" s="347" t="str">
        <f>IF(ISERROR(VLOOKUP(B53,Données!$B$3:$X$1479,23,FALSE)),"",VLOOKUP(B53,Données!$B$3:$X$1479,23,FALSE))</f>
        <v/>
      </c>
      <c r="E53" s="74"/>
      <c r="F53" s="358">
        <f>IF(ISERROR(VLOOKUP(B53,Données!$B$3:$U$1479,11,FALSE)),0,VLOOKUP(B53,Données!$B$3:$U$1479,11,FALSE))</f>
        <v>0</v>
      </c>
      <c r="G53" s="74">
        <f t="shared" si="1"/>
        <v>0</v>
      </c>
      <c r="H53" s="363">
        <f>IF(ISERROR(VLOOKUP(B53,Données!$B$3:$U$1479,12,FALSE)),0,VLOOKUP(B53,Données!$B$3:$U$1479,12,FALSE))</f>
        <v>0</v>
      </c>
      <c r="I53" s="74">
        <f>IF(((E53+5)-'Calcul Masse Salariale'!$B$1)&lt;=0,0,(E53+5)-'Calcul Masse Salariale'!$B$1)</f>
        <v>0</v>
      </c>
      <c r="J53" s="123"/>
    </row>
    <row r="54" spans="1:10" ht="15.75" x14ac:dyDescent="0.25">
      <c r="A54" s="496"/>
      <c r="B54" s="74"/>
      <c r="C54" s="74" t="str">
        <f>IF(ISERROR(VLOOKUP(B54,Données!$B$3:$L$1479,5,FALSE)),"",VLOOKUP(B54,Données!$B$3:$L$1479,5,FALSE))</f>
        <v/>
      </c>
      <c r="D54" s="347" t="str">
        <f>IF(ISERROR(VLOOKUP(B54,Données!$B$3:$X$1479,23,FALSE)),"",VLOOKUP(B54,Données!$B$3:$X$1479,23,FALSE))</f>
        <v/>
      </c>
      <c r="E54" s="74"/>
      <c r="F54" s="358">
        <f>IF(ISERROR(VLOOKUP(B54,Données!$B$3:$U$1479,11,FALSE)),0,VLOOKUP(B54,Données!$B$3:$U$1479,11,FALSE))</f>
        <v>0</v>
      </c>
      <c r="G54" s="74">
        <f t="shared" si="1"/>
        <v>0</v>
      </c>
      <c r="H54" s="363">
        <f>IF(ISERROR(VLOOKUP(B54,Données!$B$3:$U$1479,12,FALSE)),0,VLOOKUP(B54,Données!$B$3:$U$1479,12,FALSE))</f>
        <v>0</v>
      </c>
      <c r="I54" s="74">
        <f>IF(((E54+5)-'Calcul Masse Salariale'!$B$1)&lt;=0,0,(E54+5)-'Calcul Masse Salariale'!$B$1)</f>
        <v>0</v>
      </c>
      <c r="J54" s="123"/>
    </row>
    <row r="55" spans="1:10" ht="15.75" x14ac:dyDescent="0.25">
      <c r="A55" s="496"/>
      <c r="B55" s="74"/>
      <c r="C55" s="74" t="str">
        <f>IF(ISERROR(VLOOKUP(B55,Données!$B$3:$L$1479,5,FALSE)),"",VLOOKUP(B55,Données!$B$3:$L$1479,5,FALSE))</f>
        <v/>
      </c>
      <c r="D55" s="347" t="str">
        <f>IF(ISERROR(VLOOKUP(B55,Données!$B$3:$X$1479,23,FALSE)),"",VLOOKUP(B55,Données!$B$3:$X$1479,23,FALSE))</f>
        <v/>
      </c>
      <c r="E55" s="74"/>
      <c r="F55" s="358">
        <f>IF(ISERROR(VLOOKUP(B55,Données!$B$3:$U$1479,11,FALSE)),0,VLOOKUP(B55,Données!$B$3:$U$1479,11,FALSE))</f>
        <v>0</v>
      </c>
      <c r="G55" s="74">
        <f t="shared" si="1"/>
        <v>0</v>
      </c>
      <c r="H55" s="363">
        <f>IF(ISERROR(VLOOKUP(B55,Données!$B$3:$U$1479,12,FALSE)),0,VLOOKUP(B55,Données!$B$3:$U$1479,12,FALSE))</f>
        <v>0</v>
      </c>
      <c r="I55" s="74">
        <f>IF(((E55+5)-'Calcul Masse Salariale'!$B$1)&lt;=0,0,(E55+5)-'Calcul Masse Salariale'!$B$1)</f>
        <v>0</v>
      </c>
      <c r="J55" s="123"/>
    </row>
    <row r="56" spans="1:10" ht="15.75" x14ac:dyDescent="0.25">
      <c r="A56" s="496"/>
      <c r="B56" s="74"/>
      <c r="C56" s="74" t="str">
        <f>IF(ISERROR(VLOOKUP(B56,Données!$B$3:$L$1479,5,FALSE)),"",VLOOKUP(B56,Données!$B$3:$L$1479,5,FALSE))</f>
        <v/>
      </c>
      <c r="D56" s="347" t="str">
        <f>IF(ISERROR(VLOOKUP(B56,Données!$B$3:$X$1479,23,FALSE)),"",VLOOKUP(B56,Données!$B$3:$X$1479,23,FALSE))</f>
        <v/>
      </c>
      <c r="E56" s="74"/>
      <c r="F56" s="358">
        <f>IF(ISERROR(VLOOKUP(B56,Données!$B$3:$U$1479,11,FALSE)),0,VLOOKUP(B56,Données!$B$3:$U$1479,11,FALSE))</f>
        <v>0</v>
      </c>
      <c r="G56" s="74">
        <f t="shared" si="1"/>
        <v>0</v>
      </c>
      <c r="H56" s="363">
        <f>IF(ISERROR(VLOOKUP(B56,Données!$B$3:$U$1479,12,FALSE)),0,VLOOKUP(B56,Données!$B$3:$U$1479,12,FALSE))</f>
        <v>0</v>
      </c>
      <c r="I56" s="74">
        <f>IF(((E56+5)-'Calcul Masse Salariale'!$B$1)&lt;=0,0,(E56+5)-'Calcul Masse Salariale'!$B$1)</f>
        <v>0</v>
      </c>
      <c r="J56" s="123"/>
    </row>
    <row r="57" spans="1:10" ht="15.75" x14ac:dyDescent="0.25">
      <c r="A57" s="496"/>
      <c r="B57" s="74"/>
      <c r="C57" s="74" t="str">
        <f>IF(ISERROR(VLOOKUP(B57,Données!$B$3:$L$1479,5,FALSE)),"",VLOOKUP(B57,Données!$B$3:$L$1479,5,FALSE))</f>
        <v/>
      </c>
      <c r="D57" s="347" t="str">
        <f>IF(ISERROR(VLOOKUP(B57,Données!$B$3:$X$1479,23,FALSE)),"",VLOOKUP(B57,Données!$B$3:$X$1479,23,FALSE))</f>
        <v/>
      </c>
      <c r="E57" s="74"/>
      <c r="F57" s="358">
        <f>IF(ISERROR(VLOOKUP(B57,Données!$B$3:$U$1479,11,FALSE)),0,VLOOKUP(B57,Données!$B$3:$U$1479,11,FALSE))</f>
        <v>0</v>
      </c>
      <c r="G57" s="74">
        <f t="shared" si="1"/>
        <v>0</v>
      </c>
      <c r="H57" s="363">
        <f>IF(ISERROR(VLOOKUP(B57,Données!$B$3:$U$1479,12,FALSE)),0,VLOOKUP(B57,Données!$B$3:$U$1479,12,FALSE))</f>
        <v>0</v>
      </c>
      <c r="I57" s="74">
        <f>IF(((E57+5)-'Calcul Masse Salariale'!$B$1)&lt;=0,0,(E57+5)-'Calcul Masse Salariale'!$B$1)</f>
        <v>0</v>
      </c>
      <c r="J57" s="123"/>
    </row>
    <row r="58" spans="1:10" ht="15.75" x14ac:dyDescent="0.25">
      <c r="A58" s="496"/>
      <c r="B58" s="74"/>
      <c r="C58" s="74" t="str">
        <f>IF(ISERROR(VLOOKUP(B58,Données!$B$3:$L$1479,5,FALSE)),"",VLOOKUP(B58,Données!$B$3:$L$1479,5,FALSE))</f>
        <v/>
      </c>
      <c r="D58" s="347" t="str">
        <f>IF(ISERROR(VLOOKUP(B58,Données!$B$3:$X$1479,23,FALSE)),"",VLOOKUP(B58,Données!$B$3:$X$1479,23,FALSE))</f>
        <v/>
      </c>
      <c r="E58" s="74"/>
      <c r="F58" s="358">
        <f>IF(ISERROR(VLOOKUP(B58,Données!$B$3:$U$1479,11,FALSE)),0,VLOOKUP(B58,Données!$B$3:$U$1479,11,FALSE))</f>
        <v>0</v>
      </c>
      <c r="G58" s="74">
        <f t="shared" si="1"/>
        <v>0</v>
      </c>
      <c r="H58" s="363">
        <f>IF(ISERROR(VLOOKUP(B58,Données!$B$3:$U$1479,12,FALSE)),0,VLOOKUP(B58,Données!$B$3:$U$1479,12,FALSE))</f>
        <v>0</v>
      </c>
      <c r="I58" s="74">
        <f>IF(((E58+5)-'Calcul Masse Salariale'!$B$1)&lt;=0,0,(E58+5)-'Calcul Masse Salariale'!$B$1)</f>
        <v>0</v>
      </c>
      <c r="J58" s="123"/>
    </row>
    <row r="59" spans="1:10" ht="15.75" x14ac:dyDescent="0.25">
      <c r="A59" s="496"/>
      <c r="B59" s="74"/>
      <c r="C59" s="74" t="str">
        <f>IF(ISERROR(VLOOKUP(B59,Données!$B$3:$L$1479,5,FALSE)),"",VLOOKUP(B59,Données!$B$3:$L$1479,5,FALSE))</f>
        <v/>
      </c>
      <c r="D59" s="347" t="str">
        <f>IF(ISERROR(VLOOKUP(B59,Données!$B$3:$X$1479,23,FALSE)),"",VLOOKUP(B59,Données!$B$3:$X$1479,23,FALSE))</f>
        <v/>
      </c>
      <c r="E59" s="74"/>
      <c r="F59" s="358">
        <f>IF(ISERROR(VLOOKUP(B59,Données!$B$3:$U$1479,11,FALSE)),0,VLOOKUP(B59,Données!$B$3:$U$1479,11,FALSE))</f>
        <v>0</v>
      </c>
      <c r="G59" s="74">
        <f t="shared" si="1"/>
        <v>0</v>
      </c>
      <c r="H59" s="363">
        <f>IF(ISERROR(VLOOKUP(B59,Données!$B$3:$U$1479,12,FALSE)),0,VLOOKUP(B59,Données!$B$3:$U$1479,12,FALSE))</f>
        <v>0</v>
      </c>
      <c r="I59" s="74">
        <f>IF(((E59+5)-'Calcul Masse Salariale'!$B$1)&lt;=0,0,(E59+5)-'Calcul Masse Salariale'!$B$1)</f>
        <v>0</v>
      </c>
      <c r="J59" s="123"/>
    </row>
    <row r="60" spans="1:10" ht="15.75" x14ac:dyDescent="0.25">
      <c r="A60" s="496"/>
      <c r="B60" s="74"/>
      <c r="C60" s="74" t="str">
        <f>IF(ISERROR(VLOOKUP(B60,Données!$B$3:$L$1479,5,FALSE)),"",VLOOKUP(B60,Données!$B$3:$L$1479,5,FALSE))</f>
        <v/>
      </c>
      <c r="D60" s="347" t="str">
        <f>IF(ISERROR(VLOOKUP(B60,Données!$B$3:$X$1479,23,FALSE)),"",VLOOKUP(B60,Données!$B$3:$X$1479,23,FALSE))</f>
        <v/>
      </c>
      <c r="E60" s="74"/>
      <c r="F60" s="358">
        <f>IF(ISERROR(VLOOKUP(B60,Données!$B$3:$U$1479,11,FALSE)),0,VLOOKUP(B60,Données!$B$3:$U$1479,11,FALSE))</f>
        <v>0</v>
      </c>
      <c r="G60" s="74">
        <f t="shared" si="1"/>
        <v>0</v>
      </c>
      <c r="H60" s="363">
        <f>IF(ISERROR(VLOOKUP(B60,Données!$B$3:$U$1479,12,FALSE)),0,VLOOKUP(B60,Données!$B$3:$U$1479,12,FALSE))</f>
        <v>0</v>
      </c>
      <c r="I60" s="74">
        <f>IF(((E60+5)-'Calcul Masse Salariale'!$B$1)&lt;=0,0,(E60+5)-'Calcul Masse Salariale'!$B$1)</f>
        <v>0</v>
      </c>
      <c r="J60" s="123"/>
    </row>
    <row r="61" spans="1:10" ht="15.75" x14ac:dyDescent="0.25">
      <c r="A61" s="496"/>
      <c r="B61" s="74"/>
      <c r="C61" s="74" t="str">
        <f>IF(ISERROR(VLOOKUP(B61,Données!$B$3:$L$1479,5,FALSE)),"",VLOOKUP(B61,Données!$B$3:$L$1479,5,FALSE))</f>
        <v/>
      </c>
      <c r="D61" s="347" t="str">
        <f>IF(ISERROR(VLOOKUP(B61,Données!$B$3:$X$1479,23,FALSE)),"",VLOOKUP(B61,Données!$B$3:$X$1479,23,FALSE))</f>
        <v/>
      </c>
      <c r="E61" s="74"/>
      <c r="F61" s="358">
        <f>IF(ISERROR(VLOOKUP(B61,Données!$B$3:$U$1479,11,FALSE)),0,VLOOKUP(B61,Données!$B$3:$U$1479,11,FALSE))</f>
        <v>0</v>
      </c>
      <c r="G61" s="74">
        <f t="shared" si="1"/>
        <v>0</v>
      </c>
      <c r="H61" s="363">
        <f>IF(ISERROR(VLOOKUP(B61,Données!$B$3:$U$1479,12,FALSE)),0,VLOOKUP(B61,Données!$B$3:$U$1479,12,FALSE))</f>
        <v>0</v>
      </c>
      <c r="I61" s="74">
        <f>IF(((E61+5)-'Calcul Masse Salariale'!$B$1)&lt;=0,0,(E61+5)-'Calcul Masse Salariale'!$B$1)</f>
        <v>0</v>
      </c>
      <c r="J61" s="123"/>
    </row>
    <row r="62" spans="1:10" ht="15.75" x14ac:dyDescent="0.25">
      <c r="A62" s="496"/>
      <c r="B62" s="74"/>
      <c r="C62" s="74" t="str">
        <f>IF(ISERROR(VLOOKUP(B62,Données!$B$3:$L$1479,5,FALSE)),"",VLOOKUP(B62,Données!$B$3:$L$1479,5,FALSE))</f>
        <v/>
      </c>
      <c r="D62" s="347" t="str">
        <f>IF(ISERROR(VLOOKUP(B62,Données!$B$3:$X$1479,23,FALSE)),"",VLOOKUP(B62,Données!$B$3:$X$1479,23,FALSE))</f>
        <v/>
      </c>
      <c r="E62" s="74"/>
      <c r="F62" s="358">
        <f>IF(ISERROR(VLOOKUP(B62,Données!$B$3:$U$1479,11,FALSE)),0,VLOOKUP(B62,Données!$B$3:$U$1479,11,FALSE))</f>
        <v>0</v>
      </c>
      <c r="G62" s="74">
        <f t="shared" si="1"/>
        <v>0</v>
      </c>
      <c r="H62" s="363">
        <f>IF(ISERROR(VLOOKUP(B62,Données!$B$3:$U$1479,12,FALSE)),0,VLOOKUP(B62,Données!$B$3:$U$1479,12,FALSE))</f>
        <v>0</v>
      </c>
      <c r="I62" s="74">
        <f>IF(((E62+5)-'Calcul Masse Salariale'!$B$1)&lt;=0,0,(E62+5)-'Calcul Masse Salariale'!$B$1)</f>
        <v>0</v>
      </c>
      <c r="J62" s="123"/>
    </row>
    <row r="63" spans="1:10" ht="15.75" x14ac:dyDescent="0.25">
      <c r="A63" s="496"/>
      <c r="B63" s="74"/>
      <c r="C63" s="74" t="str">
        <f>IF(ISERROR(VLOOKUP(B63,Données!$B$3:$L$1479,5,FALSE)),"",VLOOKUP(B63,Données!$B$3:$L$1479,5,FALSE))</f>
        <v/>
      </c>
      <c r="D63" s="347" t="str">
        <f>IF(ISERROR(VLOOKUP(B63,Données!$B$3:$X$1479,23,FALSE)),"",VLOOKUP(B63,Données!$B$3:$X$1479,23,FALSE))</f>
        <v/>
      </c>
      <c r="E63" s="74"/>
      <c r="F63" s="358">
        <f>IF(ISERROR(VLOOKUP(B63,Données!$B$3:$U$1479,11,FALSE)),0,VLOOKUP(B63,Données!$B$3:$U$1479,11,FALSE))</f>
        <v>0</v>
      </c>
      <c r="G63" s="74">
        <f t="shared" si="1"/>
        <v>0</v>
      </c>
      <c r="H63" s="363">
        <f>IF(ISERROR(VLOOKUP(B63,Données!$B$3:$U$1479,12,FALSE)),0,VLOOKUP(B63,Données!$B$3:$U$1479,12,FALSE))</f>
        <v>0</v>
      </c>
      <c r="I63" s="74">
        <f>IF(((E63+5)-'Calcul Masse Salariale'!$B$1)&lt;=0,0,(E63+5)-'Calcul Masse Salariale'!$B$1)</f>
        <v>0</v>
      </c>
      <c r="J63" s="123"/>
    </row>
    <row r="64" spans="1:10" ht="15.75" x14ac:dyDescent="0.25">
      <c r="A64" s="496"/>
      <c r="B64" s="74"/>
      <c r="C64" s="74" t="str">
        <f>IF(ISERROR(VLOOKUP(B64,Données!$B$3:$L$1479,5,FALSE)),"",VLOOKUP(B64,Données!$B$3:$L$1479,5,FALSE))</f>
        <v/>
      </c>
      <c r="D64" s="347" t="str">
        <f>IF(ISERROR(VLOOKUP(B64,Données!$B$3:$X$1479,23,FALSE)),"",VLOOKUP(B64,Données!$B$3:$X$1479,23,FALSE))</f>
        <v/>
      </c>
      <c r="E64" s="74"/>
      <c r="F64" s="358">
        <f>IF(ISERROR(VLOOKUP(B64,Données!$B$3:$U$1479,11,FALSE)),0,VLOOKUP(B64,Données!$B$3:$U$1479,11,FALSE))</f>
        <v>0</v>
      </c>
      <c r="G64" s="74">
        <f t="shared" si="1"/>
        <v>0</v>
      </c>
      <c r="H64" s="363">
        <f>IF(ISERROR(VLOOKUP(B64,Données!$B$3:$U$1479,12,FALSE)),0,VLOOKUP(B64,Données!$B$3:$U$1479,12,FALSE))</f>
        <v>0</v>
      </c>
      <c r="I64" s="74">
        <f>IF(((E64+5)-'Calcul Masse Salariale'!$B$1)&lt;=0,0,(E64+5)-'Calcul Masse Salariale'!$B$1)</f>
        <v>0</v>
      </c>
      <c r="J64" s="123"/>
    </row>
    <row r="65" spans="1:10" ht="15.75" x14ac:dyDescent="0.25">
      <c r="A65" s="496"/>
      <c r="B65" s="74"/>
      <c r="C65" s="74" t="str">
        <f>IF(ISERROR(VLOOKUP(B65,Données!$B$3:$L$1479,5,FALSE)),"",VLOOKUP(B65,Données!$B$3:$L$1479,5,FALSE))</f>
        <v/>
      </c>
      <c r="D65" s="347" t="str">
        <f>IF(ISERROR(VLOOKUP(B65,Données!$B$3:$X$1479,23,FALSE)),"",VLOOKUP(B65,Données!$B$3:$X$1479,23,FALSE))</f>
        <v/>
      </c>
      <c r="E65" s="74"/>
      <c r="F65" s="358">
        <f>IF(ISERROR(VLOOKUP(B65,Données!$B$3:$U$1479,11,FALSE)),0,VLOOKUP(B65,Données!$B$3:$U$1479,11,FALSE))</f>
        <v>0</v>
      </c>
      <c r="G65" s="74">
        <f t="shared" si="1"/>
        <v>0</v>
      </c>
      <c r="H65" s="363">
        <f>IF(ISERROR(VLOOKUP(B65,Données!$B$3:$U$1479,12,FALSE)),0,VLOOKUP(B65,Données!$B$3:$U$1479,12,FALSE))</f>
        <v>0</v>
      </c>
      <c r="I65" s="74">
        <f>IF(((E65+5)-'Calcul Masse Salariale'!$B$1)&lt;=0,0,(E65+5)-'Calcul Masse Salariale'!$B$1)</f>
        <v>0</v>
      </c>
      <c r="J65" s="123"/>
    </row>
    <row r="66" spans="1:10" ht="15.75" x14ac:dyDescent="0.25">
      <c r="A66" s="496"/>
      <c r="B66" s="74"/>
      <c r="C66" s="74" t="str">
        <f>IF(ISERROR(VLOOKUP(B66,Données!$B$3:$L$1479,5,FALSE)),"",VLOOKUP(B66,Données!$B$3:$L$1479,5,FALSE))</f>
        <v/>
      </c>
      <c r="D66" s="347" t="str">
        <f>IF(ISERROR(VLOOKUP(B66,Données!$B$3:$X$1479,23,FALSE)),"",VLOOKUP(B66,Données!$B$3:$X$1479,23,FALSE))</f>
        <v/>
      </c>
      <c r="E66" s="74"/>
      <c r="F66" s="358">
        <f>IF(ISERROR(VLOOKUP(B66,Données!$B$3:$U$1479,11,FALSE)),0,VLOOKUP(B66,Données!$B$3:$U$1479,11,FALSE))</f>
        <v>0</v>
      </c>
      <c r="G66" s="74">
        <f t="shared" si="1"/>
        <v>0</v>
      </c>
      <c r="H66" s="363">
        <f>IF(ISERROR(VLOOKUP(B66,Données!$B$3:$U$1479,12,FALSE)),0,VLOOKUP(B66,Données!$B$3:$U$1479,12,FALSE))</f>
        <v>0</v>
      </c>
      <c r="I66" s="74">
        <f>IF(((E66+5)-'Calcul Masse Salariale'!$B$1)&lt;=0,0,(E66+5)-'Calcul Masse Salariale'!$B$1)</f>
        <v>0</v>
      </c>
      <c r="J66" s="123"/>
    </row>
    <row r="67" spans="1:10" ht="15.75" x14ac:dyDescent="0.25">
      <c r="A67" s="496"/>
      <c r="B67" s="74"/>
      <c r="C67" s="74" t="str">
        <f>IF(ISERROR(VLOOKUP(B67,Données!$B$3:$L$1479,5,FALSE)),"",VLOOKUP(B67,Données!$B$3:$L$1479,5,FALSE))</f>
        <v/>
      </c>
      <c r="D67" s="347" t="str">
        <f>IF(ISERROR(VLOOKUP(B67,Données!$B$3:$X$1479,23,FALSE)),"",VLOOKUP(B67,Données!$B$3:$X$1479,23,FALSE))</f>
        <v/>
      </c>
      <c r="E67" s="74"/>
      <c r="F67" s="358">
        <f>IF(ISERROR(VLOOKUP(B67,Données!$B$3:$U$1479,11,FALSE)),0,VLOOKUP(B67,Données!$B$3:$U$1479,11,FALSE))</f>
        <v>0</v>
      </c>
      <c r="G67" s="74">
        <f t="shared" si="1"/>
        <v>0</v>
      </c>
      <c r="H67" s="363">
        <f>IF(ISERROR(VLOOKUP(B67,Données!$B$3:$U$1479,12,FALSE)),0,VLOOKUP(B67,Données!$B$3:$U$1479,12,FALSE))</f>
        <v>0</v>
      </c>
      <c r="I67" s="74">
        <f>IF(((E67+5)-'Calcul Masse Salariale'!$B$1)&lt;=0,0,(E67+5)-'Calcul Masse Salariale'!$B$1)</f>
        <v>0</v>
      </c>
      <c r="J67" s="123"/>
    </row>
    <row r="68" spans="1:10" ht="15.75" x14ac:dyDescent="0.25">
      <c r="A68" s="496"/>
      <c r="B68" s="74"/>
      <c r="C68" s="74" t="str">
        <f>IF(ISERROR(VLOOKUP(B68,Données!$B$3:$L$1479,5,FALSE)),"",VLOOKUP(B68,Données!$B$3:$L$1479,5,FALSE))</f>
        <v/>
      </c>
      <c r="D68" s="347" t="str">
        <f>IF(ISERROR(VLOOKUP(B68,Données!$B$3:$X$1479,23,FALSE)),"",VLOOKUP(B68,Données!$B$3:$X$1479,23,FALSE))</f>
        <v/>
      </c>
      <c r="E68" s="74"/>
      <c r="F68" s="358">
        <f>IF(ISERROR(VLOOKUP(B68,Données!$B$3:$U$1479,11,FALSE)),0,VLOOKUP(B68,Données!$B$3:$U$1479,11,FALSE))</f>
        <v>0</v>
      </c>
      <c r="G68" s="74">
        <f t="shared" si="1"/>
        <v>0</v>
      </c>
      <c r="H68" s="363">
        <f>IF(ISERROR(VLOOKUP(B68,Données!$B$3:$U$1479,12,FALSE)),0,VLOOKUP(B68,Données!$B$3:$U$1479,12,FALSE))</f>
        <v>0</v>
      </c>
      <c r="I68" s="74">
        <f>IF(((E68+5)-'Calcul Masse Salariale'!$B$1)&lt;=0,0,(E68+5)-'Calcul Masse Salariale'!$B$1)</f>
        <v>0</v>
      </c>
      <c r="J68" s="123"/>
    </row>
    <row r="69" spans="1:10" ht="15.75" x14ac:dyDescent="0.25">
      <c r="A69" s="496"/>
      <c r="B69" s="74"/>
      <c r="C69" s="74" t="str">
        <f>IF(ISERROR(VLOOKUP(B69,Données!$B$3:$L$1479,5,FALSE)),"",VLOOKUP(B69,Données!$B$3:$L$1479,5,FALSE))</f>
        <v/>
      </c>
      <c r="D69" s="347" t="str">
        <f>IF(ISERROR(VLOOKUP(B69,Données!$B$3:$X$1479,23,FALSE)),"",VLOOKUP(B69,Données!$B$3:$X$1479,23,FALSE))</f>
        <v/>
      </c>
      <c r="E69" s="74"/>
      <c r="F69" s="358">
        <f>IF(ISERROR(VLOOKUP(B69,Données!$B$3:$U$1479,11,FALSE)),0,VLOOKUP(B69,Données!$B$3:$U$1479,11,FALSE))</f>
        <v>0</v>
      </c>
      <c r="G69" s="74">
        <f t="shared" si="1"/>
        <v>0</v>
      </c>
      <c r="H69" s="363">
        <f>IF(ISERROR(VLOOKUP(B69,Données!$B$3:$U$1479,12,FALSE)),0,VLOOKUP(B69,Données!$B$3:$U$1479,12,FALSE))</f>
        <v>0</v>
      </c>
      <c r="I69" s="74">
        <f>IF(((E69+5)-'Calcul Masse Salariale'!$B$1)&lt;=0,0,(E69+5)-'Calcul Masse Salariale'!$B$1)</f>
        <v>0</v>
      </c>
      <c r="J69" s="123"/>
    </row>
    <row r="70" spans="1:10" ht="15.75" x14ac:dyDescent="0.25">
      <c r="A70" s="496"/>
      <c r="B70" s="74"/>
      <c r="C70" s="74" t="str">
        <f>IF(ISERROR(VLOOKUP(B70,Données!$B$3:$L$1479,5,FALSE)),"",VLOOKUP(B70,Données!$B$3:$L$1479,5,FALSE))</f>
        <v/>
      </c>
      <c r="D70" s="347" t="str">
        <f>IF(ISERROR(VLOOKUP(B70,Données!$B$3:$X$1479,23,FALSE)),"",VLOOKUP(B70,Données!$B$3:$X$1479,23,FALSE))</f>
        <v/>
      </c>
      <c r="E70" s="74"/>
      <c r="F70" s="358">
        <f>IF(ISERROR(VLOOKUP(B70,Données!$B$3:$U$1479,11,FALSE)),0,VLOOKUP(B70,Données!$B$3:$U$1479,11,FALSE))</f>
        <v>0</v>
      </c>
      <c r="G70" s="74">
        <f t="shared" si="1"/>
        <v>0</v>
      </c>
      <c r="H70" s="363">
        <f>IF(ISERROR(VLOOKUP(B70,Données!$B$3:$U$1479,12,FALSE)),0,VLOOKUP(B70,Données!$B$3:$U$1479,12,FALSE))</f>
        <v>0</v>
      </c>
      <c r="I70" s="74">
        <f>IF(((E70+5)-'Calcul Masse Salariale'!$B$1)&lt;=0,0,(E70+5)-'Calcul Masse Salariale'!$B$1)</f>
        <v>0</v>
      </c>
      <c r="J70" s="123"/>
    </row>
    <row r="71" spans="1:10" ht="15.75" x14ac:dyDescent="0.25">
      <c r="A71" s="496"/>
      <c r="B71" s="74"/>
      <c r="C71" s="74" t="str">
        <f>IF(ISERROR(VLOOKUP(B71,Données!$B$3:$L$1479,5,FALSE)),"",VLOOKUP(B71,Données!$B$3:$L$1479,5,FALSE))</f>
        <v/>
      </c>
      <c r="D71" s="347" t="str">
        <f>IF(ISERROR(VLOOKUP(B71,Données!$B$3:$X$1479,23,FALSE)),"",VLOOKUP(B71,Données!$B$3:$X$1479,23,FALSE))</f>
        <v/>
      </c>
      <c r="E71" s="74"/>
      <c r="F71" s="358">
        <f>IF(ISERROR(VLOOKUP(B71,Données!$B$3:$U$1479,11,FALSE)),0,VLOOKUP(B71,Données!$B$3:$U$1479,11,FALSE))</f>
        <v>0</v>
      </c>
      <c r="G71" s="74">
        <f t="shared" si="1"/>
        <v>0</v>
      </c>
      <c r="H71" s="363">
        <f>IF(ISERROR(VLOOKUP(B71,Données!$B$3:$U$1479,12,FALSE)),0,VLOOKUP(B71,Données!$B$3:$U$1479,12,FALSE))</f>
        <v>0</v>
      </c>
      <c r="I71" s="74">
        <f>IF(((E71+5)-'Calcul Masse Salariale'!$B$1)&lt;=0,0,(E71+5)-'Calcul Masse Salariale'!$B$1)</f>
        <v>0</v>
      </c>
      <c r="J71" s="123"/>
    </row>
    <row r="72" spans="1:10" ht="15.75" x14ac:dyDescent="0.25">
      <c r="A72" s="496"/>
      <c r="B72" s="74"/>
      <c r="C72" s="74" t="str">
        <f>IF(ISERROR(VLOOKUP(B72,Données!$B$3:$L$1479,5,FALSE)),"",VLOOKUP(B72,Données!$B$3:$L$1479,5,FALSE))</f>
        <v/>
      </c>
      <c r="D72" s="347" t="str">
        <f>IF(ISERROR(VLOOKUP(B72,Données!$B$3:$X$1479,23,FALSE)),"",VLOOKUP(B72,Données!$B$3:$X$1479,23,FALSE))</f>
        <v/>
      </c>
      <c r="E72" s="74"/>
      <c r="F72" s="358">
        <f>IF(ISERROR(VLOOKUP(B72,Données!$B$3:$U$1479,11,FALSE)),0,VLOOKUP(B72,Données!$B$3:$U$1479,11,FALSE))</f>
        <v>0</v>
      </c>
      <c r="G72" s="74">
        <f t="shared" si="1"/>
        <v>0</v>
      </c>
      <c r="H72" s="363">
        <f>IF(ISERROR(VLOOKUP(B72,Données!$B$3:$U$1479,12,FALSE)),0,VLOOKUP(B72,Données!$B$3:$U$1479,12,FALSE))</f>
        <v>0</v>
      </c>
      <c r="I72" s="74">
        <f>IF(((E72+5)-'Calcul Masse Salariale'!$B$1)&lt;=0,0,(E72+5)-'Calcul Masse Salariale'!$B$1)</f>
        <v>0</v>
      </c>
      <c r="J72" s="123"/>
    </row>
    <row r="73" spans="1:10" ht="15.75" x14ac:dyDescent="0.25">
      <c r="A73" s="496"/>
      <c r="B73" s="74"/>
      <c r="C73" s="74" t="str">
        <f>IF(ISERROR(VLOOKUP(B73,Données!$B$3:$L$1479,5,FALSE)),"",VLOOKUP(B73,Données!$B$3:$L$1479,5,FALSE))</f>
        <v/>
      </c>
      <c r="D73" s="347" t="str">
        <f>IF(ISERROR(VLOOKUP(B73,Données!$B$3:$X$1479,23,FALSE)),"",VLOOKUP(B73,Données!$B$3:$X$1479,23,FALSE))</f>
        <v/>
      </c>
      <c r="E73" s="74"/>
      <c r="F73" s="358">
        <f>IF(ISERROR(VLOOKUP(B73,Données!$B$3:$U$1479,11,FALSE)),0,VLOOKUP(B73,Données!$B$3:$U$1479,11,FALSE))</f>
        <v>0</v>
      </c>
      <c r="G73" s="74">
        <f t="shared" si="1"/>
        <v>0</v>
      </c>
      <c r="H73" s="363">
        <f>IF(ISERROR(VLOOKUP(B73,Données!$B$3:$U$1479,12,FALSE)),0,VLOOKUP(B73,Données!$B$3:$U$1479,12,FALSE))</f>
        <v>0</v>
      </c>
      <c r="I73" s="74">
        <f>IF(((E73+5)-'Calcul Masse Salariale'!$B$1)&lt;=0,0,(E73+5)-'Calcul Masse Salariale'!$B$1)</f>
        <v>0</v>
      </c>
    </row>
    <row r="74" spans="1:10" x14ac:dyDescent="0.25">
      <c r="B74" s="74"/>
      <c r="C74" s="74" t="str">
        <f>IF(ISERROR(VLOOKUP(B74,Données!$E$3:$L$1479,2,FALSE)),"",VLOOKUP(B74,Données!$E$3:$L$1479,2,FALSE))</f>
        <v/>
      </c>
      <c r="D74" s="74" t="str">
        <f>IF(ISERROR(VLOOKUP(B74,Données!$E$3:$X$1479,17,FALSE)),"",VLOOKUP(B74,Données!$E$3:$X$1479,17,FALSE))</f>
        <v/>
      </c>
      <c r="E74" s="74"/>
      <c r="F74" s="358">
        <f>IF(ISERROR(VLOOKUP(B74,Données!$B$3:$U$1479,11,FALSE)),0,VLOOKUP(B74,Données!$B$3:$U$1479,11,FALSE))</f>
        <v>0</v>
      </c>
      <c r="G74" s="401">
        <f>IF(ISERROR(VLOOKUP(#REF!,Données!$B$3:$U$1479,20,FALSE)),0,VLOOKUP(#REF!,Données!$B$3:$U$1479,20,FALSE))</f>
        <v>0</v>
      </c>
      <c r="H74" s="74">
        <f>IF(((E74+5)-'Calcul Masse Salariale'!$B$1)&lt;=0,0,(E74+5)-'Calcul Masse Salariale'!$B$1)</f>
        <v>0</v>
      </c>
      <c r="I74" s="74">
        <f t="shared" ref="I74" si="2">H74</f>
        <v>0</v>
      </c>
    </row>
  </sheetData>
  <mergeCells count="13">
    <mergeCell ref="A1:C1"/>
    <mergeCell ref="A23:A30"/>
    <mergeCell ref="A31:E31"/>
    <mergeCell ref="A32:E32"/>
    <mergeCell ref="O1:R1"/>
    <mergeCell ref="A39:A73"/>
    <mergeCell ref="A2:A14"/>
    <mergeCell ref="K9:L9"/>
    <mergeCell ref="A15:A20"/>
    <mergeCell ref="A21:A22"/>
    <mergeCell ref="A35:A36"/>
    <mergeCell ref="G36:I36"/>
    <mergeCell ref="C36:E36"/>
  </mergeCells>
  <conditionalFormatting sqref="G3:G30">
    <cfRule type="iconSet" priority="10">
      <iconSet iconSet="3Symbols" showValue="0" reverse="1">
        <cfvo type="percent" val="0"/>
        <cfvo type="num" val="0.5" gte="0"/>
        <cfvo type="num" val="1"/>
      </iconSet>
    </cfRule>
  </conditionalFormatting>
  <conditionalFormatting sqref="H3:H30">
    <cfRule type="expression" dxfId="16" priority="6">
      <formula>(F3&lt;&gt;H3)</formula>
    </cfRule>
  </conditionalFormatting>
  <conditionalFormatting sqref="I74 G54:G73">
    <cfRule type="iconSet" priority="4">
      <iconSet iconSet="3Flags" showValue="0">
        <cfvo type="percent" val="0"/>
        <cfvo type="num" val="1"/>
        <cfvo type="num" val="2"/>
      </iconSet>
    </cfRule>
  </conditionalFormatting>
  <conditionalFormatting sqref="G35">
    <cfRule type="iconSet" priority="3">
      <iconSet iconSet="3Symbols" showValue="0" reverse="1">
        <cfvo type="percent" val="0"/>
        <cfvo type="num" val="0.5" gte="0"/>
        <cfvo type="num" val="1"/>
      </iconSet>
    </cfRule>
  </conditionalFormatting>
  <conditionalFormatting sqref="G39:G53">
    <cfRule type="iconSet" priority="61">
      <iconSet iconSet="3Flags" showValue="0">
        <cfvo type="percent" val="0"/>
        <cfvo type="num" val="1"/>
        <cfvo type="num" val="2"/>
      </iconSet>
    </cfRule>
  </conditionalFormatting>
  <conditionalFormatting sqref="H39:H73">
    <cfRule type="expression" dxfId="15" priority="1">
      <formula>(F39&lt;&gt;H39)</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9" id="{2DEA68DA-CB8F-48B6-BDA0-883C6AFFFBEB}">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2" id="{E067EB1C-07BB-44A1-8C06-893FA2D8781A}">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85" zoomScaleNormal="85" workbookViewId="0">
      <selection activeCell="C58" sqref="C58"/>
    </sheetView>
  </sheetViews>
  <sheetFormatPr baseColWidth="10" defaultColWidth="11.42578125" defaultRowHeight="15" x14ac:dyDescent="0.25"/>
  <cols>
    <col min="1" max="1" width="12.42578125" style="60" customWidth="1"/>
    <col min="2" max="2" width="24.7109375" style="60" customWidth="1"/>
    <col min="3" max="3" width="9.28515625" style="74" bestFit="1" customWidth="1"/>
    <col min="4" max="4" width="6.28515625" style="74" bestFit="1" customWidth="1"/>
    <col min="5" max="5" width="13.140625" style="60" bestFit="1" customWidth="1"/>
    <col min="6" max="6" width="25.28515625" style="60" bestFit="1" customWidth="1"/>
    <col min="7" max="7" width="15.42578125" style="85" bestFit="1" customWidth="1"/>
    <col min="8" max="8" width="23.7109375" style="60" bestFit="1" customWidth="1"/>
    <col min="9" max="9" width="11.28515625" style="60" customWidth="1"/>
    <col min="10" max="10" width="2" style="60" customWidth="1"/>
    <col min="11" max="11" width="12.5703125" style="60" bestFit="1" customWidth="1"/>
    <col min="12" max="12" width="25.140625" style="60" customWidth="1"/>
    <col min="13" max="13" width="2" style="59" customWidth="1"/>
    <col min="14" max="14" width="13.7109375" style="60" customWidth="1"/>
    <col min="15" max="15" width="19.28515625" style="60" bestFit="1" customWidth="1"/>
    <col min="16" max="16" width="24.42578125" style="60" bestFit="1" customWidth="1"/>
    <col min="17" max="18" width="10.5703125" style="60" bestFit="1" customWidth="1"/>
    <col min="19" max="16384" width="11.42578125" style="60"/>
  </cols>
  <sheetData>
    <row r="1" spans="1:20" ht="21.75" thickBot="1" x14ac:dyDescent="0.4">
      <c r="A1" s="537" t="s">
        <v>41</v>
      </c>
      <c r="B1" s="537"/>
      <c r="C1" s="537"/>
      <c r="D1" s="341"/>
      <c r="E1" s="57" t="s">
        <v>187</v>
      </c>
      <c r="F1" s="305">
        <f>SUM(F3:F30)</f>
        <v>0</v>
      </c>
      <c r="G1" s="57" t="s">
        <v>188</v>
      </c>
      <c r="H1" s="305">
        <f>F32</f>
        <v>102000000</v>
      </c>
      <c r="I1" s="58"/>
      <c r="J1" s="59"/>
      <c r="K1" s="61" t="s">
        <v>59</v>
      </c>
      <c r="L1" s="61"/>
      <c r="N1" s="59"/>
      <c r="O1" s="542" t="s">
        <v>45</v>
      </c>
      <c r="P1" s="542"/>
      <c r="Q1" s="542"/>
      <c r="R1" s="542"/>
      <c r="S1" s="86"/>
    </row>
    <row r="2" spans="1:20" ht="30" x14ac:dyDescent="0.25">
      <c r="A2" s="529" t="s">
        <v>38</v>
      </c>
      <c r="B2" s="62" t="s">
        <v>36</v>
      </c>
      <c r="C2" s="62" t="s">
        <v>52</v>
      </c>
      <c r="D2" s="62" t="s">
        <v>405</v>
      </c>
      <c r="E2" s="62" t="s">
        <v>5</v>
      </c>
      <c r="F2" s="63" t="s">
        <v>1157</v>
      </c>
      <c r="G2" s="64" t="s">
        <v>189</v>
      </c>
      <c r="H2" s="65" t="s">
        <v>2678</v>
      </c>
      <c r="I2" s="51" t="s">
        <v>2405</v>
      </c>
      <c r="J2" s="59"/>
      <c r="N2" s="68" t="s">
        <v>112</v>
      </c>
      <c r="O2" s="381" t="s">
        <v>108</v>
      </c>
      <c r="P2" s="389" t="s">
        <v>109</v>
      </c>
      <c r="Q2" s="66" t="s">
        <v>46</v>
      </c>
      <c r="R2" s="66" t="s">
        <v>55</v>
      </c>
    </row>
    <row r="3" spans="1:20" ht="15.75" x14ac:dyDescent="0.25">
      <c r="A3" s="529"/>
      <c r="B3" s="209" t="s">
        <v>324</v>
      </c>
      <c r="C3" s="70" t="str">
        <f>IF(ISERROR(VLOOKUP(B3,Données!$B$3:$L$1479,5,FALSE)),"",VLOOKUP(B3,Données!$B$3:$L$1479,5,FALSE))</f>
        <v/>
      </c>
      <c r="D3" s="347" t="str">
        <f>IF(ISERROR(VLOOKUP(B3,Données!$B$3:$X$1479,23,FALSE)),"",VLOOKUP(B3,Données!$B$3:$X$1479,23,FALSE))</f>
        <v/>
      </c>
      <c r="E3" s="70" t="str">
        <f>IF(ISERROR(VLOOKUP(B3,Données!$B$3:$L$1479,7,FALSE)),"",VLOOKUP(B3,Données!$B$3:$L$1479,7,FALSE))</f>
        <v/>
      </c>
      <c r="F3" s="71">
        <f>IF(ISERROR(VLOOKUP(B3,Données!$B$3:$U$1479,11,FALSE)),0,VLOOKUP(B3,Données!$B$3:$U$1479,11,FALSE))</f>
        <v>0</v>
      </c>
      <c r="G3" s="72">
        <f>VALUE(COUNTIF(Validation!$A$2:$H$64,B3))-1</f>
        <v>0</v>
      </c>
      <c r="H3" s="363">
        <f>IF(ISERROR(VLOOKUP(B3,Données!$B$3:$U$1479,12,FALSE)),0,VLOOKUP(B3,Données!$B$3:$U$1479,12,FALSE))</f>
        <v>0</v>
      </c>
      <c r="I3" s="73">
        <f>IF(ISERROR(VLOOKUP(B3,Données!$B$3:$U$1479,20,FALSE)),0,VLOOKUP(B3,Données!$B$3:$U$1479,20,FALSE))</f>
        <v>0</v>
      </c>
      <c r="J3" s="59"/>
      <c r="O3" s="41"/>
      <c r="P3" s="41"/>
      <c r="Q3" s="484"/>
      <c r="R3" s="484" t="str">
        <f>IF(Q3="","",Q3+7)</f>
        <v/>
      </c>
    </row>
    <row r="4" spans="1:20" ht="15.75" x14ac:dyDescent="0.25">
      <c r="A4" s="529"/>
      <c r="B4" s="274" t="s">
        <v>325</v>
      </c>
      <c r="C4" s="70" t="str">
        <f>IF(ISERROR(VLOOKUP(B4,Données!$B$3:$L$1479,5,FALSE)),"",VLOOKUP(B4,Données!$B$3:$L$1479,5,FALSE))</f>
        <v/>
      </c>
      <c r="D4" s="347" t="str">
        <f>IF(ISERROR(VLOOKUP(B4,Données!$B$3:$X$1479,23,FALSE)),"",VLOOKUP(B4,Données!$B$3:$X$1479,23,FALSE))</f>
        <v/>
      </c>
      <c r="E4" s="70" t="str">
        <f>IF(ISERROR(VLOOKUP(B4,Données!$B$3:$L$1479,7,FALSE)),"",VLOOKUP(B4,Données!$B$3:$L$1479,7,FALSE))</f>
        <v/>
      </c>
      <c r="F4" s="71">
        <f>IF(ISERROR(VLOOKUP(B4,Données!$B$3:$U$1479,11,FALSE)),0,VLOOKUP(B4,Données!$B$3:$U$1479,11,FALSE))</f>
        <v>0</v>
      </c>
      <c r="G4" s="72">
        <f>VALUE(COUNTIF(Validation!$A$2:$H$64,B4))-1</f>
        <v>0</v>
      </c>
      <c r="H4" s="363">
        <f>IF(ISERROR(VLOOKUP(B4,Données!$B$3:$U$1479,12,FALSE)),0,VLOOKUP(B4,Données!$B$3:$U$1479,12,FALSE))</f>
        <v>0</v>
      </c>
      <c r="I4" s="73">
        <f>IF(ISERROR(VLOOKUP(B4,Données!$B$3:$U$1479,20,FALSE)),0,VLOOKUP(B4,Données!$B$3:$U$1479,20,FALSE))</f>
        <v>0</v>
      </c>
      <c r="J4" s="59"/>
      <c r="N4" s="41"/>
      <c r="O4" s="41"/>
      <c r="P4" s="41"/>
      <c r="R4" s="484" t="str">
        <f t="shared" ref="R4:R30" si="0">IF(Q4="","",Q4+7)</f>
        <v/>
      </c>
    </row>
    <row r="5" spans="1:20" ht="15.75" x14ac:dyDescent="0.25">
      <c r="A5" s="529"/>
      <c r="B5" s="274" t="s">
        <v>326</v>
      </c>
      <c r="C5" s="70" t="str">
        <f>IF(ISERROR(VLOOKUP(B5,Données!$B$3:$L$1479,5,FALSE)),"",VLOOKUP(B5,Données!$B$3:$L$1479,5,FALSE))</f>
        <v/>
      </c>
      <c r="D5" s="347" t="str">
        <f>IF(ISERROR(VLOOKUP(B5,Données!$B$3:$X$1479,23,FALSE)),"",VLOOKUP(B5,Données!$B$3:$X$1479,23,FALSE))</f>
        <v/>
      </c>
      <c r="E5" s="70" t="str">
        <f>IF(ISERROR(VLOOKUP(B5,Données!$B$3:$L$1479,7,FALSE)),"",VLOOKUP(B5,Données!$B$3:$L$1479,7,FALSE))</f>
        <v/>
      </c>
      <c r="F5" s="71">
        <f>IF(ISERROR(VLOOKUP(B5,Données!$B$3:$U$1479,11,FALSE)),0,VLOOKUP(B5,Données!$B$3:$U$1479,11,FALSE))</f>
        <v>0</v>
      </c>
      <c r="G5" s="72">
        <f>VALUE(COUNTIF(Validation!$A$2:$H$64,B5))-1</f>
        <v>0</v>
      </c>
      <c r="H5" s="363">
        <f>IF(ISERROR(VLOOKUP(B5,Données!$B$3:$U$1479,12,FALSE)),0,VLOOKUP(B5,Données!$B$3:$U$1479,12,FALSE))</f>
        <v>0</v>
      </c>
      <c r="I5" s="73">
        <f>IF(ISERROR(VLOOKUP(B5,Données!$B$3:$U$1479,20,FALSE)),0,VLOOKUP(B5,Données!$B$3:$U$1479,20,FALSE))</f>
        <v>0</v>
      </c>
      <c r="J5" s="59"/>
      <c r="O5" s="41"/>
      <c r="P5" s="41"/>
      <c r="R5" s="484" t="str">
        <f t="shared" si="0"/>
        <v/>
      </c>
    </row>
    <row r="6" spans="1:20" ht="15.75" x14ac:dyDescent="0.25">
      <c r="A6" s="529"/>
      <c r="B6" s="209" t="s">
        <v>327</v>
      </c>
      <c r="C6" s="75" t="str">
        <f>IF(ISERROR(VLOOKUP(B6,Données!$B$3:$L$1479,5,FALSE)),"",VLOOKUP(B6,Données!$B$3:$L$1479,5,FALSE))</f>
        <v/>
      </c>
      <c r="D6" s="348" t="str">
        <f>IF(ISERROR(VLOOKUP(B6,Données!$B$3:$X$1479,23,FALSE)),"",VLOOKUP(B6,Données!$B$3:$X$1479,23,FALSE))</f>
        <v/>
      </c>
      <c r="E6" s="70" t="str">
        <f>IF(ISERROR(VLOOKUP(B6,Données!$B$3:$L$1479,7,FALSE)),"",VLOOKUP(B6,Données!$B$3:$L$1479,7,FALSE))</f>
        <v/>
      </c>
      <c r="F6" s="71">
        <f>IF(ISERROR(VLOOKUP(B6,Données!$B$3:$U$1479,11,FALSE)),0,VLOOKUP(B6,Données!$B$3:$U$1479,11,FALSE))</f>
        <v>0</v>
      </c>
      <c r="G6" s="72">
        <f>VALUE(COUNTIF(Validation!$A$2:$H$64,B6))-1</f>
        <v>0</v>
      </c>
      <c r="H6" s="363">
        <f>IF(ISERROR(VLOOKUP(B6,Données!$B$3:$U$1479,12,FALSE)),0,VLOOKUP(B6,Données!$B$3:$U$1479,12,FALSE))</f>
        <v>0</v>
      </c>
      <c r="I6" s="73">
        <f>IF(ISERROR(VLOOKUP(B6,Données!$B$3:$U$1479,20,FALSE)),0,VLOOKUP(B6,Données!$B$3:$U$1479,20,FALSE))</f>
        <v>0</v>
      </c>
      <c r="J6" s="59"/>
      <c r="P6" s="41"/>
      <c r="R6" s="484" t="str">
        <f t="shared" si="0"/>
        <v/>
      </c>
    </row>
    <row r="7" spans="1:20" ht="15.75" x14ac:dyDescent="0.25">
      <c r="A7" s="529"/>
      <c r="B7" s="209" t="s">
        <v>328</v>
      </c>
      <c r="C7" s="75" t="str">
        <f>IF(ISERROR(VLOOKUP(B7,Données!$B$3:$L$1479,5,FALSE)),"",VLOOKUP(B7,Données!$B$3:$L$1479,5,FALSE))</f>
        <v/>
      </c>
      <c r="D7" s="348" t="str">
        <f>IF(ISERROR(VLOOKUP(B7,Données!$B$3:$X$1479,23,FALSE)),"",VLOOKUP(B7,Données!$B$3:$X$1479,23,FALSE))</f>
        <v/>
      </c>
      <c r="E7" s="70" t="str">
        <f>IF(ISERROR(VLOOKUP(B7,Données!$B$3:$L$1479,7,FALSE)),"",VLOOKUP(B7,Données!$B$3:$L$1479,7,FALSE))</f>
        <v/>
      </c>
      <c r="F7" s="71">
        <f>IF(ISERROR(VLOOKUP(B7,Données!$B$3:$U$1479,11,FALSE)),0,VLOOKUP(B7,Données!$B$3:$U$1479,11,FALSE))</f>
        <v>0</v>
      </c>
      <c r="G7" s="72">
        <f>VALUE(COUNTIF(Validation!$A$2:$H$64,B7))-1</f>
        <v>0</v>
      </c>
      <c r="H7" s="363">
        <f>IF(ISERROR(VLOOKUP(B7,Données!$B$3:$U$1479,12,FALSE)),0,VLOOKUP(B7,Données!$B$3:$U$1479,12,FALSE))</f>
        <v>0</v>
      </c>
      <c r="I7" s="73">
        <f>IF(ISERROR(VLOOKUP(B7,Données!$B$3:$U$1479,20,FALSE)),0,VLOOKUP(B7,Données!$B$3:$U$1479,20,FALSE))</f>
        <v>0</v>
      </c>
      <c r="J7" s="59"/>
      <c r="N7" s="397"/>
      <c r="Q7" s="397"/>
      <c r="R7" s="484" t="str">
        <f t="shared" si="0"/>
        <v/>
      </c>
      <c r="S7" s="397"/>
      <c r="T7" s="397"/>
    </row>
    <row r="8" spans="1:20" ht="15.75" x14ac:dyDescent="0.25">
      <c r="A8" s="529"/>
      <c r="B8" s="209" t="s">
        <v>329</v>
      </c>
      <c r="C8" s="75" t="str">
        <f>IF(ISERROR(VLOOKUP(B8,Données!$B$3:$L$1479,5,FALSE)),"",VLOOKUP(B8,Données!$B$3:$L$1479,5,FALSE))</f>
        <v/>
      </c>
      <c r="D8" s="348" t="str">
        <f>IF(ISERROR(VLOOKUP(B8,Données!$B$3:$X$1479,23,FALSE)),"",VLOOKUP(B8,Données!$B$3:$X$1479,23,FALSE))</f>
        <v/>
      </c>
      <c r="E8" s="70" t="str">
        <f>IF(ISERROR(VLOOKUP(B8,Données!$B$3:$L$1479,7,FALSE)),"",VLOOKUP(B8,Données!$B$3:$L$1479,7,FALSE))</f>
        <v/>
      </c>
      <c r="F8" s="71">
        <f>IF(ISERROR(VLOOKUP(B8,Données!$B$3:$U$1479,11,FALSE)),0,VLOOKUP(B8,Données!$B$3:$U$1479,11,FALSE))</f>
        <v>0</v>
      </c>
      <c r="G8" s="72">
        <f>VALUE(COUNTIF(Validation!$A$2:$H$64,B8))-1</f>
        <v>0</v>
      </c>
      <c r="H8" s="363">
        <f>IF(ISERROR(VLOOKUP(B8,Données!$B$3:$U$1479,12,FALSE)),0,VLOOKUP(B8,Données!$B$3:$U$1479,12,FALSE))</f>
        <v>0</v>
      </c>
      <c r="I8" s="73">
        <f>IF(ISERROR(VLOOKUP(B8,Données!$B$3:$U$1479,20,FALSE)),0,VLOOKUP(B8,Données!$B$3:$U$1479,20,FALSE))</f>
        <v>0</v>
      </c>
      <c r="J8" s="59"/>
      <c r="R8" s="484" t="str">
        <f t="shared" si="0"/>
        <v/>
      </c>
    </row>
    <row r="9" spans="1:20" ht="15.75" x14ac:dyDescent="0.25">
      <c r="A9" s="529"/>
      <c r="B9" s="209" t="s">
        <v>330</v>
      </c>
      <c r="C9" s="75" t="str">
        <f>IF(ISERROR(VLOOKUP(B9,Données!$B$3:$L$1479,5,FALSE)),"",VLOOKUP(B9,Données!$B$3:$L$1479,5,FALSE))</f>
        <v/>
      </c>
      <c r="D9" s="348" t="str">
        <f>IF(ISERROR(VLOOKUP(B9,Données!$B$3:$X$1479,23,FALSE)),"",VLOOKUP(B9,Données!$B$3:$X$1479,23,FALSE))</f>
        <v/>
      </c>
      <c r="E9" s="70" t="str">
        <f>IF(ISERROR(VLOOKUP(B9,Données!$B$3:$L$1479,7,FALSE)),"",VLOOKUP(B9,Données!$B$3:$L$1479,7,FALSE))</f>
        <v/>
      </c>
      <c r="F9" s="71">
        <f>IF(ISERROR(VLOOKUP(B9,Données!$B$3:$U$1479,11,FALSE)),0,VLOOKUP(B9,Données!$B$3:$U$1479,11,FALSE))</f>
        <v>0</v>
      </c>
      <c r="G9" s="72">
        <f>VALUE(COUNTIF(Validation!$A$2:$H$64,B9))-1</f>
        <v>0</v>
      </c>
      <c r="H9" s="363">
        <f>IF(ISERROR(VLOOKUP(B9,Données!$B$3:$U$1479,12,FALSE)),0,VLOOKUP(B9,Données!$B$3:$U$1479,12,FALSE))</f>
        <v>0</v>
      </c>
      <c r="I9" s="73">
        <f>IF(ISERROR(VLOOKUP(B9,Données!$B$3:$U$1479,20,FALSE)),0,VLOOKUP(B9,Données!$B$3:$U$1479,20,FALSE))</f>
        <v>0</v>
      </c>
      <c r="J9" s="59"/>
      <c r="K9" s="531" t="s">
        <v>60</v>
      </c>
      <c r="L9" s="531"/>
      <c r="R9" s="484" t="str">
        <f t="shared" si="0"/>
        <v/>
      </c>
    </row>
    <row r="10" spans="1:20" ht="15.75" x14ac:dyDescent="0.25">
      <c r="A10" s="529"/>
      <c r="B10" s="209" t="s">
        <v>343</v>
      </c>
      <c r="C10" s="75" t="str">
        <f>IF(ISERROR(VLOOKUP(B10,Données!$B$3:$L$1479,5,FALSE)),"",VLOOKUP(B10,Données!$B$3:$L$1479,5,FALSE))</f>
        <v/>
      </c>
      <c r="D10" s="348" t="str">
        <f>IF(ISERROR(VLOOKUP(B10,Données!$B$3:$X$1479,23,FALSE)),"",VLOOKUP(B10,Données!$B$3:$X$1479,23,FALSE))</f>
        <v/>
      </c>
      <c r="E10" s="70" t="str">
        <f>IF(ISERROR(VLOOKUP(B10,Données!$B$3:$L$1479,7,FALSE)),"",VLOOKUP(B10,Données!$B$3:$L$1479,7,FALSE))</f>
        <v/>
      </c>
      <c r="F10" s="71">
        <f>IF(ISERROR(VLOOKUP(B10,Données!$B$3:$U$1479,11,FALSE)),0,VLOOKUP(B10,Données!$B$3:$U$1479,11,FALSE))</f>
        <v>0</v>
      </c>
      <c r="G10" s="72">
        <f>VALUE(COUNTIF(Validation!$A$2:$H$64,B10))-1</f>
        <v>0</v>
      </c>
      <c r="H10" s="363">
        <f>IF(ISERROR(VLOOKUP(B10,Données!$B$3:$U$1479,12,FALSE)),0,VLOOKUP(B10,Données!$B$3:$U$1479,12,FALSE))</f>
        <v>0</v>
      </c>
      <c r="I10" s="73">
        <f>IF(ISERROR(VLOOKUP(B10,Données!$B$3:$U$1479,20,FALSE)),0,VLOOKUP(B10,Données!$B$3:$U$1479,20,FALSE))</f>
        <v>0</v>
      </c>
      <c r="J10" s="59"/>
      <c r="K10" s="66" t="s">
        <v>62</v>
      </c>
      <c r="L10" s="66" t="s">
        <v>61</v>
      </c>
      <c r="R10" s="484" t="str">
        <f t="shared" si="0"/>
        <v/>
      </c>
    </row>
    <row r="11" spans="1:20" ht="15.75" x14ac:dyDescent="0.25">
      <c r="A11" s="529"/>
      <c r="B11" s="209" t="s">
        <v>2677</v>
      </c>
      <c r="C11" s="75" t="str">
        <f>IF(ISERROR(VLOOKUP(B11,Données!$B$3:$L$1479,5,FALSE)),"",VLOOKUP(B11,Données!$B$3:$L$1479,5,FALSE))</f>
        <v/>
      </c>
      <c r="D11" s="348" t="str">
        <f>IF(ISERROR(VLOOKUP(B11,Données!$B$3:$X$1479,23,FALSE)),"",VLOOKUP(B11,Données!$B$3:$X$1479,23,FALSE))</f>
        <v/>
      </c>
      <c r="E11" s="70" t="str">
        <f>IF(ISERROR(VLOOKUP(B11,Données!$B$3:$L$1479,7,FALSE)),"",VLOOKUP(B11,Données!$B$3:$L$1479,7,FALSE))</f>
        <v/>
      </c>
      <c r="F11" s="71">
        <f>IF(ISERROR(VLOOKUP(B11,Données!$B$3:$U$1479,11,FALSE)),0,VLOOKUP(B11,Données!$B$3:$U$1479,11,FALSE))</f>
        <v>0</v>
      </c>
      <c r="G11" s="72">
        <f>VALUE(COUNTIF(Validation!$A$2:$H$64,B11))-1</f>
        <v>0</v>
      </c>
      <c r="H11" s="363">
        <f>IF(ISERROR(VLOOKUP(B11,Données!$B$3:$U$1479,12,FALSE)),0,VLOOKUP(B11,Données!$B$3:$U$1479,12,FALSE))</f>
        <v>0</v>
      </c>
      <c r="I11" s="73">
        <f>IF(ISERROR(VLOOKUP(B11,Données!$B$3:$U$1479,20,FALSE)),0,VLOOKUP(B11,Données!$B$3:$U$1479,20,FALSE))</f>
        <v>0</v>
      </c>
      <c r="J11" s="59"/>
      <c r="K11" s="41" t="s">
        <v>191</v>
      </c>
      <c r="L11" s="41" t="s">
        <v>1343</v>
      </c>
      <c r="R11" s="484" t="str">
        <f t="shared" si="0"/>
        <v/>
      </c>
    </row>
    <row r="12" spans="1:20" ht="15.75" x14ac:dyDescent="0.25">
      <c r="A12" s="529"/>
      <c r="B12" s="209" t="s">
        <v>332</v>
      </c>
      <c r="C12" s="75" t="str">
        <f>IF(ISERROR(VLOOKUP(B12,Données!$B$3:$L$1479,5,FALSE)),"",VLOOKUP(B12,Données!$B$3:$L$1479,5,FALSE))</f>
        <v/>
      </c>
      <c r="D12" s="348" t="str">
        <f>IF(ISERROR(VLOOKUP(B12,Données!$B$3:$X$1479,23,FALSE)),"",VLOOKUP(B12,Données!$B$3:$X$1479,23,FALSE))</f>
        <v/>
      </c>
      <c r="E12" s="70" t="str">
        <f>IF(ISERROR(VLOOKUP(B12,Données!$B$3:$L$1479,7,FALSE)),"",VLOOKUP(B12,Données!$B$3:$L$1479,7,FALSE))</f>
        <v/>
      </c>
      <c r="F12" s="71">
        <f>IF(ISERROR(VLOOKUP(B12,Données!$B$3:$U$1479,11,FALSE)),0,VLOOKUP(B12,Données!$B$3:$U$1479,11,FALSE))</f>
        <v>0</v>
      </c>
      <c r="G12" s="72">
        <f>VALUE(COUNTIF(Validation!$A$2:$H$64,B12))-1</f>
        <v>0</v>
      </c>
      <c r="H12" s="363">
        <f>IF(ISERROR(VLOOKUP(B12,Données!$B$3:$U$1479,12,FALSE)),0,VLOOKUP(B12,Données!$B$3:$U$1479,12,FALSE))</f>
        <v>0</v>
      </c>
      <c r="I12" s="73">
        <f>IF(ISERROR(VLOOKUP(B12,Données!$B$3:$U$1479,20,FALSE)),0,VLOOKUP(B12,Données!$B$3:$U$1479,20,FALSE))</f>
        <v>0</v>
      </c>
      <c r="J12" s="59"/>
      <c r="K12" s="41" t="s">
        <v>193</v>
      </c>
      <c r="L12" s="60" t="s">
        <v>1343</v>
      </c>
      <c r="R12" s="484" t="str">
        <f t="shared" si="0"/>
        <v/>
      </c>
    </row>
    <row r="13" spans="1:20" ht="15.75" x14ac:dyDescent="0.25">
      <c r="A13" s="529"/>
      <c r="B13" s="209" t="s">
        <v>301</v>
      </c>
      <c r="C13" s="75" t="str">
        <f>IF(ISERROR(VLOOKUP(B13,Données!$B$3:$L$1479,5,FALSE)),"",VLOOKUP(B13,Données!$B$3:$L$1479,5,FALSE))</f>
        <v/>
      </c>
      <c r="D13" s="348" t="str">
        <f>IF(ISERROR(VLOOKUP(B13,Données!$B$3:$X$1479,23,FALSE)),"",VLOOKUP(B13,Données!$B$3:$X$1479,23,FALSE))</f>
        <v/>
      </c>
      <c r="E13" s="70" t="str">
        <f>IF(ISERROR(VLOOKUP(B13,Données!$B$3:$L$1479,7,FALSE)),"",VLOOKUP(B13,Données!$B$3:$L$1479,7,FALSE))</f>
        <v/>
      </c>
      <c r="F13" s="71">
        <f>IF(ISERROR(VLOOKUP(B13,Données!$B$3:$U$1479,11,FALSE)),0,VLOOKUP(B13,Données!$B$3:$U$1479,11,FALSE))</f>
        <v>0</v>
      </c>
      <c r="G13" s="72">
        <f>VALUE(COUNTIF(Validation!$A$2:$H$64,B13))-1</f>
        <v>0</v>
      </c>
      <c r="H13" s="363">
        <f>IF(ISERROR(VLOOKUP(B13,Données!$B$3:$U$1479,12,FALSE)),0,VLOOKUP(B13,Données!$B$3:$U$1479,12,FALSE))</f>
        <v>0</v>
      </c>
      <c r="I13" s="73">
        <f>IF(ISERROR(VLOOKUP(B13,Données!$B$3:$U$1479,20,FALSE)),0,VLOOKUP(B13,Données!$B$3:$U$1479,20,FALSE))</f>
        <v>0</v>
      </c>
      <c r="J13" s="59"/>
      <c r="K13" s="41" t="s">
        <v>194</v>
      </c>
      <c r="L13" s="60" t="s">
        <v>1343</v>
      </c>
      <c r="R13" s="484" t="str">
        <f t="shared" si="0"/>
        <v/>
      </c>
    </row>
    <row r="14" spans="1:20" ht="15.75" x14ac:dyDescent="0.25">
      <c r="A14" s="530"/>
      <c r="B14" s="278" t="s">
        <v>334</v>
      </c>
      <c r="C14" s="76" t="str">
        <f>IF(ISERROR(VLOOKUP(B14,Données!$B$3:$L$1479,5,FALSE)),"",VLOOKUP(B14,Données!$B$3:$L$1479,5,FALSE))</f>
        <v/>
      </c>
      <c r="D14" s="349" t="str">
        <f>IF(ISERROR(VLOOKUP(B14,Données!$B$3:$X$1479,23,FALSE)),"",VLOOKUP(B14,Données!$B$3:$X$1479,23,FALSE))</f>
        <v/>
      </c>
      <c r="E14" s="76" t="str">
        <f>IF(ISERROR(VLOOKUP(B14,Données!$B$3:$L$1479,7,FALSE)),"",VLOOKUP(B14,Données!$B$3:$L$1479,7,FALSE))</f>
        <v/>
      </c>
      <c r="F14" s="77">
        <f>IF(ISERROR(VLOOKUP(B14,Données!$B$3:$U$1479,11,FALSE)),0,VLOOKUP(B14,Données!$B$3:$U$1479,11,FALSE))</f>
        <v>0</v>
      </c>
      <c r="G14" s="78">
        <f>VALUE(COUNTIF(Validation!$A$2:$H$64,B14))-1</f>
        <v>0</v>
      </c>
      <c r="H14" s="364">
        <f>IF(ISERROR(VLOOKUP(B14,Données!$B$3:$U$1479,12,FALSE)),0,VLOOKUP(B14,Données!$B$3:$U$1479,12,FALSE))</f>
        <v>0</v>
      </c>
      <c r="I14" s="79">
        <f>IF(ISERROR(VLOOKUP(B14,Données!$B$3:$U$1479,20,FALSE)),0,VLOOKUP(B14,Données!$B$3:$U$1479,20,FALSE))</f>
        <v>0</v>
      </c>
      <c r="J14" s="59"/>
      <c r="R14" s="484" t="str">
        <f t="shared" si="0"/>
        <v/>
      </c>
    </row>
    <row r="15" spans="1:20" ht="15.75" x14ac:dyDescent="0.25">
      <c r="A15" s="532" t="s">
        <v>39</v>
      </c>
      <c r="B15" s="276" t="s">
        <v>335</v>
      </c>
      <c r="C15" s="80" t="str">
        <f>IF(ISERROR(VLOOKUP(B15,Données!$B$3:$L$1479,5,FALSE)),"",VLOOKUP(B15,Données!$B$3:$L$1479,5,FALSE))</f>
        <v/>
      </c>
      <c r="D15" s="350" t="str">
        <f>IF(ISERROR(VLOOKUP(B15,Données!$B$3:$X$1479,23,FALSE)),"",VLOOKUP(B15,Données!$B$3:$X$1479,23,FALSE))</f>
        <v/>
      </c>
      <c r="E15" s="80" t="str">
        <f>IF(ISERROR(VLOOKUP(B15,Données!$B$3:$L$1479,7,FALSE)),"",VLOOKUP(B15,Données!$B$3:$L$1479,7,FALSE))</f>
        <v/>
      </c>
      <c r="F15" s="81">
        <f>IF(ISERROR(VLOOKUP(B15,Données!$B$3:$U$1479,11,FALSE)),0,VLOOKUP(B15,Données!$B$3:$U$1479,11,FALSE))</f>
        <v>0</v>
      </c>
      <c r="G15" s="72">
        <f>VALUE(COUNTIF(Validation!$A$2:$H$64,B15))-1</f>
        <v>0</v>
      </c>
      <c r="H15" s="363">
        <f>IF(ISERROR(VLOOKUP(B15,Données!$B$3:$U$1479,12,FALSE)),0,VLOOKUP(B15,Données!$B$3:$U$1479,12,FALSE))</f>
        <v>0</v>
      </c>
      <c r="I15" s="73">
        <f>IF(ISERROR(VLOOKUP(B15,Données!$B$3:$U$1479,20,FALSE)),0,VLOOKUP(B15,Données!$B$3:$U$1479,20,FALSE))</f>
        <v>0</v>
      </c>
      <c r="J15" s="59"/>
      <c r="R15" s="484" t="str">
        <f t="shared" si="0"/>
        <v/>
      </c>
    </row>
    <row r="16" spans="1:20" ht="15.75" x14ac:dyDescent="0.25">
      <c r="A16" s="533"/>
      <c r="B16" s="209" t="s">
        <v>341</v>
      </c>
      <c r="C16" s="70" t="str">
        <f>IF(ISERROR(VLOOKUP(B16,Données!$B$3:$L$1479,5,FALSE)),"",VLOOKUP(B16,Données!$B$3:$L$1479,5,FALSE))</f>
        <v/>
      </c>
      <c r="D16" s="347" t="str">
        <f>IF(ISERROR(VLOOKUP(B16,Données!$B$3:$X$1479,23,FALSE)),"",VLOOKUP(B16,Données!$B$3:$X$1479,23,FALSE))</f>
        <v/>
      </c>
      <c r="E16" s="70" t="str">
        <f>IF(ISERROR(VLOOKUP(B16,Données!$B$3:$L$1479,7,FALSE)),"",VLOOKUP(B16,Données!$B$3:$L$1479,7,FALSE))</f>
        <v/>
      </c>
      <c r="F16" s="71">
        <f>IF(ISERROR(VLOOKUP(B16,Données!$B$3:$U$1479,11,FALSE)),0,VLOOKUP(B16,Données!$B$3:$U$1479,11,FALSE))</f>
        <v>0</v>
      </c>
      <c r="G16" s="72">
        <f>VALUE(COUNTIF(Validation!$A$2:$H$64,B16))-1</f>
        <v>0</v>
      </c>
      <c r="H16" s="363">
        <f>IF(ISERROR(VLOOKUP(B16,Données!$B$3:$U$1479,12,FALSE)),0,VLOOKUP(B16,Données!$B$3:$U$1479,12,FALSE))</f>
        <v>0</v>
      </c>
      <c r="I16" s="73">
        <f>IF(ISERROR(VLOOKUP(B16,Données!$B$3:$U$1479,20,FALSE)),0,VLOOKUP(B16,Données!$B$3:$U$1479,20,FALSE))</f>
        <v>0</v>
      </c>
      <c r="J16" s="59"/>
      <c r="R16" s="484" t="str">
        <f t="shared" si="0"/>
        <v/>
      </c>
    </row>
    <row r="17" spans="1:18" ht="15.75" x14ac:dyDescent="0.25">
      <c r="A17" s="533"/>
      <c r="B17" s="209" t="s">
        <v>336</v>
      </c>
      <c r="C17" s="70" t="str">
        <f>IF(ISERROR(VLOOKUP(B17,Données!$B$3:$L$1479,5,FALSE)),"",VLOOKUP(B17,Données!$B$3:$L$1479,5,FALSE))</f>
        <v/>
      </c>
      <c r="D17" s="347" t="str">
        <f>IF(ISERROR(VLOOKUP(B17,Données!$B$3:$X$1479,23,FALSE)),"",VLOOKUP(B17,Données!$B$3:$X$1479,23,FALSE))</f>
        <v/>
      </c>
      <c r="E17" s="70" t="str">
        <f>IF(ISERROR(VLOOKUP(B17,Données!$B$3:$L$1479,7,FALSE)),"",VLOOKUP(B17,Données!$B$3:$L$1479,7,FALSE))</f>
        <v/>
      </c>
      <c r="F17" s="71">
        <f>IF(ISERROR(VLOOKUP(B17,Données!$B$3:$U$1479,11,FALSE)),0,VLOOKUP(B17,Données!$B$3:$U$1479,11,FALSE))</f>
        <v>0</v>
      </c>
      <c r="G17" s="72">
        <f>VALUE(COUNTIF(Validation!$A$2:$H$64,B17))-1</f>
        <v>0</v>
      </c>
      <c r="H17" s="363">
        <f>IF(ISERROR(VLOOKUP(B17,Données!$B$3:$U$1479,12,FALSE)),0,VLOOKUP(B17,Données!$B$3:$U$1479,12,FALSE))</f>
        <v>0</v>
      </c>
      <c r="I17" s="73">
        <f>IF(ISERROR(VLOOKUP(B17,Données!$B$3:$U$1479,20,FALSE)),0,VLOOKUP(B17,Données!$B$3:$U$1479,20,FALSE))</f>
        <v>0</v>
      </c>
      <c r="J17" s="59"/>
      <c r="R17" s="484" t="str">
        <f t="shared" si="0"/>
        <v/>
      </c>
    </row>
    <row r="18" spans="1:18" ht="15.75" x14ac:dyDescent="0.25">
      <c r="A18" s="533"/>
      <c r="B18" s="209" t="s">
        <v>337</v>
      </c>
      <c r="C18" s="75" t="str">
        <f>IF(ISERROR(VLOOKUP(B18,Données!$B$3:$L$1479,5,FALSE)),"",VLOOKUP(B18,Données!$B$3:$L$1479,5,FALSE))</f>
        <v/>
      </c>
      <c r="D18" s="348" t="str">
        <f>IF(ISERROR(VLOOKUP(B18,Données!$B$3:$X$1479,23,FALSE)),"",VLOOKUP(B18,Données!$B$3:$X$1479,23,FALSE))</f>
        <v/>
      </c>
      <c r="E18" s="70" t="str">
        <f>IF(ISERROR(VLOOKUP(B18,Données!$B$3:$L$1479,7,FALSE)),"",VLOOKUP(B18,Données!$B$3:$L$1479,7,FALSE))</f>
        <v/>
      </c>
      <c r="F18" s="71">
        <f>IF(ISERROR(VLOOKUP(B18,Données!$B$3:$U$1479,11,FALSE)),0,VLOOKUP(B18,Données!$B$3:$U$1479,11,FALSE))</f>
        <v>0</v>
      </c>
      <c r="G18" s="72">
        <f>VALUE(COUNTIF(Validation!$A$2:$H$64,B18))-1</f>
        <v>0</v>
      </c>
      <c r="H18" s="363">
        <f>IF(ISERROR(VLOOKUP(B18,Données!$B$3:$U$1479,12,FALSE)),0,VLOOKUP(B18,Données!$B$3:$U$1479,12,FALSE))</f>
        <v>0</v>
      </c>
      <c r="I18" s="73">
        <f>IF(ISERROR(VLOOKUP(B18,Données!$B$3:$U$1479,20,FALSE)),0,VLOOKUP(B18,Données!$B$3:$U$1479,20,FALSE))</f>
        <v>0</v>
      </c>
      <c r="J18" s="82"/>
      <c r="R18" s="484" t="str">
        <f t="shared" si="0"/>
        <v/>
      </c>
    </row>
    <row r="19" spans="1:18" ht="15.75" x14ac:dyDescent="0.25">
      <c r="A19" s="533"/>
      <c r="B19" s="209" t="s">
        <v>736</v>
      </c>
      <c r="C19" s="75" t="str">
        <f>IF(ISERROR(VLOOKUP(B19,Données!$B$3:$L$1479,5,FALSE)),"",VLOOKUP(B19,Données!$B$3:$L$1479,5,FALSE))</f>
        <v/>
      </c>
      <c r="D19" s="348" t="str">
        <f>IF(ISERROR(VLOOKUP(B19,Données!$B$3:$X$1479,23,FALSE)),"",VLOOKUP(B19,Données!$B$3:$X$1479,23,FALSE))</f>
        <v/>
      </c>
      <c r="E19" s="70" t="str">
        <f>IF(ISERROR(VLOOKUP(B19,Données!$B$3:$L$1479,7,FALSE)),"",VLOOKUP(B19,Données!$B$3:$L$1479,7,FALSE))</f>
        <v/>
      </c>
      <c r="F19" s="71">
        <f>IF(ISERROR(VLOOKUP(B19,Données!$B$3:$U$1479,11,FALSE)),0,VLOOKUP(B19,Données!$B$3:$U$1479,11,FALSE))</f>
        <v>0</v>
      </c>
      <c r="G19" s="72">
        <f>VALUE(COUNTIF(Validation!$A$2:$H$64,B19))-1</f>
        <v>0</v>
      </c>
      <c r="H19" s="363">
        <f>IF(ISERROR(VLOOKUP(B19,Données!$B$3:$U$1479,12,FALSE)),0,VLOOKUP(B19,Données!$B$3:$U$1479,12,FALSE))</f>
        <v>0</v>
      </c>
      <c r="I19" s="73">
        <f>IF(ISERROR(VLOOKUP(B19,Données!$B$3:$U$1479,20,FALSE)),0,VLOOKUP(B19,Données!$B$3:$U$1479,20,FALSE))</f>
        <v>0</v>
      </c>
      <c r="J19" s="82"/>
      <c r="R19" s="484" t="str">
        <f t="shared" si="0"/>
        <v/>
      </c>
    </row>
    <row r="20" spans="1:18" ht="15.75" x14ac:dyDescent="0.25">
      <c r="A20" s="534"/>
      <c r="B20" s="277" t="s">
        <v>561</v>
      </c>
      <c r="C20" s="76" t="str">
        <f>IF(ISERROR(VLOOKUP(B20,Données!$B$3:$L$1479,5,FALSE)),"",VLOOKUP(B20,Données!$B$3:$L$1479,5,FALSE))</f>
        <v/>
      </c>
      <c r="D20" s="349" t="str">
        <f>IF(ISERROR(VLOOKUP(B20,Données!$B$3:$X$1479,23,FALSE)),"",VLOOKUP(B20,Données!$B$3:$X$1479,23,FALSE))</f>
        <v/>
      </c>
      <c r="E20" s="76" t="str">
        <f>IF(ISERROR(VLOOKUP(B20,Données!$B$3:$L$1479,7,FALSE)),"",VLOOKUP(B20,Données!$B$3:$L$1479,7,FALSE))</f>
        <v/>
      </c>
      <c r="F20" s="77">
        <f>IF(ISERROR(VLOOKUP(B20,Données!$B$3:$U$1479,11,FALSE)),0,VLOOKUP(B20,Données!$B$3:$U$1479,11,FALSE))</f>
        <v>0</v>
      </c>
      <c r="G20" s="78">
        <f>VALUE(COUNTIF(Validation!$A$2:$H$64,B20))-1</f>
        <v>0</v>
      </c>
      <c r="H20" s="364">
        <f>IF(ISERROR(VLOOKUP(B20,Données!$B$3:$U$1479,12,FALSE)),0,VLOOKUP(B20,Données!$B$3:$U$1479,12,FALSE))</f>
        <v>0</v>
      </c>
      <c r="I20" s="79">
        <f>IF(ISERROR(VLOOKUP(B20,Données!$B$3:$U$1479,20,FALSE)),0,VLOOKUP(B20,Données!$B$3:$U$1479,20,FALSE))</f>
        <v>0</v>
      </c>
      <c r="J20" s="82"/>
      <c r="R20" s="484" t="str">
        <f t="shared" si="0"/>
        <v/>
      </c>
    </row>
    <row r="21" spans="1:18" ht="20.25" customHeight="1" x14ac:dyDescent="0.25">
      <c r="A21" s="535" t="s">
        <v>40</v>
      </c>
      <c r="B21" s="274" t="s">
        <v>1071</v>
      </c>
      <c r="C21" s="70" t="str">
        <f>IF(ISERROR(VLOOKUP(B21,Données!$B$3:$L$1479,5,FALSE)),"",VLOOKUP(B21,Données!$B$3:$L$1479,5,FALSE))</f>
        <v/>
      </c>
      <c r="D21" s="347" t="str">
        <f>IF(ISERROR(VLOOKUP(B21,Données!$B$3:$X$1479,23,FALSE)),"",VLOOKUP(B21,Données!$B$3:$X$1479,23,FALSE))</f>
        <v/>
      </c>
      <c r="E21" s="70" t="str">
        <f>IF(ISERROR(VLOOKUP(B21,Données!$B$3:$L$1479,7,FALSE)),"",VLOOKUP(B21,Données!$B$3:$L$1479,7,FALSE))</f>
        <v/>
      </c>
      <c r="F21" s="71">
        <f>IF(ISERROR(VLOOKUP(B21,Données!$B$3:$U$1479,11,FALSE)),0,VLOOKUP(B21,Données!$B$3:$U$1479,11,FALSE))</f>
        <v>0</v>
      </c>
      <c r="G21" s="72">
        <f>VALUE(COUNTIF(Validation!$A$2:$H$64,B21))-1</f>
        <v>0</v>
      </c>
      <c r="H21" s="363">
        <f>IF(ISERROR(VLOOKUP(B21,Données!$B$3:$U$1479,12,FALSE)),0,VLOOKUP(B21,Données!$B$3:$U$1479,12,FALSE))</f>
        <v>0</v>
      </c>
      <c r="I21" s="73">
        <f>IF(ISERROR(VLOOKUP(B21,Données!$B$3:$U$1479,20,FALSE)),0,VLOOKUP(B21,Données!$B$3:$U$1479,20,FALSE))</f>
        <v>0</v>
      </c>
      <c r="J21" s="59"/>
      <c r="R21" s="484" t="str">
        <f t="shared" si="0"/>
        <v/>
      </c>
    </row>
    <row r="22" spans="1:18" ht="15.75" customHeight="1" x14ac:dyDescent="0.25">
      <c r="A22" s="536"/>
      <c r="B22" s="277" t="s">
        <v>339</v>
      </c>
      <c r="C22" s="76" t="str">
        <f>IF(ISERROR(VLOOKUP(B22,Données!$B$3:$L$1479,5,FALSE)),"",VLOOKUP(B22,Données!$B$3:$L$1479,5,FALSE))</f>
        <v/>
      </c>
      <c r="D22" s="349" t="str">
        <f>IF(ISERROR(VLOOKUP(B22,Données!$B$3:$X$1479,23,FALSE)),"",VLOOKUP(B22,Données!$B$3:$X$1479,23,FALSE))</f>
        <v/>
      </c>
      <c r="E22" s="76" t="str">
        <f>IF(ISERROR(VLOOKUP(B22,Données!$B$3:$L$1479,7,FALSE)),"",VLOOKUP(B22,Données!$B$3:$L$1479,7,FALSE))</f>
        <v/>
      </c>
      <c r="F22" s="77">
        <f>IF(ISERROR(VLOOKUP(B22,Données!$B$3:$U$1479,11,FALSE)),0,VLOOKUP(B22,Données!$B$3:$U$1479,11,FALSE))</f>
        <v>0</v>
      </c>
      <c r="G22" s="78">
        <f>VALUE(COUNTIF(Validation!$A$2:$H$64,B22))-1</f>
        <v>0</v>
      </c>
      <c r="H22" s="364">
        <f>IF(ISERROR(VLOOKUP(B22,Données!$B$3:$U$1479,12,FALSE)),0,VLOOKUP(B22,Données!$B$3:$U$1479,12,FALSE))</f>
        <v>0</v>
      </c>
      <c r="I22" s="79">
        <f>IF(ISERROR(VLOOKUP(B22,Données!$B$3:$U$1479,20,FALSE)),0,VLOOKUP(B22,Données!$B$3:$U$1479,20,FALSE))</f>
        <v>0</v>
      </c>
      <c r="J22" s="59"/>
      <c r="R22" s="484" t="str">
        <f t="shared" si="0"/>
        <v/>
      </c>
    </row>
    <row r="23" spans="1:18" ht="15.75" customHeight="1" x14ac:dyDescent="0.25">
      <c r="A23" s="538" t="s">
        <v>42</v>
      </c>
      <c r="B23" s="209" t="s">
        <v>340</v>
      </c>
      <c r="C23" s="70" t="str">
        <f>IF(ISERROR(VLOOKUP(B23,Données!$B$3:$L$1479,5,FALSE)),"",VLOOKUP(B23,Données!$B$3:$L$1479,5,FALSE))</f>
        <v/>
      </c>
      <c r="D23" s="347" t="str">
        <f>IF(ISERROR(VLOOKUP(B23,Données!$B$3:$X$1479,23,FALSE)),"",VLOOKUP(B23,Données!$B$3:$X$1479,23,FALSE))</f>
        <v/>
      </c>
      <c r="E23" s="70" t="str">
        <f>IF(ISERROR(VLOOKUP(B23,Données!$B$3:$L$1479,7,FALSE)),"",VLOOKUP(B23,Données!$B$3:$L$1479,7,FALSE))</f>
        <v/>
      </c>
      <c r="F23" s="71">
        <f>IF(ISERROR(VLOOKUP(B23,Données!$B$3:$U$1479,11,FALSE)),0,VLOOKUP(B23,Données!$B$3:$U$1479,11,FALSE))</f>
        <v>0</v>
      </c>
      <c r="G23" s="72">
        <f>VALUE(COUNTIF(Validation!$A$2:$H$64,B23))-1</f>
        <v>0</v>
      </c>
      <c r="H23" s="363">
        <f>IF(ISERROR(VLOOKUP(B23,Données!$B$3:$U$1479,12,FALSE)),0,VLOOKUP(B23,Données!$B$3:$U$1479,12,FALSE))</f>
        <v>0</v>
      </c>
      <c r="I23" s="73">
        <f>IF(ISERROR(VLOOKUP(B23,Données!$B$3:$U$1479,20,FALSE)),0,VLOOKUP(B23,Données!$B$3:$U$1479,20,FALSE))</f>
        <v>0</v>
      </c>
      <c r="J23" s="59"/>
      <c r="R23" s="484" t="str">
        <f t="shared" si="0"/>
        <v/>
      </c>
    </row>
    <row r="24" spans="1:18" ht="15.75" customHeight="1" x14ac:dyDescent="0.25">
      <c r="A24" s="539"/>
      <c r="B24" s="209" t="s">
        <v>344</v>
      </c>
      <c r="C24" s="70" t="str">
        <f>IF(ISERROR(VLOOKUP(B24,Données!$B$3:$L$1479,5,FALSE)),"",VLOOKUP(B24,Données!$B$3:$L$1479,5,FALSE))</f>
        <v/>
      </c>
      <c r="D24" s="347" t="str">
        <f>IF(ISERROR(VLOOKUP(B24,Données!$B$3:$X$1479,23,FALSE)),"",VLOOKUP(B24,Données!$B$3:$X$1479,23,FALSE))</f>
        <v/>
      </c>
      <c r="E24" s="70" t="str">
        <f>IF(ISERROR(VLOOKUP(B24,Données!$B$3:$L$1479,7,FALSE)),"",VLOOKUP(B24,Données!$B$3:$L$1479,7,FALSE))</f>
        <v/>
      </c>
      <c r="F24" s="71">
        <f>IF(ISERROR(VLOOKUP(B24,Données!$B$3:$U$1479,11,FALSE)),0,VLOOKUP(B24,Données!$B$3:$U$1479,11,FALSE))</f>
        <v>0</v>
      </c>
      <c r="G24" s="72">
        <f>VALUE(COUNTIF(Validation!$A$2:$H$64,B24))-1</f>
        <v>0</v>
      </c>
      <c r="H24" s="363">
        <f>IF(ISERROR(VLOOKUP(B24,Données!$B$3:$U$1479,12,FALSE)),0,VLOOKUP(B24,Données!$B$3:$U$1479,12,FALSE))</f>
        <v>0</v>
      </c>
      <c r="I24" s="73">
        <f>IF(ISERROR(VLOOKUP(B24,Données!$B$3:$U$1479,20,FALSE)),0,VLOOKUP(B24,Données!$B$3:$U$1479,20,FALSE))</f>
        <v>0</v>
      </c>
      <c r="J24" s="59"/>
      <c r="R24" s="484" t="str">
        <f t="shared" si="0"/>
        <v/>
      </c>
    </row>
    <row r="25" spans="1:18" ht="15.75" customHeight="1" x14ac:dyDescent="0.25">
      <c r="A25" s="539"/>
      <c r="B25" s="209" t="s">
        <v>342</v>
      </c>
      <c r="C25" s="70" t="str">
        <f>IF(ISERROR(VLOOKUP(B25,Données!$B$3:$L$1479,5,FALSE)),"",VLOOKUP(B25,Données!$B$3:$L$1479,5,FALSE))</f>
        <v/>
      </c>
      <c r="D25" s="347" t="str">
        <f>IF(ISERROR(VLOOKUP(B25,Données!$B$3:$X$1479,23,FALSE)),"",VLOOKUP(B25,Données!$B$3:$X$1479,23,FALSE))</f>
        <v/>
      </c>
      <c r="E25" s="70" t="str">
        <f>IF(ISERROR(VLOOKUP(B25,Données!$B$3:$L$1479,7,FALSE)),"",VLOOKUP(B25,Données!$B$3:$L$1479,7,FALSE))</f>
        <v/>
      </c>
      <c r="F25" s="71">
        <f>IF(ISERROR(VLOOKUP(B25,Données!$B$3:$U$1479,11,FALSE)),0,VLOOKUP(B25,Données!$B$3:$U$1479,11,FALSE))</f>
        <v>0</v>
      </c>
      <c r="G25" s="72">
        <f>VALUE(COUNTIF(Validation!$A$2:$H$64,B25))-1</f>
        <v>0</v>
      </c>
      <c r="H25" s="363">
        <f>IF(ISERROR(VLOOKUP(B25,Données!$B$3:$U$1479,12,FALSE)),0,VLOOKUP(B25,Données!$B$3:$U$1479,12,FALSE))</f>
        <v>0</v>
      </c>
      <c r="I25" s="73">
        <f>IF(ISERROR(VLOOKUP(B25,Données!$B$3:$U$1479,20,FALSE)),0,VLOOKUP(B25,Données!$B$3:$U$1479,20,FALSE))</f>
        <v>0</v>
      </c>
      <c r="J25" s="59"/>
      <c r="R25" s="484" t="str">
        <f t="shared" si="0"/>
        <v/>
      </c>
    </row>
    <row r="26" spans="1:18" ht="15.75" customHeight="1" x14ac:dyDescent="0.25">
      <c r="A26" s="539"/>
      <c r="B26" s="209" t="s">
        <v>936</v>
      </c>
      <c r="C26" s="70" t="str">
        <f>IF(ISERROR(VLOOKUP(B26,Données!$B$3:$L$1479,5,FALSE)),"",VLOOKUP(B26,Données!$B$3:$L$1479,5,FALSE))</f>
        <v/>
      </c>
      <c r="D26" s="347" t="str">
        <f>IF(ISERROR(VLOOKUP(B26,Données!$B$3:$X$1479,23,FALSE)),"",VLOOKUP(B26,Données!$B$3:$X$1479,23,FALSE))</f>
        <v/>
      </c>
      <c r="E26" s="70" t="str">
        <f>IF(ISERROR(VLOOKUP(B26,Données!$B$3:$L$1479,7,FALSE)),"",VLOOKUP(B26,Données!$B$3:$L$1479,7,FALSE))</f>
        <v/>
      </c>
      <c r="F26" s="71">
        <f>IF(ISERROR(VLOOKUP(B26,Données!$B$3:$U$1479,11,FALSE)),0,VLOOKUP(B26,Données!$B$3:$U$1479,11,FALSE))</f>
        <v>0</v>
      </c>
      <c r="G26" s="72">
        <f>VALUE(COUNTIF(Validation!$A$2:$H$64,B26))-1</f>
        <v>0</v>
      </c>
      <c r="H26" s="363">
        <f>IF(ISERROR(VLOOKUP(B26,Données!$B$3:$U$1479,12,FALSE)),0,VLOOKUP(B26,Données!$B$3:$U$1479,12,FALSE))</f>
        <v>0</v>
      </c>
      <c r="I26" s="73">
        <f>IF(ISERROR(VLOOKUP(B26,Données!$B$3:$U$1479,20,FALSE)),0,VLOOKUP(B26,Données!$B$3:$U$1479,20,FALSE))</f>
        <v>0</v>
      </c>
      <c r="J26" s="59"/>
      <c r="R26" s="484" t="str">
        <f t="shared" si="0"/>
        <v/>
      </c>
    </row>
    <row r="27" spans="1:18" ht="15.75" customHeight="1" x14ac:dyDescent="0.25">
      <c r="A27" s="539"/>
      <c r="B27" s="209"/>
      <c r="C27" s="70" t="str">
        <f>IF(ISERROR(VLOOKUP(B27,Données!$B$3:$L$1479,5,FALSE)),"",VLOOKUP(B27,Données!$B$3:$L$1479,5,FALSE))</f>
        <v/>
      </c>
      <c r="D27" s="347" t="str">
        <f>IF(ISERROR(VLOOKUP(B27,Données!$B$3:$X$1479,23,FALSE)),"",VLOOKUP(B27,Données!$B$3:$X$1479,23,FALSE))</f>
        <v/>
      </c>
      <c r="E27" s="70" t="str">
        <f>IF(ISERROR(VLOOKUP(B27,Données!$B$3:$L$1479,7,FALSE)),"",VLOOKUP(B27,Données!$B$3:$L$1479,7,FALSE))</f>
        <v/>
      </c>
      <c r="F27" s="71">
        <f>IF(ISERROR(VLOOKUP(B27,Données!$B$3:$U$1479,11,FALSE)),0,VLOOKUP(B27,Données!$B$3:$U$1479,11,FALSE))</f>
        <v>0</v>
      </c>
      <c r="G27" s="72">
        <f>VALUE(COUNTIF(Validation!$A$2:$H$64,B27))-1</f>
        <v>198</v>
      </c>
      <c r="H27" s="363">
        <f>IF(ISERROR(VLOOKUP(B27,Données!$B$3:$U$1479,12,FALSE)),0,VLOOKUP(B27,Données!$B$3:$U$1479,12,FALSE))</f>
        <v>0</v>
      </c>
      <c r="I27" s="73">
        <f>IF(ISERROR(VLOOKUP(B27,Données!$B$3:$U$1479,20,FALSE)),0,VLOOKUP(B27,Données!$B$3:$U$1479,20,FALSE))</f>
        <v>0</v>
      </c>
      <c r="J27" s="59"/>
      <c r="R27" s="60" t="str">
        <f t="shared" si="0"/>
        <v/>
      </c>
    </row>
    <row r="28" spans="1:18" ht="15.75" customHeight="1" x14ac:dyDescent="0.25">
      <c r="A28" s="539"/>
      <c r="B28" s="69"/>
      <c r="C28" s="70" t="str">
        <f>IF(ISERROR(VLOOKUP(B28,Données!$B$3:$L$1479,5,FALSE)),"",VLOOKUP(B28,Données!$B$3:$L$1479,5,FALSE))</f>
        <v/>
      </c>
      <c r="D28" s="347" t="str">
        <f>IF(ISERROR(VLOOKUP(B28,Données!$B$3:$X$1479,23,FALSE)),"",VLOOKUP(B28,Données!$B$3:$X$1479,23,FALSE))</f>
        <v/>
      </c>
      <c r="E28" s="70" t="str">
        <f>IF(ISERROR(VLOOKUP(B28,Données!$B$3:$L$1479,7,FALSE)),"",VLOOKUP(B28,Données!$B$3:$L$1479,7,FALSE))</f>
        <v/>
      </c>
      <c r="F28" s="71">
        <f>IF(ISERROR(VLOOKUP(B28,Données!$B$3:$U$1479,11,FALSE)),0,VLOOKUP(B28,Données!$B$3:$U$1479,11,FALSE))</f>
        <v>0</v>
      </c>
      <c r="G28" s="72">
        <f>VALUE(COUNTIF(Validation!$A$2:$H$64,B28))-1</f>
        <v>198</v>
      </c>
      <c r="H28" s="363">
        <f>IF(ISERROR(VLOOKUP(B28,Données!$B$3:$U$1479,12,FALSE)),0,VLOOKUP(B28,Données!$B$3:$U$1479,12,FALSE))</f>
        <v>0</v>
      </c>
      <c r="I28" s="73">
        <f>IF(ISERROR(VLOOKUP(B28,Données!$B$3:$U$1479,20,FALSE)),0,VLOOKUP(B28,Données!$B$3:$U$1479,20,FALSE))</f>
        <v>0</v>
      </c>
      <c r="J28" s="59"/>
      <c r="R28" s="60" t="str">
        <f t="shared" si="0"/>
        <v/>
      </c>
    </row>
    <row r="29" spans="1:18" ht="15.75" customHeight="1" x14ac:dyDescent="0.25">
      <c r="A29" s="539"/>
      <c r="B29" s="69"/>
      <c r="C29" s="70" t="str">
        <f>IF(ISERROR(VLOOKUP(B29,Données!$B$3:$L$1479,5,FALSE)),"",VLOOKUP(B29,Données!$B$3:$L$1479,5,FALSE))</f>
        <v/>
      </c>
      <c r="D29" s="347" t="str">
        <f>IF(ISERROR(VLOOKUP(B29,Données!$B$3:$X$1479,23,FALSE)),"",VLOOKUP(B29,Données!$B$3:$X$1479,23,FALSE))</f>
        <v/>
      </c>
      <c r="E29" s="70" t="str">
        <f>IF(ISERROR(VLOOKUP(B29,Données!$B$3:$L$1479,7,FALSE)),"",VLOOKUP(B29,Données!$B$3:$L$1479,7,FALSE))</f>
        <v/>
      </c>
      <c r="F29" s="71">
        <f>IF(ISERROR(VLOOKUP(B29,Données!$B$3:$U$1479,11,FALSE)),0,VLOOKUP(B29,Données!$B$3:$U$1479,11,FALSE))</f>
        <v>0</v>
      </c>
      <c r="G29" s="72">
        <f>VALUE(COUNTIF(Validation!$A$2:$H$64,B29))-1</f>
        <v>198</v>
      </c>
      <c r="H29" s="363">
        <f>IF(ISERROR(VLOOKUP(B29,Données!$B$3:$U$1479,12,FALSE)),0,VLOOKUP(B29,Données!$B$3:$U$1479,12,FALSE))</f>
        <v>0</v>
      </c>
      <c r="I29" s="73">
        <f>IF(ISERROR(VLOOKUP(B29,Données!$B$3:$U$1479,20,FALSE)),0,VLOOKUP(B29,Données!$B$3:$U$1479,20,FALSE))</f>
        <v>0</v>
      </c>
      <c r="J29" s="59"/>
      <c r="R29" s="60" t="str">
        <f t="shared" si="0"/>
        <v/>
      </c>
    </row>
    <row r="30" spans="1:18" ht="15.75" customHeight="1" x14ac:dyDescent="0.25">
      <c r="A30" s="539"/>
      <c r="B30" s="83"/>
      <c r="C30" s="76" t="str">
        <f>IF(ISERROR(VLOOKUP(B30,Données!$B$3:$L$1479,5,FALSE)),"",VLOOKUP(B30,Données!$B$3:$L$1479,5,FALSE))</f>
        <v/>
      </c>
      <c r="D30" s="349" t="str">
        <f>IF(ISERROR(VLOOKUP(B30,Données!$B$3:$X$1479,23,FALSE)),"",VLOOKUP(B30,Données!$B$3:$X$1479,23,FALSE))</f>
        <v/>
      </c>
      <c r="E30" s="76" t="str">
        <f>IF(ISERROR(VLOOKUP(B30,Données!$B$3:$L$1479,7,FALSE)),"",VLOOKUP(B30,Données!$B$3:$L$1479,7,FALSE))</f>
        <v/>
      </c>
      <c r="F30" s="77">
        <f>IF(ISERROR(VLOOKUP(B30,Données!$B$3:$U$1479,11,FALSE)),0,VLOOKUP(B30,Données!$B$3:$U$1479,11,FALSE))</f>
        <v>0</v>
      </c>
      <c r="G30" s="78">
        <f>VALUE(COUNTIF(Validation!$A$2:$H$64,B30))-1</f>
        <v>198</v>
      </c>
      <c r="H30" s="364">
        <f>IF(ISERROR(VLOOKUP(B30,Données!$B$3:$U$1479,12,FALSE)),0,VLOOKUP(B30,Données!$B$3:$U$1479,12,FALSE))</f>
        <v>0</v>
      </c>
      <c r="I30" s="79">
        <f>IF(ISERROR(VLOOKUP(B30,Données!$B$3:$U$1479,20,FALSE)),0,VLOOKUP(B30,Données!$B$3:$U$1479,20,FALSE))</f>
        <v>0</v>
      </c>
      <c r="J30" s="59"/>
      <c r="R30" s="60" t="str">
        <f t="shared" si="0"/>
        <v/>
      </c>
    </row>
    <row r="31" spans="1:18" ht="15.75" x14ac:dyDescent="0.25">
      <c r="A31" s="540" t="s">
        <v>37</v>
      </c>
      <c r="B31" s="540"/>
      <c r="C31" s="540"/>
      <c r="D31" s="540"/>
      <c r="E31" s="540"/>
      <c r="F31" s="313">
        <f>ROUNDDOWN(SUM(F3:F30),2)</f>
        <v>0</v>
      </c>
      <c r="G31" s="84"/>
      <c r="H31" s="329">
        <f>SUM(H3:H30)</f>
        <v>0</v>
      </c>
      <c r="J31" s="59"/>
    </row>
    <row r="32" spans="1:18" ht="19.5" thickBot="1" x14ac:dyDescent="0.35">
      <c r="A32" s="541" t="s">
        <v>44</v>
      </c>
      <c r="B32" s="541"/>
      <c r="C32" s="541"/>
      <c r="D32" s="541"/>
      <c r="E32" s="541"/>
      <c r="F32" s="321">
        <f>'Calcul Masse Salariale'!$B$5-F31</f>
        <v>102000000</v>
      </c>
      <c r="G32" s="87"/>
      <c r="H32" s="337">
        <f>'Calcul Masse Salariale'!$B$6-H31</f>
        <v>102000000</v>
      </c>
      <c r="J32" s="59"/>
    </row>
    <row r="33" spans="1:10" ht="16.5" thickBot="1" x14ac:dyDescent="0.3">
      <c r="F33" s="366"/>
      <c r="J33" s="59"/>
    </row>
    <row r="34" spans="1:10" ht="30.75" thickBot="1" x14ac:dyDescent="0.3">
      <c r="B34" s="408" t="s">
        <v>36</v>
      </c>
      <c r="C34" s="409" t="s">
        <v>52</v>
      </c>
      <c r="D34" s="409" t="s">
        <v>405</v>
      </c>
      <c r="E34" s="409" t="s">
        <v>5</v>
      </c>
      <c r="F34" s="410" t="s">
        <v>134</v>
      </c>
      <c r="G34" s="411" t="s">
        <v>189</v>
      </c>
      <c r="H34" s="412" t="s">
        <v>1157</v>
      </c>
      <c r="I34" s="413" t="s">
        <v>2405</v>
      </c>
      <c r="J34" s="59"/>
    </row>
    <row r="35" spans="1:10" ht="19.5" thickBot="1" x14ac:dyDescent="0.35">
      <c r="A35" s="505" t="s">
        <v>2403</v>
      </c>
      <c r="B35" s="453"/>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54">
        <f>VALUE(COUNTIF(Validation!$A$2:$H$47,B35))-1</f>
        <v>66</v>
      </c>
      <c r="H35" s="404">
        <f>IF(ISERROR(VLOOKUP(B35,Données!$B$3:$U$1479,12,FALSE)),0,VLOOKUP(B35,Données!$B$3:$U$1479,12,FALSE))</f>
        <v>0</v>
      </c>
      <c r="I35" s="405">
        <f>IF(ISERROR(VLOOKUP(B35,Données!$B$3:$U$1479,20,FALSE)),0,VLOOKUP(B35,Données!$B$3:$U$1479,20,FALSE))</f>
        <v>0</v>
      </c>
      <c r="J35" s="59"/>
    </row>
    <row r="36" spans="1:10" ht="19.5" thickBot="1" x14ac:dyDescent="0.35">
      <c r="A36" s="506"/>
      <c r="B36" s="406" t="s">
        <v>2406</v>
      </c>
      <c r="C36" s="508"/>
      <c r="D36" s="508"/>
      <c r="E36" s="508"/>
      <c r="F36" s="407" t="s">
        <v>2407</v>
      </c>
      <c r="G36" s="508" t="str">
        <f>IF(C36="","",C36+28)</f>
        <v/>
      </c>
      <c r="H36" s="508"/>
      <c r="I36" s="508"/>
      <c r="J36" s="59"/>
    </row>
    <row r="37" spans="1:10" x14ac:dyDescent="0.25">
      <c r="J37" s="59"/>
    </row>
    <row r="38" spans="1:10" ht="45" x14ac:dyDescent="0.25">
      <c r="B38" s="62" t="s">
        <v>36</v>
      </c>
      <c r="C38" s="62" t="s">
        <v>52</v>
      </c>
      <c r="D38" s="62" t="s">
        <v>405</v>
      </c>
      <c r="E38" s="7" t="s">
        <v>2404</v>
      </c>
      <c r="F38" s="399" t="s">
        <v>134</v>
      </c>
      <c r="G38" s="68" t="s">
        <v>195</v>
      </c>
      <c r="H38" s="65" t="s">
        <v>2678</v>
      </c>
      <c r="I38" s="67" t="s">
        <v>1</v>
      </c>
      <c r="J38" s="59"/>
    </row>
    <row r="39" spans="1:10" ht="15.75" x14ac:dyDescent="0.25">
      <c r="A39" s="496" t="s">
        <v>43</v>
      </c>
      <c r="B39" s="354" t="s">
        <v>751</v>
      </c>
      <c r="C39" s="74" t="str">
        <f>IF(ISERROR(VLOOKUP(B39,Données!$B$3:$L$1479,5,FALSE)),"",VLOOKUP(B39,Données!$B$3:$L$1479,5,FALSE))</f>
        <v/>
      </c>
      <c r="D39" s="347" t="str">
        <f>IF(ISERROR(VLOOKUP(B39,Données!$B$3:$X$1479,23,FALSE)),"",VLOOKUP(B39,Données!$B$3:$X$1479,23,FALSE))</f>
        <v/>
      </c>
      <c r="E39" s="74">
        <v>2014</v>
      </c>
      <c r="F39" s="358">
        <f>IF(ISERROR(VLOOKUP(B39,Données!$B$3:$U$1479,11,FALSE)),0,VLOOKUP(B39,Données!$B$3:$U$1479,11,FALSE))</f>
        <v>0</v>
      </c>
      <c r="G39" s="74">
        <f t="shared" ref="G39:G73" si="1">I39</f>
        <v>0</v>
      </c>
      <c r="H39" s="363">
        <f>IF(ISERROR(VLOOKUP(B39,Données!$B$3:$U$1479,12,FALSE)),0,VLOOKUP(B39,Données!$B$3:$U$1479,12,FALSE))</f>
        <v>0</v>
      </c>
      <c r="I39" s="74">
        <f>IF(((E39+5)-'Calcul Masse Salariale'!$B$1)&lt;=0,0,(E39+5)-'Calcul Masse Salariale'!$B$1)</f>
        <v>0</v>
      </c>
      <c r="J39" s="59"/>
    </row>
    <row r="40" spans="1:10" ht="15.75" x14ac:dyDescent="0.25">
      <c r="A40" s="496"/>
      <c r="B40" s="354" t="s">
        <v>908</v>
      </c>
      <c r="C40" s="74" t="str">
        <f>IF(ISERROR(VLOOKUP(B40,Données!$B$3:$L$1479,5,FALSE)),"",VLOOKUP(B40,Données!$B$3:$L$1479,5,FALSE))</f>
        <v/>
      </c>
      <c r="D40" s="347" t="str">
        <f>IF(ISERROR(VLOOKUP(B40,Données!$B$3:$X$1479,23,FALSE)),"",VLOOKUP(B40,Données!$B$3:$X$1479,23,FALSE))</f>
        <v/>
      </c>
      <c r="E40" s="74">
        <v>2014</v>
      </c>
      <c r="F40" s="358">
        <f>IF(ISERROR(VLOOKUP(B40,Données!$B$3:$U$1479,11,FALSE)),0,VLOOKUP(B40,Données!$B$3:$U$1479,11,FALSE))</f>
        <v>0</v>
      </c>
      <c r="G40" s="74">
        <f t="shared" si="1"/>
        <v>0</v>
      </c>
      <c r="H40" s="363">
        <f>IF(ISERROR(VLOOKUP(B40,Données!$B$3:$U$1479,12,FALSE)),0,VLOOKUP(B40,Données!$B$3:$U$1479,12,FALSE))</f>
        <v>0</v>
      </c>
      <c r="I40" s="74">
        <f>IF(((E40+5)-'Calcul Masse Salariale'!$B$1)&lt;=0,0,(E40+5)-'Calcul Masse Salariale'!$B$1)</f>
        <v>0</v>
      </c>
      <c r="J40" s="59"/>
    </row>
    <row r="41" spans="1:10" ht="15.75" x14ac:dyDescent="0.25">
      <c r="A41" s="496"/>
      <c r="B41" s="354" t="s">
        <v>999</v>
      </c>
      <c r="C41" s="74" t="str">
        <f>IF(ISERROR(VLOOKUP(B41,Données!$B$3:$L$1479,5,FALSE)),"",VLOOKUP(B41,Données!$B$3:$L$1479,5,FALSE))</f>
        <v/>
      </c>
      <c r="D41" s="347" t="str">
        <f>IF(ISERROR(VLOOKUP(B41,Données!$B$3:$X$1479,23,FALSE)),"",VLOOKUP(B41,Données!$B$3:$X$1479,23,FALSE))</f>
        <v/>
      </c>
      <c r="E41" s="74">
        <v>2015</v>
      </c>
      <c r="F41" s="358">
        <f>IF(ISERROR(VLOOKUP(B41,Données!$B$3:$U$1479,11,FALSE)),0,VLOOKUP(B41,Données!$B$3:$U$1479,11,FALSE))</f>
        <v>0</v>
      </c>
      <c r="G41" s="74">
        <f t="shared" si="1"/>
        <v>1</v>
      </c>
      <c r="H41" s="363">
        <f>IF(ISERROR(VLOOKUP(B41,Données!$B$3:$U$1479,12,FALSE)),0,VLOOKUP(B41,Données!$B$3:$U$1479,12,FALSE))</f>
        <v>0</v>
      </c>
      <c r="I41" s="74">
        <f>IF(((E41+5)-'Calcul Masse Salariale'!$B$1)&lt;=0,0,(E41+5)-'Calcul Masse Salariale'!$B$1)</f>
        <v>1</v>
      </c>
      <c r="J41" s="59"/>
    </row>
    <row r="42" spans="1:10" ht="18.75" x14ac:dyDescent="0.3">
      <c r="A42" s="496"/>
      <c r="B42" s="354" t="s">
        <v>788</v>
      </c>
      <c r="C42" s="74" t="str">
        <f>IF(ISERROR(VLOOKUP(B42,Données!$B$3:$L$1479,5,FALSE)),"",VLOOKUP(B42,Données!$B$3:$L$1479,5,FALSE))</f>
        <v/>
      </c>
      <c r="D42" s="347" t="str">
        <f>IF(ISERROR(VLOOKUP(B42,Données!$B$3:$X$1479,23,FALSE)),"",VLOOKUP(B42,Données!$B$3:$X$1479,23,FALSE))</f>
        <v/>
      </c>
      <c r="E42" s="74">
        <v>2015</v>
      </c>
      <c r="F42" s="358">
        <f>IF(ISERROR(VLOOKUP(B42,Données!$B$3:$U$1479,11,FALSE)),0,VLOOKUP(B42,Données!$B$3:$U$1479,11,FALSE))</f>
        <v>0</v>
      </c>
      <c r="G42" s="74">
        <f t="shared" si="1"/>
        <v>1</v>
      </c>
      <c r="H42" s="363">
        <f>IF(ISERROR(VLOOKUP(B42,Données!$B$3:$U$1479,12,FALSE)),0,VLOOKUP(B42,Données!$B$3:$U$1479,12,FALSE))</f>
        <v>0</v>
      </c>
      <c r="I42" s="74">
        <f>IF(((E42+5)-'Calcul Masse Salariale'!$B$1)&lt;=0,0,(E42+5)-'Calcul Masse Salariale'!$B$1)</f>
        <v>1</v>
      </c>
      <c r="J42" s="88"/>
    </row>
    <row r="43" spans="1:10" ht="15.75" x14ac:dyDescent="0.25">
      <c r="A43" s="496"/>
      <c r="B43" s="354" t="s">
        <v>689</v>
      </c>
      <c r="C43" s="74" t="str">
        <f>IF(ISERROR(VLOOKUP(B43,Données!$B$3:$L$1479,5,FALSE)),"",VLOOKUP(B43,Données!$B$3:$L$1479,5,FALSE))</f>
        <v/>
      </c>
      <c r="D43" s="347" t="str">
        <f>IF(ISERROR(VLOOKUP(B43,Données!$B$3:$X$1479,23,FALSE)),"",VLOOKUP(B43,Données!$B$3:$X$1479,23,FALSE))</f>
        <v/>
      </c>
      <c r="E43" s="74">
        <v>2016</v>
      </c>
      <c r="F43" s="358">
        <f>IF(ISERROR(VLOOKUP(B43,Données!$B$3:$U$1479,11,FALSE)),0,VLOOKUP(B43,Données!$B$3:$U$1479,11,FALSE))</f>
        <v>0</v>
      </c>
      <c r="G43" s="74">
        <f t="shared" si="1"/>
        <v>2</v>
      </c>
      <c r="H43" s="363">
        <f>IF(ISERROR(VLOOKUP(B43,Données!$B$3:$U$1479,12,FALSE)),0,VLOOKUP(B43,Données!$B$3:$U$1479,12,FALSE))</f>
        <v>0</v>
      </c>
      <c r="I43" s="74">
        <f>IF(((E43+5)-'Calcul Masse Salariale'!$B$1)&lt;=0,0,(E43+5)-'Calcul Masse Salariale'!$B$1)</f>
        <v>2</v>
      </c>
      <c r="J43" s="59"/>
    </row>
    <row r="44" spans="1:10" ht="15.75" x14ac:dyDescent="0.25">
      <c r="A44" s="496"/>
      <c r="B44" s="354" t="s">
        <v>1000</v>
      </c>
      <c r="C44" s="74" t="str">
        <f>IF(ISERROR(VLOOKUP(B44,Données!$B$3:$L$1479,5,FALSE)),"",VLOOKUP(B44,Données!$B$3:$L$1479,5,FALSE))</f>
        <v/>
      </c>
      <c r="D44" s="347" t="str">
        <f>IF(ISERROR(VLOOKUP(B44,Données!$B$3:$X$1479,23,FALSE)),"",VLOOKUP(B44,Données!$B$3:$X$1479,23,FALSE))</f>
        <v/>
      </c>
      <c r="E44" s="74">
        <v>2016</v>
      </c>
      <c r="F44" s="358">
        <f>IF(ISERROR(VLOOKUP(B44,Données!$B$3:$U$1479,11,FALSE)),0,VLOOKUP(B44,Données!$B$3:$U$1479,11,FALSE))</f>
        <v>0</v>
      </c>
      <c r="G44" s="74">
        <f t="shared" si="1"/>
        <v>2</v>
      </c>
      <c r="H44" s="363">
        <f>IF(ISERROR(VLOOKUP(B44,Données!$B$3:$U$1479,12,FALSE)),0,VLOOKUP(B44,Données!$B$3:$U$1479,12,FALSE))</f>
        <v>0</v>
      </c>
      <c r="I44" s="74">
        <f>IF(((E44+5)-'Calcul Masse Salariale'!$B$1)&lt;=0,0,(E44+5)-'Calcul Masse Salariale'!$B$1)</f>
        <v>2</v>
      </c>
      <c r="J44" s="59"/>
    </row>
    <row r="45" spans="1:10" ht="15.75" x14ac:dyDescent="0.25">
      <c r="A45" s="496"/>
      <c r="B45" s="354" t="s">
        <v>667</v>
      </c>
      <c r="C45" s="74" t="str">
        <f>IF(ISERROR(VLOOKUP(B45,Données!$B$3:$L$1479,5,FALSE)),"",VLOOKUP(B45,Données!$B$3:$L$1479,5,FALSE))</f>
        <v/>
      </c>
      <c r="D45" s="347" t="str">
        <f>IF(ISERROR(VLOOKUP(B45,Données!$B$3:$X$1479,23,FALSE)),"",VLOOKUP(B45,Données!$B$3:$X$1479,23,FALSE))</f>
        <v/>
      </c>
      <c r="E45" s="74">
        <v>2016</v>
      </c>
      <c r="F45" s="358">
        <f>IF(ISERROR(VLOOKUP(B45,Données!$B$3:$U$1479,11,FALSE)),0,VLOOKUP(B45,Données!$B$3:$U$1479,11,FALSE))</f>
        <v>0</v>
      </c>
      <c r="G45" s="74">
        <f t="shared" si="1"/>
        <v>2</v>
      </c>
      <c r="H45" s="363">
        <f>IF(ISERROR(VLOOKUP(B45,Données!$B$3:$U$1479,12,FALSE)),0,VLOOKUP(B45,Données!$B$3:$U$1479,12,FALSE))</f>
        <v>0</v>
      </c>
      <c r="I45" s="74">
        <f>IF(((E45+5)-'Calcul Masse Salariale'!$B$1)&lt;=0,0,(E45+5)-'Calcul Masse Salariale'!$B$1)</f>
        <v>2</v>
      </c>
      <c r="J45" s="59"/>
    </row>
    <row r="46" spans="1:10" ht="15.75" x14ac:dyDescent="0.25">
      <c r="A46" s="496"/>
      <c r="B46" s="357" t="s">
        <v>142</v>
      </c>
      <c r="C46" s="74" t="str">
        <f>IF(ISERROR(VLOOKUP(B46,Données!$B$3:$L$1479,5,FALSE)),"",VLOOKUP(B46,Données!$B$3:$L$1479,5,FALSE))</f>
        <v/>
      </c>
      <c r="D46" s="347" t="str">
        <f>IF(ISERROR(VLOOKUP(B46,Données!$B$3:$X$1479,23,FALSE)),"",VLOOKUP(B46,Données!$B$3:$X$1479,23,FALSE))</f>
        <v/>
      </c>
      <c r="E46" s="74">
        <v>2017</v>
      </c>
      <c r="F46" s="358">
        <f>IF(ISERROR(VLOOKUP(B46,Données!$B$3:$U$1479,11,FALSE)),0,VLOOKUP(B46,Données!$B$3:$U$1479,11,FALSE))</f>
        <v>0</v>
      </c>
      <c r="G46" s="74">
        <f t="shared" si="1"/>
        <v>3</v>
      </c>
      <c r="H46" s="363">
        <f>IF(ISERROR(VLOOKUP(B46,Données!$B$3:$U$1479,12,FALSE)),0,VLOOKUP(B46,Données!$B$3:$U$1479,12,FALSE))</f>
        <v>0</v>
      </c>
      <c r="I46" s="74">
        <f>IF(((E46+5)-'Calcul Masse Salariale'!$B$1)&lt;=0,0,(E46+5)-'Calcul Masse Salariale'!$B$1)</f>
        <v>3</v>
      </c>
      <c r="J46" s="59"/>
    </row>
    <row r="47" spans="1:10" ht="15.75" x14ac:dyDescent="0.25">
      <c r="A47" s="496"/>
      <c r="B47" s="356" t="s">
        <v>152</v>
      </c>
      <c r="C47" s="74" t="str">
        <f>IF(ISERROR(VLOOKUP(B47,Données!$B$3:$L$1479,5,FALSE)),"",VLOOKUP(B47,Données!$B$3:$L$1479,5,FALSE))</f>
        <v/>
      </c>
      <c r="D47" s="347" t="str">
        <f>IF(ISERROR(VLOOKUP(B47,Données!$B$3:$X$1479,23,FALSE)),"",VLOOKUP(B47,Données!$B$3:$X$1479,23,FALSE))</f>
        <v/>
      </c>
      <c r="E47" s="74">
        <v>2017</v>
      </c>
      <c r="F47" s="358">
        <f>IF(ISERROR(VLOOKUP(B47,Données!$B$3:$U$1479,11,FALSE)),0,VLOOKUP(B47,Données!$B$3:$U$1479,11,FALSE))</f>
        <v>0</v>
      </c>
      <c r="G47" s="74">
        <f t="shared" si="1"/>
        <v>3</v>
      </c>
      <c r="H47" s="363">
        <f>IF(ISERROR(VLOOKUP(B47,Données!$B$3:$U$1479,12,FALSE)),0,VLOOKUP(B47,Données!$B$3:$U$1479,12,FALSE))</f>
        <v>0</v>
      </c>
      <c r="I47" s="74">
        <f>IF(((E47+5)-'Calcul Masse Salariale'!$B$1)&lt;=0,0,(E47+5)-'Calcul Masse Salariale'!$B$1)</f>
        <v>3</v>
      </c>
      <c r="J47" s="59"/>
    </row>
    <row r="48" spans="1:10" ht="15.75" x14ac:dyDescent="0.25">
      <c r="A48" s="496"/>
      <c r="B48" s="356" t="s">
        <v>161</v>
      </c>
      <c r="C48" s="74" t="str">
        <f>IF(ISERROR(VLOOKUP(B48,Données!$B$3:$L$1479,5,FALSE)),"",VLOOKUP(B48,Données!$B$3:$L$1479,5,FALSE))</f>
        <v/>
      </c>
      <c r="D48" s="347" t="str">
        <f>IF(ISERROR(VLOOKUP(B48,Données!$B$3:$X$1479,23,FALSE)),"",VLOOKUP(B48,Données!$B$3:$X$1479,23,FALSE))</f>
        <v/>
      </c>
      <c r="E48" s="74">
        <v>2017</v>
      </c>
      <c r="F48" s="358">
        <f>IF(ISERROR(VLOOKUP(B48,Données!$B$3:$U$1479,11,FALSE)),0,VLOOKUP(B48,Données!$B$3:$U$1479,11,FALSE))</f>
        <v>0</v>
      </c>
      <c r="G48" s="74">
        <f t="shared" si="1"/>
        <v>3</v>
      </c>
      <c r="H48" s="363">
        <f>IF(ISERROR(VLOOKUP(B48,Données!$B$3:$U$1479,12,FALSE)),0,VLOOKUP(B48,Données!$B$3:$U$1479,12,FALSE))</f>
        <v>0</v>
      </c>
      <c r="I48" s="74">
        <f>IF(((E48+5)-'Calcul Masse Salariale'!$B$1)&lt;=0,0,(E48+5)-'Calcul Masse Salariale'!$B$1)</f>
        <v>3</v>
      </c>
      <c r="J48" s="59"/>
    </row>
    <row r="49" spans="1:10" ht="15.75" x14ac:dyDescent="0.25">
      <c r="A49" s="496"/>
      <c r="B49" s="357" t="s">
        <v>173</v>
      </c>
      <c r="C49" s="74" t="str">
        <f>IF(ISERROR(VLOOKUP(B49,Données!$B$3:$L$1479,5,FALSE)),"",VLOOKUP(B49,Données!$B$3:$L$1479,5,FALSE))</f>
        <v/>
      </c>
      <c r="D49" s="347" t="str">
        <f>IF(ISERROR(VLOOKUP(B49,Données!$B$3:$X$1479,23,FALSE)),"",VLOOKUP(B49,Données!$B$3:$X$1479,23,FALSE))</f>
        <v/>
      </c>
      <c r="E49" s="74">
        <v>2017</v>
      </c>
      <c r="F49" s="358">
        <f>IF(ISERROR(VLOOKUP(B49,Données!$B$3:$U$1479,11,FALSE)),0,VLOOKUP(B49,Données!$B$3:$U$1479,11,FALSE))</f>
        <v>0</v>
      </c>
      <c r="G49" s="74">
        <f t="shared" si="1"/>
        <v>3</v>
      </c>
      <c r="H49" s="363">
        <f>IF(ISERROR(VLOOKUP(B49,Données!$B$3:$U$1479,12,FALSE)),0,VLOOKUP(B49,Données!$B$3:$U$1479,12,FALSE))</f>
        <v>0</v>
      </c>
      <c r="I49" s="74">
        <f>IF(((E49+5)-'Calcul Masse Salariale'!$B$1)&lt;=0,0,(E49+5)-'Calcul Masse Salariale'!$B$1)</f>
        <v>3</v>
      </c>
      <c r="J49" s="59"/>
    </row>
    <row r="50" spans="1:10" ht="15.75" x14ac:dyDescent="0.25">
      <c r="A50" s="496"/>
      <c r="B50" s="75" t="s">
        <v>849</v>
      </c>
      <c r="C50" s="74" t="str">
        <f>IF(ISERROR(VLOOKUP(B50,Données!$B$3:$L$1479,5,FALSE)),"",VLOOKUP(B50,Données!$B$3:$L$1479,5,FALSE))</f>
        <v/>
      </c>
      <c r="D50" s="347" t="str">
        <f>IF(ISERROR(VLOOKUP(B50,Données!$B$3:$X$1479,23,FALSE)),"",VLOOKUP(B50,Données!$B$3:$X$1479,23,FALSE))</f>
        <v/>
      </c>
      <c r="E50" s="74">
        <v>2018</v>
      </c>
      <c r="F50" s="358">
        <f>IF(ISERROR(VLOOKUP(B50,Données!$B$3:$U$1479,11,FALSE)),0,VLOOKUP(B50,Données!$B$3:$U$1479,11,FALSE))</f>
        <v>0</v>
      </c>
      <c r="G50" s="74">
        <f t="shared" si="1"/>
        <v>4</v>
      </c>
      <c r="H50" s="363">
        <f>IF(ISERROR(VLOOKUP(B50,Données!$B$3:$U$1479,12,FALSE)),0,VLOOKUP(B50,Données!$B$3:$U$1479,12,FALSE))</f>
        <v>0</v>
      </c>
      <c r="I50" s="74">
        <f>IF(((E50+5)-'Calcul Masse Salariale'!$B$1)&lt;=0,0,(E50+5)-'Calcul Masse Salariale'!$B$1)</f>
        <v>4</v>
      </c>
      <c r="J50" s="59"/>
    </row>
    <row r="51" spans="1:10" ht="15.75" x14ac:dyDescent="0.25">
      <c r="A51" s="496"/>
      <c r="B51" s="70" t="s">
        <v>1225</v>
      </c>
      <c r="C51" s="74" t="str">
        <f>IF(ISERROR(VLOOKUP(B51,Données!$B$3:$L$1479,5,FALSE)),"",VLOOKUP(B51,Données!$B$3:$L$1479,5,FALSE))</f>
        <v/>
      </c>
      <c r="D51" s="347" t="str">
        <f>IF(ISERROR(VLOOKUP(B51,Données!$B$3:$X$1479,23,FALSE)),"",VLOOKUP(B51,Données!$B$3:$X$1479,23,FALSE))</f>
        <v/>
      </c>
      <c r="E51" s="74">
        <v>2018</v>
      </c>
      <c r="F51" s="358">
        <f>IF(ISERROR(VLOOKUP(B51,Données!$B$3:$U$1479,11,FALSE)),0,VLOOKUP(B51,Données!$B$3:$U$1479,11,FALSE))</f>
        <v>0</v>
      </c>
      <c r="G51" s="74">
        <f t="shared" si="1"/>
        <v>4</v>
      </c>
      <c r="H51" s="363">
        <f>IF(ISERROR(VLOOKUP(B51,Données!$B$3:$U$1479,12,FALSE)),0,VLOOKUP(B51,Données!$B$3:$U$1479,12,FALSE))</f>
        <v>0</v>
      </c>
      <c r="I51" s="74">
        <f>IF(((E51+5)-'Calcul Masse Salariale'!$B$1)&lt;=0,0,(E51+5)-'Calcul Masse Salariale'!$B$1)</f>
        <v>4</v>
      </c>
      <c r="J51" s="59"/>
    </row>
    <row r="52" spans="1:10" ht="15.75" x14ac:dyDescent="0.25">
      <c r="A52" s="496"/>
      <c r="B52" s="74"/>
      <c r="C52" s="74" t="str">
        <f>IF(ISERROR(VLOOKUP(B52,Données!$B$3:$L$1479,5,FALSE)),"",VLOOKUP(B52,Données!$B$3:$L$1479,5,FALSE))</f>
        <v/>
      </c>
      <c r="D52" s="347" t="str">
        <f>IF(ISERROR(VLOOKUP(B52,Données!$B$3:$X$1479,23,FALSE)),"",VLOOKUP(B52,Données!$B$3:$X$1479,23,FALSE))</f>
        <v/>
      </c>
      <c r="E52" s="74"/>
      <c r="F52" s="358">
        <f>IF(ISERROR(VLOOKUP(B52,Données!$B$3:$U$1479,11,FALSE)),0,VLOOKUP(B52,Données!$B$3:$U$1479,11,FALSE))</f>
        <v>0</v>
      </c>
      <c r="G52" s="74">
        <f t="shared" si="1"/>
        <v>0</v>
      </c>
      <c r="H52" s="363">
        <f>IF(ISERROR(VLOOKUP(B52,Données!$B$3:$U$1479,12,FALSE)),0,VLOOKUP(B52,Données!$B$3:$U$1479,12,FALSE))</f>
        <v>0</v>
      </c>
      <c r="I52" s="74">
        <f>IF(((E52+5)-'Calcul Masse Salariale'!$B$1)&lt;=0,0,(E52+5)-'Calcul Masse Salariale'!$B$1)</f>
        <v>0</v>
      </c>
      <c r="J52" s="59"/>
    </row>
    <row r="53" spans="1:10" ht="15.75" x14ac:dyDescent="0.25">
      <c r="A53" s="496"/>
      <c r="B53" s="74"/>
      <c r="C53" s="74" t="str">
        <f>IF(ISERROR(VLOOKUP(B53,Données!$B$3:$L$1479,5,FALSE)),"",VLOOKUP(B53,Données!$B$3:$L$1479,5,FALSE))</f>
        <v/>
      </c>
      <c r="D53" s="347" t="str">
        <f>IF(ISERROR(VLOOKUP(B53,Données!$B$3:$X$1479,23,FALSE)),"",VLOOKUP(B53,Données!$B$3:$X$1479,23,FALSE))</f>
        <v/>
      </c>
      <c r="E53" s="74"/>
      <c r="F53" s="358">
        <f>IF(ISERROR(VLOOKUP(B53,Données!$B$3:$U$1479,11,FALSE)),0,VLOOKUP(B53,Données!$B$3:$U$1479,11,FALSE))</f>
        <v>0</v>
      </c>
      <c r="G53" s="74">
        <f t="shared" si="1"/>
        <v>0</v>
      </c>
      <c r="H53" s="363">
        <f>IF(ISERROR(VLOOKUP(B53,Données!$B$3:$U$1479,12,FALSE)),0,VLOOKUP(B53,Données!$B$3:$U$1479,12,FALSE))</f>
        <v>0</v>
      </c>
      <c r="I53" s="74">
        <f>IF(((E53+5)-'Calcul Masse Salariale'!$B$1)&lt;=0,0,(E53+5)-'Calcul Masse Salariale'!$B$1)</f>
        <v>0</v>
      </c>
      <c r="J53" s="59"/>
    </row>
    <row r="54" spans="1:10" ht="15.75" x14ac:dyDescent="0.25">
      <c r="A54" s="496"/>
      <c r="B54" s="74"/>
      <c r="C54" s="74" t="str">
        <f>IF(ISERROR(VLOOKUP(B54,Données!$B$3:$L$1479,5,FALSE)),"",VLOOKUP(B54,Données!$B$3:$L$1479,5,FALSE))</f>
        <v/>
      </c>
      <c r="D54" s="347" t="str">
        <f>IF(ISERROR(VLOOKUP(B54,Données!$B$3:$X$1479,23,FALSE)),"",VLOOKUP(B54,Données!$B$3:$X$1479,23,FALSE))</f>
        <v/>
      </c>
      <c r="E54" s="74"/>
      <c r="F54" s="358">
        <f>IF(ISERROR(VLOOKUP(B54,Données!$B$3:$U$1479,11,FALSE)),0,VLOOKUP(B54,Données!$B$3:$U$1479,11,FALSE))</f>
        <v>0</v>
      </c>
      <c r="G54" s="74">
        <f t="shared" si="1"/>
        <v>0</v>
      </c>
      <c r="H54" s="363">
        <f>IF(ISERROR(VLOOKUP(B54,Données!$B$3:$U$1479,12,FALSE)),0,VLOOKUP(B54,Données!$B$3:$U$1479,12,FALSE))</f>
        <v>0</v>
      </c>
      <c r="I54" s="74">
        <f>IF(((E54+5)-'Calcul Masse Salariale'!$B$1)&lt;=0,0,(E54+5)-'Calcul Masse Salariale'!$B$1)</f>
        <v>0</v>
      </c>
      <c r="J54" s="59"/>
    </row>
    <row r="55" spans="1:10" ht="15.75" x14ac:dyDescent="0.25">
      <c r="A55" s="496"/>
      <c r="B55" s="74"/>
      <c r="C55" s="74" t="str">
        <f>IF(ISERROR(VLOOKUP(B55,Données!$B$3:$L$1479,5,FALSE)),"",VLOOKUP(B55,Données!$B$3:$L$1479,5,FALSE))</f>
        <v/>
      </c>
      <c r="D55" s="347" t="str">
        <f>IF(ISERROR(VLOOKUP(B55,Données!$B$3:$X$1479,23,FALSE)),"",VLOOKUP(B55,Données!$B$3:$X$1479,23,FALSE))</f>
        <v/>
      </c>
      <c r="E55" s="74"/>
      <c r="F55" s="358">
        <f>IF(ISERROR(VLOOKUP(B55,Données!$B$3:$U$1479,11,FALSE)),0,VLOOKUP(B55,Données!$B$3:$U$1479,11,FALSE))</f>
        <v>0</v>
      </c>
      <c r="G55" s="74">
        <f t="shared" si="1"/>
        <v>0</v>
      </c>
      <c r="H55" s="363">
        <f>IF(ISERROR(VLOOKUP(B55,Données!$B$3:$U$1479,12,FALSE)),0,VLOOKUP(B55,Données!$B$3:$U$1479,12,FALSE))</f>
        <v>0</v>
      </c>
      <c r="I55" s="74">
        <f>IF(((E55+5)-'Calcul Masse Salariale'!$B$1)&lt;=0,0,(E55+5)-'Calcul Masse Salariale'!$B$1)</f>
        <v>0</v>
      </c>
      <c r="J55" s="59"/>
    </row>
    <row r="56" spans="1:10" ht="15.75" x14ac:dyDescent="0.25">
      <c r="A56" s="496"/>
      <c r="B56" s="74"/>
      <c r="C56" s="74" t="str">
        <f>IF(ISERROR(VLOOKUP(B56,Données!$B$3:$L$1479,5,FALSE)),"",VLOOKUP(B56,Données!$B$3:$L$1479,5,FALSE))</f>
        <v/>
      </c>
      <c r="D56" s="347" t="str">
        <f>IF(ISERROR(VLOOKUP(B56,Données!$B$3:$X$1479,23,FALSE)),"",VLOOKUP(B56,Données!$B$3:$X$1479,23,FALSE))</f>
        <v/>
      </c>
      <c r="E56" s="74"/>
      <c r="F56" s="358">
        <f>IF(ISERROR(VLOOKUP(B56,Données!$B$3:$U$1479,11,FALSE)),0,VLOOKUP(B56,Données!$B$3:$U$1479,11,FALSE))</f>
        <v>0</v>
      </c>
      <c r="G56" s="74">
        <f t="shared" si="1"/>
        <v>0</v>
      </c>
      <c r="H56" s="363">
        <f>IF(ISERROR(VLOOKUP(B56,Données!$B$3:$U$1479,12,FALSE)),0,VLOOKUP(B56,Données!$B$3:$U$1479,12,FALSE))</f>
        <v>0</v>
      </c>
      <c r="I56" s="74">
        <f>IF(((E56+5)-'Calcul Masse Salariale'!$B$1)&lt;=0,0,(E56+5)-'Calcul Masse Salariale'!$B$1)</f>
        <v>0</v>
      </c>
      <c r="J56" s="59"/>
    </row>
    <row r="57" spans="1:10" ht="15.75" x14ac:dyDescent="0.25">
      <c r="A57" s="496"/>
      <c r="B57" s="74"/>
      <c r="C57" s="74" t="str">
        <f>IF(ISERROR(VLOOKUP(B57,Données!$B$3:$L$1479,5,FALSE)),"",VLOOKUP(B57,Données!$B$3:$L$1479,5,FALSE))</f>
        <v/>
      </c>
      <c r="D57" s="347" t="str">
        <f>IF(ISERROR(VLOOKUP(B57,Données!$B$3:$X$1479,23,FALSE)),"",VLOOKUP(B57,Données!$B$3:$X$1479,23,FALSE))</f>
        <v/>
      </c>
      <c r="E57" s="74"/>
      <c r="F57" s="358">
        <f>IF(ISERROR(VLOOKUP(B57,Données!$B$3:$U$1479,11,FALSE)),0,VLOOKUP(B57,Données!$B$3:$U$1479,11,FALSE))</f>
        <v>0</v>
      </c>
      <c r="G57" s="74">
        <f t="shared" si="1"/>
        <v>0</v>
      </c>
      <c r="H57" s="363">
        <f>IF(ISERROR(VLOOKUP(B57,Données!$B$3:$U$1479,12,FALSE)),0,VLOOKUP(B57,Données!$B$3:$U$1479,12,FALSE))</f>
        <v>0</v>
      </c>
      <c r="I57" s="74">
        <f>IF(((E57+5)-'Calcul Masse Salariale'!$B$1)&lt;=0,0,(E57+5)-'Calcul Masse Salariale'!$B$1)</f>
        <v>0</v>
      </c>
      <c r="J57" s="59"/>
    </row>
    <row r="58" spans="1:10" ht="15.75" x14ac:dyDescent="0.25">
      <c r="A58" s="496"/>
      <c r="B58" s="74"/>
      <c r="C58" s="74" t="str">
        <f>IF(ISERROR(VLOOKUP(B58,Données!$B$3:$L$1479,5,FALSE)),"",VLOOKUP(B58,Données!$B$3:$L$1479,5,FALSE))</f>
        <v/>
      </c>
      <c r="D58" s="347" t="str">
        <f>IF(ISERROR(VLOOKUP(B58,Données!$B$3:$X$1479,23,FALSE)),"",VLOOKUP(B58,Données!$B$3:$X$1479,23,FALSE))</f>
        <v/>
      </c>
      <c r="E58" s="74"/>
      <c r="F58" s="358">
        <f>IF(ISERROR(VLOOKUP(B58,Données!$B$3:$U$1479,11,FALSE)),0,VLOOKUP(B58,Données!$B$3:$U$1479,11,FALSE))</f>
        <v>0</v>
      </c>
      <c r="G58" s="74">
        <f t="shared" si="1"/>
        <v>0</v>
      </c>
      <c r="H58" s="363">
        <f>IF(ISERROR(VLOOKUP(B58,Données!$B$3:$U$1479,12,FALSE)),0,VLOOKUP(B58,Données!$B$3:$U$1479,12,FALSE))</f>
        <v>0</v>
      </c>
      <c r="I58" s="74">
        <f>IF(((E58+5)-'Calcul Masse Salariale'!$B$1)&lt;=0,0,(E58+5)-'Calcul Masse Salariale'!$B$1)</f>
        <v>0</v>
      </c>
      <c r="J58" s="59"/>
    </row>
    <row r="59" spans="1:10" ht="15.75" x14ac:dyDescent="0.25">
      <c r="A59" s="496"/>
      <c r="B59" s="74"/>
      <c r="C59" s="74" t="str">
        <f>IF(ISERROR(VLOOKUP(B59,Données!$B$3:$L$1479,5,FALSE)),"",VLOOKUP(B59,Données!$B$3:$L$1479,5,FALSE))</f>
        <v/>
      </c>
      <c r="D59" s="347" t="str">
        <f>IF(ISERROR(VLOOKUP(B59,Données!$B$3:$X$1479,23,FALSE)),"",VLOOKUP(B59,Données!$B$3:$X$1479,23,FALSE))</f>
        <v/>
      </c>
      <c r="E59" s="74"/>
      <c r="F59" s="358">
        <f>IF(ISERROR(VLOOKUP(B59,Données!$B$3:$U$1479,11,FALSE)),0,VLOOKUP(B59,Données!$B$3:$U$1479,11,FALSE))</f>
        <v>0</v>
      </c>
      <c r="G59" s="74">
        <f t="shared" si="1"/>
        <v>0</v>
      </c>
      <c r="H59" s="363">
        <f>IF(ISERROR(VLOOKUP(B59,Données!$B$3:$U$1479,12,FALSE)),0,VLOOKUP(B59,Données!$B$3:$U$1479,12,FALSE))</f>
        <v>0</v>
      </c>
      <c r="I59" s="74">
        <f>IF(((E59+5)-'Calcul Masse Salariale'!$B$1)&lt;=0,0,(E59+5)-'Calcul Masse Salariale'!$B$1)</f>
        <v>0</v>
      </c>
      <c r="J59" s="59"/>
    </row>
    <row r="60" spans="1:10" ht="15.75" x14ac:dyDescent="0.25">
      <c r="A60" s="496"/>
      <c r="B60" s="74"/>
      <c r="C60" s="74" t="str">
        <f>IF(ISERROR(VLOOKUP(B60,Données!$B$3:$L$1479,5,FALSE)),"",VLOOKUP(B60,Données!$B$3:$L$1479,5,FALSE))</f>
        <v/>
      </c>
      <c r="D60" s="347" t="str">
        <f>IF(ISERROR(VLOOKUP(B60,Données!$B$3:$X$1479,23,FALSE)),"",VLOOKUP(B60,Données!$B$3:$X$1479,23,FALSE))</f>
        <v/>
      </c>
      <c r="E60" s="74"/>
      <c r="F60" s="358">
        <f>IF(ISERROR(VLOOKUP(B60,Données!$B$3:$U$1479,11,FALSE)),0,VLOOKUP(B60,Données!$B$3:$U$1479,11,FALSE))</f>
        <v>0</v>
      </c>
      <c r="G60" s="74">
        <f t="shared" si="1"/>
        <v>0</v>
      </c>
      <c r="H60" s="363">
        <f>IF(ISERROR(VLOOKUP(B60,Données!$B$3:$U$1479,12,FALSE)),0,VLOOKUP(B60,Données!$B$3:$U$1479,12,FALSE))</f>
        <v>0</v>
      </c>
      <c r="I60" s="74">
        <f>IF(((E60+5)-'Calcul Masse Salariale'!$B$1)&lt;=0,0,(E60+5)-'Calcul Masse Salariale'!$B$1)</f>
        <v>0</v>
      </c>
      <c r="J60" s="59"/>
    </row>
    <row r="61" spans="1:10" ht="15.75" x14ac:dyDescent="0.25">
      <c r="A61" s="496"/>
      <c r="B61" s="74"/>
      <c r="C61" s="74" t="str">
        <f>IF(ISERROR(VLOOKUP(B61,Données!$B$3:$L$1479,5,FALSE)),"",VLOOKUP(B61,Données!$B$3:$L$1479,5,FALSE))</f>
        <v/>
      </c>
      <c r="D61" s="347" t="str">
        <f>IF(ISERROR(VLOOKUP(B61,Données!$B$3:$X$1479,23,FALSE)),"",VLOOKUP(B61,Données!$B$3:$X$1479,23,FALSE))</f>
        <v/>
      </c>
      <c r="E61" s="74"/>
      <c r="F61" s="358">
        <f>IF(ISERROR(VLOOKUP(B61,Données!$B$3:$U$1479,11,FALSE)),0,VLOOKUP(B61,Données!$B$3:$U$1479,11,FALSE))</f>
        <v>0</v>
      </c>
      <c r="G61" s="74">
        <f t="shared" si="1"/>
        <v>0</v>
      </c>
      <c r="H61" s="363">
        <f>IF(ISERROR(VLOOKUP(B61,Données!$B$3:$U$1479,12,FALSE)),0,VLOOKUP(B61,Données!$B$3:$U$1479,12,FALSE))</f>
        <v>0</v>
      </c>
      <c r="I61" s="74">
        <f>IF(((E61+5)-'Calcul Masse Salariale'!$B$1)&lt;=0,0,(E61+5)-'Calcul Masse Salariale'!$B$1)</f>
        <v>0</v>
      </c>
      <c r="J61" s="59"/>
    </row>
    <row r="62" spans="1:10" ht="15.75" x14ac:dyDescent="0.25">
      <c r="A62" s="496"/>
      <c r="B62" s="74"/>
      <c r="C62" s="74" t="str">
        <f>IF(ISERROR(VLOOKUP(B62,Données!$B$3:$L$1479,5,FALSE)),"",VLOOKUP(B62,Données!$B$3:$L$1479,5,FALSE))</f>
        <v/>
      </c>
      <c r="D62" s="347" t="str">
        <f>IF(ISERROR(VLOOKUP(B62,Données!$B$3:$X$1479,23,FALSE)),"",VLOOKUP(B62,Données!$B$3:$X$1479,23,FALSE))</f>
        <v/>
      </c>
      <c r="E62" s="74"/>
      <c r="F62" s="358">
        <f>IF(ISERROR(VLOOKUP(B62,Données!$B$3:$U$1479,11,FALSE)),0,VLOOKUP(B62,Données!$B$3:$U$1479,11,FALSE))</f>
        <v>0</v>
      </c>
      <c r="G62" s="74">
        <f t="shared" si="1"/>
        <v>0</v>
      </c>
      <c r="H62" s="363">
        <f>IF(ISERROR(VLOOKUP(B62,Données!$B$3:$U$1479,12,FALSE)),0,VLOOKUP(B62,Données!$B$3:$U$1479,12,FALSE))</f>
        <v>0</v>
      </c>
      <c r="I62" s="74">
        <f>IF(((E62+5)-'Calcul Masse Salariale'!$B$1)&lt;=0,0,(E62+5)-'Calcul Masse Salariale'!$B$1)</f>
        <v>0</v>
      </c>
      <c r="J62" s="59"/>
    </row>
    <row r="63" spans="1:10" ht="15.75" x14ac:dyDescent="0.25">
      <c r="A63" s="496"/>
      <c r="B63" s="74"/>
      <c r="C63" s="74" t="str">
        <f>IF(ISERROR(VLOOKUP(B63,Données!$B$3:$L$1479,5,FALSE)),"",VLOOKUP(B63,Données!$B$3:$L$1479,5,FALSE))</f>
        <v/>
      </c>
      <c r="D63" s="347" t="str">
        <f>IF(ISERROR(VLOOKUP(B63,Données!$B$3:$X$1479,23,FALSE)),"",VLOOKUP(B63,Données!$B$3:$X$1479,23,FALSE))</f>
        <v/>
      </c>
      <c r="E63" s="74"/>
      <c r="F63" s="358">
        <f>IF(ISERROR(VLOOKUP(B63,Données!$B$3:$U$1479,11,FALSE)),0,VLOOKUP(B63,Données!$B$3:$U$1479,11,FALSE))</f>
        <v>0</v>
      </c>
      <c r="G63" s="74">
        <f t="shared" si="1"/>
        <v>0</v>
      </c>
      <c r="H63" s="363">
        <f>IF(ISERROR(VLOOKUP(B63,Données!$B$3:$U$1479,12,FALSE)),0,VLOOKUP(B63,Données!$B$3:$U$1479,12,FALSE))</f>
        <v>0</v>
      </c>
      <c r="I63" s="74">
        <f>IF(((E63+5)-'Calcul Masse Salariale'!$B$1)&lt;=0,0,(E63+5)-'Calcul Masse Salariale'!$B$1)</f>
        <v>0</v>
      </c>
      <c r="J63" s="59"/>
    </row>
    <row r="64" spans="1:10" ht="15.75" x14ac:dyDescent="0.25">
      <c r="A64" s="496"/>
      <c r="B64" s="74"/>
      <c r="C64" s="74" t="str">
        <f>IF(ISERROR(VLOOKUP(B64,Données!$B$3:$L$1479,5,FALSE)),"",VLOOKUP(B64,Données!$B$3:$L$1479,5,FALSE))</f>
        <v/>
      </c>
      <c r="D64" s="347" t="str">
        <f>IF(ISERROR(VLOOKUP(B64,Données!$B$3:$X$1479,23,FALSE)),"",VLOOKUP(B64,Données!$B$3:$X$1479,23,FALSE))</f>
        <v/>
      </c>
      <c r="E64" s="74"/>
      <c r="F64" s="358">
        <f>IF(ISERROR(VLOOKUP(B64,Données!$B$3:$U$1479,11,FALSE)),0,VLOOKUP(B64,Données!$B$3:$U$1479,11,FALSE))</f>
        <v>0</v>
      </c>
      <c r="G64" s="74">
        <f t="shared" si="1"/>
        <v>0</v>
      </c>
      <c r="H64" s="363">
        <f>IF(ISERROR(VLOOKUP(B64,Données!$B$3:$U$1479,12,FALSE)),0,VLOOKUP(B64,Données!$B$3:$U$1479,12,FALSE))</f>
        <v>0</v>
      </c>
      <c r="I64" s="74">
        <f>IF(((E64+5)-'Calcul Masse Salariale'!$B$1)&lt;=0,0,(E64+5)-'Calcul Masse Salariale'!$B$1)</f>
        <v>0</v>
      </c>
      <c r="J64" s="59"/>
    </row>
    <row r="65" spans="1:10" ht="15.75" x14ac:dyDescent="0.25">
      <c r="A65" s="496"/>
      <c r="B65" s="74"/>
      <c r="C65" s="74" t="str">
        <f>IF(ISERROR(VLOOKUP(B65,Données!$B$3:$L$1479,5,FALSE)),"",VLOOKUP(B65,Données!$B$3:$L$1479,5,FALSE))</f>
        <v/>
      </c>
      <c r="D65" s="347" t="str">
        <f>IF(ISERROR(VLOOKUP(B65,Données!$B$3:$X$1479,23,FALSE)),"",VLOOKUP(B65,Données!$B$3:$X$1479,23,FALSE))</f>
        <v/>
      </c>
      <c r="E65" s="74"/>
      <c r="F65" s="358">
        <f>IF(ISERROR(VLOOKUP(B65,Données!$B$3:$U$1479,11,FALSE)),0,VLOOKUP(B65,Données!$B$3:$U$1479,11,FALSE))</f>
        <v>0</v>
      </c>
      <c r="G65" s="74">
        <f t="shared" si="1"/>
        <v>0</v>
      </c>
      <c r="H65" s="363">
        <f>IF(ISERROR(VLOOKUP(B65,Données!$B$3:$U$1479,12,FALSE)),0,VLOOKUP(B65,Données!$B$3:$U$1479,12,FALSE))</f>
        <v>0</v>
      </c>
      <c r="I65" s="74">
        <f>IF(((E65+5)-'Calcul Masse Salariale'!$B$1)&lt;=0,0,(E65+5)-'Calcul Masse Salariale'!$B$1)</f>
        <v>0</v>
      </c>
      <c r="J65" s="59"/>
    </row>
    <row r="66" spans="1:10" ht="15.75" x14ac:dyDescent="0.25">
      <c r="A66" s="496"/>
      <c r="B66" s="74"/>
      <c r="C66" s="74" t="str">
        <f>IF(ISERROR(VLOOKUP(B66,Données!$B$3:$L$1479,5,FALSE)),"",VLOOKUP(B66,Données!$B$3:$L$1479,5,FALSE))</f>
        <v/>
      </c>
      <c r="D66" s="347" t="str">
        <f>IF(ISERROR(VLOOKUP(B66,Données!$B$3:$X$1479,23,FALSE)),"",VLOOKUP(B66,Données!$B$3:$X$1479,23,FALSE))</f>
        <v/>
      </c>
      <c r="E66" s="74"/>
      <c r="F66" s="358">
        <f>IF(ISERROR(VLOOKUP(B66,Données!$B$3:$U$1479,11,FALSE)),0,VLOOKUP(B66,Données!$B$3:$U$1479,11,FALSE))</f>
        <v>0</v>
      </c>
      <c r="G66" s="74">
        <f t="shared" si="1"/>
        <v>0</v>
      </c>
      <c r="H66" s="363">
        <f>IF(ISERROR(VLOOKUP(B66,Données!$B$3:$U$1479,12,FALSE)),0,VLOOKUP(B66,Données!$B$3:$U$1479,12,FALSE))</f>
        <v>0</v>
      </c>
      <c r="I66" s="74">
        <f>IF(((E66+5)-'Calcul Masse Salariale'!$B$1)&lt;=0,0,(E66+5)-'Calcul Masse Salariale'!$B$1)</f>
        <v>0</v>
      </c>
      <c r="J66" s="59"/>
    </row>
    <row r="67" spans="1:10" ht="15.75" x14ac:dyDescent="0.25">
      <c r="A67" s="496"/>
      <c r="B67" s="74"/>
      <c r="C67" s="74" t="str">
        <f>IF(ISERROR(VLOOKUP(B67,Données!$B$3:$L$1479,5,FALSE)),"",VLOOKUP(B67,Données!$B$3:$L$1479,5,FALSE))</f>
        <v/>
      </c>
      <c r="D67" s="347" t="str">
        <f>IF(ISERROR(VLOOKUP(B67,Données!$B$3:$X$1479,23,FALSE)),"",VLOOKUP(B67,Données!$B$3:$X$1479,23,FALSE))</f>
        <v/>
      </c>
      <c r="E67" s="74"/>
      <c r="F67" s="358">
        <f>IF(ISERROR(VLOOKUP(B67,Données!$B$3:$U$1479,11,FALSE)),0,VLOOKUP(B67,Données!$B$3:$U$1479,11,FALSE))</f>
        <v>0</v>
      </c>
      <c r="G67" s="74">
        <f t="shared" si="1"/>
        <v>0</v>
      </c>
      <c r="H67" s="363">
        <f>IF(ISERROR(VLOOKUP(B67,Données!$B$3:$U$1479,12,FALSE)),0,VLOOKUP(B67,Données!$B$3:$U$1479,12,FALSE))</f>
        <v>0</v>
      </c>
      <c r="I67" s="74">
        <f>IF(((E67+5)-'Calcul Masse Salariale'!$B$1)&lt;=0,0,(E67+5)-'Calcul Masse Salariale'!$B$1)</f>
        <v>0</v>
      </c>
      <c r="J67" s="59"/>
    </row>
    <row r="68" spans="1:10" ht="15.75" x14ac:dyDescent="0.25">
      <c r="A68" s="496"/>
      <c r="B68" s="74"/>
      <c r="C68" s="74" t="str">
        <f>IF(ISERROR(VLOOKUP(B68,Données!$B$3:$L$1479,5,FALSE)),"",VLOOKUP(B68,Données!$B$3:$L$1479,5,FALSE))</f>
        <v/>
      </c>
      <c r="D68" s="347" t="str">
        <f>IF(ISERROR(VLOOKUP(B68,Données!$B$3:$X$1479,23,FALSE)),"",VLOOKUP(B68,Données!$B$3:$X$1479,23,FALSE))</f>
        <v/>
      </c>
      <c r="E68" s="74"/>
      <c r="F68" s="358">
        <f>IF(ISERROR(VLOOKUP(B68,Données!$B$3:$U$1479,11,FALSE)),0,VLOOKUP(B68,Données!$B$3:$U$1479,11,FALSE))</f>
        <v>0</v>
      </c>
      <c r="G68" s="74">
        <f t="shared" si="1"/>
        <v>0</v>
      </c>
      <c r="H68" s="363">
        <f>IF(ISERROR(VLOOKUP(B68,Données!$B$3:$U$1479,12,FALSE)),0,VLOOKUP(B68,Données!$B$3:$U$1479,12,FALSE))</f>
        <v>0</v>
      </c>
      <c r="I68" s="74">
        <f>IF(((E68+5)-'Calcul Masse Salariale'!$B$1)&lt;=0,0,(E68+5)-'Calcul Masse Salariale'!$B$1)</f>
        <v>0</v>
      </c>
      <c r="J68" s="59"/>
    </row>
    <row r="69" spans="1:10" ht="15.75" x14ac:dyDescent="0.25">
      <c r="A69" s="496"/>
      <c r="B69" s="74"/>
      <c r="C69" s="74" t="str">
        <f>IF(ISERROR(VLOOKUP(B69,Données!$B$3:$L$1479,5,FALSE)),"",VLOOKUP(B69,Données!$B$3:$L$1479,5,FALSE))</f>
        <v/>
      </c>
      <c r="D69" s="347" t="str">
        <f>IF(ISERROR(VLOOKUP(B69,Données!$B$3:$X$1479,23,FALSE)),"",VLOOKUP(B69,Données!$B$3:$X$1479,23,FALSE))</f>
        <v/>
      </c>
      <c r="E69" s="74"/>
      <c r="F69" s="358">
        <f>IF(ISERROR(VLOOKUP(B69,Données!$B$3:$U$1479,11,FALSE)),0,VLOOKUP(B69,Données!$B$3:$U$1479,11,FALSE))</f>
        <v>0</v>
      </c>
      <c r="G69" s="74">
        <f t="shared" si="1"/>
        <v>0</v>
      </c>
      <c r="H69" s="363">
        <f>IF(ISERROR(VLOOKUP(B69,Données!$B$3:$U$1479,12,FALSE)),0,VLOOKUP(B69,Données!$B$3:$U$1479,12,FALSE))</f>
        <v>0</v>
      </c>
      <c r="I69" s="74">
        <f>IF(((E69+5)-'Calcul Masse Salariale'!$B$1)&lt;=0,0,(E69+5)-'Calcul Masse Salariale'!$B$1)</f>
        <v>0</v>
      </c>
      <c r="J69" s="59"/>
    </row>
    <row r="70" spans="1:10" ht="15.75" x14ac:dyDescent="0.25">
      <c r="A70" s="496"/>
      <c r="B70" s="74"/>
      <c r="C70" s="74" t="str">
        <f>IF(ISERROR(VLOOKUP(B70,Données!$B$3:$L$1479,5,FALSE)),"",VLOOKUP(B70,Données!$B$3:$L$1479,5,FALSE))</f>
        <v/>
      </c>
      <c r="D70" s="347" t="str">
        <f>IF(ISERROR(VLOOKUP(B70,Données!$B$3:$X$1479,23,FALSE)),"",VLOOKUP(B70,Données!$B$3:$X$1479,23,FALSE))</f>
        <v/>
      </c>
      <c r="E70" s="74"/>
      <c r="F70" s="358">
        <f>IF(ISERROR(VLOOKUP(B70,Données!$B$3:$U$1479,11,FALSE)),0,VLOOKUP(B70,Données!$B$3:$U$1479,11,FALSE))</f>
        <v>0</v>
      </c>
      <c r="G70" s="74">
        <f t="shared" si="1"/>
        <v>0</v>
      </c>
      <c r="H70" s="363">
        <f>IF(ISERROR(VLOOKUP(B70,Données!$B$3:$U$1479,12,FALSE)),0,VLOOKUP(B70,Données!$B$3:$U$1479,12,FALSE))</f>
        <v>0</v>
      </c>
      <c r="I70" s="74">
        <f>IF(((E70+5)-'Calcul Masse Salariale'!$B$1)&lt;=0,0,(E70+5)-'Calcul Masse Salariale'!$B$1)</f>
        <v>0</v>
      </c>
      <c r="J70" s="59"/>
    </row>
    <row r="71" spans="1:10" ht="15.75" x14ac:dyDescent="0.25">
      <c r="A71" s="496"/>
      <c r="B71" s="74"/>
      <c r="C71" s="74" t="str">
        <f>IF(ISERROR(VLOOKUP(B71,Données!$B$3:$L$1479,5,FALSE)),"",VLOOKUP(B71,Données!$B$3:$L$1479,5,FALSE))</f>
        <v/>
      </c>
      <c r="D71" s="347" t="str">
        <f>IF(ISERROR(VLOOKUP(B71,Données!$B$3:$X$1479,23,FALSE)),"",VLOOKUP(B71,Données!$B$3:$X$1479,23,FALSE))</f>
        <v/>
      </c>
      <c r="E71" s="74"/>
      <c r="F71" s="358">
        <f>IF(ISERROR(VLOOKUP(B71,Données!$B$3:$U$1479,11,FALSE)),0,VLOOKUP(B71,Données!$B$3:$U$1479,11,FALSE))</f>
        <v>0</v>
      </c>
      <c r="G71" s="74">
        <f t="shared" si="1"/>
        <v>0</v>
      </c>
      <c r="H71" s="363">
        <f>IF(ISERROR(VLOOKUP(B71,Données!$B$3:$U$1479,12,FALSE)),0,VLOOKUP(B71,Données!$B$3:$U$1479,12,FALSE))</f>
        <v>0</v>
      </c>
      <c r="I71" s="74">
        <f>IF(((E71+5)-'Calcul Masse Salariale'!$B$1)&lt;=0,0,(E71+5)-'Calcul Masse Salariale'!$B$1)</f>
        <v>0</v>
      </c>
      <c r="J71" s="59"/>
    </row>
    <row r="72" spans="1:10" ht="15.75" x14ac:dyDescent="0.25">
      <c r="A72" s="496"/>
      <c r="B72" s="74"/>
      <c r="C72" s="74" t="str">
        <f>IF(ISERROR(VLOOKUP(B72,Données!$B$3:$L$1479,5,FALSE)),"",VLOOKUP(B72,Données!$B$3:$L$1479,5,FALSE))</f>
        <v/>
      </c>
      <c r="D72" s="347" t="str">
        <f>IF(ISERROR(VLOOKUP(B72,Données!$B$3:$X$1479,23,FALSE)),"",VLOOKUP(B72,Données!$B$3:$X$1479,23,FALSE))</f>
        <v/>
      </c>
      <c r="E72" s="74"/>
      <c r="F72" s="358">
        <f>IF(ISERROR(VLOOKUP(B72,Données!$B$3:$U$1479,11,FALSE)),0,VLOOKUP(B72,Données!$B$3:$U$1479,11,FALSE))</f>
        <v>0</v>
      </c>
      <c r="G72" s="74">
        <f t="shared" si="1"/>
        <v>0</v>
      </c>
      <c r="H72" s="363">
        <f>IF(ISERROR(VLOOKUP(B72,Données!$B$3:$U$1479,12,FALSE)),0,VLOOKUP(B72,Données!$B$3:$U$1479,12,FALSE))</f>
        <v>0</v>
      </c>
      <c r="I72" s="74">
        <f>IF(((E72+5)-'Calcul Masse Salariale'!$B$1)&lt;=0,0,(E72+5)-'Calcul Masse Salariale'!$B$1)</f>
        <v>0</v>
      </c>
      <c r="J72" s="59"/>
    </row>
    <row r="73" spans="1:10" ht="15.75" x14ac:dyDescent="0.25">
      <c r="A73" s="496"/>
      <c r="B73" s="74"/>
      <c r="C73" s="74" t="str">
        <f>IF(ISERROR(VLOOKUP(B73,Données!$B$3:$L$1479,5,FALSE)),"",VLOOKUP(B73,Données!$B$3:$L$1479,5,FALSE))</f>
        <v/>
      </c>
      <c r="D73" s="347" t="str">
        <f>IF(ISERROR(VLOOKUP(B73,Données!$B$3:$X$1479,23,FALSE)),"",VLOOKUP(B73,Données!$B$3:$X$1479,23,FALSE))</f>
        <v/>
      </c>
      <c r="E73" s="74"/>
      <c r="F73" s="358">
        <f>IF(ISERROR(VLOOKUP(B73,Données!$B$3:$U$1479,11,FALSE)),0,VLOOKUP(B73,Données!$B$3:$U$1479,11,FALSE))</f>
        <v>0</v>
      </c>
      <c r="G73" s="74">
        <f t="shared" si="1"/>
        <v>0</v>
      </c>
      <c r="H73" s="363">
        <f>IF(ISERROR(VLOOKUP(B73,Données!$B$3:$U$1479,12,FALSE)),0,VLOOKUP(B73,Données!$B$3:$U$1479,12,FALSE))</f>
        <v>0</v>
      </c>
      <c r="I73" s="74">
        <f>IF(((E73+5)-'Calcul Masse Salariale'!$B$1)&lt;=0,0,(E73+5)-'Calcul Masse Salariale'!$B$1)</f>
        <v>0</v>
      </c>
      <c r="J73" s="59"/>
    </row>
    <row r="74" spans="1:10" x14ac:dyDescent="0.25">
      <c r="B74" s="74"/>
      <c r="E74" s="74"/>
      <c r="F74" s="74"/>
      <c r="G74" s="400"/>
      <c r="H74" s="74"/>
    </row>
  </sheetData>
  <mergeCells count="13">
    <mergeCell ref="A1:C1"/>
    <mergeCell ref="A23:A30"/>
    <mergeCell ref="A31:E31"/>
    <mergeCell ref="A32:E32"/>
    <mergeCell ref="O1:R1"/>
    <mergeCell ref="A39:A73"/>
    <mergeCell ref="A2:A14"/>
    <mergeCell ref="K9:L9"/>
    <mergeCell ref="A15:A20"/>
    <mergeCell ref="A21:A22"/>
    <mergeCell ref="A35:A36"/>
    <mergeCell ref="G36:I36"/>
    <mergeCell ref="C36:E36"/>
  </mergeCells>
  <conditionalFormatting sqref="G3:G30">
    <cfRule type="iconSet" priority="11">
      <iconSet iconSet="3Symbols" showValue="0" reverse="1">
        <cfvo type="percent" val="0"/>
        <cfvo type="num" val="0.5" gte="0"/>
        <cfvo type="num" val="1"/>
      </iconSet>
    </cfRule>
  </conditionalFormatting>
  <conditionalFormatting sqref="H3">
    <cfRule type="expression" dxfId="14" priority="7">
      <formula>(F3&lt;&gt;H3)</formula>
    </cfRule>
  </conditionalFormatting>
  <conditionalFormatting sqref="H4:H30">
    <cfRule type="expression" dxfId="13" priority="6">
      <formula>(F4&lt;&gt;H4)</formula>
    </cfRule>
  </conditionalFormatting>
  <conditionalFormatting sqref="G52:G73">
    <cfRule type="iconSet" priority="4">
      <iconSet iconSet="3Flags" showValue="0">
        <cfvo type="percent" val="0"/>
        <cfvo type="num" val="1"/>
        <cfvo type="num" val="2"/>
      </iconSet>
    </cfRule>
  </conditionalFormatting>
  <conditionalFormatting sqref="G35">
    <cfRule type="iconSet" priority="3">
      <iconSet iconSet="3Symbols" showValue="0" reverse="1">
        <cfvo type="percent" val="0"/>
        <cfvo type="num" val="0.5" gte="0"/>
        <cfvo type="num" val="1"/>
      </iconSet>
    </cfRule>
  </conditionalFormatting>
  <conditionalFormatting sqref="G39:G51">
    <cfRule type="iconSet" priority="67">
      <iconSet iconSet="3Flags" showValue="0">
        <cfvo type="percent" val="0"/>
        <cfvo type="num" val="1"/>
        <cfvo type="num" val="2"/>
      </iconSet>
    </cfRule>
  </conditionalFormatting>
  <conditionalFormatting sqref="H39:H73">
    <cfRule type="expression" dxfId="12" priority="1">
      <formula>(F39&lt;&gt;H39)</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0" id="{8A129E53-7AB6-4EDB-B105-3A5519D533A6}">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2" id="{B7DF6CA8-FE94-42EC-B892-7BE445DFECE9}">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85" zoomScaleNormal="85" workbookViewId="0">
      <selection activeCell="B55" sqref="B55"/>
    </sheetView>
  </sheetViews>
  <sheetFormatPr baseColWidth="10" defaultColWidth="11.42578125" defaultRowHeight="15" x14ac:dyDescent="0.25"/>
  <cols>
    <col min="1" max="1" width="12.42578125" style="245" customWidth="1"/>
    <col min="2" max="2" width="24.7109375" style="245" customWidth="1"/>
    <col min="3" max="3" width="7.140625" style="259" bestFit="1" customWidth="1"/>
    <col min="4" max="4" width="4" style="259" bestFit="1" customWidth="1"/>
    <col min="5" max="5" width="13.140625" style="245" bestFit="1" customWidth="1"/>
    <col min="6" max="6" width="24.140625" style="245" bestFit="1" customWidth="1"/>
    <col min="7" max="7" width="15.42578125" style="270" bestFit="1" customWidth="1"/>
    <col min="8" max="8" width="23.7109375" style="245" bestFit="1" customWidth="1"/>
    <col min="9" max="9" width="11.28515625" style="245" customWidth="1"/>
    <col min="10" max="10" width="2" style="245" customWidth="1"/>
    <col min="11" max="11" width="15.28515625" style="245" customWidth="1"/>
    <col min="12" max="12" width="25.140625" style="245" customWidth="1"/>
    <col min="13" max="13" width="2" style="244" customWidth="1"/>
    <col min="14" max="14" width="11.42578125" style="245"/>
    <col min="15" max="15" width="18.5703125" style="245" customWidth="1"/>
    <col min="16" max="16" width="14.28515625" style="245" customWidth="1"/>
    <col min="17" max="18" width="10.5703125" style="245" bestFit="1" customWidth="1"/>
    <col min="19" max="16384" width="11.42578125" style="245"/>
  </cols>
  <sheetData>
    <row r="1" spans="1:20" ht="21.75" thickBot="1" x14ac:dyDescent="0.4">
      <c r="A1" s="551" t="s">
        <v>41</v>
      </c>
      <c r="B1" s="551"/>
      <c r="C1" s="551"/>
      <c r="D1" s="345"/>
      <c r="E1" s="242" t="s">
        <v>187</v>
      </c>
      <c r="F1" s="301">
        <f>SUM(F3:F30)</f>
        <v>0</v>
      </c>
      <c r="G1" s="242" t="s">
        <v>188</v>
      </c>
      <c r="H1" s="301">
        <f>F32</f>
        <v>102000000</v>
      </c>
      <c r="I1" s="243"/>
      <c r="J1" s="244"/>
      <c r="K1" s="246" t="s">
        <v>59</v>
      </c>
      <c r="L1" s="246"/>
      <c r="N1" s="244"/>
      <c r="O1" s="556" t="s">
        <v>45</v>
      </c>
      <c r="P1" s="556"/>
      <c r="Q1" s="556"/>
      <c r="R1" s="556"/>
      <c r="S1" s="269"/>
    </row>
    <row r="2" spans="1:20" ht="30" x14ac:dyDescent="0.25">
      <c r="A2" s="543" t="s">
        <v>38</v>
      </c>
      <c r="B2" s="247" t="s">
        <v>36</v>
      </c>
      <c r="C2" s="247" t="s">
        <v>52</v>
      </c>
      <c r="D2" s="247" t="s">
        <v>405</v>
      </c>
      <c r="E2" s="247" t="s">
        <v>5</v>
      </c>
      <c r="F2" s="248" t="s">
        <v>1157</v>
      </c>
      <c r="G2" s="249" t="s">
        <v>189</v>
      </c>
      <c r="H2" s="250" t="s">
        <v>2678</v>
      </c>
      <c r="I2" s="251" t="s">
        <v>2405</v>
      </c>
      <c r="J2" s="244"/>
      <c r="N2" s="253" t="s">
        <v>112</v>
      </c>
      <c r="O2" s="378" t="s">
        <v>108</v>
      </c>
      <c r="P2" s="386" t="s">
        <v>109</v>
      </c>
      <c r="Q2" s="252" t="s">
        <v>46</v>
      </c>
      <c r="R2" s="252" t="s">
        <v>55</v>
      </c>
    </row>
    <row r="3" spans="1:20" ht="15.75" x14ac:dyDescent="0.25">
      <c r="A3" s="543"/>
      <c r="B3" s="254" t="s">
        <v>241</v>
      </c>
      <c r="C3" s="255" t="str">
        <f>IF(ISERROR(VLOOKUP(B3,Données!$B$3:$L$1479,5,FALSE)),"",VLOOKUP(B3,Données!$B$3:$L$1479,5,FALSE))</f>
        <v/>
      </c>
      <c r="D3" s="347" t="str">
        <f>IF(ISERROR(VLOOKUP(B3,Données!$B$3:$X$1479,23,FALSE)),"",VLOOKUP(B3,Données!$B$3:$X$1479,23,FALSE))</f>
        <v/>
      </c>
      <c r="E3" s="255" t="str">
        <f>IF(ISERROR(VLOOKUP(B3,Données!$B$3:$L$1479,7,FALSE)),"",VLOOKUP(B3,Données!$B$3:$L$1479,7,FALSE))</f>
        <v/>
      </c>
      <c r="F3" s="256">
        <f>IF(ISERROR(VLOOKUP(B3,Données!$B$3:$U$1479,11,FALSE)),0,VLOOKUP(B3,Données!$B$3:$U$1479,11,FALSE))</f>
        <v>0</v>
      </c>
      <c r="G3" s="257">
        <f>VALUE(COUNTIF(Validation!$A$2:$H$64,B3))-1</f>
        <v>0</v>
      </c>
      <c r="H3" s="363">
        <f>IF(ISERROR(VLOOKUP(B3,Données!$B$3:$U$1479,12,FALSE)),0,VLOOKUP(B3,Données!$B$3:$U$1479,12,FALSE))</f>
        <v>0</v>
      </c>
      <c r="I3" s="258">
        <f>IF(ISERROR(VLOOKUP(B3,Données!$B$3:$U$1479,20,FALSE)),0,VLOOKUP(B3,Données!$B$3:$U$1479,20,FALSE))</f>
        <v>0</v>
      </c>
      <c r="J3" s="244"/>
      <c r="P3" s="41"/>
      <c r="Q3" s="463"/>
      <c r="R3" s="463" t="str">
        <f>IF(Q3="","",Q3+7)</f>
        <v/>
      </c>
    </row>
    <row r="4" spans="1:20" ht="15.75" x14ac:dyDescent="0.25">
      <c r="A4" s="543"/>
      <c r="B4" s="274" t="s">
        <v>242</v>
      </c>
      <c r="C4" s="255" t="str">
        <f>IF(ISERROR(VLOOKUP(B4,Données!$B$3:$L$1479,5,FALSE)),"",VLOOKUP(B4,Données!$B$3:$L$1479,5,FALSE))</f>
        <v/>
      </c>
      <c r="D4" s="347" t="str">
        <f>IF(ISERROR(VLOOKUP(B4,Données!$B$3:$X$1479,23,FALSE)),"",VLOOKUP(B4,Données!$B$3:$X$1479,23,FALSE))</f>
        <v/>
      </c>
      <c r="E4" s="255" t="str">
        <f>IF(ISERROR(VLOOKUP(B4,Données!$B$3:$L$1479,7,FALSE)),"",VLOOKUP(B4,Données!$B$3:$L$1479,7,FALSE))</f>
        <v/>
      </c>
      <c r="F4" s="256">
        <f>IF(ISERROR(VLOOKUP(B4,Données!$B$3:$U$1479,11,FALSE)),0,VLOOKUP(B4,Données!$B$3:$U$1479,11,FALSE))</f>
        <v>0</v>
      </c>
      <c r="G4" s="257">
        <f>VALUE(COUNTIF(Validation!$A$2:$H$64,B4))-1</f>
        <v>0</v>
      </c>
      <c r="H4" s="363">
        <f>IF(ISERROR(VLOOKUP(B4,Données!$B$3:$U$1479,12,FALSE)),0,VLOOKUP(B4,Données!$B$3:$U$1479,12,FALSE))</f>
        <v>0</v>
      </c>
      <c r="I4" s="258">
        <f>IF(ISERROR(VLOOKUP(B4,Données!$B$3:$U$1479,20,FALSE)),0,VLOOKUP(B4,Données!$B$3:$U$1479,20,FALSE))</f>
        <v>0</v>
      </c>
      <c r="J4" s="244"/>
      <c r="O4" s="41"/>
      <c r="P4" s="41"/>
      <c r="Q4" s="463"/>
      <c r="R4" s="463" t="str">
        <f t="shared" ref="R4:R30" si="0">IF(Q4="","",Q4+7)</f>
        <v/>
      </c>
    </row>
    <row r="5" spans="1:20" ht="15.75" x14ac:dyDescent="0.25">
      <c r="A5" s="543"/>
      <c r="B5" s="274" t="s">
        <v>933</v>
      </c>
      <c r="C5" s="255" t="str">
        <f>IF(ISERROR(VLOOKUP(B5,Données!$B$3:$L$1479,5,FALSE)),"",VLOOKUP(B5,Données!$B$3:$L$1479,5,FALSE))</f>
        <v/>
      </c>
      <c r="D5" s="347" t="str">
        <f>IF(ISERROR(VLOOKUP(B5,Données!$B$3:$X$1479,23,FALSE)),"",VLOOKUP(B5,Données!$B$3:$X$1479,23,FALSE))</f>
        <v/>
      </c>
      <c r="E5" s="255" t="str">
        <f>IF(ISERROR(VLOOKUP(B5,Données!$B$3:$L$1479,7,FALSE)),"",VLOOKUP(B5,Données!$B$3:$L$1479,7,FALSE))</f>
        <v/>
      </c>
      <c r="F5" s="256">
        <f>IF(ISERROR(VLOOKUP(B5,Données!$B$3:$U$1479,11,FALSE)),0,VLOOKUP(B5,Données!$B$3:$U$1479,11,FALSE))</f>
        <v>0</v>
      </c>
      <c r="G5" s="257">
        <f>VALUE(COUNTIF(Validation!$A$2:$H$64,B5))-1</f>
        <v>0</v>
      </c>
      <c r="H5" s="363">
        <f>IF(ISERROR(VLOOKUP(B5,Données!$B$3:$U$1479,12,FALSE)),0,VLOOKUP(B5,Données!$B$3:$U$1479,12,FALSE))</f>
        <v>0</v>
      </c>
      <c r="I5" s="258">
        <f>IF(ISERROR(VLOOKUP(B5,Données!$B$3:$U$1479,20,FALSE)),0,VLOOKUP(B5,Données!$B$3:$U$1479,20,FALSE))</f>
        <v>0</v>
      </c>
      <c r="J5" s="244"/>
      <c r="O5" s="41"/>
      <c r="P5" s="41"/>
      <c r="Q5" s="463"/>
      <c r="R5" s="463" t="str">
        <f t="shared" si="0"/>
        <v/>
      </c>
    </row>
    <row r="6" spans="1:20" ht="15.75" x14ac:dyDescent="0.25">
      <c r="A6" s="543"/>
      <c r="B6" s="209" t="s">
        <v>243</v>
      </c>
      <c r="C6" s="255" t="str">
        <f>IF(ISERROR(VLOOKUP(B6,Données!$B$3:$L$1479,5,FALSE)),"",VLOOKUP(B6,Données!$B$3:$L$1479,5,FALSE))</f>
        <v/>
      </c>
      <c r="D6" s="347" t="str">
        <f>IF(ISERROR(VLOOKUP(B6,Données!$B$3:$X$1479,23,FALSE)),"",VLOOKUP(B6,Données!$B$3:$X$1479,23,FALSE))</f>
        <v/>
      </c>
      <c r="E6" s="255" t="str">
        <f>IF(ISERROR(VLOOKUP(B6,Données!$B$3:$L$1479,7,FALSE)),"",VLOOKUP(B6,Données!$B$3:$L$1479,7,FALSE))</f>
        <v/>
      </c>
      <c r="F6" s="256">
        <f>IF(ISERROR(VLOOKUP(B6,Données!$B$3:$U$1479,11,FALSE)),0,VLOOKUP(B6,Données!$B$3:$U$1479,11,FALSE))</f>
        <v>0</v>
      </c>
      <c r="G6" s="257">
        <f>VALUE(COUNTIF(Validation!$A$2:$H$64,B6))-1</f>
        <v>0</v>
      </c>
      <c r="H6" s="363">
        <f>IF(ISERROR(VLOOKUP(B6,Données!$B$3:$U$1479,12,FALSE)),0,VLOOKUP(B6,Données!$B$3:$U$1479,12,FALSE))</f>
        <v>0</v>
      </c>
      <c r="I6" s="258">
        <f>IF(ISERROR(VLOOKUP(B6,Données!$B$3:$U$1479,20,FALSE)),0,VLOOKUP(B6,Données!$B$3:$U$1479,20,FALSE))</f>
        <v>0</v>
      </c>
      <c r="J6" s="244"/>
      <c r="O6" s="41"/>
      <c r="P6" s="41"/>
      <c r="Q6" s="463"/>
      <c r="R6" s="463" t="str">
        <f t="shared" si="0"/>
        <v/>
      </c>
    </row>
    <row r="7" spans="1:20" ht="15.75" x14ac:dyDescent="0.25">
      <c r="A7" s="543"/>
      <c r="B7" s="209" t="s">
        <v>244</v>
      </c>
      <c r="C7" s="255" t="str">
        <f>IF(ISERROR(VLOOKUP(B7,Données!$B$3:$L$1479,5,FALSE)),"",VLOOKUP(B7,Données!$B$3:$L$1479,5,FALSE))</f>
        <v/>
      </c>
      <c r="D7" s="347" t="str">
        <f>IF(ISERROR(VLOOKUP(B7,Données!$B$3:$X$1479,23,FALSE)),"",VLOOKUP(B7,Données!$B$3:$X$1479,23,FALSE))</f>
        <v/>
      </c>
      <c r="E7" s="255" t="str">
        <f>IF(ISERROR(VLOOKUP(B7,Données!$B$3:$L$1479,7,FALSE)),"",VLOOKUP(B7,Données!$B$3:$L$1479,7,FALSE))</f>
        <v/>
      </c>
      <c r="F7" s="256">
        <f>IF(ISERROR(VLOOKUP(B7,Données!$B$3:$U$1479,11,FALSE)),0,VLOOKUP(B7,Données!$B$3:$U$1479,11,FALSE))</f>
        <v>0</v>
      </c>
      <c r="G7" s="257">
        <f>VALUE(COUNTIF(Validation!$A$2:$H$64,B7))-1</f>
        <v>0</v>
      </c>
      <c r="H7" s="363">
        <f>IF(ISERROR(VLOOKUP(B7,Données!$B$3:$U$1479,12,FALSE)),0,VLOOKUP(B7,Données!$B$3:$U$1479,12,FALSE))</f>
        <v>0</v>
      </c>
      <c r="I7" s="258">
        <f>IF(ISERROR(VLOOKUP(B7,Données!$B$3:$U$1479,20,FALSE)),0,VLOOKUP(B7,Données!$B$3:$U$1479,20,FALSE))</f>
        <v>0</v>
      </c>
      <c r="J7" s="244"/>
      <c r="N7" s="394"/>
      <c r="O7" s="41"/>
      <c r="P7" s="41"/>
      <c r="Q7" s="463"/>
      <c r="R7" s="463" t="str">
        <f t="shared" si="0"/>
        <v/>
      </c>
      <c r="S7" s="394"/>
      <c r="T7" s="394"/>
    </row>
    <row r="8" spans="1:20" ht="15.75" x14ac:dyDescent="0.25">
      <c r="A8" s="543"/>
      <c r="B8" s="209" t="s">
        <v>1058</v>
      </c>
      <c r="C8" s="255" t="str">
        <f>IF(ISERROR(VLOOKUP(B8,Données!$B$3:$L$1479,5,FALSE)),"",VLOOKUP(B8,Données!$B$3:$L$1479,5,FALSE))</f>
        <v/>
      </c>
      <c r="D8" s="347" t="str">
        <f>IF(ISERROR(VLOOKUP(B8,Données!$B$3:$X$1479,23,FALSE)),"",VLOOKUP(B8,Données!$B$3:$X$1479,23,FALSE))</f>
        <v/>
      </c>
      <c r="E8" s="255" t="str">
        <f>IF(ISERROR(VLOOKUP(B8,Données!$B$3:$L$1479,7,FALSE)),"",VLOOKUP(B8,Données!$B$3:$L$1479,7,FALSE))</f>
        <v/>
      </c>
      <c r="F8" s="256">
        <f>IF(ISERROR(VLOOKUP(B8,Données!$B$3:$U$1479,11,FALSE)),0,VLOOKUP(B8,Données!$B$3:$U$1479,11,FALSE))</f>
        <v>0</v>
      </c>
      <c r="G8" s="257">
        <f>VALUE(COUNTIF(Validation!$A$2:$H$64,B8))-1</f>
        <v>0</v>
      </c>
      <c r="H8" s="363">
        <f>IF(ISERROR(VLOOKUP(B8,Données!$B$3:$U$1479,12,FALSE)),0,VLOOKUP(B8,Données!$B$3:$U$1479,12,FALSE))</f>
        <v>0</v>
      </c>
      <c r="I8" s="258">
        <f>IF(ISERROR(VLOOKUP(B8,Données!$B$3:$U$1479,20,FALSE)),0,VLOOKUP(B8,Données!$B$3:$U$1479,20,FALSE))</f>
        <v>0</v>
      </c>
      <c r="J8" s="244"/>
      <c r="N8" s="41"/>
      <c r="O8" s="41"/>
      <c r="P8" s="41"/>
      <c r="Q8" s="463"/>
      <c r="R8" s="463" t="str">
        <f t="shared" si="0"/>
        <v/>
      </c>
    </row>
    <row r="9" spans="1:20" ht="15.75" x14ac:dyDescent="0.25">
      <c r="A9" s="543"/>
      <c r="B9" s="209" t="s">
        <v>706</v>
      </c>
      <c r="C9" s="255" t="str">
        <f>IF(ISERROR(VLOOKUP(B9,Données!$B$3:$L$1479,5,FALSE)),"",VLOOKUP(B9,Données!$B$3:$L$1479,5,FALSE))</f>
        <v/>
      </c>
      <c r="D9" s="347" t="str">
        <f>IF(ISERROR(VLOOKUP(B9,Données!$B$3:$X$1479,23,FALSE)),"",VLOOKUP(B9,Données!$B$3:$X$1479,23,FALSE))</f>
        <v/>
      </c>
      <c r="E9" s="255" t="str">
        <f>IF(ISERROR(VLOOKUP(B9,Données!$B$3:$L$1479,7,FALSE)),"",VLOOKUP(B9,Données!$B$3:$L$1479,7,FALSE))</f>
        <v/>
      </c>
      <c r="F9" s="256">
        <f>IF(ISERROR(VLOOKUP(B9,Données!$B$3:$U$1479,11,FALSE)),0,VLOOKUP(B9,Données!$B$3:$U$1479,11,FALSE))</f>
        <v>0</v>
      </c>
      <c r="G9" s="257">
        <f>VALUE(COUNTIF(Validation!$A$2:$H$64,B9))-1</f>
        <v>0</v>
      </c>
      <c r="H9" s="363">
        <f>IF(ISERROR(VLOOKUP(B9,Données!$B$3:$U$1479,12,FALSE)),0,VLOOKUP(B9,Données!$B$3:$U$1479,12,FALSE))</f>
        <v>0</v>
      </c>
      <c r="I9" s="258">
        <f>IF(ISERROR(VLOOKUP(B9,Données!$B$3:$U$1479,20,FALSE)),0,VLOOKUP(B9,Données!$B$3:$U$1479,20,FALSE))</f>
        <v>0</v>
      </c>
      <c r="J9" s="244"/>
      <c r="K9" s="545" t="s">
        <v>60</v>
      </c>
      <c r="L9" s="545"/>
      <c r="Q9" s="463"/>
      <c r="R9" s="463" t="str">
        <f t="shared" si="0"/>
        <v/>
      </c>
    </row>
    <row r="10" spans="1:20" ht="15.75" x14ac:dyDescent="0.25">
      <c r="A10" s="543"/>
      <c r="B10" s="209" t="s">
        <v>916</v>
      </c>
      <c r="C10" s="255" t="str">
        <f>IF(ISERROR(VLOOKUP(B10,Données!$B$3:$L$1479,5,FALSE)),"",VLOOKUP(B10,Données!$B$3:$L$1479,5,FALSE))</f>
        <v/>
      </c>
      <c r="D10" s="347" t="str">
        <f>IF(ISERROR(VLOOKUP(B10,Données!$B$3:$X$1479,23,FALSE)),"",VLOOKUP(B10,Données!$B$3:$X$1479,23,FALSE))</f>
        <v/>
      </c>
      <c r="E10" s="255" t="str">
        <f>IF(ISERROR(VLOOKUP(B10,Données!$B$3:$L$1479,7,FALSE)),"",VLOOKUP(B10,Données!$B$3:$L$1479,7,FALSE))</f>
        <v/>
      </c>
      <c r="F10" s="256">
        <f>IF(ISERROR(VLOOKUP(B10,Données!$B$3:$U$1479,11,FALSE)),0,VLOOKUP(B10,Données!$B$3:$U$1479,11,FALSE))</f>
        <v>0</v>
      </c>
      <c r="G10" s="257">
        <f>VALUE(COUNTIF(Validation!$A$2:$H$64,B10))-1</f>
        <v>0</v>
      </c>
      <c r="H10" s="363">
        <f>IF(ISERROR(VLOOKUP(B10,Données!$B$3:$U$1479,12,FALSE)),0,VLOOKUP(B10,Données!$B$3:$U$1479,12,FALSE))</f>
        <v>0</v>
      </c>
      <c r="I10" s="258">
        <f>IF(ISERROR(VLOOKUP(B10,Données!$B$3:$U$1479,20,FALSE)),0,VLOOKUP(B10,Données!$B$3:$U$1479,20,FALSE))</f>
        <v>0</v>
      </c>
      <c r="J10" s="244"/>
      <c r="K10" s="252" t="s">
        <v>62</v>
      </c>
      <c r="L10" s="252" t="s">
        <v>61</v>
      </c>
      <c r="Q10" s="463"/>
      <c r="R10" s="463" t="str">
        <f t="shared" si="0"/>
        <v/>
      </c>
    </row>
    <row r="11" spans="1:20" ht="15.75" x14ac:dyDescent="0.25">
      <c r="A11" s="543"/>
      <c r="B11" s="209" t="s">
        <v>843</v>
      </c>
      <c r="C11" s="255" t="str">
        <f>IF(ISERROR(VLOOKUP(B11,Données!$B$3:$L$1479,5,FALSE)),"",VLOOKUP(B11,Données!$B$3:$L$1479,5,FALSE))</f>
        <v/>
      </c>
      <c r="D11" s="347" t="str">
        <f>IF(ISERROR(VLOOKUP(B11,Données!$B$3:$X$1479,23,FALSE)),"",VLOOKUP(B11,Données!$B$3:$X$1479,23,FALSE))</f>
        <v/>
      </c>
      <c r="E11" s="255" t="str">
        <f>IF(ISERROR(VLOOKUP(B11,Données!$B$3:$L$1479,7,FALSE)),"",VLOOKUP(B11,Données!$B$3:$L$1479,7,FALSE))</f>
        <v/>
      </c>
      <c r="F11" s="256">
        <f>IF(ISERROR(VLOOKUP(B11,Données!$B$3:$U$1479,11,FALSE)),0,VLOOKUP(B11,Données!$B$3:$U$1479,11,FALSE))</f>
        <v>0</v>
      </c>
      <c r="G11" s="257">
        <f>VALUE(COUNTIF(Validation!$A$2:$H$64,B11))-1</f>
        <v>0</v>
      </c>
      <c r="H11" s="363">
        <f>IF(ISERROR(VLOOKUP(B11,Données!$B$3:$U$1479,12,FALSE)),0,VLOOKUP(B11,Données!$B$3:$U$1479,12,FALSE))</f>
        <v>0</v>
      </c>
      <c r="I11" s="258">
        <f>IF(ISERROR(VLOOKUP(B11,Données!$B$3:$U$1479,20,FALSE)),0,VLOOKUP(B11,Données!$B$3:$U$1479,20,FALSE))</f>
        <v>0</v>
      </c>
      <c r="J11" s="244"/>
      <c r="K11" s="245" t="s">
        <v>191</v>
      </c>
      <c r="L11" s="245" t="s">
        <v>1343</v>
      </c>
      <c r="Q11" s="463"/>
      <c r="R11" s="463" t="str">
        <f t="shared" si="0"/>
        <v/>
      </c>
    </row>
    <row r="12" spans="1:20" ht="15.75" x14ac:dyDescent="0.25">
      <c r="A12" s="543"/>
      <c r="B12" s="209" t="s">
        <v>247</v>
      </c>
      <c r="C12" s="255" t="str">
        <f>IF(ISERROR(VLOOKUP(B12,Données!$B$3:$L$1479,5,FALSE)),"",VLOOKUP(B12,Données!$B$3:$L$1479,5,FALSE))</f>
        <v/>
      </c>
      <c r="D12" s="347" t="str">
        <f>IF(ISERROR(VLOOKUP(B12,Données!$B$3:$X$1479,23,FALSE)),"",VLOOKUP(B12,Données!$B$3:$X$1479,23,FALSE))</f>
        <v/>
      </c>
      <c r="E12" s="255" t="str">
        <f>IF(ISERROR(VLOOKUP(B12,Données!$B$3:$L$1479,7,FALSE)),"",VLOOKUP(B12,Données!$B$3:$L$1479,7,FALSE))</f>
        <v/>
      </c>
      <c r="F12" s="256">
        <f>IF(ISERROR(VLOOKUP(B12,Données!$B$3:$U$1479,11,FALSE)),0,VLOOKUP(B12,Données!$B$3:$U$1479,11,FALSE))</f>
        <v>0</v>
      </c>
      <c r="G12" s="257">
        <f>VALUE(COUNTIF(Validation!$A$2:$H$64,B12))-1</f>
        <v>0</v>
      </c>
      <c r="H12" s="363">
        <f>IF(ISERROR(VLOOKUP(B12,Données!$B$3:$U$1479,12,FALSE)),0,VLOOKUP(B12,Données!$B$3:$U$1479,12,FALSE))</f>
        <v>0</v>
      </c>
      <c r="I12" s="258">
        <f>IF(ISERROR(VLOOKUP(B12,Données!$B$3:$U$1479,20,FALSE)),0,VLOOKUP(B12,Données!$B$3:$U$1479,20,FALSE))</f>
        <v>0</v>
      </c>
      <c r="J12" s="244"/>
      <c r="K12" s="245" t="s">
        <v>192</v>
      </c>
      <c r="L12" s="245" t="s">
        <v>1343</v>
      </c>
      <c r="Q12" s="463"/>
      <c r="R12" s="463" t="str">
        <f t="shared" si="0"/>
        <v/>
      </c>
    </row>
    <row r="13" spans="1:20" ht="15.75" x14ac:dyDescent="0.25">
      <c r="A13" s="543"/>
      <c r="B13" s="254" t="s">
        <v>248</v>
      </c>
      <c r="C13" s="255" t="str">
        <f>IF(ISERROR(VLOOKUP(B13,Données!$B$3:$L$1479,5,FALSE)),"",VLOOKUP(B13,Données!$B$3:$L$1479,5,FALSE))</f>
        <v/>
      </c>
      <c r="D13" s="347" t="str">
        <f>IF(ISERROR(VLOOKUP(B13,Données!$B$3:$X$1479,23,FALSE)),"",VLOOKUP(B13,Données!$B$3:$X$1479,23,FALSE))</f>
        <v/>
      </c>
      <c r="E13" s="255" t="str">
        <f>IF(ISERROR(VLOOKUP(B13,Données!$B$3:$L$1479,7,FALSE)),"",VLOOKUP(B13,Données!$B$3:$L$1479,7,FALSE))</f>
        <v/>
      </c>
      <c r="F13" s="256">
        <f>IF(ISERROR(VLOOKUP(B13,Données!$B$3:$U$1479,11,FALSE)),0,VLOOKUP(B13,Données!$B$3:$U$1479,11,FALSE))</f>
        <v>0</v>
      </c>
      <c r="G13" s="257">
        <f>VALUE(COUNTIF(Validation!$A$2:$H$64,B13))-1</f>
        <v>0</v>
      </c>
      <c r="H13" s="363">
        <f>IF(ISERROR(VLOOKUP(B13,Données!$B$3:$U$1479,12,FALSE)),0,VLOOKUP(B13,Données!$B$3:$U$1479,12,FALSE))</f>
        <v>0</v>
      </c>
      <c r="I13" s="258">
        <f>IF(ISERROR(VLOOKUP(B13,Données!$B$3:$U$1479,20,FALSE)),0,VLOOKUP(B13,Données!$B$3:$U$1479,20,FALSE))</f>
        <v>0</v>
      </c>
      <c r="J13" s="244"/>
      <c r="K13" s="245" t="s">
        <v>193</v>
      </c>
      <c r="L13" s="245" t="s">
        <v>1343</v>
      </c>
      <c r="Q13" s="463"/>
      <c r="R13" s="463" t="str">
        <f t="shared" si="0"/>
        <v/>
      </c>
    </row>
    <row r="14" spans="1:20" ht="15.75" x14ac:dyDescent="0.25">
      <c r="A14" s="544"/>
      <c r="B14" s="278" t="s">
        <v>1047</v>
      </c>
      <c r="C14" s="261" t="str">
        <f>IF(ISERROR(VLOOKUP(B14,Données!$B$3:$L$1479,5,FALSE)),"",VLOOKUP(B14,Données!$B$3:$L$1479,5,FALSE))</f>
        <v/>
      </c>
      <c r="D14" s="349" t="str">
        <f>IF(ISERROR(VLOOKUP(B14,Données!$B$3:$X$1479,23,FALSE)),"",VLOOKUP(B14,Données!$B$3:$X$1479,23,FALSE))</f>
        <v/>
      </c>
      <c r="E14" s="261" t="str">
        <f>IF(ISERROR(VLOOKUP(B14,Données!$B$3:$L$1479,7,FALSE)),"",VLOOKUP(B14,Données!$B$3:$L$1479,7,FALSE))</f>
        <v/>
      </c>
      <c r="F14" s="262">
        <f>IF(ISERROR(VLOOKUP(B14,Données!$B$3:$U$1479,11,FALSE)),0,VLOOKUP(B14,Données!$B$3:$U$1479,11,FALSE))</f>
        <v>0</v>
      </c>
      <c r="G14" s="263">
        <f>VALUE(COUNTIF(Validation!$A$2:$H$64,B14))-1</f>
        <v>0</v>
      </c>
      <c r="H14" s="364">
        <f>IF(ISERROR(VLOOKUP(B14,Données!$B$3:$U$1479,12,FALSE)),0,VLOOKUP(B14,Données!$B$3:$U$1479,12,FALSE))</f>
        <v>0</v>
      </c>
      <c r="I14" s="264">
        <f>IF(ISERROR(VLOOKUP(B14,Données!$B$3:$U$1479,20,FALSE)),0,VLOOKUP(B14,Données!$B$3:$U$1479,20,FALSE))</f>
        <v>0</v>
      </c>
      <c r="J14" s="244"/>
      <c r="K14" s="245" t="s">
        <v>194</v>
      </c>
      <c r="L14" s="245" t="s">
        <v>1343</v>
      </c>
      <c r="Q14" s="463"/>
      <c r="R14" s="463" t="str">
        <f t="shared" si="0"/>
        <v/>
      </c>
    </row>
    <row r="15" spans="1:20" ht="15.75" x14ac:dyDescent="0.25">
      <c r="A15" s="546" t="s">
        <v>39</v>
      </c>
      <c r="B15" s="276" t="s">
        <v>250</v>
      </c>
      <c r="C15" s="255" t="str">
        <f>IF(ISERROR(VLOOKUP(B15,Données!$B$3:$L$1479,5,FALSE)),"",VLOOKUP(B15,Données!$B$3:$L$1479,5,FALSE))</f>
        <v/>
      </c>
      <c r="D15" s="347" t="str">
        <f>IF(ISERROR(VLOOKUP(B15,Données!$B$3:$X$1479,23,FALSE)),"",VLOOKUP(B15,Données!$B$3:$X$1479,23,FALSE))</f>
        <v/>
      </c>
      <c r="E15" s="255" t="str">
        <f>IF(ISERROR(VLOOKUP(B15,Données!$B$3:$L$1479,7,FALSE)),"",VLOOKUP(B15,Données!$B$3:$L$1479,7,FALSE))</f>
        <v/>
      </c>
      <c r="F15" s="256">
        <f>IF(ISERROR(VLOOKUP(B15,Données!$B$3:$U$1479,11,FALSE)),0,VLOOKUP(B15,Données!$B$3:$U$1479,11,FALSE))</f>
        <v>0</v>
      </c>
      <c r="G15" s="257">
        <f>VALUE(COUNTIF(Validation!$A$2:$H$64,B15))-1</f>
        <v>0</v>
      </c>
      <c r="H15" s="363">
        <f>IF(ISERROR(VLOOKUP(B15,Données!$B$3:$U$1479,12,FALSE)),0,VLOOKUP(B15,Données!$B$3:$U$1479,12,FALSE))</f>
        <v>0</v>
      </c>
      <c r="I15" s="258">
        <f>IF(ISERROR(VLOOKUP(B15,Données!$B$3:$U$1479,20,FALSE)),0,VLOOKUP(B15,Données!$B$3:$U$1479,20,FALSE))</f>
        <v>0</v>
      </c>
      <c r="J15" s="244"/>
      <c r="Q15" s="463"/>
      <c r="R15" s="463" t="str">
        <f t="shared" si="0"/>
        <v/>
      </c>
    </row>
    <row r="16" spans="1:20" ht="15.75" x14ac:dyDescent="0.25">
      <c r="A16" s="547"/>
      <c r="B16" s="260" t="s">
        <v>251</v>
      </c>
      <c r="C16" s="255" t="str">
        <f>IF(ISERROR(VLOOKUP(B16,Données!$B$3:$L$1479,5,FALSE)),"",VLOOKUP(B16,Données!$B$3:$L$1479,5,FALSE))</f>
        <v/>
      </c>
      <c r="D16" s="347" t="str">
        <f>IF(ISERROR(VLOOKUP(B16,Données!$B$3:$X$1479,23,FALSE)),"",VLOOKUP(B16,Données!$B$3:$X$1479,23,FALSE))</f>
        <v/>
      </c>
      <c r="E16" s="255" t="str">
        <f>IF(ISERROR(VLOOKUP(B16,Données!$B$3:$L$1479,7,FALSE)),"",VLOOKUP(B16,Données!$B$3:$L$1479,7,FALSE))</f>
        <v/>
      </c>
      <c r="F16" s="256">
        <f>IF(ISERROR(VLOOKUP(B16,Données!$B$3:$U$1479,11,FALSE)),0,VLOOKUP(B16,Données!$B$3:$U$1479,11,FALSE))</f>
        <v>0</v>
      </c>
      <c r="G16" s="257">
        <f>VALUE(COUNTIF(Validation!$A$2:$H$64,B16))-1</f>
        <v>0</v>
      </c>
      <c r="H16" s="363">
        <f>IF(ISERROR(VLOOKUP(B16,Données!$B$3:$U$1479,12,FALSE)),0,VLOOKUP(B16,Données!$B$3:$U$1479,12,FALSE))</f>
        <v>0</v>
      </c>
      <c r="I16" s="258">
        <f>IF(ISERROR(VLOOKUP(B16,Données!$B$3:$U$1479,20,FALSE)),0,VLOOKUP(B16,Données!$B$3:$U$1479,20,FALSE))</f>
        <v>0</v>
      </c>
      <c r="J16" s="244"/>
      <c r="Q16" s="463"/>
      <c r="R16" s="463" t="str">
        <f t="shared" si="0"/>
        <v/>
      </c>
    </row>
    <row r="17" spans="1:18" ht="15.75" x14ac:dyDescent="0.25">
      <c r="A17" s="547"/>
      <c r="B17" s="209" t="s">
        <v>252</v>
      </c>
      <c r="C17" s="255" t="str">
        <f>IF(ISERROR(VLOOKUP(B17,Données!$B$3:$L$1479,5,FALSE)),"",VLOOKUP(B17,Données!$B$3:$L$1479,5,FALSE))</f>
        <v/>
      </c>
      <c r="D17" s="347" t="str">
        <f>IF(ISERROR(VLOOKUP(B17,Données!$B$3:$X$1479,23,FALSE)),"",VLOOKUP(B17,Données!$B$3:$X$1479,23,FALSE))</f>
        <v/>
      </c>
      <c r="E17" s="255" t="str">
        <f>IF(ISERROR(VLOOKUP(B17,Données!$B$3:$L$1479,7,FALSE)),"",VLOOKUP(B17,Données!$B$3:$L$1479,7,FALSE))</f>
        <v/>
      </c>
      <c r="F17" s="256">
        <f>IF(ISERROR(VLOOKUP(B17,Données!$B$3:$U$1479,11,FALSE)),0,VLOOKUP(B17,Données!$B$3:$U$1479,11,FALSE))</f>
        <v>0</v>
      </c>
      <c r="G17" s="257">
        <f>VALUE(COUNTIF(Validation!$A$2:$H$64,B17))-1</f>
        <v>0</v>
      </c>
      <c r="H17" s="363">
        <f>IF(ISERROR(VLOOKUP(B17,Données!$B$3:$U$1479,12,FALSE)),0,VLOOKUP(B17,Données!$B$3:$U$1479,12,FALSE))</f>
        <v>0</v>
      </c>
      <c r="I17" s="258">
        <f>IF(ISERROR(VLOOKUP(B17,Données!$B$3:$U$1479,20,FALSE)),0,VLOOKUP(B17,Données!$B$3:$U$1479,20,FALSE))</f>
        <v>0</v>
      </c>
      <c r="J17" s="244"/>
      <c r="Q17" s="463"/>
      <c r="R17" s="463" t="str">
        <f t="shared" si="0"/>
        <v/>
      </c>
    </row>
    <row r="18" spans="1:18" ht="15.75" x14ac:dyDescent="0.25">
      <c r="A18" s="547"/>
      <c r="B18" s="254" t="s">
        <v>253</v>
      </c>
      <c r="C18" s="255" t="str">
        <f>IF(ISERROR(VLOOKUP(B18,Données!$B$3:$L$1479,5,FALSE)),"",VLOOKUP(B18,Données!$B$3:$L$1479,5,FALSE))</f>
        <v/>
      </c>
      <c r="D18" s="347" t="str">
        <f>IF(ISERROR(VLOOKUP(B18,Données!$B$3:$X$1479,23,FALSE)),"",VLOOKUP(B18,Données!$B$3:$X$1479,23,FALSE))</f>
        <v/>
      </c>
      <c r="E18" s="255" t="str">
        <f>IF(ISERROR(VLOOKUP(B18,Données!$B$3:$L$1479,7,FALSE)),"",VLOOKUP(B18,Données!$B$3:$L$1479,7,FALSE))</f>
        <v/>
      </c>
      <c r="F18" s="256">
        <f>IF(ISERROR(VLOOKUP(B18,Données!$B$3:$U$1479,11,FALSE)),0,VLOOKUP(B18,Données!$B$3:$U$1479,11,FALSE))</f>
        <v>0</v>
      </c>
      <c r="G18" s="257">
        <f>VALUE(COUNTIF(Validation!$A$2:$H$64,B18))-1</f>
        <v>0</v>
      </c>
      <c r="H18" s="363">
        <f>IF(ISERROR(VLOOKUP(B18,Données!$B$3:$U$1479,12,FALSE)),0,VLOOKUP(B18,Données!$B$3:$U$1479,12,FALSE))</f>
        <v>0</v>
      </c>
      <c r="I18" s="258">
        <f>IF(ISERROR(VLOOKUP(B18,Données!$B$3:$U$1479,20,FALSE)),0,VLOOKUP(B18,Données!$B$3:$U$1479,20,FALSE))</f>
        <v>0</v>
      </c>
      <c r="J18" s="265"/>
      <c r="Q18" s="463"/>
      <c r="R18" s="463" t="str">
        <f t="shared" si="0"/>
        <v/>
      </c>
    </row>
    <row r="19" spans="1:18" ht="15.75" x14ac:dyDescent="0.25">
      <c r="A19" s="547"/>
      <c r="B19" s="209" t="s">
        <v>409</v>
      </c>
      <c r="C19" s="255" t="str">
        <f>IF(ISERROR(VLOOKUP(B19,Données!$B$3:$L$1479,5,FALSE)),"",VLOOKUP(B19,Données!$B$3:$L$1479,5,FALSE))</f>
        <v/>
      </c>
      <c r="D19" s="347" t="str">
        <f>IF(ISERROR(VLOOKUP(B19,Données!$B$3:$X$1479,23,FALSE)),"",VLOOKUP(B19,Données!$B$3:$X$1479,23,FALSE))</f>
        <v/>
      </c>
      <c r="E19" s="255" t="str">
        <f>IF(ISERROR(VLOOKUP(B19,Données!$B$3:$L$1479,7,FALSE)),"",VLOOKUP(B19,Données!$B$3:$L$1479,7,FALSE))</f>
        <v/>
      </c>
      <c r="F19" s="256">
        <f>IF(ISERROR(VLOOKUP(B19,Données!$B$3:$U$1479,11,FALSE)),0,VLOOKUP(B19,Données!$B$3:$U$1479,11,FALSE))</f>
        <v>0</v>
      </c>
      <c r="G19" s="257">
        <f>VALUE(COUNTIF(Validation!$A$2:$H$64,B19))-1</f>
        <v>0</v>
      </c>
      <c r="H19" s="363">
        <f>IF(ISERROR(VLOOKUP(B19,Données!$B$3:$U$1479,12,FALSE)),0,VLOOKUP(B19,Données!$B$3:$U$1479,12,FALSE))</f>
        <v>0</v>
      </c>
      <c r="I19" s="258">
        <f>IF(ISERROR(VLOOKUP(B19,Données!$B$3:$U$1479,20,FALSE)),0,VLOOKUP(B19,Données!$B$3:$U$1479,20,FALSE))</f>
        <v>0</v>
      </c>
      <c r="J19" s="265"/>
      <c r="Q19" s="463"/>
      <c r="R19" s="463" t="str">
        <f t="shared" si="0"/>
        <v/>
      </c>
    </row>
    <row r="20" spans="1:18" ht="15.75" x14ac:dyDescent="0.25">
      <c r="A20" s="548"/>
      <c r="B20" s="266" t="s">
        <v>255</v>
      </c>
      <c r="C20" s="261" t="str">
        <f>IF(ISERROR(VLOOKUP(B20,Données!$B$3:$L$1479,5,FALSE)),"",VLOOKUP(B20,Données!$B$3:$L$1479,5,FALSE))</f>
        <v/>
      </c>
      <c r="D20" s="349" t="str">
        <f>IF(ISERROR(VLOOKUP(B20,Données!$B$3:$X$1479,23,FALSE)),"",VLOOKUP(B20,Données!$B$3:$X$1479,23,FALSE))</f>
        <v/>
      </c>
      <c r="E20" s="261" t="str">
        <f>IF(ISERROR(VLOOKUP(B20,Données!$B$3:$L$1479,7,FALSE)),"",VLOOKUP(B20,Données!$B$3:$L$1479,7,FALSE))</f>
        <v/>
      </c>
      <c r="F20" s="262">
        <f>IF(ISERROR(VLOOKUP(B20,Données!$B$3:$U$1479,11,FALSE)),0,VLOOKUP(B20,Données!$B$3:$U$1479,11,FALSE))</f>
        <v>0</v>
      </c>
      <c r="G20" s="263">
        <f>VALUE(COUNTIF(Validation!$A$2:$H$64,B20))-1</f>
        <v>0</v>
      </c>
      <c r="H20" s="364">
        <f>IF(ISERROR(VLOOKUP(B20,Données!$B$3:$U$1479,12,FALSE)),0,VLOOKUP(B20,Données!$B$3:$U$1479,12,FALSE))</f>
        <v>0</v>
      </c>
      <c r="I20" s="264">
        <f>IF(ISERROR(VLOOKUP(B20,Données!$B$3:$U$1479,20,FALSE)),0,VLOOKUP(B20,Données!$B$3:$U$1479,20,FALSE))</f>
        <v>0</v>
      </c>
      <c r="J20" s="265"/>
      <c r="Q20" s="463"/>
      <c r="R20" s="463" t="str">
        <f t="shared" si="0"/>
        <v/>
      </c>
    </row>
    <row r="21" spans="1:18" ht="15.75" x14ac:dyDescent="0.25">
      <c r="A21" s="549" t="s">
        <v>40</v>
      </c>
      <c r="B21" s="274" t="s">
        <v>256</v>
      </c>
      <c r="C21" s="255" t="str">
        <f>IF(ISERROR(VLOOKUP(B21,Données!$B$3:$L$1479,5,FALSE)),"",VLOOKUP(B21,Données!$B$3:$L$1479,5,FALSE))</f>
        <v/>
      </c>
      <c r="D21" s="347" t="str">
        <f>IF(ISERROR(VLOOKUP(B21,Données!$B$3:$X$1479,23,FALSE)),"",VLOOKUP(B21,Données!$B$3:$X$1479,23,FALSE))</f>
        <v/>
      </c>
      <c r="E21" s="255" t="str">
        <f>IF(ISERROR(VLOOKUP(B21,Données!$B$3:$L$1479,7,FALSE)),"",VLOOKUP(B21,Données!$B$3:$L$1479,7,FALSE))</f>
        <v/>
      </c>
      <c r="F21" s="256">
        <f>IF(ISERROR(VLOOKUP(B21,Données!$B$3:$U$1479,11,FALSE)),0,VLOOKUP(B21,Données!$B$3:$U$1479,11,FALSE))</f>
        <v>0</v>
      </c>
      <c r="G21" s="257">
        <f>VALUE(COUNTIF(Validation!$A$2:$H$64,B21))-1</f>
        <v>0</v>
      </c>
      <c r="H21" s="363">
        <f>IF(ISERROR(VLOOKUP(B21,Données!$B$3:$U$1479,12,FALSE)),0,VLOOKUP(B21,Données!$B$3:$U$1479,12,FALSE))</f>
        <v>0</v>
      </c>
      <c r="I21" s="258">
        <f>IF(ISERROR(VLOOKUP(B21,Données!$B$3:$U$1479,20,FALSE)),0,VLOOKUP(B21,Données!$B$3:$U$1479,20,FALSE))</f>
        <v>0</v>
      </c>
      <c r="J21" s="244"/>
      <c r="Q21" s="463"/>
      <c r="R21" s="463" t="str">
        <f t="shared" si="0"/>
        <v/>
      </c>
    </row>
    <row r="22" spans="1:18" ht="15.75" customHeight="1" x14ac:dyDescent="0.25">
      <c r="A22" s="550"/>
      <c r="B22" s="266" t="s">
        <v>257</v>
      </c>
      <c r="C22" s="261" t="str">
        <f>IF(ISERROR(VLOOKUP(B22,Données!$B$3:$L$1479,5,FALSE)),"",VLOOKUP(B22,Données!$B$3:$L$1479,5,FALSE))</f>
        <v/>
      </c>
      <c r="D22" s="349" t="str">
        <f>IF(ISERROR(VLOOKUP(B22,Données!$B$3:$X$1479,23,FALSE)),"",VLOOKUP(B22,Données!$B$3:$X$1479,23,FALSE))</f>
        <v/>
      </c>
      <c r="E22" s="261" t="str">
        <f>IF(ISERROR(VLOOKUP(B22,Données!$B$3:$L$1479,7,FALSE)),"",VLOOKUP(B22,Données!$B$3:$L$1479,7,FALSE))</f>
        <v/>
      </c>
      <c r="F22" s="262">
        <f>IF(ISERROR(VLOOKUP(B22,Données!$B$3:$U$1479,11,FALSE)),0,VLOOKUP(B22,Données!$B$3:$U$1479,11,FALSE))</f>
        <v>0</v>
      </c>
      <c r="G22" s="263">
        <f>VALUE(COUNTIF(Validation!$A$2:$H$64,B22))-1</f>
        <v>0</v>
      </c>
      <c r="H22" s="364">
        <f>IF(ISERROR(VLOOKUP(B22,Données!$B$3:$U$1479,12,FALSE)),0,VLOOKUP(B22,Données!$B$3:$U$1479,12,FALSE))</f>
        <v>0</v>
      </c>
      <c r="I22" s="264">
        <f>IF(ISERROR(VLOOKUP(B22,Données!$B$3:$U$1479,20,FALSE)),0,VLOOKUP(B22,Données!$B$3:$U$1479,20,FALSE))</f>
        <v>0</v>
      </c>
      <c r="J22" s="244"/>
      <c r="Q22" s="463"/>
      <c r="R22" s="463" t="str">
        <f t="shared" si="0"/>
        <v/>
      </c>
    </row>
    <row r="23" spans="1:18" ht="15.75" customHeight="1" x14ac:dyDescent="0.25">
      <c r="A23" s="552" t="s">
        <v>42</v>
      </c>
      <c r="B23" s="209" t="s">
        <v>258</v>
      </c>
      <c r="C23" s="255" t="str">
        <f>IF(ISERROR(VLOOKUP(B23,Données!$B$3:$L$1479,5,FALSE)),"",VLOOKUP(B23,Données!$B$3:$L$1479,5,FALSE))</f>
        <v/>
      </c>
      <c r="D23" s="347" t="str">
        <f>IF(ISERROR(VLOOKUP(B23,Données!$B$3:$X$1479,23,FALSE)),"",VLOOKUP(B23,Données!$B$3:$X$1479,23,FALSE))</f>
        <v/>
      </c>
      <c r="E23" s="255" t="str">
        <f>IF(ISERROR(VLOOKUP(B23,Données!$B$3:$L$1479,7,FALSE)),"",VLOOKUP(B23,Données!$B$3:$L$1479,7,FALSE))</f>
        <v/>
      </c>
      <c r="F23" s="256">
        <f>IF(ISERROR(VLOOKUP(B23,Données!$B$3:$U$1479,11,FALSE)),0,VLOOKUP(B23,Données!$B$3:$U$1479,11,FALSE))</f>
        <v>0</v>
      </c>
      <c r="G23" s="257">
        <f>VALUE(COUNTIF(Validation!$A$2:$H$64,B23))-1</f>
        <v>0</v>
      </c>
      <c r="H23" s="363">
        <f>IF(ISERROR(VLOOKUP(B23,Données!$B$3:$U$1479,12,FALSE)),0,VLOOKUP(B23,Données!$B$3:$U$1479,12,FALSE))</f>
        <v>0</v>
      </c>
      <c r="I23" s="258">
        <f>IF(ISERROR(VLOOKUP(B23,Données!$B$3:$U$1479,20,FALSE)),0,VLOOKUP(B23,Données!$B$3:$U$1479,20,FALSE))</f>
        <v>0</v>
      </c>
      <c r="J23" s="244"/>
      <c r="Q23" s="463"/>
      <c r="R23" s="463" t="str">
        <f t="shared" si="0"/>
        <v/>
      </c>
    </row>
    <row r="24" spans="1:18" ht="15.75" customHeight="1" x14ac:dyDescent="0.25">
      <c r="A24" s="553"/>
      <c r="B24" s="209" t="s">
        <v>240</v>
      </c>
      <c r="C24" s="255" t="str">
        <f>IF(ISERROR(VLOOKUP(B24,Données!$B$3:$L$1479,5,FALSE)),"",VLOOKUP(B24,Données!$B$3:$L$1479,5,FALSE))</f>
        <v/>
      </c>
      <c r="D24" s="347" t="str">
        <f>IF(ISERROR(VLOOKUP(B24,Données!$B$3:$X$1479,23,FALSE)),"",VLOOKUP(B24,Données!$B$3:$X$1479,23,FALSE))</f>
        <v/>
      </c>
      <c r="E24" s="255" t="str">
        <f>IF(ISERROR(VLOOKUP(B24,Données!$B$3:$L$1479,7,FALSE)),"",VLOOKUP(B24,Données!$B$3:$L$1479,7,FALSE))</f>
        <v/>
      </c>
      <c r="F24" s="256">
        <f>IF(ISERROR(VLOOKUP(B24,Données!$B$3:$U$1479,11,FALSE)),0,VLOOKUP(B24,Données!$B$3:$U$1479,11,FALSE))</f>
        <v>0</v>
      </c>
      <c r="G24" s="257">
        <f>VALUE(COUNTIF(Validation!$A$2:$H$64,B24))-1</f>
        <v>0</v>
      </c>
      <c r="H24" s="363">
        <f>IF(ISERROR(VLOOKUP(B24,Données!$B$3:$U$1479,12,FALSE)),0,VLOOKUP(B24,Données!$B$3:$U$1479,12,FALSE))</f>
        <v>0</v>
      </c>
      <c r="I24" s="258">
        <f>IF(ISERROR(VLOOKUP(B24,Données!$B$3:$U$1479,20,FALSE)),0,VLOOKUP(B24,Données!$B$3:$U$1479,20,FALSE))</f>
        <v>0</v>
      </c>
      <c r="J24" s="244"/>
      <c r="Q24" s="463"/>
      <c r="R24" s="463" t="str">
        <f t="shared" si="0"/>
        <v/>
      </c>
    </row>
    <row r="25" spans="1:18" ht="15.75" customHeight="1" x14ac:dyDescent="0.25">
      <c r="A25" s="553"/>
      <c r="B25" s="209" t="s">
        <v>497</v>
      </c>
      <c r="C25" s="255" t="str">
        <f>IF(ISERROR(VLOOKUP(B25,Données!$B$3:$L$1479,5,FALSE)),"",VLOOKUP(B25,Données!$B$3:$L$1479,5,FALSE))</f>
        <v/>
      </c>
      <c r="D25" s="347" t="str">
        <f>IF(ISERROR(VLOOKUP(B25,Données!$B$3:$X$1479,23,FALSE)),"",VLOOKUP(B25,Données!$B$3:$X$1479,23,FALSE))</f>
        <v/>
      </c>
      <c r="E25" s="255" t="str">
        <f>IF(ISERROR(VLOOKUP(B25,Données!$B$3:$L$1479,7,FALSE)),"",VLOOKUP(B25,Données!$B$3:$L$1479,7,FALSE))</f>
        <v/>
      </c>
      <c r="F25" s="256">
        <f>IF(ISERROR(VLOOKUP(B25,Données!$B$3:$U$1479,11,FALSE)),0,VLOOKUP(B25,Données!$B$3:$U$1479,11,FALSE))</f>
        <v>0</v>
      </c>
      <c r="G25" s="257">
        <f>VALUE(COUNTIF(Validation!$A$2:$H$64,B25))-1</f>
        <v>0</v>
      </c>
      <c r="H25" s="363">
        <f>IF(ISERROR(VLOOKUP(B25,Données!$B$3:$U$1479,12,FALSE)),0,VLOOKUP(B25,Données!$B$3:$U$1479,12,FALSE))</f>
        <v>0</v>
      </c>
      <c r="I25" s="258">
        <f>IF(ISERROR(VLOOKUP(B25,Données!$B$3:$U$1479,20,FALSE)),0,VLOOKUP(B25,Données!$B$3:$U$1479,20,FALSE))</f>
        <v>0</v>
      </c>
      <c r="J25" s="244"/>
      <c r="Q25" s="463"/>
      <c r="R25" s="463" t="str">
        <f t="shared" si="0"/>
        <v/>
      </c>
    </row>
    <row r="26" spans="1:18" ht="15.75" customHeight="1" x14ac:dyDescent="0.25">
      <c r="A26" s="553"/>
      <c r="B26" s="209" t="s">
        <v>428</v>
      </c>
      <c r="C26" s="255" t="str">
        <f>IF(ISERROR(VLOOKUP(B26,Données!$B$3:$L$1479,5,FALSE)),"",VLOOKUP(B26,Données!$B$3:$L$1479,5,FALSE))</f>
        <v/>
      </c>
      <c r="D26" s="347" t="str">
        <f>IF(ISERROR(VLOOKUP(B26,Données!$B$3:$X$1479,23,FALSE)),"",VLOOKUP(B26,Données!$B$3:$X$1479,23,FALSE))</f>
        <v/>
      </c>
      <c r="E26" s="255" t="str">
        <f>IF(ISERROR(VLOOKUP(B26,Données!$B$3:$L$1479,7,FALSE)),"",VLOOKUP(B26,Données!$B$3:$L$1479,7,FALSE))</f>
        <v/>
      </c>
      <c r="F26" s="256">
        <f>IF(ISERROR(VLOOKUP(B26,Données!$B$3:$U$1479,11,FALSE)),0,VLOOKUP(B26,Données!$B$3:$U$1479,11,FALSE))</f>
        <v>0</v>
      </c>
      <c r="G26" s="257">
        <f>VALUE(COUNTIF(Validation!$A$2:$H$64,B26))-1</f>
        <v>0</v>
      </c>
      <c r="H26" s="363">
        <f>IF(ISERROR(VLOOKUP(B26,Données!$B$3:$U$1479,12,FALSE)),0,VLOOKUP(B26,Données!$B$3:$U$1479,12,FALSE))</f>
        <v>0</v>
      </c>
      <c r="I26" s="258">
        <f>IF(ISERROR(VLOOKUP(B26,Données!$B$3:$U$1479,20,FALSE)),0,VLOOKUP(B26,Données!$B$3:$U$1479,20,FALSE))</f>
        <v>0</v>
      </c>
      <c r="J26" s="244"/>
      <c r="Q26" s="463"/>
      <c r="R26" s="463" t="str">
        <f t="shared" si="0"/>
        <v/>
      </c>
    </row>
    <row r="27" spans="1:18" ht="15.75" customHeight="1" x14ac:dyDescent="0.25">
      <c r="A27" s="553"/>
      <c r="B27" s="209"/>
      <c r="C27" s="255" t="str">
        <f>IF(ISERROR(VLOOKUP(B27,Données!$B$3:$L$1479,5,FALSE)),"",VLOOKUP(B27,Données!$B$3:$L$1479,5,FALSE))</f>
        <v/>
      </c>
      <c r="D27" s="347" t="str">
        <f>IF(ISERROR(VLOOKUP(B27,Données!$B$3:$X$1479,23,FALSE)),"",VLOOKUP(B27,Données!$B$3:$X$1479,23,FALSE))</f>
        <v/>
      </c>
      <c r="E27" s="255" t="str">
        <f>IF(ISERROR(VLOOKUP(B27,Données!$B$3:$L$1479,7,FALSE)),"",VLOOKUP(B27,Données!$B$3:$L$1479,7,FALSE))</f>
        <v/>
      </c>
      <c r="F27" s="256">
        <f>IF(ISERROR(VLOOKUP(B27,Données!$B$3:$U$1479,11,FALSE)),0,VLOOKUP(B27,Données!$B$3:$U$1479,11,FALSE))</f>
        <v>0</v>
      </c>
      <c r="G27" s="257">
        <f>VALUE(COUNTIF(Validation!$A$2:$H$64,B27))-1</f>
        <v>198</v>
      </c>
      <c r="H27" s="363">
        <f>IF(ISERROR(VLOOKUP(B27,Données!$B$3:$U$1479,12,FALSE)),0,VLOOKUP(B27,Données!$B$3:$U$1479,12,FALSE))</f>
        <v>0</v>
      </c>
      <c r="I27" s="258">
        <f>IF(ISERROR(VLOOKUP(B27,Données!$B$3:$U$1479,20,FALSE)),0,VLOOKUP(B27,Données!$B$3:$U$1479,20,FALSE))</f>
        <v>0</v>
      </c>
      <c r="J27" s="244"/>
      <c r="R27" s="463" t="str">
        <f t="shared" si="0"/>
        <v/>
      </c>
    </row>
    <row r="28" spans="1:18" ht="15.75" customHeight="1" x14ac:dyDescent="0.25">
      <c r="A28" s="553"/>
      <c r="B28" s="209"/>
      <c r="C28" s="255" t="str">
        <f>IF(ISERROR(VLOOKUP(B28,Données!$B$3:$L$1479,5,FALSE)),"",VLOOKUP(B28,Données!$B$3:$L$1479,5,FALSE))</f>
        <v/>
      </c>
      <c r="D28" s="347" t="str">
        <f>IF(ISERROR(VLOOKUP(B28,Données!$B$3:$X$1479,23,FALSE)),"",VLOOKUP(B28,Données!$B$3:$X$1479,23,FALSE))</f>
        <v/>
      </c>
      <c r="E28" s="255" t="str">
        <f>IF(ISERROR(VLOOKUP(B28,Données!$B$3:$L$1479,7,FALSE)),"",VLOOKUP(B28,Données!$B$3:$L$1479,7,FALSE))</f>
        <v/>
      </c>
      <c r="F28" s="256">
        <f>IF(ISERROR(VLOOKUP(B28,Données!$B$3:$U$1479,11,FALSE)),0,VLOOKUP(B28,Données!$B$3:$U$1479,11,FALSE))</f>
        <v>0</v>
      </c>
      <c r="G28" s="257">
        <f>VALUE(COUNTIF(Validation!$A$2:$H$64,B28))-1</f>
        <v>198</v>
      </c>
      <c r="H28" s="363">
        <f>IF(ISERROR(VLOOKUP(B28,Données!$B$3:$U$1479,12,FALSE)),0,VLOOKUP(B28,Données!$B$3:$U$1479,12,FALSE))</f>
        <v>0</v>
      </c>
      <c r="I28" s="258">
        <f>IF(ISERROR(VLOOKUP(B28,Données!$B$3:$U$1479,20,FALSE)),0,VLOOKUP(B28,Données!$B$3:$U$1479,20,FALSE))</f>
        <v>0</v>
      </c>
      <c r="J28" s="244"/>
      <c r="R28" s="463" t="str">
        <f t="shared" si="0"/>
        <v/>
      </c>
    </row>
    <row r="29" spans="1:18" ht="15.75" customHeight="1" x14ac:dyDescent="0.25">
      <c r="A29" s="553"/>
      <c r="B29" s="254"/>
      <c r="C29" s="255" t="str">
        <f>IF(ISERROR(VLOOKUP(B29,Données!$B$3:$L$1479,5,FALSE)),"",VLOOKUP(B29,Données!$B$3:$L$1479,5,FALSE))</f>
        <v/>
      </c>
      <c r="D29" s="347" t="str">
        <f>IF(ISERROR(VLOOKUP(B29,Données!$B$3:$X$1479,23,FALSE)),"",VLOOKUP(B29,Données!$B$3:$X$1479,23,FALSE))</f>
        <v/>
      </c>
      <c r="E29" s="255" t="str">
        <f>IF(ISERROR(VLOOKUP(B29,Données!$B$3:$L$1479,7,FALSE)),"",VLOOKUP(B29,Données!$B$3:$L$1479,7,FALSE))</f>
        <v/>
      </c>
      <c r="F29" s="256">
        <f>IF(ISERROR(VLOOKUP(B29,Données!$B$3:$U$1479,11,FALSE)),0,VLOOKUP(B29,Données!$B$3:$U$1479,11,FALSE))</f>
        <v>0</v>
      </c>
      <c r="G29" s="257">
        <f>VALUE(COUNTIF(Validation!$A$2:$H$64,B29))-1</f>
        <v>198</v>
      </c>
      <c r="H29" s="363">
        <f>IF(ISERROR(VLOOKUP(B29,Données!$B$3:$U$1479,12,FALSE)),0,VLOOKUP(B29,Données!$B$3:$U$1479,12,FALSE))</f>
        <v>0</v>
      </c>
      <c r="I29" s="258">
        <f>IF(ISERROR(VLOOKUP(B29,Données!$B$3:$U$1479,20,FALSE)),0,VLOOKUP(B29,Données!$B$3:$U$1479,20,FALSE))</f>
        <v>0</v>
      </c>
      <c r="J29" s="244"/>
      <c r="R29" s="463" t="str">
        <f t="shared" si="0"/>
        <v/>
      </c>
    </row>
    <row r="30" spans="1:18" ht="15.75" customHeight="1" x14ac:dyDescent="0.25">
      <c r="A30" s="553"/>
      <c r="B30" s="267"/>
      <c r="C30" s="255" t="str">
        <f>IF(ISERROR(VLOOKUP(B30,Données!$B$3:$L$1479,5,FALSE)),"",VLOOKUP(B30,Données!$B$3:$L$1479,5,FALSE))</f>
        <v/>
      </c>
      <c r="D30" s="347" t="str">
        <f>IF(ISERROR(VLOOKUP(B30,Données!$B$3:$X$1479,23,FALSE)),"",VLOOKUP(B30,Données!$B$3:$X$1479,23,FALSE))</f>
        <v/>
      </c>
      <c r="E30" s="255" t="str">
        <f>IF(ISERROR(VLOOKUP(B30,Données!$B$3:$L$1479,7,FALSE)),"",VLOOKUP(B30,Données!$B$3:$L$1479,7,FALSE))</f>
        <v/>
      </c>
      <c r="F30" s="256">
        <f>IF(ISERROR(VLOOKUP(B30,Données!$B$3:$U$1479,11,FALSE)),0,VLOOKUP(B30,Données!$B$3:$U$1479,11,FALSE))</f>
        <v>0</v>
      </c>
      <c r="G30" s="257">
        <f>VALUE(COUNTIF(Validation!$A$2:$H$64,B30))-1</f>
        <v>198</v>
      </c>
      <c r="H30" s="363">
        <f>IF(ISERROR(VLOOKUP(B30,Données!$B$3:$U$1479,12,FALSE)),0,VLOOKUP(B30,Données!$B$3:$U$1479,12,FALSE))</f>
        <v>0</v>
      </c>
      <c r="I30" s="258">
        <f>IF(ISERROR(VLOOKUP(B30,Données!$B$3:$U$1479,20,FALSE)),0,VLOOKUP(B30,Données!$B$3:$U$1479,20,FALSE))</f>
        <v>0</v>
      </c>
      <c r="J30" s="244"/>
      <c r="R30" s="463" t="str">
        <f t="shared" si="0"/>
        <v/>
      </c>
    </row>
    <row r="31" spans="1:18" ht="15.75" x14ac:dyDescent="0.25">
      <c r="A31" s="554" t="s">
        <v>37</v>
      </c>
      <c r="B31" s="554"/>
      <c r="C31" s="554"/>
      <c r="D31" s="554"/>
      <c r="E31" s="554"/>
      <c r="F31" s="309">
        <f>ROUNDDOWN(SUM(F3:F30),2)</f>
        <v>0</v>
      </c>
      <c r="G31" s="268"/>
      <c r="H31" s="325">
        <f>SUM(H3:H30)</f>
        <v>0</v>
      </c>
      <c r="J31" s="244"/>
    </row>
    <row r="32" spans="1:18" ht="19.5" thickBot="1" x14ac:dyDescent="0.35">
      <c r="A32" s="555" t="s">
        <v>44</v>
      </c>
      <c r="B32" s="555"/>
      <c r="C32" s="555"/>
      <c r="D32" s="555"/>
      <c r="E32" s="555"/>
      <c r="F32" s="317">
        <f>'Calcul Masse Salariale'!$B$5-F31</f>
        <v>102000000</v>
      </c>
      <c r="G32" s="271"/>
      <c r="H32" s="333">
        <f>'Calcul Masse Salariale'!$B$6-H31</f>
        <v>102000000</v>
      </c>
      <c r="J32" s="244"/>
    </row>
    <row r="33" spans="1:10" ht="16.5" thickBot="1" x14ac:dyDescent="0.3">
      <c r="F33" s="371"/>
      <c r="J33" s="244"/>
    </row>
    <row r="34" spans="1:10" ht="30.75" thickBot="1" x14ac:dyDescent="0.3">
      <c r="B34" s="439" t="s">
        <v>36</v>
      </c>
      <c r="C34" s="440" t="s">
        <v>52</v>
      </c>
      <c r="D34" s="440" t="s">
        <v>405</v>
      </c>
      <c r="E34" s="440" t="s">
        <v>5</v>
      </c>
      <c r="F34" s="441" t="s">
        <v>134</v>
      </c>
      <c r="G34" s="442" t="s">
        <v>189</v>
      </c>
      <c r="H34" s="443" t="s">
        <v>1157</v>
      </c>
      <c r="I34" s="444" t="s">
        <v>2405</v>
      </c>
      <c r="J34" s="244"/>
    </row>
    <row r="35" spans="1:10" ht="19.5" thickBot="1" x14ac:dyDescent="0.35">
      <c r="A35" s="505" t="s">
        <v>2403</v>
      </c>
      <c r="B35" s="453"/>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59">
        <f>VALUE(COUNTIF(Validation!$A$2:$H$120,B35))-1</f>
        <v>198</v>
      </c>
      <c r="H35" s="404">
        <f>IF(ISERROR(VLOOKUP(B35,Données!$B$3:$U$1479,12,FALSE)),0,VLOOKUP(B35,Données!$B$3:$U$1479,12,FALSE))</f>
        <v>0</v>
      </c>
      <c r="I35" s="405">
        <f>IF(ISERROR(VLOOKUP(B35,Données!$E$3:$U$1479,17,FALSE)),0,VLOOKUP(B35,Données!$E$3:$U$1479,17,FALSE))</f>
        <v>0</v>
      </c>
      <c r="J35" s="244"/>
    </row>
    <row r="36" spans="1:10" ht="19.5" thickBot="1" x14ac:dyDescent="0.35">
      <c r="A36" s="506"/>
      <c r="B36" s="406" t="s">
        <v>2406</v>
      </c>
      <c r="C36" s="508"/>
      <c r="D36" s="508"/>
      <c r="E36" s="508"/>
      <c r="F36" s="407" t="s">
        <v>2407</v>
      </c>
      <c r="G36" s="508" t="str">
        <f>IF(C36="","",C36+28)</f>
        <v/>
      </c>
      <c r="H36" s="508"/>
      <c r="I36" s="508"/>
      <c r="J36" s="244"/>
    </row>
    <row r="37" spans="1:10" x14ac:dyDescent="0.25">
      <c r="J37" s="244"/>
    </row>
    <row r="38" spans="1:10" ht="33" customHeight="1" x14ac:dyDescent="0.25">
      <c r="A38" s="60"/>
      <c r="B38" s="62" t="s">
        <v>36</v>
      </c>
      <c r="C38" s="62" t="s">
        <v>52</v>
      </c>
      <c r="D38" s="62" t="s">
        <v>405</v>
      </c>
      <c r="E38" s="7" t="s">
        <v>2404</v>
      </c>
      <c r="F38" s="399" t="s">
        <v>134</v>
      </c>
      <c r="G38" s="68" t="s">
        <v>195</v>
      </c>
      <c r="H38" s="250" t="s">
        <v>2678</v>
      </c>
      <c r="I38" s="67" t="s">
        <v>1</v>
      </c>
      <c r="J38" s="244"/>
    </row>
    <row r="39" spans="1:10" ht="15.75" x14ac:dyDescent="0.25">
      <c r="A39" s="496" t="s">
        <v>43</v>
      </c>
      <c r="B39" s="354" t="s">
        <v>819</v>
      </c>
      <c r="C39" s="74" t="str">
        <f>IF(ISERROR(VLOOKUP(B39,Données!$B$3:$L$1479,5,FALSE)),"",VLOOKUP(B39,Données!$B$3:$L$1479,5,FALSE))</f>
        <v/>
      </c>
      <c r="D39" s="347" t="str">
        <f>IF(ISERROR(VLOOKUP(B39,Données!$B$3:$X$1479,23,FALSE)),"",VLOOKUP(B39,Données!$B$3:$X$1479,23,FALSE))</f>
        <v/>
      </c>
      <c r="E39" s="259">
        <v>2014</v>
      </c>
      <c r="F39" s="358">
        <f>IF(ISERROR(VLOOKUP(B39,Données!$B$3:$U$1479,11,FALSE)),0,VLOOKUP(B39,Données!$B$3:$U$1479,11,FALSE))</f>
        <v>0</v>
      </c>
      <c r="G39" s="74">
        <f t="shared" ref="G39:G73" si="1">I39</f>
        <v>0</v>
      </c>
      <c r="H39" s="363">
        <f>IF(ISERROR(VLOOKUP(B39,Données!$B$3:$U$1479,12,FALSE)),0,VLOOKUP(B39,Données!$B$3:$U$1479,12,FALSE))</f>
        <v>0</v>
      </c>
      <c r="I39" s="74">
        <f>IF(((E39+5)-'Calcul Masse Salariale'!$B$1)&lt;=0,0,(E39+5)-'Calcul Masse Salariale'!$B$1)</f>
        <v>0</v>
      </c>
      <c r="J39" s="244"/>
    </row>
    <row r="40" spans="1:10" ht="15.75" x14ac:dyDescent="0.25">
      <c r="A40" s="496"/>
      <c r="B40" s="354" t="s">
        <v>842</v>
      </c>
      <c r="C40" s="74" t="str">
        <f>IF(ISERROR(VLOOKUP(B40,Données!$B$3:$L$1479,5,FALSE)),"",VLOOKUP(B40,Données!$B$3:$L$1479,5,FALSE))</f>
        <v/>
      </c>
      <c r="D40" s="347" t="str">
        <f>IF(ISERROR(VLOOKUP(B40,Données!$B$3:$X$1479,23,FALSE)),"",VLOOKUP(B40,Données!$B$3:$X$1479,23,FALSE))</f>
        <v/>
      </c>
      <c r="E40" s="259">
        <v>2015</v>
      </c>
      <c r="F40" s="358">
        <f>IF(ISERROR(VLOOKUP(B40,Données!$B$3:$U$1479,11,FALSE)),0,VLOOKUP(B40,Données!$B$3:$U$1479,11,FALSE))</f>
        <v>0</v>
      </c>
      <c r="G40" s="74">
        <f t="shared" si="1"/>
        <v>1</v>
      </c>
      <c r="H40" s="363">
        <f>IF(ISERROR(VLOOKUP(B40,Données!$B$3:$U$1479,12,FALSE)),0,VLOOKUP(B40,Données!$B$3:$U$1479,12,FALSE))</f>
        <v>0</v>
      </c>
      <c r="I40" s="74">
        <f>IF(((E40+5)-'Calcul Masse Salariale'!$B$1)&lt;=0,0,(E40+5)-'Calcul Masse Salariale'!$B$1)</f>
        <v>1</v>
      </c>
      <c r="J40" s="244"/>
    </row>
    <row r="41" spans="1:10" ht="18.75" x14ac:dyDescent="0.3">
      <c r="A41" s="496"/>
      <c r="B41" s="354" t="s">
        <v>576</v>
      </c>
      <c r="C41" s="74" t="str">
        <f>IF(ISERROR(VLOOKUP(B41,Données!$B$3:$L$1479,5,FALSE)),"",VLOOKUP(B41,Données!$B$3:$L$1479,5,FALSE))</f>
        <v/>
      </c>
      <c r="D41" s="347" t="str">
        <f>IF(ISERROR(VLOOKUP(B41,Données!$B$3:$X$1479,23,FALSE)),"",VLOOKUP(B41,Données!$B$3:$X$1479,23,FALSE))</f>
        <v/>
      </c>
      <c r="E41" s="259">
        <v>2015</v>
      </c>
      <c r="F41" s="358">
        <f>IF(ISERROR(VLOOKUP(B41,Données!$B$3:$U$1479,11,FALSE)),0,VLOOKUP(B41,Données!$B$3:$U$1479,11,FALSE))</f>
        <v>0</v>
      </c>
      <c r="G41" s="74">
        <f t="shared" si="1"/>
        <v>1</v>
      </c>
      <c r="H41" s="363">
        <f>IF(ISERROR(VLOOKUP(B41,Données!$B$3:$U$1479,12,FALSE)),0,VLOOKUP(B41,Données!$B$3:$U$1479,12,FALSE))</f>
        <v>0</v>
      </c>
      <c r="I41" s="74">
        <f>IF(((E41+5)-'Calcul Masse Salariale'!$B$1)&lt;=0,0,(E41+5)-'Calcul Masse Salariale'!$B$1)</f>
        <v>1</v>
      </c>
      <c r="J41" s="272"/>
    </row>
    <row r="42" spans="1:10" ht="15.75" x14ac:dyDescent="0.25">
      <c r="A42" s="496"/>
      <c r="B42" s="354" t="s">
        <v>902</v>
      </c>
      <c r="C42" s="74" t="str">
        <f>IF(ISERROR(VLOOKUP(B42,Données!$B$3:$L$1479,5,FALSE)),"",VLOOKUP(B42,Données!$B$3:$L$1479,5,FALSE))</f>
        <v/>
      </c>
      <c r="D42" s="347" t="str">
        <f>IF(ISERROR(VLOOKUP(B42,Données!$B$3:$X$1479,23,FALSE)),"",VLOOKUP(B42,Données!$B$3:$X$1479,23,FALSE))</f>
        <v/>
      </c>
      <c r="E42" s="259">
        <v>2015</v>
      </c>
      <c r="F42" s="358">
        <f>IF(ISERROR(VLOOKUP(B42,Données!$B$3:$U$1479,11,FALSE)),0,VLOOKUP(B42,Données!$B$3:$U$1479,11,FALSE))</f>
        <v>0</v>
      </c>
      <c r="G42" s="74">
        <f t="shared" si="1"/>
        <v>1</v>
      </c>
      <c r="H42" s="363">
        <f>IF(ISERROR(VLOOKUP(B42,Données!$B$3:$U$1479,12,FALSE)),0,VLOOKUP(B42,Données!$B$3:$U$1479,12,FALSE))</f>
        <v>0</v>
      </c>
      <c r="I42" s="74">
        <f>IF(((E42+5)-'Calcul Masse Salariale'!$B$1)&lt;=0,0,(E42+5)-'Calcul Masse Salariale'!$B$1)</f>
        <v>1</v>
      </c>
      <c r="J42" s="244"/>
    </row>
    <row r="43" spans="1:10" ht="15.75" x14ac:dyDescent="0.25">
      <c r="A43" s="496"/>
      <c r="B43" s="354" t="s">
        <v>831</v>
      </c>
      <c r="C43" s="74" t="str">
        <f>IF(ISERROR(VLOOKUP(B43,Données!$B$3:$L$1479,5,FALSE)),"",VLOOKUP(B43,Données!$B$3:$L$1479,5,FALSE))</f>
        <v/>
      </c>
      <c r="D43" s="347" t="str">
        <f>IF(ISERROR(VLOOKUP(B43,Données!$B$3:$X$1479,23,FALSE)),"",VLOOKUP(B43,Données!$B$3:$X$1479,23,FALSE))</f>
        <v/>
      </c>
      <c r="E43" s="259">
        <v>2016</v>
      </c>
      <c r="F43" s="358">
        <f>IF(ISERROR(VLOOKUP(B43,Données!$B$3:$U$1479,11,FALSE)),0,VLOOKUP(B43,Données!$B$3:$U$1479,11,FALSE))</f>
        <v>0</v>
      </c>
      <c r="G43" s="74">
        <f t="shared" si="1"/>
        <v>2</v>
      </c>
      <c r="H43" s="363">
        <f>IF(ISERROR(VLOOKUP(B43,Données!$B$3:$U$1479,12,FALSE)),0,VLOOKUP(B43,Données!$B$3:$U$1479,12,FALSE))</f>
        <v>0</v>
      </c>
      <c r="I43" s="74">
        <f>IF(((E43+5)-'Calcul Masse Salariale'!$B$1)&lt;=0,0,(E43+5)-'Calcul Masse Salariale'!$B$1)</f>
        <v>2</v>
      </c>
      <c r="J43" s="244"/>
    </row>
    <row r="44" spans="1:10" ht="16.5" customHeight="1" x14ac:dyDescent="0.25">
      <c r="A44" s="496"/>
      <c r="B44" s="354" t="s">
        <v>983</v>
      </c>
      <c r="C44" s="74" t="str">
        <f>IF(ISERROR(VLOOKUP(B44,Données!$B$3:$L$1479,5,FALSE)),"",VLOOKUP(B44,Données!$B$3:$L$1479,5,FALSE))</f>
        <v/>
      </c>
      <c r="D44" s="347" t="str">
        <f>IF(ISERROR(VLOOKUP(B44,Données!$B$3:$X$1479,23,FALSE)),"",VLOOKUP(B44,Données!$B$3:$X$1479,23,FALSE))</f>
        <v/>
      </c>
      <c r="E44" s="259">
        <v>2016</v>
      </c>
      <c r="F44" s="358">
        <f>IF(ISERROR(VLOOKUP(B44,Données!$B$3:$U$1479,11,FALSE)),0,VLOOKUP(B44,Données!$B$3:$U$1479,11,FALSE))</f>
        <v>0</v>
      </c>
      <c r="G44" s="74">
        <f t="shared" si="1"/>
        <v>2</v>
      </c>
      <c r="H44" s="363">
        <f>IF(ISERROR(VLOOKUP(B44,Données!$B$3:$U$1479,12,FALSE)),0,VLOOKUP(B44,Données!$B$3:$U$1479,12,FALSE))</f>
        <v>0</v>
      </c>
      <c r="I44" s="74">
        <f>IF(((E44+5)-'Calcul Masse Salariale'!$B$1)&lt;=0,0,(E44+5)-'Calcul Masse Salariale'!$B$1)</f>
        <v>2</v>
      </c>
      <c r="J44" s="244"/>
    </row>
    <row r="45" spans="1:10" ht="15.75" x14ac:dyDescent="0.25">
      <c r="A45" s="496"/>
      <c r="B45" s="354" t="s">
        <v>1002</v>
      </c>
      <c r="C45" s="74" t="str">
        <f>IF(ISERROR(VLOOKUP(B45,Données!$B$3:$L$1479,5,FALSE)),"",VLOOKUP(B45,Données!$B$3:$L$1479,5,FALSE))</f>
        <v/>
      </c>
      <c r="D45" s="347" t="str">
        <f>IF(ISERROR(VLOOKUP(B45,Données!$B$3:$X$1479,23,FALSE)),"",VLOOKUP(B45,Données!$B$3:$X$1479,23,FALSE))</f>
        <v/>
      </c>
      <c r="E45" s="259">
        <v>2016</v>
      </c>
      <c r="F45" s="358">
        <f>IF(ISERROR(VLOOKUP(B45,Données!$B$3:$U$1479,11,FALSE)),0,VLOOKUP(B45,Données!$B$3:$U$1479,11,FALSE))</f>
        <v>0</v>
      </c>
      <c r="G45" s="74">
        <f t="shared" si="1"/>
        <v>2</v>
      </c>
      <c r="H45" s="363">
        <f>IF(ISERROR(VLOOKUP(B45,Données!$B$3:$U$1479,12,FALSE)),0,VLOOKUP(B45,Données!$B$3:$U$1479,12,FALSE))</f>
        <v>0</v>
      </c>
      <c r="I45" s="74">
        <f>IF(((E45+5)-'Calcul Masse Salariale'!$B$1)&lt;=0,0,(E45+5)-'Calcul Masse Salariale'!$B$1)</f>
        <v>2</v>
      </c>
      <c r="J45" s="244"/>
    </row>
    <row r="46" spans="1:10" ht="15.75" x14ac:dyDescent="0.25">
      <c r="A46" s="496"/>
      <c r="B46" s="354" t="s">
        <v>466</v>
      </c>
      <c r="C46" s="74" t="str">
        <f>IF(ISERROR(VLOOKUP(B46,Données!$B$3:$L$1479,5,FALSE)),"",VLOOKUP(B46,Données!$B$3:$L$1479,5,FALSE))</f>
        <v/>
      </c>
      <c r="D46" s="347" t="str">
        <f>IF(ISERROR(VLOOKUP(B46,Données!$B$3:$X$1479,23,FALSE)),"",VLOOKUP(B46,Données!$B$3:$X$1479,23,FALSE))</f>
        <v/>
      </c>
      <c r="E46" s="259">
        <v>2016</v>
      </c>
      <c r="F46" s="358">
        <f>IF(ISERROR(VLOOKUP(B46,Données!$B$3:$U$1479,11,FALSE)),0,VLOOKUP(B46,Données!$B$3:$U$1479,11,FALSE))</f>
        <v>0</v>
      </c>
      <c r="G46" s="74">
        <f t="shared" si="1"/>
        <v>2</v>
      </c>
      <c r="H46" s="363">
        <f>IF(ISERROR(VLOOKUP(B46,Données!$B$3:$U$1479,12,FALSE)),0,VLOOKUP(B46,Données!$B$3:$U$1479,12,FALSE))</f>
        <v>0</v>
      </c>
      <c r="I46" s="74">
        <f>IF(((E46+5)-'Calcul Masse Salariale'!$B$1)&lt;=0,0,(E46+5)-'Calcul Masse Salariale'!$B$1)</f>
        <v>2</v>
      </c>
      <c r="J46" s="244"/>
    </row>
    <row r="47" spans="1:10" ht="15.75" x14ac:dyDescent="0.25">
      <c r="A47" s="496"/>
      <c r="B47" s="354" t="s">
        <v>1003</v>
      </c>
      <c r="C47" s="74" t="str">
        <f>IF(ISERROR(VLOOKUP(B47,Données!$B$3:$L$1479,5,FALSE)),"",VLOOKUP(B47,Données!$B$3:$L$1479,5,FALSE))</f>
        <v/>
      </c>
      <c r="D47" s="347" t="str">
        <f>IF(ISERROR(VLOOKUP(B47,Données!$B$3:$X$1479,23,FALSE)),"",VLOOKUP(B47,Données!$B$3:$X$1479,23,FALSE))</f>
        <v/>
      </c>
      <c r="E47" s="259">
        <v>2014</v>
      </c>
      <c r="F47" s="358">
        <f>IF(ISERROR(VLOOKUP(B47,Données!$B$3:$U$1479,11,FALSE)),0,VLOOKUP(B47,Données!$B$3:$U$1479,11,FALSE))</f>
        <v>0</v>
      </c>
      <c r="G47" s="74">
        <f t="shared" si="1"/>
        <v>0</v>
      </c>
      <c r="H47" s="363">
        <f>IF(ISERROR(VLOOKUP(B47,Données!$B$3:$U$1479,12,FALSE)),0,VLOOKUP(B47,Données!$B$3:$U$1479,12,FALSE))</f>
        <v>0</v>
      </c>
      <c r="I47" s="74">
        <f>IF(((E47+5)-'Calcul Masse Salariale'!$B$1)&lt;=0,0,(E47+5)-'Calcul Masse Salariale'!$B$1)</f>
        <v>0</v>
      </c>
      <c r="J47" s="244"/>
    </row>
    <row r="48" spans="1:10" ht="15.75" x14ac:dyDescent="0.25">
      <c r="A48" s="496"/>
      <c r="B48" s="354" t="s">
        <v>147</v>
      </c>
      <c r="C48" s="74" t="str">
        <f>IF(ISERROR(VLOOKUP(B48,Données!$B$3:$L$1479,5,FALSE)),"",VLOOKUP(B48,Données!$B$3:$L$1479,5,FALSE))</f>
        <v/>
      </c>
      <c r="D48" s="347" t="str">
        <f>IF(ISERROR(VLOOKUP(B48,Données!$B$3:$X$1479,23,FALSE)),"",VLOOKUP(B48,Données!$B$3:$X$1479,23,FALSE))</f>
        <v/>
      </c>
      <c r="E48" s="259">
        <v>2017</v>
      </c>
      <c r="F48" s="358">
        <f>IF(ISERROR(VLOOKUP(B48,Données!$B$3:$U$1479,11,FALSE)),0,VLOOKUP(B48,Données!$B$3:$U$1479,11,FALSE))</f>
        <v>0</v>
      </c>
      <c r="G48" s="74">
        <f t="shared" si="1"/>
        <v>3</v>
      </c>
      <c r="H48" s="363">
        <f>IF(ISERROR(VLOOKUP(B48,Données!$B$3:$U$1479,12,FALSE)),0,VLOOKUP(B48,Données!$B$3:$U$1479,12,FALSE))</f>
        <v>0</v>
      </c>
      <c r="I48" s="74">
        <f>IF(((E48+5)-'Calcul Masse Salariale'!$B$1)&lt;=0,0,(E48+5)-'Calcul Masse Salariale'!$B$1)</f>
        <v>3</v>
      </c>
      <c r="J48" s="244"/>
    </row>
    <row r="49" spans="1:10" ht="15.75" x14ac:dyDescent="0.25">
      <c r="A49" s="496"/>
      <c r="B49" s="357" t="s">
        <v>150</v>
      </c>
      <c r="C49" s="74" t="str">
        <f>IF(ISERROR(VLOOKUP(B49,Données!$B$3:$L$1479,5,FALSE)),"",VLOOKUP(B49,Données!$B$3:$L$1479,5,FALSE))</f>
        <v/>
      </c>
      <c r="D49" s="347" t="str">
        <f>IF(ISERROR(VLOOKUP(B49,Données!$B$3:$X$1479,23,FALSE)),"",VLOOKUP(B49,Données!$B$3:$X$1479,23,FALSE))</f>
        <v/>
      </c>
      <c r="E49" s="259">
        <v>2017</v>
      </c>
      <c r="F49" s="358">
        <f>IF(ISERROR(VLOOKUP(B49,Données!$B$3:$U$1479,11,FALSE)),0,VLOOKUP(B49,Données!$B$3:$U$1479,11,FALSE))</f>
        <v>0</v>
      </c>
      <c r="G49" s="74">
        <f t="shared" si="1"/>
        <v>3</v>
      </c>
      <c r="H49" s="363">
        <f>IF(ISERROR(VLOOKUP(B49,Données!$B$3:$U$1479,12,FALSE)),0,VLOOKUP(B49,Données!$B$3:$U$1479,12,FALSE))</f>
        <v>0</v>
      </c>
      <c r="I49" s="74">
        <f>IF(((E49+5)-'Calcul Masse Salariale'!$B$1)&lt;=0,0,(E49+5)-'Calcul Masse Salariale'!$B$1)</f>
        <v>3</v>
      </c>
      <c r="J49" s="244"/>
    </row>
    <row r="50" spans="1:10" ht="15.75" x14ac:dyDescent="0.25">
      <c r="A50" s="496"/>
      <c r="B50" s="357" t="s">
        <v>146</v>
      </c>
      <c r="C50" s="74" t="str">
        <f>IF(ISERROR(VLOOKUP(B50,Données!$B$3:$L$1479,5,FALSE)),"",VLOOKUP(B50,Données!$B$3:$L$1479,5,FALSE))</f>
        <v/>
      </c>
      <c r="D50" s="347" t="str">
        <f>IF(ISERROR(VLOOKUP(B50,Données!$B$3:$X$1479,23,FALSE)),"",VLOOKUP(B50,Données!$B$3:$X$1479,23,FALSE))</f>
        <v/>
      </c>
      <c r="E50" s="259">
        <v>2017</v>
      </c>
      <c r="F50" s="358">
        <f>IF(ISERROR(VLOOKUP(B50,Données!$B$3:$U$1479,11,FALSE)),0,VLOOKUP(B50,Données!$B$3:$U$1479,11,FALSE))</f>
        <v>0</v>
      </c>
      <c r="G50" s="74">
        <f t="shared" si="1"/>
        <v>3</v>
      </c>
      <c r="H50" s="363">
        <f>IF(ISERROR(VLOOKUP(B50,Données!$B$3:$U$1479,12,FALSE)),0,VLOOKUP(B50,Données!$B$3:$U$1479,12,FALSE))</f>
        <v>0</v>
      </c>
      <c r="I50" s="74">
        <f>IF(((E50+5)-'Calcul Masse Salariale'!$B$1)&lt;=0,0,(E50+5)-'Calcul Masse Salariale'!$B$1)</f>
        <v>3</v>
      </c>
      <c r="J50" s="244"/>
    </row>
    <row r="51" spans="1:10" ht="15.75" x14ac:dyDescent="0.25">
      <c r="A51" s="496"/>
      <c r="B51" s="356" t="s">
        <v>162</v>
      </c>
      <c r="C51" s="74" t="str">
        <f>IF(ISERROR(VLOOKUP(B51,Données!$B$3:$L$1479,5,FALSE)),"",VLOOKUP(B51,Données!$B$3:$L$1479,5,FALSE))</f>
        <v/>
      </c>
      <c r="D51" s="347" t="str">
        <f>IF(ISERROR(VLOOKUP(B51,Données!$B$3:$X$1479,23,FALSE)),"",VLOOKUP(B51,Données!$B$3:$X$1479,23,FALSE))</f>
        <v/>
      </c>
      <c r="E51" s="259">
        <v>2017</v>
      </c>
      <c r="F51" s="358">
        <f>IF(ISERROR(VLOOKUP(B51,Données!$B$3:$U$1479,11,FALSE)),0,VLOOKUP(B51,Données!$B$3:$U$1479,11,FALSE))</f>
        <v>0</v>
      </c>
      <c r="G51" s="74">
        <f t="shared" si="1"/>
        <v>3</v>
      </c>
      <c r="H51" s="363">
        <f>IF(ISERROR(VLOOKUP(B51,Données!$B$3:$U$1479,12,FALSE)),0,VLOOKUP(B51,Données!$B$3:$U$1479,12,FALSE))</f>
        <v>0</v>
      </c>
      <c r="I51" s="74">
        <f>IF(((E51+5)-'Calcul Masse Salariale'!$B$1)&lt;=0,0,(E51+5)-'Calcul Masse Salariale'!$B$1)</f>
        <v>3</v>
      </c>
      <c r="J51" s="244"/>
    </row>
    <row r="52" spans="1:10" ht="15.75" x14ac:dyDescent="0.25">
      <c r="A52" s="496"/>
      <c r="B52" s="357" t="s">
        <v>177</v>
      </c>
      <c r="C52" s="74" t="str">
        <f>IF(ISERROR(VLOOKUP(B52,Données!$B$3:$L$1479,5,FALSE)),"",VLOOKUP(B52,Données!$B$3:$L$1479,5,FALSE))</f>
        <v/>
      </c>
      <c r="D52" s="347" t="str">
        <f>IF(ISERROR(VLOOKUP(B52,Données!$B$3:$X$1479,23,FALSE)),"",VLOOKUP(B52,Données!$B$3:$X$1479,23,FALSE))</f>
        <v/>
      </c>
      <c r="E52" s="259">
        <v>2017</v>
      </c>
      <c r="F52" s="358">
        <f>IF(ISERROR(VLOOKUP(B52,Données!$B$3:$U$1479,11,FALSE)),0,VLOOKUP(B52,Données!$B$3:$U$1479,11,FALSE))</f>
        <v>0</v>
      </c>
      <c r="G52" s="74">
        <f t="shared" si="1"/>
        <v>3</v>
      </c>
      <c r="H52" s="363">
        <f>IF(ISERROR(VLOOKUP(B52,Données!$B$3:$U$1479,12,FALSE)),0,VLOOKUP(B52,Données!$B$3:$U$1479,12,FALSE))</f>
        <v>0</v>
      </c>
      <c r="I52" s="74">
        <f>IF(((E52+5)-'Calcul Masse Salariale'!$B$1)&lt;=0,0,(E52+5)-'Calcul Masse Salariale'!$B$1)</f>
        <v>3</v>
      </c>
      <c r="J52" s="244"/>
    </row>
    <row r="53" spans="1:10" ht="15.75" x14ac:dyDescent="0.25">
      <c r="A53" s="496"/>
      <c r="B53" s="35" t="s">
        <v>389</v>
      </c>
      <c r="C53" s="74" t="str">
        <f>IF(ISERROR(VLOOKUP(B53,Données!$B$3:$L$1479,5,FALSE)),"",VLOOKUP(B53,Données!$B$3:$L$1479,5,FALSE))</f>
        <v/>
      </c>
      <c r="D53" s="347" t="str">
        <f>IF(ISERROR(VLOOKUP(B53,Données!$B$3:$X$1479,23,FALSE)),"",VLOOKUP(B53,Données!$B$3:$X$1479,23,FALSE))</f>
        <v/>
      </c>
      <c r="E53" s="259">
        <v>2018</v>
      </c>
      <c r="F53" s="358">
        <f>IF(ISERROR(VLOOKUP(B53,Données!$B$3:$U$1479,11,FALSE)),0,VLOOKUP(B53,Données!$B$3:$U$1479,11,FALSE))</f>
        <v>0</v>
      </c>
      <c r="G53" s="74">
        <f t="shared" si="1"/>
        <v>4</v>
      </c>
      <c r="H53" s="363">
        <f>IF(ISERROR(VLOOKUP(B53,Données!$B$3:$U$1479,12,FALSE)),0,VLOOKUP(B53,Données!$B$3:$U$1479,12,FALSE))</f>
        <v>0</v>
      </c>
      <c r="I53" s="74">
        <f>IF(((E53+5)-'Calcul Masse Salariale'!$B$1)&lt;=0,0,(E53+5)-'Calcul Masse Salariale'!$B$1)</f>
        <v>4</v>
      </c>
      <c r="J53" s="244"/>
    </row>
    <row r="54" spans="1:10" ht="15.75" x14ac:dyDescent="0.25">
      <c r="A54" s="496"/>
      <c r="B54" s="35" t="s">
        <v>583</v>
      </c>
      <c r="C54" s="74" t="str">
        <f>IF(ISERROR(VLOOKUP(B54,Données!$B$3:$L$1479,5,FALSE)),"",VLOOKUP(B54,Données!$B$3:$L$1479,5,FALSE))</f>
        <v/>
      </c>
      <c r="D54" s="347" t="str">
        <f>IF(ISERROR(VLOOKUP(B54,Données!$B$3:$X$1479,23,FALSE)),"",VLOOKUP(B54,Données!$B$3:$X$1479,23,FALSE))</f>
        <v/>
      </c>
      <c r="E54" s="259">
        <v>2018</v>
      </c>
      <c r="F54" s="358">
        <f>IF(ISERROR(VLOOKUP(B54,Données!$B$3:$U$1479,11,FALSE)),0,VLOOKUP(B54,Données!$B$3:$U$1479,11,FALSE))</f>
        <v>0</v>
      </c>
      <c r="G54" s="74">
        <f t="shared" si="1"/>
        <v>4</v>
      </c>
      <c r="H54" s="363">
        <f>IF(ISERROR(VLOOKUP(B54,Données!$B$3:$U$1479,12,FALSE)),0,VLOOKUP(B54,Données!$B$3:$U$1479,12,FALSE))</f>
        <v>0</v>
      </c>
      <c r="I54" s="74">
        <f>IF(((E54+5)-'Calcul Masse Salariale'!$B$1)&lt;=0,0,(E54+5)-'Calcul Masse Salariale'!$B$1)</f>
        <v>4</v>
      </c>
      <c r="J54" s="244"/>
    </row>
    <row r="55" spans="1:10" ht="15.75" x14ac:dyDescent="0.25">
      <c r="A55" s="496"/>
      <c r="B55" s="35" t="s">
        <v>1205</v>
      </c>
      <c r="C55" s="74" t="str">
        <f>IF(ISERROR(VLOOKUP(B55,Données!$B$3:$L$1479,5,FALSE)),"",VLOOKUP(B55,Données!$B$3:$L$1479,5,FALSE))</f>
        <v/>
      </c>
      <c r="D55" s="347" t="str">
        <f>IF(ISERROR(VLOOKUP(B55,Données!$B$3:$X$1479,23,FALSE)),"",VLOOKUP(B55,Données!$B$3:$X$1479,23,FALSE))</f>
        <v/>
      </c>
      <c r="E55" s="259">
        <v>2018</v>
      </c>
      <c r="F55" s="358">
        <f>IF(ISERROR(VLOOKUP(B55,Données!$B$3:$U$1479,11,FALSE)),0,VLOOKUP(B55,Données!$B$3:$U$1479,11,FALSE))</f>
        <v>0</v>
      </c>
      <c r="G55" s="74">
        <f t="shared" si="1"/>
        <v>4</v>
      </c>
      <c r="H55" s="363">
        <f>IF(ISERROR(VLOOKUP(B55,Données!$B$3:$U$1479,12,FALSE)),0,VLOOKUP(B55,Données!$B$3:$U$1479,12,FALSE))</f>
        <v>0</v>
      </c>
      <c r="I55" s="74">
        <f>IF(((E55+5)-'Calcul Masse Salariale'!$B$1)&lt;=0,0,(E55+5)-'Calcul Masse Salariale'!$B$1)</f>
        <v>4</v>
      </c>
      <c r="J55" s="244"/>
    </row>
    <row r="56" spans="1:10" ht="15.75" x14ac:dyDescent="0.25">
      <c r="A56" s="496"/>
      <c r="B56" s="35" t="s">
        <v>1181</v>
      </c>
      <c r="C56" s="74" t="str">
        <f>IF(ISERROR(VLOOKUP(B56,Données!$B$3:$L$1479,5,FALSE)),"",VLOOKUP(B56,Données!$B$3:$L$1479,5,FALSE))</f>
        <v/>
      </c>
      <c r="D56" s="347" t="str">
        <f>IF(ISERROR(VLOOKUP(B56,Données!$B$3:$X$1479,23,FALSE)),"",VLOOKUP(B56,Données!$B$3:$X$1479,23,FALSE))</f>
        <v/>
      </c>
      <c r="E56" s="259">
        <v>2018</v>
      </c>
      <c r="F56" s="358">
        <f>IF(ISERROR(VLOOKUP(B56,Données!$B$3:$U$1479,11,FALSE)),0,VLOOKUP(B56,Données!$B$3:$U$1479,11,FALSE))</f>
        <v>0</v>
      </c>
      <c r="G56" s="74">
        <f t="shared" si="1"/>
        <v>4</v>
      </c>
      <c r="H56" s="363">
        <f>IF(ISERROR(VLOOKUP(B56,Données!$B$3:$U$1479,12,FALSE)),0,VLOOKUP(B56,Données!$B$3:$U$1479,12,FALSE))</f>
        <v>0</v>
      </c>
      <c r="I56" s="74">
        <f>IF(((E56+5)-'Calcul Masse Salariale'!$B$1)&lt;=0,0,(E56+5)-'Calcul Masse Salariale'!$B$1)</f>
        <v>4</v>
      </c>
      <c r="J56" s="244"/>
    </row>
    <row r="57" spans="1:10" ht="15.75" x14ac:dyDescent="0.25">
      <c r="A57" s="496"/>
      <c r="B57" s="74"/>
      <c r="C57" s="74" t="str">
        <f>IF(ISERROR(VLOOKUP(B57,Données!$B$3:$L$1479,5,FALSE)),"",VLOOKUP(B57,Données!$B$3:$L$1479,5,FALSE))</f>
        <v/>
      </c>
      <c r="D57" s="347" t="str">
        <f>IF(ISERROR(VLOOKUP(B57,Données!$B$3:$X$1479,23,FALSE)),"",VLOOKUP(B57,Données!$B$3:$X$1479,23,FALSE))</f>
        <v/>
      </c>
      <c r="E57" s="74"/>
      <c r="F57" s="358">
        <f>IF(ISERROR(VLOOKUP(B57,Données!$B$3:$U$1479,11,FALSE)),0,VLOOKUP(B57,Données!$B$3:$U$1479,11,FALSE))</f>
        <v>0</v>
      </c>
      <c r="G57" s="74">
        <f t="shared" si="1"/>
        <v>0</v>
      </c>
      <c r="H57" s="363">
        <f>IF(ISERROR(VLOOKUP(B57,Données!$B$3:$U$1479,12,FALSE)),0,VLOOKUP(B57,Données!$B$3:$U$1479,12,FALSE))</f>
        <v>0</v>
      </c>
      <c r="I57" s="74">
        <f>IF(((E57+5)-'Calcul Masse Salariale'!$B$1)&lt;=0,0,(E57+5)-'Calcul Masse Salariale'!$B$1)</f>
        <v>0</v>
      </c>
      <c r="J57" s="244"/>
    </row>
    <row r="58" spans="1:10" ht="15.75" x14ac:dyDescent="0.25">
      <c r="A58" s="496"/>
      <c r="B58" s="74"/>
      <c r="C58" s="74" t="str">
        <f>IF(ISERROR(VLOOKUP(B58,Données!$B$3:$L$1479,5,FALSE)),"",VLOOKUP(B58,Données!$B$3:$L$1479,5,FALSE))</f>
        <v/>
      </c>
      <c r="D58" s="347" t="str">
        <f>IF(ISERROR(VLOOKUP(B58,Données!$B$3:$X$1479,23,FALSE)),"",VLOOKUP(B58,Données!$B$3:$X$1479,23,FALSE))</f>
        <v/>
      </c>
      <c r="E58" s="74"/>
      <c r="F58" s="358">
        <f>IF(ISERROR(VLOOKUP(B58,Données!$B$3:$U$1479,11,FALSE)),0,VLOOKUP(B58,Données!$B$3:$U$1479,11,FALSE))</f>
        <v>0</v>
      </c>
      <c r="G58" s="74">
        <f t="shared" si="1"/>
        <v>0</v>
      </c>
      <c r="H58" s="363">
        <f>IF(ISERROR(VLOOKUP(B58,Données!$B$3:$U$1479,12,FALSE)),0,VLOOKUP(B58,Données!$B$3:$U$1479,12,FALSE))</f>
        <v>0</v>
      </c>
      <c r="I58" s="74">
        <f>IF(((E58+5)-'Calcul Masse Salariale'!$B$1)&lt;=0,0,(E58+5)-'Calcul Masse Salariale'!$B$1)</f>
        <v>0</v>
      </c>
      <c r="J58" s="244"/>
    </row>
    <row r="59" spans="1:10" ht="15.75" x14ac:dyDescent="0.25">
      <c r="A59" s="496"/>
      <c r="B59" s="74"/>
      <c r="C59" s="74" t="str">
        <f>IF(ISERROR(VLOOKUP(B59,Données!$B$3:$L$1479,5,FALSE)),"",VLOOKUP(B59,Données!$B$3:$L$1479,5,FALSE))</f>
        <v/>
      </c>
      <c r="D59" s="347" t="str">
        <f>IF(ISERROR(VLOOKUP(B59,Données!$B$3:$X$1479,23,FALSE)),"",VLOOKUP(B59,Données!$B$3:$X$1479,23,FALSE))</f>
        <v/>
      </c>
      <c r="E59" s="74"/>
      <c r="F59" s="358">
        <f>IF(ISERROR(VLOOKUP(B59,Données!$B$3:$U$1479,11,FALSE)),0,VLOOKUP(B59,Données!$B$3:$U$1479,11,FALSE))</f>
        <v>0</v>
      </c>
      <c r="G59" s="74">
        <f t="shared" si="1"/>
        <v>0</v>
      </c>
      <c r="H59" s="363">
        <f>IF(ISERROR(VLOOKUP(B59,Données!$B$3:$U$1479,12,FALSE)),0,VLOOKUP(B59,Données!$B$3:$U$1479,12,FALSE))</f>
        <v>0</v>
      </c>
      <c r="I59" s="74">
        <f>IF(((E59+5)-'Calcul Masse Salariale'!$B$1)&lt;=0,0,(E59+5)-'Calcul Masse Salariale'!$B$1)</f>
        <v>0</v>
      </c>
      <c r="J59" s="244"/>
    </row>
    <row r="60" spans="1:10" ht="15.75" x14ac:dyDescent="0.25">
      <c r="A60" s="496"/>
      <c r="B60" s="74"/>
      <c r="C60" s="74" t="str">
        <f>IF(ISERROR(VLOOKUP(B60,Données!$B$3:$L$1479,5,FALSE)),"",VLOOKUP(B60,Données!$B$3:$L$1479,5,FALSE))</f>
        <v/>
      </c>
      <c r="D60" s="347" t="str">
        <f>IF(ISERROR(VLOOKUP(B60,Données!$B$3:$X$1479,23,FALSE)),"",VLOOKUP(B60,Données!$B$3:$X$1479,23,FALSE))</f>
        <v/>
      </c>
      <c r="E60" s="74"/>
      <c r="F60" s="358">
        <f>IF(ISERROR(VLOOKUP(B60,Données!$B$3:$U$1479,11,FALSE)),0,VLOOKUP(B60,Données!$B$3:$U$1479,11,FALSE))</f>
        <v>0</v>
      </c>
      <c r="G60" s="74">
        <f t="shared" si="1"/>
        <v>0</v>
      </c>
      <c r="H60" s="363">
        <f>IF(ISERROR(VLOOKUP(B60,Données!$B$3:$U$1479,12,FALSE)),0,VLOOKUP(B60,Données!$B$3:$U$1479,12,FALSE))</f>
        <v>0</v>
      </c>
      <c r="I60" s="74">
        <f>IF(((E60+5)-'Calcul Masse Salariale'!$B$1)&lt;=0,0,(E60+5)-'Calcul Masse Salariale'!$B$1)</f>
        <v>0</v>
      </c>
      <c r="J60" s="244"/>
    </row>
    <row r="61" spans="1:10" ht="15.75" x14ac:dyDescent="0.25">
      <c r="A61" s="496"/>
      <c r="B61" s="74"/>
      <c r="C61" s="74" t="str">
        <f>IF(ISERROR(VLOOKUP(B61,Données!$B$3:$L$1479,5,FALSE)),"",VLOOKUP(B61,Données!$B$3:$L$1479,5,FALSE))</f>
        <v/>
      </c>
      <c r="D61" s="347" t="str">
        <f>IF(ISERROR(VLOOKUP(B61,Données!$B$3:$X$1479,23,FALSE)),"",VLOOKUP(B61,Données!$B$3:$X$1479,23,FALSE))</f>
        <v/>
      </c>
      <c r="E61" s="74"/>
      <c r="F61" s="358">
        <f>IF(ISERROR(VLOOKUP(B61,Données!$B$3:$U$1479,11,FALSE)),0,VLOOKUP(B61,Données!$B$3:$U$1479,11,FALSE))</f>
        <v>0</v>
      </c>
      <c r="G61" s="74">
        <f t="shared" si="1"/>
        <v>0</v>
      </c>
      <c r="H61" s="363">
        <f>IF(ISERROR(VLOOKUP(B61,Données!$B$3:$U$1479,12,FALSE)),0,VLOOKUP(B61,Données!$B$3:$U$1479,12,FALSE))</f>
        <v>0</v>
      </c>
      <c r="I61" s="74">
        <f>IF(((E61+5)-'Calcul Masse Salariale'!$B$1)&lt;=0,0,(E61+5)-'Calcul Masse Salariale'!$B$1)</f>
        <v>0</v>
      </c>
      <c r="J61" s="244"/>
    </row>
    <row r="62" spans="1:10" ht="15.75" x14ac:dyDescent="0.25">
      <c r="A62" s="496"/>
      <c r="B62" s="74"/>
      <c r="C62" s="74" t="str">
        <f>IF(ISERROR(VLOOKUP(B62,Données!$B$3:$L$1479,5,FALSE)),"",VLOOKUP(B62,Données!$B$3:$L$1479,5,FALSE))</f>
        <v/>
      </c>
      <c r="D62" s="347" t="str">
        <f>IF(ISERROR(VLOOKUP(B62,Données!$B$3:$X$1479,23,FALSE)),"",VLOOKUP(B62,Données!$B$3:$X$1479,23,FALSE))</f>
        <v/>
      </c>
      <c r="E62" s="74"/>
      <c r="F62" s="358">
        <f>IF(ISERROR(VLOOKUP(B62,Données!$B$3:$U$1479,11,FALSE)),0,VLOOKUP(B62,Données!$B$3:$U$1479,11,FALSE))</f>
        <v>0</v>
      </c>
      <c r="G62" s="74">
        <f t="shared" si="1"/>
        <v>0</v>
      </c>
      <c r="H62" s="363">
        <f>IF(ISERROR(VLOOKUP(B62,Données!$B$3:$U$1479,12,FALSE)),0,VLOOKUP(B62,Données!$B$3:$U$1479,12,FALSE))</f>
        <v>0</v>
      </c>
      <c r="I62" s="74">
        <f>IF(((E62+5)-'Calcul Masse Salariale'!$B$1)&lt;=0,0,(E62+5)-'Calcul Masse Salariale'!$B$1)</f>
        <v>0</v>
      </c>
      <c r="J62" s="244"/>
    </row>
    <row r="63" spans="1:10" ht="15.75" x14ac:dyDescent="0.25">
      <c r="A63" s="496"/>
      <c r="B63" s="74"/>
      <c r="C63" s="74" t="str">
        <f>IF(ISERROR(VLOOKUP(B63,Données!$B$3:$L$1479,5,FALSE)),"",VLOOKUP(B63,Données!$B$3:$L$1479,5,FALSE))</f>
        <v/>
      </c>
      <c r="D63" s="347" t="str">
        <f>IF(ISERROR(VLOOKUP(B63,Données!$B$3:$X$1479,23,FALSE)),"",VLOOKUP(B63,Données!$B$3:$X$1479,23,FALSE))</f>
        <v/>
      </c>
      <c r="E63" s="74"/>
      <c r="F63" s="358">
        <f>IF(ISERROR(VLOOKUP(B63,Données!$B$3:$U$1479,11,FALSE)),0,VLOOKUP(B63,Données!$B$3:$U$1479,11,FALSE))</f>
        <v>0</v>
      </c>
      <c r="G63" s="74">
        <f t="shared" si="1"/>
        <v>0</v>
      </c>
      <c r="H63" s="363">
        <f>IF(ISERROR(VLOOKUP(B63,Données!$B$3:$U$1479,12,FALSE)),0,VLOOKUP(B63,Données!$B$3:$U$1479,12,FALSE))</f>
        <v>0</v>
      </c>
      <c r="I63" s="74">
        <f>IF(((E63+5)-'Calcul Masse Salariale'!$B$1)&lt;=0,0,(E63+5)-'Calcul Masse Salariale'!$B$1)</f>
        <v>0</v>
      </c>
      <c r="J63" s="244"/>
    </row>
    <row r="64" spans="1:10" ht="15.75" x14ac:dyDescent="0.25">
      <c r="A64" s="496"/>
      <c r="B64" s="74"/>
      <c r="C64" s="74" t="str">
        <f>IF(ISERROR(VLOOKUP(B64,Données!$B$3:$L$1479,5,FALSE)),"",VLOOKUP(B64,Données!$B$3:$L$1479,5,FALSE))</f>
        <v/>
      </c>
      <c r="D64" s="347" t="str">
        <f>IF(ISERROR(VLOOKUP(B64,Données!$B$3:$X$1479,23,FALSE)),"",VLOOKUP(B64,Données!$B$3:$X$1479,23,FALSE))</f>
        <v/>
      </c>
      <c r="E64" s="74"/>
      <c r="F64" s="358">
        <f>IF(ISERROR(VLOOKUP(B64,Données!$B$3:$U$1479,11,FALSE)),0,VLOOKUP(B64,Données!$B$3:$U$1479,11,FALSE))</f>
        <v>0</v>
      </c>
      <c r="G64" s="74">
        <f t="shared" si="1"/>
        <v>0</v>
      </c>
      <c r="H64" s="363">
        <f>IF(ISERROR(VLOOKUP(B64,Données!$B$3:$U$1479,12,FALSE)),0,VLOOKUP(B64,Données!$B$3:$U$1479,12,FALSE))</f>
        <v>0</v>
      </c>
      <c r="I64" s="74">
        <f>IF(((E64+5)-'Calcul Masse Salariale'!$B$1)&lt;=0,0,(E64+5)-'Calcul Masse Salariale'!$B$1)</f>
        <v>0</v>
      </c>
      <c r="J64" s="244"/>
    </row>
    <row r="65" spans="1:10" ht="15.75" x14ac:dyDescent="0.25">
      <c r="A65" s="496"/>
      <c r="B65" s="74"/>
      <c r="C65" s="74" t="str">
        <f>IF(ISERROR(VLOOKUP(B65,Données!$B$3:$L$1479,5,FALSE)),"",VLOOKUP(B65,Données!$B$3:$L$1479,5,FALSE))</f>
        <v/>
      </c>
      <c r="D65" s="347" t="str">
        <f>IF(ISERROR(VLOOKUP(B65,Données!$B$3:$X$1479,23,FALSE)),"",VLOOKUP(B65,Données!$B$3:$X$1479,23,FALSE))</f>
        <v/>
      </c>
      <c r="E65" s="74"/>
      <c r="F65" s="358">
        <f>IF(ISERROR(VLOOKUP(B65,Données!$B$3:$U$1479,11,FALSE)),0,VLOOKUP(B65,Données!$B$3:$U$1479,11,FALSE))</f>
        <v>0</v>
      </c>
      <c r="G65" s="74">
        <f t="shared" si="1"/>
        <v>0</v>
      </c>
      <c r="H65" s="363">
        <f>IF(ISERROR(VLOOKUP(B65,Données!$B$3:$U$1479,12,FALSE)),0,VLOOKUP(B65,Données!$B$3:$U$1479,12,FALSE))</f>
        <v>0</v>
      </c>
      <c r="I65" s="74">
        <f>IF(((E65+5)-'Calcul Masse Salariale'!$B$1)&lt;=0,0,(E65+5)-'Calcul Masse Salariale'!$B$1)</f>
        <v>0</v>
      </c>
      <c r="J65" s="244"/>
    </row>
    <row r="66" spans="1:10" ht="15.75" x14ac:dyDescent="0.25">
      <c r="A66" s="496"/>
      <c r="B66" s="74"/>
      <c r="C66" s="74" t="str">
        <f>IF(ISERROR(VLOOKUP(B66,Données!$B$3:$L$1479,5,FALSE)),"",VLOOKUP(B66,Données!$B$3:$L$1479,5,FALSE))</f>
        <v/>
      </c>
      <c r="D66" s="347" t="str">
        <f>IF(ISERROR(VLOOKUP(B66,Données!$B$3:$X$1479,23,FALSE)),"",VLOOKUP(B66,Données!$B$3:$X$1479,23,FALSE))</f>
        <v/>
      </c>
      <c r="E66" s="74"/>
      <c r="F66" s="358">
        <f>IF(ISERROR(VLOOKUP(B66,Données!$B$3:$U$1479,11,FALSE)),0,VLOOKUP(B66,Données!$B$3:$U$1479,11,FALSE))</f>
        <v>0</v>
      </c>
      <c r="G66" s="74">
        <f t="shared" si="1"/>
        <v>0</v>
      </c>
      <c r="H66" s="363">
        <f>IF(ISERROR(VLOOKUP(B66,Données!$B$3:$U$1479,12,FALSE)),0,VLOOKUP(B66,Données!$B$3:$U$1479,12,FALSE))</f>
        <v>0</v>
      </c>
      <c r="I66" s="74">
        <f>IF(((E66+5)-'Calcul Masse Salariale'!$B$1)&lt;=0,0,(E66+5)-'Calcul Masse Salariale'!$B$1)</f>
        <v>0</v>
      </c>
      <c r="J66" s="244"/>
    </row>
    <row r="67" spans="1:10" ht="15.75" x14ac:dyDescent="0.25">
      <c r="A67" s="496"/>
      <c r="B67" s="74"/>
      <c r="C67" s="74" t="str">
        <f>IF(ISERROR(VLOOKUP(B67,Données!$B$3:$L$1479,5,FALSE)),"",VLOOKUP(B67,Données!$B$3:$L$1479,5,FALSE))</f>
        <v/>
      </c>
      <c r="D67" s="347" t="str">
        <f>IF(ISERROR(VLOOKUP(B67,Données!$B$3:$X$1479,23,FALSE)),"",VLOOKUP(B67,Données!$B$3:$X$1479,23,FALSE))</f>
        <v/>
      </c>
      <c r="E67" s="74"/>
      <c r="F67" s="358">
        <f>IF(ISERROR(VLOOKUP(B67,Données!$B$3:$U$1479,11,FALSE)),0,VLOOKUP(B67,Données!$B$3:$U$1479,11,FALSE))</f>
        <v>0</v>
      </c>
      <c r="G67" s="74">
        <f t="shared" si="1"/>
        <v>0</v>
      </c>
      <c r="H67" s="363">
        <f>IF(ISERROR(VLOOKUP(B67,Données!$B$3:$U$1479,12,FALSE)),0,VLOOKUP(B67,Données!$B$3:$U$1479,12,FALSE))</f>
        <v>0</v>
      </c>
      <c r="I67" s="74">
        <f>IF(((E67+5)-'Calcul Masse Salariale'!$B$1)&lt;=0,0,(E67+5)-'Calcul Masse Salariale'!$B$1)</f>
        <v>0</v>
      </c>
      <c r="J67" s="244"/>
    </row>
    <row r="68" spans="1:10" ht="15.75" x14ac:dyDescent="0.25">
      <c r="A68" s="496"/>
      <c r="B68" s="74"/>
      <c r="C68" s="74" t="str">
        <f>IF(ISERROR(VLOOKUP(B68,Données!$B$3:$L$1479,5,FALSE)),"",VLOOKUP(B68,Données!$B$3:$L$1479,5,FALSE))</f>
        <v/>
      </c>
      <c r="D68" s="347" t="str">
        <f>IF(ISERROR(VLOOKUP(B68,Données!$B$3:$X$1479,23,FALSE)),"",VLOOKUP(B68,Données!$B$3:$X$1479,23,FALSE))</f>
        <v/>
      </c>
      <c r="E68" s="74"/>
      <c r="F68" s="358">
        <f>IF(ISERROR(VLOOKUP(B68,Données!$B$3:$U$1479,11,FALSE)),0,VLOOKUP(B68,Données!$B$3:$U$1479,11,FALSE))</f>
        <v>0</v>
      </c>
      <c r="G68" s="74">
        <f t="shared" si="1"/>
        <v>0</v>
      </c>
      <c r="H68" s="363">
        <f>IF(ISERROR(VLOOKUP(B68,Données!$B$3:$U$1479,12,FALSE)),0,VLOOKUP(B68,Données!$B$3:$U$1479,12,FALSE))</f>
        <v>0</v>
      </c>
      <c r="I68" s="74">
        <f>IF(((E68+5)-'Calcul Masse Salariale'!$B$1)&lt;=0,0,(E68+5)-'Calcul Masse Salariale'!$B$1)</f>
        <v>0</v>
      </c>
      <c r="J68" s="244"/>
    </row>
    <row r="69" spans="1:10" ht="15.75" x14ac:dyDescent="0.25">
      <c r="A69" s="496"/>
      <c r="B69" s="74"/>
      <c r="C69" s="74" t="str">
        <f>IF(ISERROR(VLOOKUP(B69,Données!$B$3:$L$1479,5,FALSE)),"",VLOOKUP(B69,Données!$B$3:$L$1479,5,FALSE))</f>
        <v/>
      </c>
      <c r="D69" s="347" t="str">
        <f>IF(ISERROR(VLOOKUP(B69,Données!$B$3:$X$1479,23,FALSE)),"",VLOOKUP(B69,Données!$B$3:$X$1479,23,FALSE))</f>
        <v/>
      </c>
      <c r="E69" s="74"/>
      <c r="F69" s="358">
        <f>IF(ISERROR(VLOOKUP(B69,Données!$B$3:$U$1479,11,FALSE)),0,VLOOKUP(B69,Données!$B$3:$U$1479,11,FALSE))</f>
        <v>0</v>
      </c>
      <c r="G69" s="74">
        <f t="shared" si="1"/>
        <v>0</v>
      </c>
      <c r="H69" s="363">
        <f>IF(ISERROR(VLOOKUP(B69,Données!$B$3:$U$1479,12,FALSE)),0,VLOOKUP(B69,Données!$B$3:$U$1479,12,FALSE))</f>
        <v>0</v>
      </c>
      <c r="I69" s="74">
        <f>IF(((E69+5)-'Calcul Masse Salariale'!$B$1)&lt;=0,0,(E69+5)-'Calcul Masse Salariale'!$B$1)</f>
        <v>0</v>
      </c>
      <c r="J69" s="244"/>
    </row>
    <row r="70" spans="1:10" ht="15.75" x14ac:dyDescent="0.25">
      <c r="A70" s="496"/>
      <c r="B70" s="74"/>
      <c r="C70" s="74" t="str">
        <f>IF(ISERROR(VLOOKUP(B70,Données!$B$3:$L$1479,5,FALSE)),"",VLOOKUP(B70,Données!$B$3:$L$1479,5,FALSE))</f>
        <v/>
      </c>
      <c r="D70" s="347" t="str">
        <f>IF(ISERROR(VLOOKUP(B70,Données!$B$3:$X$1479,23,FALSE)),"",VLOOKUP(B70,Données!$B$3:$X$1479,23,FALSE))</f>
        <v/>
      </c>
      <c r="E70" s="74"/>
      <c r="F70" s="358">
        <f>IF(ISERROR(VLOOKUP(B70,Données!$B$3:$U$1479,11,FALSE)),0,VLOOKUP(B70,Données!$B$3:$U$1479,11,FALSE))</f>
        <v>0</v>
      </c>
      <c r="G70" s="74">
        <f t="shared" si="1"/>
        <v>0</v>
      </c>
      <c r="H70" s="363">
        <f>IF(ISERROR(VLOOKUP(B70,Données!$B$3:$U$1479,12,FALSE)),0,VLOOKUP(B70,Données!$B$3:$U$1479,12,FALSE))</f>
        <v>0</v>
      </c>
      <c r="I70" s="74">
        <f>IF(((E70+5)-'Calcul Masse Salariale'!$B$1)&lt;=0,0,(E70+5)-'Calcul Masse Salariale'!$B$1)</f>
        <v>0</v>
      </c>
      <c r="J70" s="244"/>
    </row>
    <row r="71" spans="1:10" ht="15.75" x14ac:dyDescent="0.25">
      <c r="A71" s="496"/>
      <c r="B71" s="74"/>
      <c r="C71" s="74" t="str">
        <f>IF(ISERROR(VLOOKUP(B71,Données!$B$3:$L$1479,5,FALSE)),"",VLOOKUP(B71,Données!$B$3:$L$1479,5,FALSE))</f>
        <v/>
      </c>
      <c r="D71" s="347" t="str">
        <f>IF(ISERROR(VLOOKUP(B71,Données!$B$3:$X$1479,23,FALSE)),"",VLOOKUP(B71,Données!$B$3:$X$1479,23,FALSE))</f>
        <v/>
      </c>
      <c r="E71" s="74"/>
      <c r="F71" s="358">
        <f>IF(ISERROR(VLOOKUP(B71,Données!$B$3:$U$1479,11,FALSE)),0,VLOOKUP(B71,Données!$B$3:$U$1479,11,FALSE))</f>
        <v>0</v>
      </c>
      <c r="G71" s="74">
        <f t="shared" si="1"/>
        <v>0</v>
      </c>
      <c r="H71" s="363">
        <f>IF(ISERROR(VLOOKUP(B71,Données!$B$3:$U$1479,12,FALSE)),0,VLOOKUP(B71,Données!$B$3:$U$1479,12,FALSE))</f>
        <v>0</v>
      </c>
      <c r="I71" s="74">
        <f>IF(((E71+5)-'Calcul Masse Salariale'!$B$1)&lt;=0,0,(E71+5)-'Calcul Masse Salariale'!$B$1)</f>
        <v>0</v>
      </c>
      <c r="J71" s="244"/>
    </row>
    <row r="72" spans="1:10" ht="15.75" x14ac:dyDescent="0.25">
      <c r="A72" s="496"/>
      <c r="B72" s="74"/>
      <c r="C72" s="74" t="str">
        <f>IF(ISERROR(VLOOKUP(B72,Données!$B$3:$L$1479,5,FALSE)),"",VLOOKUP(B72,Données!$B$3:$L$1479,5,FALSE))</f>
        <v/>
      </c>
      <c r="D72" s="347" t="str">
        <f>IF(ISERROR(VLOOKUP(B72,Données!$B$3:$X$1479,23,FALSE)),"",VLOOKUP(B72,Données!$B$3:$X$1479,23,FALSE))</f>
        <v/>
      </c>
      <c r="E72" s="74"/>
      <c r="F72" s="358">
        <f>IF(ISERROR(VLOOKUP(B72,Données!$B$3:$U$1479,11,FALSE)),0,VLOOKUP(B72,Données!$B$3:$U$1479,11,FALSE))</f>
        <v>0</v>
      </c>
      <c r="G72" s="74">
        <f t="shared" si="1"/>
        <v>0</v>
      </c>
      <c r="H72" s="363">
        <f>IF(ISERROR(VLOOKUP(B72,Données!$B$3:$U$1479,12,FALSE)),0,VLOOKUP(B72,Données!$B$3:$U$1479,12,FALSE))</f>
        <v>0</v>
      </c>
      <c r="I72" s="74">
        <f>IF(((E72+5)-'Calcul Masse Salariale'!$B$1)&lt;=0,0,(E72+5)-'Calcul Masse Salariale'!$B$1)</f>
        <v>0</v>
      </c>
      <c r="J72" s="244"/>
    </row>
    <row r="73" spans="1:10" ht="15.75" x14ac:dyDescent="0.25">
      <c r="A73" s="496"/>
      <c r="B73" s="74"/>
      <c r="C73" s="74" t="str">
        <f>IF(ISERROR(VLOOKUP(B73,Données!$B$3:$L$1479,5,FALSE)),"",VLOOKUP(B73,Données!$B$3:$L$1479,5,FALSE))</f>
        <v/>
      </c>
      <c r="D73" s="347" t="str">
        <f>IF(ISERROR(VLOOKUP(B73,Données!$B$3:$X$1479,23,FALSE)),"",VLOOKUP(B73,Données!$B$3:$X$1479,23,FALSE))</f>
        <v/>
      </c>
      <c r="E73" s="74"/>
      <c r="F73" s="358">
        <f>IF(ISERROR(VLOOKUP(B73,Données!$B$3:$U$1479,11,FALSE)),0,VLOOKUP(B73,Données!$B$3:$U$1479,11,FALSE))</f>
        <v>0</v>
      </c>
      <c r="G73" s="74">
        <f t="shared" si="1"/>
        <v>0</v>
      </c>
      <c r="H73" s="363">
        <f>IF(ISERROR(VLOOKUP(B73,Données!$B$3:$U$1479,12,FALSE)),0,VLOOKUP(B73,Données!$B$3:$U$1479,12,FALSE))</f>
        <v>0</v>
      </c>
      <c r="I73" s="74">
        <f>IF(((E73+5)-'Calcul Masse Salariale'!$B$1)&lt;=0,0,(E73+5)-'Calcul Masse Salariale'!$B$1)</f>
        <v>0</v>
      </c>
    </row>
    <row r="74" spans="1:10" x14ac:dyDescent="0.25">
      <c r="F74" s="358">
        <f>IF(ISERROR(VLOOKUP(B74,Données!$B$3:$U$1479,11,FALSE)),0,VLOOKUP(B74,Données!$B$3:$U$1479,11,FALSE))</f>
        <v>0</v>
      </c>
      <c r="G74" s="401">
        <f>IF(ISERROR(VLOOKUP(#REF!,Données!$B$3:$U$1479,20,FALSE)),0,VLOOKUP(#REF!,Données!$B$3:$U$1479,20,FALSE))</f>
        <v>0</v>
      </c>
    </row>
  </sheetData>
  <mergeCells count="13">
    <mergeCell ref="A1:C1"/>
    <mergeCell ref="A23:A30"/>
    <mergeCell ref="A31:E31"/>
    <mergeCell ref="A32:E32"/>
    <mergeCell ref="O1:R1"/>
    <mergeCell ref="A39:A73"/>
    <mergeCell ref="A2:A14"/>
    <mergeCell ref="K9:L9"/>
    <mergeCell ref="A15:A20"/>
    <mergeCell ref="A21:A22"/>
    <mergeCell ref="A35:A36"/>
    <mergeCell ref="G36:I36"/>
    <mergeCell ref="C36:E36"/>
  </mergeCells>
  <conditionalFormatting sqref="G3:G30">
    <cfRule type="iconSet" priority="9">
      <iconSet iconSet="3Symbols" showValue="0" reverse="1">
        <cfvo type="percent" val="0"/>
        <cfvo type="num" val="0.5" gte="0"/>
        <cfvo type="num" val="1"/>
      </iconSet>
    </cfRule>
  </conditionalFormatting>
  <conditionalFormatting sqref="H3:H30">
    <cfRule type="expression" dxfId="11" priority="6">
      <formula>(F3&lt;&gt;H3)</formula>
    </cfRule>
  </conditionalFormatting>
  <conditionalFormatting sqref="G39:G52">
    <cfRule type="iconSet" priority="5">
      <iconSet iconSet="3Flags" showValue="0">
        <cfvo type="percent" val="0"/>
        <cfvo type="num" val="1"/>
        <cfvo type="num" val="2"/>
      </iconSet>
    </cfRule>
  </conditionalFormatting>
  <conditionalFormatting sqref="G53:G73">
    <cfRule type="iconSet" priority="4">
      <iconSet iconSet="3Flags" showValue="0">
        <cfvo type="percent" val="0"/>
        <cfvo type="num" val="1"/>
        <cfvo type="num" val="2"/>
      </iconSet>
    </cfRule>
  </conditionalFormatting>
  <conditionalFormatting sqref="G35">
    <cfRule type="iconSet" priority="3">
      <iconSet iconSet="3Symbols" showValue="0" reverse="1">
        <cfvo type="percent" val="0"/>
        <cfvo type="num" val="0.5" gte="0"/>
        <cfvo type="num" val="1"/>
      </iconSet>
    </cfRule>
  </conditionalFormatting>
  <conditionalFormatting sqref="H39:H73">
    <cfRule type="expression" dxfId="10" priority="1">
      <formula>(F39&lt;&gt;H39)</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8" id="{D9FC9422-C682-46D6-ACE3-0EB7E7EFCA4A}">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2" id="{566E9BBF-6AB9-42DB-B1FE-7B074B8582AB}">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85" zoomScaleNormal="85" workbookViewId="0">
      <selection activeCell="C58" sqref="C58"/>
    </sheetView>
  </sheetViews>
  <sheetFormatPr baseColWidth="10" defaultColWidth="11.42578125" defaultRowHeight="15" x14ac:dyDescent="0.25"/>
  <cols>
    <col min="1" max="1" width="12.42578125" style="185" customWidth="1"/>
    <col min="2" max="2" width="24.7109375" style="185" customWidth="1"/>
    <col min="3" max="3" width="7.140625" style="196" bestFit="1" customWidth="1"/>
    <col min="4" max="4" width="4" style="196" bestFit="1" customWidth="1"/>
    <col min="5" max="5" width="13.140625" style="185" bestFit="1" customWidth="1"/>
    <col min="6" max="6" width="25.28515625" style="185" bestFit="1" customWidth="1"/>
    <col min="7" max="7" width="15.42578125" style="204" bestFit="1" customWidth="1"/>
    <col min="8" max="8" width="24.5703125" style="185" bestFit="1" customWidth="1"/>
    <col min="9" max="9" width="11.28515625" style="185" customWidth="1"/>
    <col min="10" max="10" width="2" style="185" customWidth="1"/>
    <col min="11" max="11" width="15.28515625" style="185" customWidth="1"/>
    <col min="12" max="12" width="25.140625" style="185" customWidth="1"/>
    <col min="13" max="13" width="2" style="184" customWidth="1"/>
    <col min="14" max="14" width="12.7109375" style="185" bestFit="1" customWidth="1"/>
    <col min="15" max="15" width="21" style="185" bestFit="1" customWidth="1"/>
    <col min="16" max="16" width="23" style="185" customWidth="1"/>
    <col min="17" max="17" width="16" style="185" customWidth="1"/>
    <col min="18" max="18" width="13.5703125" style="185" customWidth="1"/>
    <col min="19" max="16384" width="11.42578125" style="185"/>
  </cols>
  <sheetData>
    <row r="1" spans="1:20" ht="21.75" thickBot="1" x14ac:dyDescent="0.4">
      <c r="A1" s="565" t="s">
        <v>41</v>
      </c>
      <c r="B1" s="565"/>
      <c r="C1" s="565"/>
      <c r="D1" s="339"/>
      <c r="E1" s="182" t="s">
        <v>187</v>
      </c>
      <c r="F1" s="299">
        <f>SUM(F3:F30)</f>
        <v>0</v>
      </c>
      <c r="G1" s="182" t="s">
        <v>188</v>
      </c>
      <c r="H1" s="299">
        <f>F32</f>
        <v>102000000</v>
      </c>
      <c r="I1" s="183"/>
      <c r="J1" s="184"/>
      <c r="K1" s="186" t="s">
        <v>59</v>
      </c>
      <c r="L1" s="186"/>
      <c r="N1" s="184"/>
      <c r="O1" s="570" t="s">
        <v>45</v>
      </c>
      <c r="P1" s="570"/>
      <c r="Q1" s="570"/>
      <c r="R1" s="570"/>
      <c r="S1" s="206"/>
    </row>
    <row r="2" spans="1:20" ht="30" x14ac:dyDescent="0.25">
      <c r="A2" s="557" t="s">
        <v>38</v>
      </c>
      <c r="B2" s="187" t="s">
        <v>36</v>
      </c>
      <c r="C2" s="187" t="s">
        <v>52</v>
      </c>
      <c r="D2" s="7" t="s">
        <v>405</v>
      </c>
      <c r="E2" s="187" t="s">
        <v>5</v>
      </c>
      <c r="F2" s="24" t="s">
        <v>1157</v>
      </c>
      <c r="G2" s="188" t="s">
        <v>189</v>
      </c>
      <c r="H2" s="19" t="s">
        <v>2678</v>
      </c>
      <c r="I2" s="189" t="s">
        <v>2405</v>
      </c>
      <c r="J2" s="184"/>
      <c r="K2" s="41" t="s">
        <v>2437</v>
      </c>
      <c r="L2" s="41" t="s">
        <v>47</v>
      </c>
      <c r="N2" s="208" t="s">
        <v>112</v>
      </c>
      <c r="O2" s="377" t="s">
        <v>108</v>
      </c>
      <c r="P2" s="385" t="s">
        <v>109</v>
      </c>
      <c r="Q2" s="190" t="s">
        <v>46</v>
      </c>
      <c r="R2" s="190" t="s">
        <v>55</v>
      </c>
    </row>
    <row r="3" spans="1:20" ht="15.75" x14ac:dyDescent="0.25">
      <c r="A3" s="557"/>
      <c r="B3" s="209" t="s">
        <v>577</v>
      </c>
      <c r="C3" s="192" t="str">
        <f>IF(ISERROR(VLOOKUP(B3,Données!$B$3:$L$1479,5,FALSE)),"",VLOOKUP(B3,Données!$B$3:$L$1479,5,FALSE))</f>
        <v/>
      </c>
      <c r="D3" s="347" t="str">
        <f>IF(ISERROR(VLOOKUP(B3,Données!$B$3:$X$1479,23,FALSE)),"",VLOOKUP(B3,Données!$B$3:$X$1479,23,FALSE))</f>
        <v/>
      </c>
      <c r="E3" s="192" t="str">
        <f>IF(ISERROR(VLOOKUP(B3,Données!$B$3:$L$1479,7,FALSE)),"",VLOOKUP(B3,Données!$B$3:$L$1479,7,FALSE))</f>
        <v/>
      </c>
      <c r="F3" s="297">
        <f>IF(ISERROR(VLOOKUP(B3,Données!$B$3:$U$1479,11,FALSE)),0,VLOOKUP(B3,Données!$B$3:$U$1479,11,FALSE))</f>
        <v>0</v>
      </c>
      <c r="G3" s="193">
        <f>VALUE(COUNTIF(Validation!$A$2:$H$64,B3))-1</f>
        <v>0</v>
      </c>
      <c r="H3" s="363">
        <f>IF(ISERROR(VLOOKUP(B3,Données!$B$3:$U$1479,12,FALSE)),0,VLOOKUP(B3,Données!$B$3:$U$1479,12,FALSE))</f>
        <v>0</v>
      </c>
      <c r="I3" s="194">
        <f>IF(ISERROR(VLOOKUP(B3,Données!$B$3:$U$1479,20,FALSE)),0,VLOOKUP(B3,Données!$B$3:$U$1479,20,FALSE))</f>
        <v>0</v>
      </c>
      <c r="J3" s="184"/>
      <c r="O3" s="274"/>
      <c r="P3" s="209"/>
      <c r="Q3" s="462"/>
      <c r="R3" s="462" t="str">
        <f>IF(Q3="","",Q3+7)</f>
        <v/>
      </c>
    </row>
    <row r="4" spans="1:20" ht="15.75" x14ac:dyDescent="0.25">
      <c r="A4" s="557"/>
      <c r="B4" s="274" t="s">
        <v>201</v>
      </c>
      <c r="C4" s="192" t="str">
        <f>IF(ISERROR(VLOOKUP(B4,Données!$B$3:$L$1479,5,FALSE)),"",VLOOKUP(B4,Données!$B$3:$L$1479,5,FALSE))</f>
        <v/>
      </c>
      <c r="D4" s="347" t="str">
        <f>IF(ISERROR(VLOOKUP(B4,Données!$B$3:$X$1479,23,FALSE)),"",VLOOKUP(B4,Données!$B$3:$X$1479,23,FALSE))</f>
        <v/>
      </c>
      <c r="E4" s="192" t="str">
        <f>IF(ISERROR(VLOOKUP(B4,Données!$B$3:$L$1479,7,FALSE)),"",VLOOKUP(B4,Données!$B$3:$L$1479,7,FALSE))</f>
        <v/>
      </c>
      <c r="F4" s="297">
        <f>IF(ISERROR(VLOOKUP(B4,Données!$B$3:$U$1479,11,FALSE)),0,VLOOKUP(B4,Données!$B$3:$U$1479,11,FALSE))</f>
        <v>0</v>
      </c>
      <c r="G4" s="193">
        <f>VALUE(COUNTIF(Validation!$A$2:$H$64,B4))-1</f>
        <v>0</v>
      </c>
      <c r="H4" s="363">
        <f>IF(ISERROR(VLOOKUP(B4,Données!$B$3:$U$1479,12,FALSE)),0,VLOOKUP(B4,Données!$B$3:$U$1479,12,FALSE))</f>
        <v>0</v>
      </c>
      <c r="I4" s="194">
        <f>IF(ISERROR(VLOOKUP(B4,Données!$B$3:$U$1479,20,FALSE)),0,VLOOKUP(B4,Données!$B$3:$U$1479,20,FALSE))</f>
        <v>0</v>
      </c>
      <c r="J4" s="184"/>
      <c r="K4" s="195"/>
      <c r="O4" s="41"/>
      <c r="P4" s="209"/>
      <c r="Q4" s="462"/>
      <c r="R4" s="462" t="str">
        <f t="shared" ref="R4:R31" si="0">IF(Q4="","",Q4+7)</f>
        <v/>
      </c>
    </row>
    <row r="5" spans="1:20" ht="15.75" x14ac:dyDescent="0.25">
      <c r="A5" s="557"/>
      <c r="B5" s="274" t="s">
        <v>203</v>
      </c>
      <c r="C5" s="192" t="str">
        <f>IF(ISERROR(VLOOKUP(B5,Données!$B$3:$L$1479,5,FALSE)),"",VLOOKUP(B5,Données!$B$3:$L$1479,5,FALSE))</f>
        <v/>
      </c>
      <c r="D5" s="347" t="str">
        <f>IF(ISERROR(VLOOKUP(B5,Données!$B$3:$X$1479,23,FALSE)),"",VLOOKUP(B5,Données!$B$3:$X$1479,23,FALSE))</f>
        <v/>
      </c>
      <c r="E5" s="192" t="str">
        <f>IF(ISERROR(VLOOKUP(B5,Données!$B$3:$L$1479,7,FALSE)),"",VLOOKUP(B5,Données!$B$3:$L$1479,7,FALSE))</f>
        <v/>
      </c>
      <c r="F5" s="297">
        <f>IF(ISERROR(VLOOKUP(B5,Données!$B$3:$U$1479,11,FALSE)),0,VLOOKUP(B5,Données!$B$3:$U$1479,11,FALSE))</f>
        <v>0</v>
      </c>
      <c r="G5" s="193">
        <f>VALUE(COUNTIF(Validation!$A$2:$H$64,B5))-1</f>
        <v>0</v>
      </c>
      <c r="H5" s="363">
        <f>IF(ISERROR(VLOOKUP(B5,Données!$B$3:$U$1479,12,FALSE)),0,VLOOKUP(B5,Données!$B$3:$U$1479,12,FALSE))</f>
        <v>0</v>
      </c>
      <c r="I5" s="194">
        <f>IF(ISERROR(VLOOKUP(B5,Données!$B$3:$U$1479,20,FALSE)),0,VLOOKUP(B5,Données!$B$3:$U$1479,20,FALSE))</f>
        <v>0</v>
      </c>
      <c r="J5" s="184"/>
      <c r="K5" s="195"/>
      <c r="N5" s="41"/>
      <c r="O5" s="41"/>
      <c r="P5" s="41"/>
      <c r="R5" s="462" t="str">
        <f t="shared" si="0"/>
        <v/>
      </c>
    </row>
    <row r="6" spans="1:20" ht="15.75" x14ac:dyDescent="0.25">
      <c r="A6" s="557"/>
      <c r="B6" s="209" t="s">
        <v>205</v>
      </c>
      <c r="C6" s="192" t="str">
        <f>IF(ISERROR(VLOOKUP(B6,Données!$B$3:$L$1479,5,FALSE)),"",VLOOKUP(B6,Données!$B$3:$L$1479,5,FALSE))</f>
        <v/>
      </c>
      <c r="D6" s="347" t="str">
        <f>IF(ISERROR(VLOOKUP(B6,Données!$B$3:$X$1479,23,FALSE)),"",VLOOKUP(B6,Données!$B$3:$X$1479,23,FALSE))</f>
        <v/>
      </c>
      <c r="E6" s="192" t="str">
        <f>IF(ISERROR(VLOOKUP(B6,Données!$B$3:$L$1479,7,FALSE)),"",VLOOKUP(B6,Données!$B$3:$L$1479,7,FALSE))</f>
        <v/>
      </c>
      <c r="F6" s="297">
        <f>IF(ISERROR(VLOOKUP(B6,Données!$B$3:$U$1479,11,FALSE)),0,VLOOKUP(B6,Données!$B$3:$U$1479,11,FALSE))</f>
        <v>0</v>
      </c>
      <c r="G6" s="193">
        <f>VALUE(COUNTIF(Validation!$A$2:$H$64,B6))-1</f>
        <v>0</v>
      </c>
      <c r="H6" s="363">
        <f>IF(ISERROR(VLOOKUP(B6,Données!$B$3:$U$1479,12,FALSE)),0,VLOOKUP(B6,Données!$B$3:$U$1479,12,FALSE))</f>
        <v>0</v>
      </c>
      <c r="I6" s="194">
        <f>IF(ISERROR(VLOOKUP(B6,Données!$B$3:$U$1479,20,FALSE)),0,VLOOKUP(B6,Données!$B$3:$U$1479,20,FALSE))</f>
        <v>0</v>
      </c>
      <c r="J6" s="184"/>
      <c r="O6" s="41"/>
      <c r="P6" s="41"/>
      <c r="Q6" s="462"/>
      <c r="R6" s="462" t="str">
        <f t="shared" si="0"/>
        <v/>
      </c>
    </row>
    <row r="7" spans="1:20" ht="15.75" x14ac:dyDescent="0.25">
      <c r="A7" s="557"/>
      <c r="B7" s="209" t="s">
        <v>210</v>
      </c>
      <c r="C7" s="192" t="str">
        <f>IF(ISERROR(VLOOKUP(B7,Données!$B$3:$L$1479,5,FALSE)),"",VLOOKUP(B7,Données!$B$3:$L$1479,5,FALSE))</f>
        <v/>
      </c>
      <c r="D7" s="347" t="str">
        <f>IF(ISERROR(VLOOKUP(B7,Données!$B$3:$X$1479,23,FALSE)),"",VLOOKUP(B7,Données!$B$3:$X$1479,23,FALSE))</f>
        <v/>
      </c>
      <c r="E7" s="192" t="str">
        <f>IF(ISERROR(VLOOKUP(B7,Données!$B$3:$L$1479,7,FALSE)),"",VLOOKUP(B7,Données!$B$3:$L$1479,7,FALSE))</f>
        <v/>
      </c>
      <c r="F7" s="297">
        <f>IF(ISERROR(VLOOKUP(B7,Données!$B$3:$U$1479,11,FALSE)),0,VLOOKUP(B7,Données!$B$3:$U$1479,11,FALSE))</f>
        <v>0</v>
      </c>
      <c r="G7" s="193">
        <f>VALUE(COUNTIF(Validation!$A$2:$H$64,B7))-1</f>
        <v>0</v>
      </c>
      <c r="H7" s="363">
        <f>IF(ISERROR(VLOOKUP(B7,Données!$B$3:$U$1479,12,FALSE)),0,VLOOKUP(B7,Données!$B$3:$U$1479,12,FALSE))</f>
        <v>0</v>
      </c>
      <c r="I7" s="194">
        <f>IF(ISERROR(VLOOKUP(B7,Données!$B$3:$U$1479,20,FALSE)),0,VLOOKUP(B7,Données!$B$3:$U$1479,20,FALSE))</f>
        <v>0</v>
      </c>
      <c r="J7" s="184"/>
      <c r="O7" s="41"/>
      <c r="P7" s="41"/>
      <c r="Q7" s="462"/>
      <c r="R7" s="462" t="str">
        <f t="shared" si="0"/>
        <v/>
      </c>
      <c r="S7" s="393"/>
      <c r="T7" s="393"/>
    </row>
    <row r="8" spans="1:20" ht="15.75" x14ac:dyDescent="0.25">
      <c r="A8" s="557"/>
      <c r="B8" s="209" t="s">
        <v>726</v>
      </c>
      <c r="C8" s="192" t="str">
        <f>IF(ISERROR(VLOOKUP(B8,Données!$B$3:$L$1479,5,FALSE)),"",VLOOKUP(B8,Données!$B$3:$L$1479,5,FALSE))</f>
        <v/>
      </c>
      <c r="D8" s="347" t="str">
        <f>IF(ISERROR(VLOOKUP(B8,Données!$B$3:$X$1479,23,FALSE)),"",VLOOKUP(B8,Données!$B$3:$X$1479,23,FALSE))</f>
        <v/>
      </c>
      <c r="E8" s="192" t="str">
        <f>IF(ISERROR(VLOOKUP(B8,Données!$B$3:$L$1479,7,FALSE)),"",VLOOKUP(B8,Données!$B$3:$L$1479,7,FALSE))</f>
        <v/>
      </c>
      <c r="F8" s="297">
        <f>IF(ISERROR(VLOOKUP(B8,Données!$B$3:$U$1479,11,FALSE)),0,VLOOKUP(B8,Données!$B$3:$U$1479,11,FALSE))</f>
        <v>0</v>
      </c>
      <c r="G8" s="193">
        <f>VALUE(COUNTIF(Validation!$A$2:$H$64,B8))-1</f>
        <v>0</v>
      </c>
      <c r="H8" s="363">
        <f>IF(ISERROR(VLOOKUP(B8,Données!$B$3:$U$1479,12,FALSE)),0,VLOOKUP(B8,Données!$B$3:$U$1479,12,FALSE))</f>
        <v>0</v>
      </c>
      <c r="I8" s="194">
        <f>IF(ISERROR(VLOOKUP(B8,Données!$B$3:$U$1479,20,FALSE)),0,VLOOKUP(B8,Données!$B$3:$U$1479,20,FALSE))</f>
        <v>0</v>
      </c>
      <c r="J8" s="184"/>
      <c r="N8" s="41"/>
      <c r="O8" s="41"/>
      <c r="P8" s="41"/>
      <c r="Q8" s="393"/>
      <c r="R8" s="462" t="str">
        <f t="shared" si="0"/>
        <v/>
      </c>
    </row>
    <row r="9" spans="1:20" ht="15.75" x14ac:dyDescent="0.25">
      <c r="A9" s="557"/>
      <c r="B9" s="209" t="s">
        <v>636</v>
      </c>
      <c r="C9" s="192" t="str">
        <f>IF(ISERROR(VLOOKUP(B9,Données!$B$3:$L$1479,5,FALSE)),"",VLOOKUP(B9,Données!$B$3:$L$1479,5,FALSE))</f>
        <v/>
      </c>
      <c r="D9" s="347" t="str">
        <f>IF(ISERROR(VLOOKUP(B9,Données!$B$3:$X$1479,23,FALSE)),"",VLOOKUP(B9,Données!$B$3:$X$1479,23,FALSE))</f>
        <v/>
      </c>
      <c r="E9" s="192" t="str">
        <f>IF(ISERROR(VLOOKUP(B9,Données!$B$3:$L$1479,7,FALSE)),"",VLOOKUP(B9,Données!$B$3:$L$1479,7,FALSE))</f>
        <v/>
      </c>
      <c r="F9" s="297">
        <f>IF(ISERROR(VLOOKUP(B9,Données!$B$3:$U$1479,11,FALSE)),0,VLOOKUP(B9,Données!$B$3:$U$1479,11,FALSE))</f>
        <v>0</v>
      </c>
      <c r="G9" s="193">
        <f>VALUE(COUNTIF(Validation!$A$2:$H$64,B9))-1</f>
        <v>0</v>
      </c>
      <c r="H9" s="363">
        <f>IF(ISERROR(VLOOKUP(B9,Données!$B$3:$U$1479,12,FALSE)),0,VLOOKUP(B9,Données!$B$3:$U$1479,12,FALSE))</f>
        <v>0</v>
      </c>
      <c r="I9" s="194">
        <f>IF(ISERROR(VLOOKUP(B9,Données!$B$3:$U$1479,20,FALSE)),0,VLOOKUP(B9,Données!$B$3:$U$1479,20,FALSE))</f>
        <v>0</v>
      </c>
      <c r="J9" s="184"/>
      <c r="K9" s="559" t="s">
        <v>60</v>
      </c>
      <c r="L9" s="559"/>
      <c r="N9" s="41"/>
      <c r="O9" s="41"/>
      <c r="P9" s="41"/>
      <c r="R9" s="462" t="str">
        <f t="shared" si="0"/>
        <v/>
      </c>
    </row>
    <row r="10" spans="1:20" ht="15.75" x14ac:dyDescent="0.25">
      <c r="A10" s="557"/>
      <c r="B10" s="209" t="s">
        <v>207</v>
      </c>
      <c r="C10" s="192" t="str">
        <f>IF(ISERROR(VLOOKUP(B10,Données!$B$3:$L$1479,5,FALSE)),"",VLOOKUP(B10,Données!$B$3:$L$1479,5,FALSE))</f>
        <v/>
      </c>
      <c r="D10" s="347" t="str">
        <f>IF(ISERROR(VLOOKUP(B10,Données!$B$3:$X$1479,23,FALSE)),"",VLOOKUP(B10,Données!$B$3:$X$1479,23,FALSE))</f>
        <v/>
      </c>
      <c r="E10" s="192" t="str">
        <f>IF(ISERROR(VLOOKUP(B10,Données!$B$3:$L$1479,7,FALSE)),"",VLOOKUP(B10,Données!$B$3:$L$1479,7,FALSE))</f>
        <v/>
      </c>
      <c r="F10" s="297">
        <f>IF(ISERROR(VLOOKUP(B10,Données!$B$3:$U$1479,11,FALSE)),0,VLOOKUP(B10,Données!$B$3:$U$1479,11,FALSE))</f>
        <v>0</v>
      </c>
      <c r="G10" s="193">
        <f>VALUE(COUNTIF(Validation!$A$2:$H$64,B10))-1</f>
        <v>0</v>
      </c>
      <c r="H10" s="363">
        <f>IF(ISERROR(VLOOKUP(B10,Données!$B$3:$U$1479,12,FALSE)),0,VLOOKUP(B10,Données!$B$3:$U$1479,12,FALSE))</f>
        <v>0</v>
      </c>
      <c r="I10" s="194">
        <f>IF(ISERROR(VLOOKUP(B10,Données!$B$3:$U$1479,20,FALSE)),0,VLOOKUP(B10,Données!$B$3:$U$1479,20,FALSE))</f>
        <v>0</v>
      </c>
      <c r="J10" s="184"/>
      <c r="K10" s="190" t="s">
        <v>62</v>
      </c>
      <c r="L10" s="190" t="s">
        <v>61</v>
      </c>
      <c r="N10" s="41"/>
      <c r="P10" s="41"/>
      <c r="R10" s="462" t="str">
        <f t="shared" si="0"/>
        <v/>
      </c>
    </row>
    <row r="11" spans="1:20" ht="15.75" x14ac:dyDescent="0.25">
      <c r="A11" s="557"/>
      <c r="B11" s="209" t="s">
        <v>1066</v>
      </c>
      <c r="C11" s="192" t="str">
        <f>IF(ISERROR(VLOOKUP(B11,Données!$B$3:$L$1479,5,FALSE)),"",VLOOKUP(B11,Données!$B$3:$L$1479,5,FALSE))</f>
        <v/>
      </c>
      <c r="D11" s="347" t="str">
        <f>IF(ISERROR(VLOOKUP(B11,Données!$B$3:$X$1479,23,FALSE)),"",VLOOKUP(B11,Données!$B$3:$X$1479,23,FALSE))</f>
        <v/>
      </c>
      <c r="E11" s="192" t="str">
        <f>IF(ISERROR(VLOOKUP(B11,Données!$B$3:$L$1479,7,FALSE)),"",VLOOKUP(B11,Données!$B$3:$L$1479,7,FALSE))</f>
        <v/>
      </c>
      <c r="F11" s="297">
        <f>IF(ISERROR(VLOOKUP(B11,Données!$B$3:$U$1479,11,FALSE)),0,VLOOKUP(B11,Données!$B$3:$U$1479,11,FALSE))</f>
        <v>0</v>
      </c>
      <c r="G11" s="193">
        <f>VALUE(COUNTIF(Validation!$A$2:$H$64,B11))-1</f>
        <v>0</v>
      </c>
      <c r="H11" s="363">
        <f>IF(ISERROR(VLOOKUP(B11,Données!$B$3:$U$1479,12,FALSE)),0,VLOOKUP(B11,Données!$B$3:$U$1479,12,FALSE))</f>
        <v>0</v>
      </c>
      <c r="I11" s="194">
        <f>IF(ISERROR(VLOOKUP(B11,Données!$B$3:$U$1479,20,FALSE)),0,VLOOKUP(B11,Données!$B$3:$U$1479,20,FALSE))</f>
        <v>0</v>
      </c>
      <c r="J11" s="184"/>
      <c r="K11" s="185" t="s">
        <v>191</v>
      </c>
      <c r="L11" s="185" t="s">
        <v>1343</v>
      </c>
      <c r="N11" s="41"/>
      <c r="O11" s="41"/>
      <c r="P11" s="41"/>
      <c r="Q11" s="462"/>
      <c r="R11" s="462" t="str">
        <f t="shared" si="0"/>
        <v/>
      </c>
    </row>
    <row r="12" spans="1:20" ht="15.75" x14ac:dyDescent="0.25">
      <c r="A12" s="557"/>
      <c r="B12" s="352" t="s">
        <v>423</v>
      </c>
      <c r="C12" s="192" t="str">
        <f>IF(ISERROR(VLOOKUP(B12,Données!$B$3:$L$1479,5,FALSE)),"",VLOOKUP(B12,Données!$B$3:$L$1479,5,FALSE))</f>
        <v/>
      </c>
      <c r="D12" s="347" t="str">
        <f>IF(ISERROR(VLOOKUP(B12,Données!$B$3:$X$1479,23,FALSE)),"",VLOOKUP(B12,Données!$B$3:$X$1479,23,FALSE))</f>
        <v/>
      </c>
      <c r="E12" s="192" t="str">
        <f>IF(ISERROR(VLOOKUP(B12,Données!$B$3:$L$1479,7,FALSE)),"",VLOOKUP(B12,Données!$B$3:$L$1479,7,FALSE))</f>
        <v/>
      </c>
      <c r="F12" s="297">
        <f>IF(ISERROR(VLOOKUP(B12,Données!$B$3:$U$1479,11,FALSE)),0,VLOOKUP(B12,Données!$B$3:$U$1479,11,FALSE))</f>
        <v>0</v>
      </c>
      <c r="G12" s="193">
        <f>VALUE(COUNTIF(Validation!$A$2:$H$64,B12))-1</f>
        <v>0</v>
      </c>
      <c r="H12" s="363">
        <f>IF(ISERROR(VLOOKUP(B12,Données!$B$3:$U$1479,12,FALSE)),0,VLOOKUP(B12,Données!$B$3:$U$1479,12,FALSE))</f>
        <v>0</v>
      </c>
      <c r="I12" s="194">
        <f>IF(ISERROR(VLOOKUP(B12,Données!$B$3:$U$1479,20,FALSE)),0,VLOOKUP(B12,Données!$B$3:$U$1479,20,FALSE))</f>
        <v>0</v>
      </c>
      <c r="J12" s="184"/>
      <c r="K12" s="185" t="s">
        <v>192</v>
      </c>
      <c r="L12" s="185" t="s">
        <v>1343</v>
      </c>
      <c r="N12" s="41"/>
      <c r="O12" s="41"/>
      <c r="P12" s="41"/>
      <c r="R12" s="462" t="str">
        <f t="shared" si="0"/>
        <v/>
      </c>
    </row>
    <row r="13" spans="1:20" ht="15.75" x14ac:dyDescent="0.25">
      <c r="A13" s="557"/>
      <c r="B13" s="209" t="s">
        <v>771</v>
      </c>
      <c r="C13" s="192" t="str">
        <f>IF(ISERROR(VLOOKUP(B13,Données!$B$3:$L$1479,5,FALSE)),"",VLOOKUP(B13,Données!$B$3:$L$1479,5,FALSE))</f>
        <v/>
      </c>
      <c r="D13" s="347" t="str">
        <f>IF(ISERROR(VLOOKUP(B13,Données!$B$3:$X$1479,23,FALSE)),"",VLOOKUP(B13,Données!$B$3:$X$1479,23,FALSE))</f>
        <v/>
      </c>
      <c r="E13" s="192" t="str">
        <f>IF(ISERROR(VLOOKUP(B13,Données!$B$3:$L$1479,7,FALSE)),"",VLOOKUP(B13,Données!$B$3:$L$1479,7,FALSE))</f>
        <v/>
      </c>
      <c r="F13" s="297">
        <f>IF(ISERROR(VLOOKUP(B13,Données!$B$3:$U$1479,11,FALSE)),0,VLOOKUP(B13,Données!$B$3:$U$1479,11,FALSE))</f>
        <v>0</v>
      </c>
      <c r="G13" s="193">
        <f>VALUE(COUNTIF(Validation!$A$2:$H$64,B13))-1</f>
        <v>0</v>
      </c>
      <c r="H13" s="363">
        <f>IF(ISERROR(VLOOKUP(B13,Données!$B$3:$U$1479,12,FALSE)),0,VLOOKUP(B13,Données!$B$3:$U$1479,12,FALSE))</f>
        <v>0</v>
      </c>
      <c r="I13" s="194">
        <f>IF(ISERROR(VLOOKUP(B13,Données!$B$3:$U$1479,20,FALSE)),0,VLOOKUP(B13,Données!$B$3:$U$1479,20,FALSE))</f>
        <v>0</v>
      </c>
      <c r="J13" s="184"/>
      <c r="K13" s="41" t="s">
        <v>193</v>
      </c>
      <c r="L13" s="41" t="s">
        <v>1343</v>
      </c>
      <c r="N13" s="41"/>
      <c r="P13" s="41"/>
      <c r="R13" s="462" t="str">
        <f t="shared" si="0"/>
        <v/>
      </c>
    </row>
    <row r="14" spans="1:20" ht="15.75" x14ac:dyDescent="0.25">
      <c r="A14" s="558"/>
      <c r="B14" s="278" t="s">
        <v>634</v>
      </c>
      <c r="C14" s="192" t="str">
        <f>IF(ISERROR(VLOOKUP(B14,Données!$B$3:$L$1479,5,FALSE)),"",VLOOKUP(B14,Données!$B$3:$L$1479,5,FALSE))</f>
        <v/>
      </c>
      <c r="D14" s="347" t="str">
        <f>IF(ISERROR(VLOOKUP(B14,Données!$B$3:$X$1479,23,FALSE)),"",VLOOKUP(B14,Données!$B$3:$X$1479,23,FALSE))</f>
        <v/>
      </c>
      <c r="E14" s="192" t="str">
        <f>IF(ISERROR(VLOOKUP(B14,Données!$B$3:$L$1479,7,FALSE)),"",VLOOKUP(B14,Données!$B$3:$L$1479,7,FALSE))</f>
        <v/>
      </c>
      <c r="F14" s="297">
        <f>IF(ISERROR(VLOOKUP(B14,Données!$B$3:$U$1479,11,FALSE)),0,VLOOKUP(B14,Données!$B$3:$U$1479,11,FALSE))</f>
        <v>0</v>
      </c>
      <c r="G14" s="193">
        <f>VALUE(COUNTIF(Validation!$A$2:$H$64,B14))-1</f>
        <v>0</v>
      </c>
      <c r="H14" s="363">
        <f>IF(ISERROR(VLOOKUP(B14,Données!$B$3:$U$1479,12,FALSE)),0,VLOOKUP(B14,Données!$B$3:$U$1479,12,FALSE))</f>
        <v>0</v>
      </c>
      <c r="I14" s="194">
        <f>IF(ISERROR(VLOOKUP(B14,Données!$B$3:$U$1479,20,FALSE)),0,VLOOKUP(B14,Données!$B$3:$U$1479,20,FALSE))</f>
        <v>0</v>
      </c>
      <c r="J14" s="184"/>
      <c r="K14" s="185" t="s">
        <v>194</v>
      </c>
      <c r="L14" s="185" t="s">
        <v>1343</v>
      </c>
      <c r="N14" s="41"/>
      <c r="O14" s="41"/>
      <c r="P14" s="41"/>
      <c r="Q14" s="462"/>
      <c r="R14" s="462" t="str">
        <f t="shared" si="0"/>
        <v/>
      </c>
    </row>
    <row r="15" spans="1:20" ht="15.75" x14ac:dyDescent="0.25">
      <c r="A15" s="560" t="s">
        <v>39</v>
      </c>
      <c r="B15" s="276" t="s">
        <v>211</v>
      </c>
      <c r="C15" s="192" t="str">
        <f>IF(ISERROR(VLOOKUP(B15,Données!$B$3:$L$1479,5,FALSE)),"",VLOOKUP(B15,Données!$B$3:$L$1479,5,FALSE))</f>
        <v/>
      </c>
      <c r="D15" s="347" t="str">
        <f>IF(ISERROR(VLOOKUP(B15,Données!$B$3:$X$1479,23,FALSE)),"",VLOOKUP(B15,Données!$B$3:$X$1479,23,FALSE))</f>
        <v/>
      </c>
      <c r="E15" s="192" t="str">
        <f>IF(ISERROR(VLOOKUP(B15,Données!$B$3:$L$1479,7,FALSE)),"",VLOOKUP(B15,Données!$B$3:$L$1479,7,FALSE))</f>
        <v/>
      </c>
      <c r="F15" s="297">
        <f>IF(ISERROR(VLOOKUP(B15,Données!$B$3:$U$1479,11,FALSE)),0,VLOOKUP(B15,Données!$B$3:$U$1479,11,FALSE))</f>
        <v>0</v>
      </c>
      <c r="G15" s="193">
        <f>VALUE(COUNTIF(Validation!$A$2:$H$64,B15))-1</f>
        <v>0</v>
      </c>
      <c r="H15" s="363">
        <f>IF(ISERROR(VLOOKUP(B15,Données!$B$3:$U$1479,12,FALSE)),0,VLOOKUP(B15,Données!$B$3:$U$1479,12,FALSE))</f>
        <v>0</v>
      </c>
      <c r="I15" s="194">
        <f>IF(ISERROR(VLOOKUP(B15,Données!$B$3:$U$1479,20,FALSE)),0,VLOOKUP(B15,Données!$B$3:$U$1479,20,FALSE))</f>
        <v>0</v>
      </c>
      <c r="J15" s="184"/>
      <c r="N15" s="41"/>
      <c r="O15" s="41"/>
      <c r="P15" s="41"/>
      <c r="Q15" s="462"/>
      <c r="R15" s="462" t="str">
        <f t="shared" si="0"/>
        <v/>
      </c>
    </row>
    <row r="16" spans="1:20" ht="15.75" x14ac:dyDescent="0.25">
      <c r="A16" s="561"/>
      <c r="B16" s="209" t="s">
        <v>232</v>
      </c>
      <c r="C16" s="192" t="str">
        <f>IF(ISERROR(VLOOKUP(B16,Données!$B$3:$L$1479,5,FALSE)),"",VLOOKUP(B16,Données!$B$3:$L$1479,5,FALSE))</f>
        <v/>
      </c>
      <c r="D16" s="347" t="str">
        <f>IF(ISERROR(VLOOKUP(B16,Données!$B$3:$X$1479,23,FALSE)),"",VLOOKUP(B16,Données!$B$3:$X$1479,23,FALSE))</f>
        <v/>
      </c>
      <c r="E16" s="192" t="str">
        <f>IF(ISERROR(VLOOKUP(B16,Données!$B$3:$L$1479,7,FALSE)),"",VLOOKUP(B16,Données!$B$3:$L$1479,7,FALSE))</f>
        <v/>
      </c>
      <c r="F16" s="297">
        <f>IF(ISERROR(VLOOKUP(B16,Données!$B$3:$U$1479,11,FALSE)),0,VLOOKUP(B16,Données!$B$3:$U$1479,11,FALSE))</f>
        <v>0</v>
      </c>
      <c r="G16" s="193">
        <f>VALUE(COUNTIF(Validation!$A$2:$H$64,B16))-1</f>
        <v>0</v>
      </c>
      <c r="H16" s="363">
        <f>IF(ISERROR(VLOOKUP(B16,Données!$B$3:$U$1479,12,FALSE)),0,VLOOKUP(B16,Données!$B$3:$U$1479,12,FALSE))</f>
        <v>0</v>
      </c>
      <c r="I16" s="194">
        <f>IF(ISERROR(VLOOKUP(B16,Données!$B$3:$U$1479,20,FALSE)),0,VLOOKUP(B16,Données!$B$3:$U$1479,20,FALSE))</f>
        <v>0</v>
      </c>
      <c r="J16" s="184"/>
      <c r="K16" s="195"/>
      <c r="N16" s="41"/>
      <c r="O16" s="41"/>
      <c r="P16" s="41"/>
      <c r="Q16" s="462"/>
      <c r="R16" s="462" t="str">
        <f t="shared" si="0"/>
        <v/>
      </c>
    </row>
    <row r="17" spans="1:18" ht="15.75" x14ac:dyDescent="0.25">
      <c r="A17" s="561"/>
      <c r="B17" s="209" t="s">
        <v>214</v>
      </c>
      <c r="C17" s="192" t="str">
        <f>IF(ISERROR(VLOOKUP(B17,Données!$B$3:$L$1479,5,FALSE)),"",VLOOKUP(B17,Données!$B$3:$L$1479,5,FALSE))</f>
        <v/>
      </c>
      <c r="D17" s="347" t="str">
        <f>IF(ISERROR(VLOOKUP(B17,Données!$B$3:$X$1479,23,FALSE)),"",VLOOKUP(B17,Données!$B$3:$X$1479,23,FALSE))</f>
        <v/>
      </c>
      <c r="E17" s="192" t="str">
        <f>IF(ISERROR(VLOOKUP(B17,Données!$B$3:$L$1479,7,FALSE)),"",VLOOKUP(B17,Données!$B$3:$L$1479,7,FALSE))</f>
        <v/>
      </c>
      <c r="F17" s="297">
        <f>IF(ISERROR(VLOOKUP(B17,Données!$B$3:$U$1479,11,FALSE)),0,VLOOKUP(B17,Données!$B$3:$U$1479,11,FALSE))</f>
        <v>0</v>
      </c>
      <c r="G17" s="193">
        <f>VALUE(COUNTIF(Validation!$A$2:$H$64,B17))-1</f>
        <v>0</v>
      </c>
      <c r="H17" s="363">
        <f>IF(ISERROR(VLOOKUP(B17,Données!$B$3:$U$1479,12,FALSE)),0,VLOOKUP(B17,Données!$B$3:$U$1479,12,FALSE))</f>
        <v>0</v>
      </c>
      <c r="I17" s="194">
        <f>IF(ISERROR(VLOOKUP(B17,Données!$B$3:$U$1479,20,FALSE)),0,VLOOKUP(B17,Données!$B$3:$U$1479,20,FALSE))</f>
        <v>0</v>
      </c>
      <c r="J17" s="184"/>
      <c r="N17" s="41"/>
      <c r="O17" s="41"/>
      <c r="P17" s="41"/>
      <c r="Q17" s="462"/>
      <c r="R17" s="462" t="str">
        <f t="shared" si="0"/>
        <v/>
      </c>
    </row>
    <row r="18" spans="1:18" ht="15.75" x14ac:dyDescent="0.25">
      <c r="A18" s="561"/>
      <c r="B18" s="209" t="s">
        <v>215</v>
      </c>
      <c r="C18" s="192" t="str">
        <f>IF(ISERROR(VLOOKUP(B18,Données!$B$3:$L$1479,5,FALSE)),"",VLOOKUP(B18,Données!$B$3:$L$1479,5,FALSE))</f>
        <v/>
      </c>
      <c r="D18" s="347" t="str">
        <f>IF(ISERROR(VLOOKUP(B18,Données!$B$3:$X$1479,23,FALSE)),"",VLOOKUP(B18,Données!$B$3:$X$1479,23,FALSE))</f>
        <v/>
      </c>
      <c r="E18" s="192" t="str">
        <f>IF(ISERROR(VLOOKUP(B18,Données!$B$3:$L$1479,7,FALSE)),"",VLOOKUP(B18,Données!$B$3:$L$1479,7,FALSE))</f>
        <v/>
      </c>
      <c r="F18" s="297">
        <f>IF(ISERROR(VLOOKUP(B18,Données!$B$3:$U$1479,11,FALSE)),0,VLOOKUP(B18,Données!$B$3:$U$1479,11,FALSE))</f>
        <v>0</v>
      </c>
      <c r="G18" s="193">
        <f>VALUE(COUNTIF(Validation!$A$2:$H$64,B18))-1</f>
        <v>0</v>
      </c>
      <c r="H18" s="363">
        <f>IF(ISERROR(VLOOKUP(B18,Données!$B$3:$U$1479,12,FALSE)),0,VLOOKUP(B18,Données!$B$3:$U$1479,12,FALSE))</f>
        <v>0</v>
      </c>
      <c r="I18" s="194">
        <f>IF(ISERROR(VLOOKUP(B18,Données!$B$3:$U$1479,20,FALSE)),0,VLOOKUP(B18,Données!$B$3:$U$1479,20,FALSE))</f>
        <v>0</v>
      </c>
      <c r="J18" s="200"/>
      <c r="N18" s="41"/>
      <c r="O18" s="41"/>
      <c r="P18" s="41"/>
      <c r="Q18" s="462"/>
      <c r="R18" s="462" t="str">
        <f t="shared" si="0"/>
        <v/>
      </c>
    </row>
    <row r="19" spans="1:18" ht="15.75" x14ac:dyDescent="0.25">
      <c r="A19" s="561"/>
      <c r="B19" s="209" t="s">
        <v>218</v>
      </c>
      <c r="C19" s="192" t="str">
        <f>IF(ISERROR(VLOOKUP(B19,Données!$B$3:$L$1479,5,FALSE)),"",VLOOKUP(B19,Données!$B$3:$L$1479,5,FALSE))</f>
        <v/>
      </c>
      <c r="D19" s="347" t="str">
        <f>IF(ISERROR(VLOOKUP(B19,Données!$B$3:$X$1479,23,FALSE)),"",VLOOKUP(B19,Données!$B$3:$X$1479,23,FALSE))</f>
        <v/>
      </c>
      <c r="E19" s="192" t="str">
        <f>IF(ISERROR(VLOOKUP(B19,Données!$B$3:$L$1479,7,FALSE)),"",VLOOKUP(B19,Données!$B$3:$L$1479,7,FALSE))</f>
        <v/>
      </c>
      <c r="F19" s="297">
        <f>IF(ISERROR(VLOOKUP(B19,Données!$B$3:$U$1479,11,FALSE)),0,VLOOKUP(B19,Données!$B$3:$U$1479,11,FALSE))</f>
        <v>0</v>
      </c>
      <c r="G19" s="193">
        <f>VALUE(COUNTIF(Validation!$A$2:$H$64,B19))-1</f>
        <v>0</v>
      </c>
      <c r="H19" s="363">
        <f>IF(ISERROR(VLOOKUP(B19,Données!$B$3:$U$1479,12,FALSE)),0,VLOOKUP(B19,Données!$B$3:$U$1479,12,FALSE))</f>
        <v>0</v>
      </c>
      <c r="I19" s="194">
        <f>IF(ISERROR(VLOOKUP(B19,Données!$B$3:$U$1479,20,FALSE)),0,VLOOKUP(B19,Données!$B$3:$U$1479,20,FALSE))</f>
        <v>0</v>
      </c>
      <c r="J19" s="200"/>
      <c r="N19" s="41"/>
      <c r="O19" s="41"/>
      <c r="P19" s="41"/>
      <c r="Q19" s="462"/>
      <c r="R19" s="462" t="str">
        <f t="shared" si="0"/>
        <v/>
      </c>
    </row>
    <row r="20" spans="1:18" ht="15.75" x14ac:dyDescent="0.25">
      <c r="A20" s="562"/>
      <c r="B20" s="277" t="s">
        <v>617</v>
      </c>
      <c r="C20" s="197" t="str">
        <f>IF(ISERROR(VLOOKUP(B20,Données!$B$3:$L$1479,5,FALSE)),"",VLOOKUP(B20,Données!$B$3:$L$1479,5,FALSE))</f>
        <v/>
      </c>
      <c r="D20" s="349" t="str">
        <f>IF(ISERROR(VLOOKUP(B20,Données!$B$3:$X$1479,23,FALSE)),"",VLOOKUP(B20,Données!$B$3:$X$1479,23,FALSE))</f>
        <v/>
      </c>
      <c r="E20" s="197" t="str">
        <f>IF(ISERROR(VLOOKUP(B20,Données!$B$3:$L$1479,7,FALSE)),"",VLOOKUP(B20,Données!$B$3:$L$1479,7,FALSE))</f>
        <v/>
      </c>
      <c r="F20" s="298">
        <f>IF(ISERROR(VLOOKUP(B20,Données!$B$3:$U$1479,11,FALSE)),0,VLOOKUP(B20,Données!$B$3:$U$1479,11,FALSE))</f>
        <v>0</v>
      </c>
      <c r="G20" s="198">
        <f>VALUE(COUNTIF(Validation!$A$2:$H$64,B20))-1</f>
        <v>0</v>
      </c>
      <c r="H20" s="364">
        <f>IF(ISERROR(VLOOKUP(B20,Données!$B$3:$U$1479,12,FALSE)),0,VLOOKUP(B20,Données!$B$3:$U$1479,12,FALSE))</f>
        <v>0</v>
      </c>
      <c r="I20" s="199">
        <f>IF(ISERROR(VLOOKUP(B20,Données!$B$3:$U$1479,20,FALSE)),0,VLOOKUP(B20,Données!$B$3:$U$1479,20,FALSE))</f>
        <v>0</v>
      </c>
      <c r="J20" s="200"/>
      <c r="N20" s="41"/>
      <c r="O20" s="41"/>
      <c r="P20" s="41"/>
      <c r="R20" s="462" t="str">
        <f t="shared" si="0"/>
        <v/>
      </c>
    </row>
    <row r="21" spans="1:18" ht="20.25" customHeight="1" x14ac:dyDescent="0.25">
      <c r="A21" s="563" t="s">
        <v>40</v>
      </c>
      <c r="B21" s="486" t="s">
        <v>216</v>
      </c>
      <c r="C21" s="192" t="str">
        <f>IF(ISERROR(VLOOKUP(B21,Données!$B$3:$L$1479,5,FALSE)),"",VLOOKUP(B21,Données!$B$3:$L$1479,5,FALSE))</f>
        <v/>
      </c>
      <c r="D21" s="347" t="str">
        <f>IF(ISERROR(VLOOKUP(B21,Données!$B$3:$X$1479,23,FALSE)),"",VLOOKUP(B21,Données!$B$3:$X$1479,23,FALSE))</f>
        <v/>
      </c>
      <c r="E21" s="192" t="str">
        <f>IF(ISERROR(VLOOKUP(B21,Données!$B$3:$L$1479,7,FALSE)),"",VLOOKUP(B21,Données!$B$3:$L$1479,7,FALSE))</f>
        <v/>
      </c>
      <c r="F21" s="297">
        <f>IF(ISERROR(VLOOKUP(B21,Données!$B$3:$U$1479,11,FALSE)),0,VLOOKUP(B21,Données!$B$3:$U$1479,11,FALSE))</f>
        <v>0</v>
      </c>
      <c r="G21" s="193">
        <f>VALUE(COUNTIF(Validation!$A$2:$H$64,B21))-1</f>
        <v>0</v>
      </c>
      <c r="H21" s="363">
        <f>IF(ISERROR(VLOOKUP(B21,Données!$B$3:$U$1479,12,FALSE)),0,VLOOKUP(B21,Données!$B$3:$U$1479,12,FALSE))</f>
        <v>0</v>
      </c>
      <c r="I21" s="194">
        <f>IF(ISERROR(VLOOKUP(B21,Données!$B$3:$U$1479,20,FALSE)),0,VLOOKUP(B21,Données!$B$3:$U$1479,20,FALSE))</f>
        <v>0</v>
      </c>
      <c r="J21" s="184"/>
      <c r="O21" s="41"/>
      <c r="P21" s="41"/>
      <c r="R21" s="462" t="str">
        <f t="shared" si="0"/>
        <v/>
      </c>
    </row>
    <row r="22" spans="1:18" ht="15.75" customHeight="1" x14ac:dyDescent="0.25">
      <c r="A22" s="564"/>
      <c r="B22" s="201" t="s">
        <v>217</v>
      </c>
      <c r="C22" s="197" t="str">
        <f>IF(ISERROR(VLOOKUP(B22,Données!$B$3:$L$1479,5,FALSE)),"",VLOOKUP(B22,Données!$B$3:$L$1479,5,FALSE))</f>
        <v/>
      </c>
      <c r="D22" s="349" t="str">
        <f>IF(ISERROR(VLOOKUP(B22,Données!$B$3:$X$1479,23,FALSE)),"",VLOOKUP(B22,Données!$B$3:$X$1479,23,FALSE))</f>
        <v/>
      </c>
      <c r="E22" s="197" t="str">
        <f>IF(ISERROR(VLOOKUP(B22,Données!$B$3:$L$1479,7,FALSE)),"",VLOOKUP(B22,Données!$B$3:$L$1479,7,FALSE))</f>
        <v/>
      </c>
      <c r="F22" s="298">
        <f>IF(ISERROR(VLOOKUP(B22,Données!$B$3:$U$1479,11,FALSE)),0,VLOOKUP(B22,Données!$B$3:$U$1479,11,FALSE))</f>
        <v>0</v>
      </c>
      <c r="G22" s="198">
        <f>VALUE(COUNTIF(Validation!$A$2:$H$64,B22))-1</f>
        <v>0</v>
      </c>
      <c r="H22" s="364">
        <f>IF(ISERROR(VLOOKUP(B22,Données!$B$3:$U$1479,12,FALSE)),0,VLOOKUP(B22,Données!$B$3:$U$1479,12,FALSE))</f>
        <v>0</v>
      </c>
      <c r="I22" s="199">
        <f>IF(ISERROR(VLOOKUP(B22,Données!$B$3:$U$1479,20,FALSE)),0,VLOOKUP(B22,Données!$B$3:$U$1479,20,FALSE))</f>
        <v>0</v>
      </c>
      <c r="J22" s="184"/>
      <c r="O22" s="41"/>
      <c r="R22" s="462" t="str">
        <f t="shared" si="0"/>
        <v/>
      </c>
    </row>
    <row r="23" spans="1:18" ht="15.75" customHeight="1" x14ac:dyDescent="0.25">
      <c r="A23" s="566" t="s">
        <v>42</v>
      </c>
      <c r="B23" s="209" t="s">
        <v>895</v>
      </c>
      <c r="C23" s="192" t="str">
        <f>IF(ISERROR(VLOOKUP(B23,Données!$B$3:$L$1479,5,FALSE)),"",VLOOKUP(B23,Données!$B$3:$L$1479,5,FALSE))</f>
        <v/>
      </c>
      <c r="D23" s="347" t="str">
        <f>IF(ISERROR(VLOOKUP(B23,Données!$B$3:$X$1479,23,FALSE)),"",VLOOKUP(B23,Données!$B$3:$X$1479,23,FALSE))</f>
        <v/>
      </c>
      <c r="E23" s="192" t="str">
        <f>IF(ISERROR(VLOOKUP(B23,Données!$B$3:$L$1479,7,FALSE)),"",VLOOKUP(B23,Données!$B$3:$L$1479,7,FALSE))</f>
        <v/>
      </c>
      <c r="F23" s="297">
        <f>IF(ISERROR(VLOOKUP(B23,Données!$B$3:$U$1479,11,FALSE)),0,VLOOKUP(B23,Données!$B$3:$U$1479,11,FALSE))</f>
        <v>0</v>
      </c>
      <c r="G23" s="193">
        <f>VALUE(COUNTIF(Validation!$A$2:$H$64,B23))-1</f>
        <v>0</v>
      </c>
      <c r="H23" s="363">
        <f>IF(ISERROR(VLOOKUP(B23,Données!$B$3:$U$1479,12,FALSE)),0,VLOOKUP(B23,Données!$B$3:$U$1479,12,FALSE))</f>
        <v>0</v>
      </c>
      <c r="I23" s="194">
        <f>IF(ISERROR(VLOOKUP(B23,Données!$B$3:$U$1479,20,FALSE)),0,VLOOKUP(B23,Données!$B$3:$U$1479,20,FALSE))</f>
        <v>0</v>
      </c>
      <c r="J23" s="184"/>
      <c r="O23" s="41"/>
      <c r="P23" s="41"/>
      <c r="Q23" s="462"/>
      <c r="R23" s="462" t="str">
        <f t="shared" si="0"/>
        <v/>
      </c>
    </row>
    <row r="24" spans="1:18" ht="15.75" customHeight="1" x14ac:dyDescent="0.25">
      <c r="A24" s="567"/>
      <c r="B24" s="209" t="s">
        <v>204</v>
      </c>
      <c r="C24" s="192" t="str">
        <f>IF(ISERROR(VLOOKUP(B24,Données!$B$3:$L$1479,5,FALSE)),"",VLOOKUP(B24,Données!$B$3:$L$1479,5,FALSE))</f>
        <v/>
      </c>
      <c r="D24" s="347" t="str">
        <f>IF(ISERROR(VLOOKUP(B24,Données!$B$3:$X$1479,23,FALSE)),"",VLOOKUP(B24,Données!$B$3:$X$1479,23,FALSE))</f>
        <v/>
      </c>
      <c r="E24" s="192" t="str">
        <f>IF(ISERROR(VLOOKUP(B24,Données!$B$3:$L$1479,7,FALSE)),"",VLOOKUP(B24,Données!$B$3:$L$1479,7,FALSE))</f>
        <v/>
      </c>
      <c r="F24" s="297">
        <f>IF(ISERROR(VLOOKUP(B24,Données!$B$3:$U$1479,11,FALSE)),0,VLOOKUP(B24,Données!$B$3:$U$1479,11,FALSE))</f>
        <v>0</v>
      </c>
      <c r="G24" s="193">
        <f>VALUE(COUNTIF(Validation!$A$2:$H$64,B24))-1</f>
        <v>0</v>
      </c>
      <c r="H24" s="363">
        <f>IF(ISERROR(VLOOKUP(B24,Données!$B$3:$U$1479,12,FALSE)),0,VLOOKUP(B24,Données!$B$3:$U$1479,12,FALSE))</f>
        <v>0</v>
      </c>
      <c r="I24" s="194">
        <f>IF(ISERROR(VLOOKUP(B24,Données!$B$3:$U$1479,20,FALSE)),0,VLOOKUP(B24,Données!$B$3:$U$1479,20,FALSE))</f>
        <v>0</v>
      </c>
      <c r="J24" s="184"/>
      <c r="R24" s="462" t="str">
        <f t="shared" si="0"/>
        <v/>
      </c>
    </row>
    <row r="25" spans="1:18" ht="15.75" customHeight="1" x14ac:dyDescent="0.25">
      <c r="A25" s="567"/>
      <c r="B25" s="209" t="s">
        <v>459</v>
      </c>
      <c r="C25" s="192" t="str">
        <f>IF(ISERROR(VLOOKUP(B25,Données!$B$3:$L$1479,5,FALSE)),"",VLOOKUP(B25,Données!$B$3:$L$1479,5,FALSE))</f>
        <v/>
      </c>
      <c r="D25" s="347" t="str">
        <f>IF(ISERROR(VLOOKUP(B25,Données!$B$3:$X$1479,23,FALSE)),"",VLOOKUP(B25,Données!$B$3:$X$1479,23,FALSE))</f>
        <v/>
      </c>
      <c r="E25" s="192" t="str">
        <f>IF(ISERROR(VLOOKUP(B25,Données!$B$3:$L$1479,7,FALSE)),"",VLOOKUP(B25,Données!$B$3:$L$1479,7,FALSE))</f>
        <v/>
      </c>
      <c r="F25" s="297">
        <f>IF(ISERROR(VLOOKUP(B25,Données!$B$3:$U$1479,11,FALSE)),0,VLOOKUP(B25,Données!$B$3:$U$1479,11,FALSE))</f>
        <v>0</v>
      </c>
      <c r="G25" s="193">
        <f>VALUE(COUNTIF(Validation!$A$2:$H$64,B25))-1</f>
        <v>0</v>
      </c>
      <c r="H25" s="363">
        <f>IF(ISERROR(VLOOKUP(B25,Données!$B$3:$U$1479,12,FALSE)),0,VLOOKUP(B25,Données!$B$3:$U$1479,12,FALSE))</f>
        <v>0</v>
      </c>
      <c r="I25" s="194">
        <f>IF(ISERROR(VLOOKUP(B25,Données!$B$3:$U$1479,20,FALSE)),0,VLOOKUP(B25,Données!$B$3:$U$1479,20,FALSE))</f>
        <v>0</v>
      </c>
      <c r="J25" s="184"/>
      <c r="R25" s="462" t="str">
        <f t="shared" si="0"/>
        <v/>
      </c>
    </row>
    <row r="26" spans="1:18" ht="15.75" customHeight="1" x14ac:dyDescent="0.25">
      <c r="A26" s="567"/>
      <c r="B26" s="209"/>
      <c r="C26" s="192" t="str">
        <f>IF(ISERROR(VLOOKUP(B26,Données!$B$3:$L$1479,5,FALSE)),"",VLOOKUP(B26,Données!$B$3:$L$1479,5,FALSE))</f>
        <v/>
      </c>
      <c r="D26" s="347" t="str">
        <f>IF(ISERROR(VLOOKUP(B26,Données!$B$3:$X$1479,23,FALSE)),"",VLOOKUP(B26,Données!$B$3:$X$1479,23,FALSE))</f>
        <v/>
      </c>
      <c r="E26" s="192" t="str">
        <f>IF(ISERROR(VLOOKUP(B26,Données!$B$3:$L$1479,7,FALSE)),"",VLOOKUP(B26,Données!$B$3:$L$1479,7,FALSE))</f>
        <v/>
      </c>
      <c r="F26" s="297">
        <f>IF(ISERROR(VLOOKUP(B26,Données!$B$3:$U$1479,11,FALSE)),0,VLOOKUP(B26,Données!$B$3:$U$1479,11,FALSE))</f>
        <v>0</v>
      </c>
      <c r="G26" s="193">
        <f>VALUE(COUNTIF(Validation!$A$2:$H$64,B26))-1</f>
        <v>198</v>
      </c>
      <c r="H26" s="363">
        <f>IF(ISERROR(VLOOKUP(B26,Données!$B$3:$U$1479,12,FALSE)),0,VLOOKUP(B26,Données!$B$3:$U$1479,12,FALSE))</f>
        <v>0</v>
      </c>
      <c r="I26" s="194">
        <f>IF(ISERROR(VLOOKUP(B26,Données!$B$3:$U$1479,20,FALSE)),0,VLOOKUP(B26,Données!$B$3:$U$1479,20,FALSE))</f>
        <v>0</v>
      </c>
      <c r="J26" s="184"/>
      <c r="R26" s="462" t="str">
        <f t="shared" si="0"/>
        <v/>
      </c>
    </row>
    <row r="27" spans="1:18" ht="15.75" customHeight="1" x14ac:dyDescent="0.25">
      <c r="A27" s="567"/>
      <c r="B27" s="209"/>
      <c r="C27" s="192" t="str">
        <f>IF(ISERROR(VLOOKUP(B27,Données!$B$3:$L$1479,5,FALSE)),"",VLOOKUP(B27,Données!$B$3:$L$1479,5,FALSE))</f>
        <v/>
      </c>
      <c r="D27" s="347" t="str">
        <f>IF(ISERROR(VLOOKUP(B27,Données!$B$3:$X$1479,23,FALSE)),"",VLOOKUP(B27,Données!$B$3:$X$1479,23,FALSE))</f>
        <v/>
      </c>
      <c r="E27" s="192" t="str">
        <f>IF(ISERROR(VLOOKUP(B27,Données!$B$3:$L$1479,7,FALSE)),"",VLOOKUP(B27,Données!$B$3:$L$1479,7,FALSE))</f>
        <v/>
      </c>
      <c r="F27" s="297">
        <f>IF(ISERROR(VLOOKUP(B27,Données!$B$3:$U$1479,11,FALSE)),0,VLOOKUP(B27,Données!$B$3:$U$1479,11,FALSE))</f>
        <v>0</v>
      </c>
      <c r="G27" s="193">
        <f>VALUE(COUNTIF(Validation!$A$2:$H$64,B27))-1</f>
        <v>198</v>
      </c>
      <c r="H27" s="363">
        <f>IF(ISERROR(VLOOKUP(B27,Données!$B$3:$U$1479,12,FALSE)),0,VLOOKUP(B27,Données!$B$3:$U$1479,12,FALSE))</f>
        <v>0</v>
      </c>
      <c r="I27" s="194">
        <f>IF(ISERROR(VLOOKUP(B27,Données!$B$3:$U$1479,20,FALSE)),0,VLOOKUP(B27,Données!$B$3:$U$1479,20,FALSE))</f>
        <v>0</v>
      </c>
      <c r="J27" s="184"/>
      <c r="R27" s="462" t="str">
        <f t="shared" si="0"/>
        <v/>
      </c>
    </row>
    <row r="28" spans="1:18" ht="15.75" customHeight="1" x14ac:dyDescent="0.25">
      <c r="A28" s="567"/>
      <c r="B28" s="191"/>
      <c r="C28" s="192" t="str">
        <f>IF(ISERROR(VLOOKUP(B28,Données!$B$3:$L$1479,5,FALSE)),"",VLOOKUP(B28,Données!$B$3:$L$1479,5,FALSE))</f>
        <v/>
      </c>
      <c r="D28" s="347" t="str">
        <f>IF(ISERROR(VLOOKUP(B28,Données!$B$3:$X$1479,23,FALSE)),"",VLOOKUP(B28,Données!$B$3:$X$1479,23,FALSE))</f>
        <v/>
      </c>
      <c r="E28" s="192" t="str">
        <f>IF(ISERROR(VLOOKUP(B28,Données!$B$3:$L$1479,7,FALSE)),"",VLOOKUP(B28,Données!$B$3:$L$1479,7,FALSE))</f>
        <v/>
      </c>
      <c r="F28" s="297">
        <f>IF(ISERROR(VLOOKUP(B28,Données!$B$3:$U$1479,11,FALSE)),0,VLOOKUP(B28,Données!$B$3:$U$1479,11,FALSE))</f>
        <v>0</v>
      </c>
      <c r="G28" s="193">
        <f>VALUE(COUNTIF(Validation!$A$2:$H$64,B28))-1</f>
        <v>198</v>
      </c>
      <c r="H28" s="363">
        <f>IF(ISERROR(VLOOKUP(B28,Données!$B$3:$U$1479,12,FALSE)),0,VLOOKUP(B28,Données!$B$3:$U$1479,12,FALSE))</f>
        <v>0</v>
      </c>
      <c r="I28" s="194">
        <f>IF(ISERROR(VLOOKUP(B28,Données!$B$3:$U$1479,20,FALSE)),0,VLOOKUP(B28,Données!$B$3:$U$1479,20,FALSE))</f>
        <v>0</v>
      </c>
      <c r="J28" s="184"/>
      <c r="R28" s="462" t="str">
        <f t="shared" si="0"/>
        <v/>
      </c>
    </row>
    <row r="29" spans="1:18" ht="15.75" customHeight="1" x14ac:dyDescent="0.25">
      <c r="A29" s="567"/>
      <c r="B29" s="191"/>
      <c r="C29" s="192" t="str">
        <f>IF(ISERROR(VLOOKUP(B29,Données!$B$3:$L$1479,5,FALSE)),"",VLOOKUP(B29,Données!$B$3:$L$1479,5,FALSE))</f>
        <v/>
      </c>
      <c r="D29" s="347" t="str">
        <f>IF(ISERROR(VLOOKUP(B29,Données!$B$3:$X$1479,23,FALSE)),"",VLOOKUP(B29,Données!$B$3:$X$1479,23,FALSE))</f>
        <v/>
      </c>
      <c r="E29" s="192" t="str">
        <f>IF(ISERROR(VLOOKUP(B29,Données!$B$3:$L$1479,7,FALSE)),"",VLOOKUP(B29,Données!$B$3:$L$1479,7,FALSE))</f>
        <v/>
      </c>
      <c r="F29" s="297">
        <f>IF(ISERROR(VLOOKUP(B29,Données!$B$3:$U$1479,11,FALSE)),0,VLOOKUP(B29,Données!$B$3:$U$1479,11,FALSE))</f>
        <v>0</v>
      </c>
      <c r="G29" s="193">
        <f>VALUE(COUNTIF(Validation!$A$2:$H$64,B29))-1</f>
        <v>198</v>
      </c>
      <c r="H29" s="363">
        <f>IF(ISERROR(VLOOKUP(B29,Données!$B$3:$U$1479,12,FALSE)),0,VLOOKUP(B29,Données!$B$3:$U$1479,12,FALSE))</f>
        <v>0</v>
      </c>
      <c r="I29" s="194">
        <f>IF(ISERROR(VLOOKUP(B29,Données!$B$3:$U$1479,20,FALSE)),0,VLOOKUP(B29,Données!$B$3:$U$1479,20,FALSE))</f>
        <v>0</v>
      </c>
      <c r="J29" s="184"/>
      <c r="R29" s="462" t="str">
        <f t="shared" si="0"/>
        <v/>
      </c>
    </row>
    <row r="30" spans="1:18" ht="15.75" customHeight="1" x14ac:dyDescent="0.25">
      <c r="A30" s="567"/>
      <c r="B30" s="202"/>
      <c r="C30" s="192" t="str">
        <f>IF(ISERROR(VLOOKUP(B30,Données!$B$3:$L$1479,5,FALSE)),"",VLOOKUP(B30,Données!$B$3:$L$1479,5,FALSE))</f>
        <v/>
      </c>
      <c r="D30" s="347" t="str">
        <f>IF(ISERROR(VLOOKUP(B30,Données!$B$3:$X$1479,23,FALSE)),"",VLOOKUP(B30,Données!$B$3:$X$1479,23,FALSE))</f>
        <v/>
      </c>
      <c r="E30" s="192" t="str">
        <f>IF(ISERROR(VLOOKUP(B30,Données!$B$3:$L$1479,7,FALSE)),"",VLOOKUP(B30,Données!$B$3:$L$1479,7,FALSE))</f>
        <v/>
      </c>
      <c r="F30" s="297">
        <f>IF(ISERROR(VLOOKUP(B30,Données!$B$3:$U$1479,11,FALSE)),0,VLOOKUP(B30,Données!$B$3:$U$1479,11,FALSE))</f>
        <v>0</v>
      </c>
      <c r="G30" s="193">
        <f>VALUE(COUNTIF(Validation!$A$2:$H$64,B30))-1</f>
        <v>198</v>
      </c>
      <c r="H30" s="363">
        <f>IF(ISERROR(VLOOKUP(B30,Données!$B$3:$U$1479,12,FALSE)),0,VLOOKUP(B30,Données!$B$3:$U$1479,12,FALSE))</f>
        <v>0</v>
      </c>
      <c r="I30" s="194">
        <f>IF(ISERROR(VLOOKUP(B30,Données!$B$3:$U$1479,20,FALSE)),0,VLOOKUP(B30,Données!$B$3:$U$1479,20,FALSE))</f>
        <v>0</v>
      </c>
      <c r="J30" s="184"/>
      <c r="R30" s="462" t="str">
        <f t="shared" si="0"/>
        <v/>
      </c>
    </row>
    <row r="31" spans="1:18" ht="15.75" x14ac:dyDescent="0.25">
      <c r="A31" s="568" t="s">
        <v>37</v>
      </c>
      <c r="B31" s="568"/>
      <c r="C31" s="568"/>
      <c r="D31" s="568"/>
      <c r="E31" s="568"/>
      <c r="F31" s="307">
        <f>ROUNDDOWN(SUM(F3:F30),2)</f>
        <v>0</v>
      </c>
      <c r="G31" s="203"/>
      <c r="H31" s="323">
        <f>SUM(H3:H30)</f>
        <v>0</v>
      </c>
      <c r="J31" s="184"/>
      <c r="R31" s="462" t="str">
        <f t="shared" si="0"/>
        <v/>
      </c>
    </row>
    <row r="32" spans="1:18" ht="19.5" thickBot="1" x14ac:dyDescent="0.35">
      <c r="A32" s="569" t="s">
        <v>44</v>
      </c>
      <c r="B32" s="569"/>
      <c r="C32" s="569"/>
      <c r="D32" s="569"/>
      <c r="E32" s="569"/>
      <c r="F32" s="315">
        <f>'Calcul Masse Salariale'!$B$5-F31</f>
        <v>102000000</v>
      </c>
      <c r="G32" s="205"/>
      <c r="H32" s="331">
        <f>'Calcul Masse Salariale'!$B$6-H31</f>
        <v>102000000</v>
      </c>
      <c r="J32" s="184"/>
    </row>
    <row r="33" spans="1:10" ht="16.5" thickBot="1" x14ac:dyDescent="0.3">
      <c r="F33" s="370"/>
      <c r="J33" s="184"/>
    </row>
    <row r="34" spans="1:10" ht="30.75" thickBot="1" x14ac:dyDescent="0.3">
      <c r="B34" s="432" t="s">
        <v>36</v>
      </c>
      <c r="C34" s="433" t="s">
        <v>52</v>
      </c>
      <c r="D34" s="434" t="s">
        <v>405</v>
      </c>
      <c r="E34" s="433" t="s">
        <v>5</v>
      </c>
      <c r="F34" s="435" t="s">
        <v>134</v>
      </c>
      <c r="G34" s="436" t="s">
        <v>189</v>
      </c>
      <c r="H34" s="437" t="s">
        <v>1157</v>
      </c>
      <c r="I34" s="438" t="s">
        <v>2405</v>
      </c>
      <c r="J34" s="184"/>
    </row>
    <row r="35" spans="1:10" ht="19.5" thickBot="1" x14ac:dyDescent="0.35">
      <c r="A35" s="505" t="s">
        <v>2403</v>
      </c>
      <c r="B35" s="453"/>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58">
        <f>VALUE(COUNTIF(Validation!$A$2:$H$120,B35))-1</f>
        <v>198</v>
      </c>
      <c r="H35" s="404">
        <f>IF(ISERROR(VLOOKUP(B35,Données!$B$3:$U$1479,12,FALSE)),0,VLOOKUP(B35,Données!$B$3:$U$1479,12,FALSE))</f>
        <v>0</v>
      </c>
      <c r="I35" s="405">
        <f>IF(ISERROR(VLOOKUP(B35,Données!$E$3:$U$1479,17,FALSE)),0,VLOOKUP(B35,Données!$E$3:$U$1479,17,FALSE))</f>
        <v>0</v>
      </c>
      <c r="J35" s="184"/>
    </row>
    <row r="36" spans="1:10" ht="19.5" thickBot="1" x14ac:dyDescent="0.35">
      <c r="A36" s="506"/>
      <c r="B36" s="406" t="s">
        <v>2406</v>
      </c>
      <c r="C36" s="507">
        <v>43403</v>
      </c>
      <c r="D36" s="508"/>
      <c r="E36" s="508"/>
      <c r="F36" s="407" t="s">
        <v>2407</v>
      </c>
      <c r="G36" s="507">
        <f>IF(C36="","",C36+28)</f>
        <v>43431</v>
      </c>
      <c r="H36" s="508"/>
      <c r="I36" s="508"/>
      <c r="J36" s="184"/>
    </row>
    <row r="37" spans="1:10" x14ac:dyDescent="0.25">
      <c r="J37" s="184"/>
    </row>
    <row r="38" spans="1:10" ht="33" customHeight="1" x14ac:dyDescent="0.25">
      <c r="A38" s="60"/>
      <c r="B38" s="62" t="s">
        <v>36</v>
      </c>
      <c r="C38" s="62" t="s">
        <v>52</v>
      </c>
      <c r="D38" s="62" t="s">
        <v>405</v>
      </c>
      <c r="E38" s="7" t="s">
        <v>2404</v>
      </c>
      <c r="F38" s="399" t="s">
        <v>134</v>
      </c>
      <c r="G38" s="68" t="s">
        <v>195</v>
      </c>
      <c r="H38" s="19" t="s">
        <v>2678</v>
      </c>
      <c r="I38" s="67" t="s">
        <v>1</v>
      </c>
      <c r="J38" s="184"/>
    </row>
    <row r="39" spans="1:10" ht="15.75" x14ac:dyDescent="0.25">
      <c r="A39" s="496" t="s">
        <v>43</v>
      </c>
      <c r="B39" s="353" t="s">
        <v>954</v>
      </c>
      <c r="C39" s="74" t="str">
        <f>IF(ISERROR(VLOOKUP(B39,Données!$B$3:$L$1479,5,FALSE)),"",VLOOKUP(B39,Données!$B$3:$L$1479,5,FALSE))</f>
        <v/>
      </c>
      <c r="D39" s="347" t="str">
        <f>IF(ISERROR(VLOOKUP(B39,Données!$B$3:$X$1479,23,FALSE)),"",VLOOKUP(B39,Données!$B$3:$X$1479,23,FALSE))</f>
        <v/>
      </c>
      <c r="E39" s="196">
        <v>2015</v>
      </c>
      <c r="F39" s="358">
        <f>IF(ISERROR(VLOOKUP(B39,Données!$B$3:$U$1479,11,FALSE)),0,VLOOKUP(B39,Données!$B$3:$U$1479,11,FALSE))</f>
        <v>0</v>
      </c>
      <c r="G39" s="74">
        <f t="shared" ref="G39:G73" si="1">I39</f>
        <v>1</v>
      </c>
      <c r="H39" s="363">
        <f>IF(ISERROR(VLOOKUP(B39,Données!$B$3:$U$1479,12,FALSE)),0,VLOOKUP(B39,Données!$B$3:$U$1479,12,FALSE))</f>
        <v>0</v>
      </c>
      <c r="I39" s="74">
        <f>IF(((E39+5)-'Calcul Masse Salariale'!$B$1)&lt;=0,0,(E39+5)-'Calcul Masse Salariale'!$B$1)</f>
        <v>1</v>
      </c>
      <c r="J39" s="184"/>
    </row>
    <row r="40" spans="1:10" ht="15.75" x14ac:dyDescent="0.25">
      <c r="A40" s="496"/>
      <c r="B40" s="353" t="s">
        <v>980</v>
      </c>
      <c r="C40" s="74" t="str">
        <f>IF(ISERROR(VLOOKUP(B40,Données!$B$3:$L$1479,5,FALSE)),"",VLOOKUP(B40,Données!$B$3:$L$1479,5,FALSE))</f>
        <v/>
      </c>
      <c r="D40" s="347" t="str">
        <f>IF(ISERROR(VLOOKUP(B40,Données!$B$3:$X$1479,23,FALSE)),"",VLOOKUP(B40,Données!$B$3:$X$1479,23,FALSE))</f>
        <v/>
      </c>
      <c r="E40" s="196">
        <v>2015</v>
      </c>
      <c r="F40" s="358">
        <f>IF(ISERROR(VLOOKUP(B40,Données!$B$3:$U$1479,11,FALSE)),0,VLOOKUP(B40,Données!$B$3:$U$1479,11,FALSE))</f>
        <v>0</v>
      </c>
      <c r="G40" s="74">
        <f t="shared" si="1"/>
        <v>1</v>
      </c>
      <c r="H40" s="363">
        <f>IF(ISERROR(VLOOKUP(B40,Données!$B$3:$U$1479,12,FALSE)),0,VLOOKUP(B40,Données!$B$3:$U$1479,12,FALSE))</f>
        <v>0</v>
      </c>
      <c r="I40" s="74">
        <f>IF(((E40+5)-'Calcul Masse Salariale'!$B$1)&lt;=0,0,(E40+5)-'Calcul Masse Salariale'!$B$1)</f>
        <v>1</v>
      </c>
      <c r="J40" s="184"/>
    </row>
    <row r="41" spans="1:10" ht="18.75" x14ac:dyDescent="0.3">
      <c r="A41" s="496"/>
      <c r="B41" s="353" t="s">
        <v>998</v>
      </c>
      <c r="C41" s="74" t="str">
        <f>IF(ISERROR(VLOOKUP(B41,Données!$B$3:$L$1479,5,FALSE)),"",VLOOKUP(B41,Données!$B$3:$L$1479,5,FALSE))</f>
        <v/>
      </c>
      <c r="D41" s="347" t="str">
        <f>IF(ISERROR(VLOOKUP(B41,Données!$B$3:$X$1479,23,FALSE)),"",VLOOKUP(B41,Données!$B$3:$X$1479,23,FALSE))</f>
        <v/>
      </c>
      <c r="E41" s="196">
        <v>2015</v>
      </c>
      <c r="F41" s="358">
        <f>IF(ISERROR(VLOOKUP(B41,Données!$B$3:$U$1479,11,FALSE)),0,VLOOKUP(B41,Données!$B$3:$U$1479,11,FALSE))</f>
        <v>0</v>
      </c>
      <c r="G41" s="74">
        <f t="shared" si="1"/>
        <v>1</v>
      </c>
      <c r="H41" s="363">
        <f>IF(ISERROR(VLOOKUP(B41,Données!$B$3:$U$1479,12,FALSE)),0,VLOOKUP(B41,Données!$B$3:$U$1479,12,FALSE))</f>
        <v>0</v>
      </c>
      <c r="I41" s="74">
        <f>IF(((E41+5)-'Calcul Masse Salariale'!$B$1)&lt;=0,0,(E41+5)-'Calcul Masse Salariale'!$B$1)</f>
        <v>1</v>
      </c>
      <c r="J41" s="207"/>
    </row>
    <row r="42" spans="1:10" ht="15.75" x14ac:dyDescent="0.25">
      <c r="A42" s="496"/>
      <c r="B42" s="353" t="s">
        <v>907</v>
      </c>
      <c r="C42" s="74" t="str">
        <f>IF(ISERROR(VLOOKUP(B42,Données!$B$3:$L$1479,5,FALSE)),"",VLOOKUP(B42,Données!$B$3:$L$1479,5,FALSE))</f>
        <v/>
      </c>
      <c r="D42" s="347" t="str">
        <f>IF(ISERROR(VLOOKUP(B42,Données!$B$3:$X$1479,23,FALSE)),"",VLOOKUP(B42,Données!$B$3:$X$1479,23,FALSE))</f>
        <v/>
      </c>
      <c r="E42" s="196">
        <v>2016</v>
      </c>
      <c r="F42" s="358">
        <f>IF(ISERROR(VLOOKUP(B42,Données!$B$3:$U$1479,11,FALSE)),0,VLOOKUP(B42,Données!$B$3:$U$1479,11,FALSE))</f>
        <v>0</v>
      </c>
      <c r="G42" s="74">
        <f t="shared" si="1"/>
        <v>2</v>
      </c>
      <c r="H42" s="363">
        <f>IF(ISERROR(VLOOKUP(B42,Données!$B$3:$U$1479,12,FALSE)),0,VLOOKUP(B42,Données!$B$3:$U$1479,12,FALSE))</f>
        <v>0</v>
      </c>
      <c r="I42" s="74">
        <f>IF(((E42+5)-'Calcul Masse Salariale'!$B$1)&lt;=0,0,(E42+5)-'Calcul Masse Salariale'!$B$1)</f>
        <v>2</v>
      </c>
      <c r="J42" s="184"/>
    </row>
    <row r="43" spans="1:10" ht="15.75" x14ac:dyDescent="0.25">
      <c r="A43" s="496"/>
      <c r="B43" s="353" t="s">
        <v>137</v>
      </c>
      <c r="C43" s="74" t="str">
        <f>IF(ISERROR(VLOOKUP(B43,Données!$B$3:$L$1479,5,FALSE)),"",VLOOKUP(B43,Données!$B$3:$L$1479,5,FALSE))</f>
        <v/>
      </c>
      <c r="D43" s="347" t="str">
        <f>IF(ISERROR(VLOOKUP(B43,Données!$B$3:$X$1479,23,FALSE)),"",VLOOKUP(B43,Données!$B$3:$X$1479,23,FALSE))</f>
        <v/>
      </c>
      <c r="E43" s="196">
        <v>2017</v>
      </c>
      <c r="F43" s="358">
        <f>IF(ISERROR(VLOOKUP(B43,Données!$B$3:$U$1479,11,FALSE)),0,VLOOKUP(B43,Données!$B$3:$U$1479,11,FALSE))</f>
        <v>0</v>
      </c>
      <c r="G43" s="74">
        <f t="shared" si="1"/>
        <v>3</v>
      </c>
      <c r="H43" s="363">
        <f>IF(ISERROR(VLOOKUP(B43,Données!$B$3:$U$1479,12,FALSE)),0,VLOOKUP(B43,Données!$B$3:$U$1479,12,FALSE))</f>
        <v>0</v>
      </c>
      <c r="I43" s="74">
        <f>IF(((E43+5)-'Calcul Masse Salariale'!$B$1)&lt;=0,0,(E43+5)-'Calcul Masse Salariale'!$B$1)</f>
        <v>3</v>
      </c>
      <c r="J43" s="184"/>
    </row>
    <row r="44" spans="1:10" ht="15.75" x14ac:dyDescent="0.25">
      <c r="A44" s="496"/>
      <c r="B44" s="354" t="s">
        <v>181</v>
      </c>
      <c r="C44" s="74" t="str">
        <f>IF(ISERROR(VLOOKUP(B44,Données!$B$3:$L$1479,5,FALSE)),"",VLOOKUP(B44,Données!$B$3:$L$1479,5,FALSE))</f>
        <v/>
      </c>
      <c r="D44" s="347" t="str">
        <f>IF(ISERROR(VLOOKUP(B44,Données!$B$3:$X$1479,23,FALSE)),"",VLOOKUP(B44,Données!$B$3:$X$1479,23,FALSE))</f>
        <v/>
      </c>
      <c r="E44" s="196">
        <v>2017</v>
      </c>
      <c r="F44" s="358">
        <f>IF(ISERROR(VLOOKUP(B44,Données!$B$3:$U$1479,11,FALSE)),0,VLOOKUP(B44,Données!$B$3:$U$1479,11,FALSE))</f>
        <v>0</v>
      </c>
      <c r="G44" s="74">
        <f t="shared" si="1"/>
        <v>3</v>
      </c>
      <c r="H44" s="363">
        <f>IF(ISERROR(VLOOKUP(B44,Données!$B$3:$U$1479,12,FALSE)),0,VLOOKUP(B44,Données!$B$3:$U$1479,12,FALSE))</f>
        <v>0</v>
      </c>
      <c r="I44" s="74">
        <f>IF(((E44+5)-'Calcul Masse Salariale'!$B$1)&lt;=0,0,(E44+5)-'Calcul Masse Salariale'!$B$1)</f>
        <v>3</v>
      </c>
      <c r="J44" s="184"/>
    </row>
    <row r="45" spans="1:10" ht="15.75" x14ac:dyDescent="0.25">
      <c r="A45" s="496"/>
      <c r="B45" s="354" t="s">
        <v>172</v>
      </c>
      <c r="C45" s="74" t="str">
        <f>IF(ISERROR(VLOOKUP(B45,Données!$B$3:$L$1479,5,FALSE)),"",VLOOKUP(B45,Données!$B$3:$L$1479,5,FALSE))</f>
        <v/>
      </c>
      <c r="D45" s="347" t="str">
        <f>IF(ISERROR(VLOOKUP(B45,Données!$B$3:$X$1479,23,FALSE)),"",VLOOKUP(B45,Données!$B$3:$X$1479,23,FALSE))</f>
        <v/>
      </c>
      <c r="E45" s="196">
        <v>2017</v>
      </c>
      <c r="F45" s="358">
        <f>IF(ISERROR(VLOOKUP(B45,Données!$B$3:$U$1479,11,FALSE)),0,VLOOKUP(B45,Données!$B$3:$U$1479,11,FALSE))</f>
        <v>0</v>
      </c>
      <c r="G45" s="74">
        <f t="shared" si="1"/>
        <v>3</v>
      </c>
      <c r="H45" s="363">
        <f>IF(ISERROR(VLOOKUP(B45,Données!$B$3:$U$1479,12,FALSE)),0,VLOOKUP(B45,Données!$B$3:$U$1479,12,FALSE))</f>
        <v>0</v>
      </c>
      <c r="I45" s="74">
        <f>IF(((E45+5)-'Calcul Masse Salariale'!$B$1)&lt;=0,0,(E45+5)-'Calcul Masse Salariale'!$B$1)</f>
        <v>3</v>
      </c>
      <c r="J45" s="184"/>
    </row>
    <row r="46" spans="1:10" ht="15.75" x14ac:dyDescent="0.25">
      <c r="A46" s="496"/>
      <c r="B46" s="196" t="s">
        <v>1170</v>
      </c>
      <c r="C46" s="74" t="str">
        <f>IF(ISERROR(VLOOKUP(B46,Données!$B$3:$L$1479,5,FALSE)),"",VLOOKUP(B46,Données!$B$3:$L$1479,5,FALSE))</f>
        <v/>
      </c>
      <c r="D46" s="347" t="str">
        <f>IF(ISERROR(VLOOKUP(B46,Données!$B$3:$X$1479,23,FALSE)),"",VLOOKUP(B46,Données!$B$3:$X$1479,23,FALSE))</f>
        <v/>
      </c>
      <c r="E46" s="196">
        <v>2018</v>
      </c>
      <c r="F46" s="358">
        <f>IF(ISERROR(VLOOKUP(B46,Données!$B$3:$U$1479,11,FALSE)),0,VLOOKUP(B46,Données!$B$3:$U$1479,11,FALSE))</f>
        <v>0</v>
      </c>
      <c r="G46" s="74">
        <f t="shared" si="1"/>
        <v>4</v>
      </c>
      <c r="H46" s="363">
        <f>IF(ISERROR(VLOOKUP(B46,Données!$B$3:$U$1479,12,FALSE)),0,VLOOKUP(B46,Données!$B$3:$U$1479,12,FALSE))</f>
        <v>0</v>
      </c>
      <c r="I46" s="74">
        <f>IF(((E46+5)-'Calcul Masse Salariale'!$B$1)&lt;=0,0,(E46+5)-'Calcul Masse Salariale'!$B$1)</f>
        <v>4</v>
      </c>
      <c r="J46" s="184"/>
    </row>
    <row r="47" spans="1:10" ht="15.75" x14ac:dyDescent="0.25">
      <c r="A47" s="496"/>
      <c r="B47" s="196" t="s">
        <v>1251</v>
      </c>
      <c r="C47" s="74" t="str">
        <f>IF(ISERROR(VLOOKUP(B47,Données!$B$3:$L$1479,5,FALSE)),"",VLOOKUP(B47,Données!$B$3:$L$1479,5,FALSE))</f>
        <v/>
      </c>
      <c r="D47" s="347" t="str">
        <f>IF(ISERROR(VLOOKUP(B47,Données!$B$3:$X$1479,23,FALSE)),"",VLOOKUP(B47,Données!$B$3:$X$1479,23,FALSE))</f>
        <v/>
      </c>
      <c r="E47" s="196">
        <v>2018</v>
      </c>
      <c r="F47" s="358">
        <f>IF(ISERROR(VLOOKUP(B47,Données!$B$3:$U$1479,11,FALSE)),0,VLOOKUP(B47,Données!$B$3:$U$1479,11,FALSE))</f>
        <v>0</v>
      </c>
      <c r="G47" s="74">
        <f t="shared" si="1"/>
        <v>4</v>
      </c>
      <c r="H47" s="363">
        <f>IF(ISERROR(VLOOKUP(B47,Données!$B$3:$U$1479,12,FALSE)),0,VLOOKUP(B47,Données!$B$3:$U$1479,12,FALSE))</f>
        <v>0</v>
      </c>
      <c r="I47" s="74">
        <f>IF(((E47+5)-'Calcul Masse Salariale'!$B$1)&lt;=0,0,(E47+5)-'Calcul Masse Salariale'!$B$1)</f>
        <v>4</v>
      </c>
      <c r="J47" s="184"/>
    </row>
    <row r="48" spans="1:10" ht="15.75" x14ac:dyDescent="0.25">
      <c r="A48" s="496"/>
      <c r="B48" s="196" t="s">
        <v>1342</v>
      </c>
      <c r="C48" s="74" t="str">
        <f>IF(ISERROR(VLOOKUP(B48,Données!$B$3:$L$1479,5,FALSE)),"",VLOOKUP(B48,Données!$B$3:$L$1479,5,FALSE))</f>
        <v/>
      </c>
      <c r="D48" s="347" t="str">
        <f>IF(ISERROR(VLOOKUP(B48,Données!$B$3:$X$1479,23,FALSE)),"",VLOOKUP(B48,Données!$B$3:$X$1479,23,FALSE))</f>
        <v/>
      </c>
      <c r="E48" s="196">
        <v>2018</v>
      </c>
      <c r="F48" s="358">
        <f>IF(ISERROR(VLOOKUP(B48,Données!$B$3:$U$1479,11,FALSE)),0,VLOOKUP(B48,Données!$B$3:$U$1479,11,FALSE))</f>
        <v>0</v>
      </c>
      <c r="G48" s="74">
        <f t="shared" si="1"/>
        <v>4</v>
      </c>
      <c r="H48" s="363">
        <f>IF(ISERROR(VLOOKUP(B48,Données!$B$3:$U$1479,12,FALSE)),0,VLOOKUP(B48,Données!$B$3:$U$1479,12,FALSE))</f>
        <v>0</v>
      </c>
      <c r="I48" s="74">
        <f>IF(((E48+5)-'Calcul Masse Salariale'!$B$1)&lt;=0,0,(E48+5)-'Calcul Masse Salariale'!$B$1)</f>
        <v>4</v>
      </c>
      <c r="J48" s="184"/>
    </row>
    <row r="49" spans="1:10" ht="15.75" x14ac:dyDescent="0.25">
      <c r="A49" s="496"/>
      <c r="B49" s="357"/>
      <c r="C49" s="74" t="str">
        <f>IF(ISERROR(VLOOKUP(B49,Données!$B$3:$L$1479,5,FALSE)),"",VLOOKUP(B49,Données!$B$3:$L$1479,5,FALSE))</f>
        <v/>
      </c>
      <c r="D49" s="347" t="str">
        <f>IF(ISERROR(VLOOKUP(B49,Données!$B$3:$X$1479,23,FALSE)),"",VLOOKUP(B49,Données!$B$3:$X$1479,23,FALSE))</f>
        <v/>
      </c>
      <c r="E49" s="74"/>
      <c r="F49" s="358">
        <f>IF(ISERROR(VLOOKUP(B49,Données!$B$3:$U$1479,11,FALSE)),0,VLOOKUP(B49,Données!$B$3:$U$1479,11,FALSE))</f>
        <v>0</v>
      </c>
      <c r="G49" s="74">
        <f t="shared" si="1"/>
        <v>0</v>
      </c>
      <c r="H49" s="363">
        <f>IF(ISERROR(VLOOKUP(B49,Données!$B$3:$U$1479,12,FALSE)),0,VLOOKUP(B49,Données!$B$3:$U$1479,12,FALSE))</f>
        <v>0</v>
      </c>
      <c r="I49" s="74">
        <f>IF(((E49+5)-'Calcul Masse Salariale'!$B$1)&lt;=0,0,(E49+5)-'Calcul Masse Salariale'!$B$1)</f>
        <v>0</v>
      </c>
      <c r="J49" s="184"/>
    </row>
    <row r="50" spans="1:10" ht="15.75" x14ac:dyDescent="0.25">
      <c r="A50" s="496"/>
      <c r="B50" s="75"/>
      <c r="C50" s="74" t="str">
        <f>IF(ISERROR(VLOOKUP(B50,Données!$B$3:$L$1479,5,FALSE)),"",VLOOKUP(B50,Données!$B$3:$L$1479,5,FALSE))</f>
        <v/>
      </c>
      <c r="D50" s="347" t="str">
        <f>IF(ISERROR(VLOOKUP(B50,Données!$B$3:$X$1479,23,FALSE)),"",VLOOKUP(B50,Données!$B$3:$X$1479,23,FALSE))</f>
        <v/>
      </c>
      <c r="E50" s="74"/>
      <c r="F50" s="358">
        <f>IF(ISERROR(VLOOKUP(B50,Données!$B$3:$U$1479,11,FALSE)),0,VLOOKUP(B50,Données!$B$3:$U$1479,11,FALSE))</f>
        <v>0</v>
      </c>
      <c r="G50" s="74">
        <f t="shared" si="1"/>
        <v>0</v>
      </c>
      <c r="H50" s="363">
        <f>IF(ISERROR(VLOOKUP(B50,Données!$B$3:$U$1479,12,FALSE)),0,VLOOKUP(B50,Données!$B$3:$U$1479,12,FALSE))</f>
        <v>0</v>
      </c>
      <c r="I50" s="74">
        <f>IF(((E50+5)-'Calcul Masse Salariale'!$B$1)&lt;=0,0,(E50+5)-'Calcul Masse Salariale'!$B$1)</f>
        <v>0</v>
      </c>
      <c r="J50" s="184"/>
    </row>
    <row r="51" spans="1:10" ht="15.75" x14ac:dyDescent="0.25">
      <c r="A51" s="496"/>
      <c r="B51" s="75"/>
      <c r="C51" s="74" t="str">
        <f>IF(ISERROR(VLOOKUP(B51,Données!$B$3:$L$1479,5,FALSE)),"",VLOOKUP(B51,Données!$B$3:$L$1479,5,FALSE))</f>
        <v/>
      </c>
      <c r="D51" s="347" t="str">
        <f>IF(ISERROR(VLOOKUP(B51,Données!$B$3:$X$1479,23,FALSE)),"",VLOOKUP(B51,Données!$B$3:$X$1479,23,FALSE))</f>
        <v/>
      </c>
      <c r="E51" s="74"/>
      <c r="F51" s="358">
        <f>IF(ISERROR(VLOOKUP(B51,Données!$B$3:$U$1479,11,FALSE)),0,VLOOKUP(B51,Données!$B$3:$U$1479,11,FALSE))</f>
        <v>0</v>
      </c>
      <c r="G51" s="74">
        <f t="shared" si="1"/>
        <v>0</v>
      </c>
      <c r="H51" s="363">
        <f>IF(ISERROR(VLOOKUP(B51,Données!$B$3:$U$1479,12,FALSE)),0,VLOOKUP(B51,Données!$B$3:$U$1479,12,FALSE))</f>
        <v>0</v>
      </c>
      <c r="I51" s="74">
        <f>IF(((E51+5)-'Calcul Masse Salariale'!$B$1)&lt;=0,0,(E51+5)-'Calcul Masse Salariale'!$B$1)</f>
        <v>0</v>
      </c>
      <c r="J51" s="184"/>
    </row>
    <row r="52" spans="1:10" ht="15.75" x14ac:dyDescent="0.25">
      <c r="A52" s="496"/>
      <c r="B52" s="70"/>
      <c r="C52" s="74" t="str">
        <f>IF(ISERROR(VLOOKUP(B52,Données!$B$3:$L$1479,5,FALSE)),"",VLOOKUP(B52,Données!$B$3:$L$1479,5,FALSE))</f>
        <v/>
      </c>
      <c r="D52" s="347" t="str">
        <f>IF(ISERROR(VLOOKUP(B52,Données!$B$3:$X$1479,23,FALSE)),"",VLOOKUP(B52,Données!$B$3:$X$1479,23,FALSE))</f>
        <v/>
      </c>
      <c r="E52" s="74"/>
      <c r="F52" s="358">
        <f>IF(ISERROR(VLOOKUP(B52,Données!$B$3:$U$1479,11,FALSE)),0,VLOOKUP(B52,Données!$B$3:$U$1479,11,FALSE))</f>
        <v>0</v>
      </c>
      <c r="G52" s="74">
        <f t="shared" si="1"/>
        <v>0</v>
      </c>
      <c r="H52" s="363">
        <f>IF(ISERROR(VLOOKUP(B52,Données!$B$3:$U$1479,12,FALSE)),0,VLOOKUP(B52,Données!$B$3:$U$1479,12,FALSE))</f>
        <v>0</v>
      </c>
      <c r="I52" s="74">
        <f>IF(((E52+5)-'Calcul Masse Salariale'!$B$1)&lt;=0,0,(E52+5)-'Calcul Masse Salariale'!$B$1)</f>
        <v>0</v>
      </c>
      <c r="J52" s="184"/>
    </row>
    <row r="53" spans="1:10" ht="15.75" x14ac:dyDescent="0.25">
      <c r="A53" s="496"/>
      <c r="B53" s="74"/>
      <c r="C53" s="74" t="str">
        <f>IF(ISERROR(VLOOKUP(B53,Données!$B$3:$L$1479,5,FALSE)),"",VLOOKUP(B53,Données!$B$3:$L$1479,5,FALSE))</f>
        <v/>
      </c>
      <c r="D53" s="347" t="str">
        <f>IF(ISERROR(VLOOKUP(B53,Données!$B$3:$X$1479,23,FALSE)),"",VLOOKUP(B53,Données!$B$3:$X$1479,23,FALSE))</f>
        <v/>
      </c>
      <c r="E53" s="74"/>
      <c r="F53" s="358">
        <f>IF(ISERROR(VLOOKUP(B53,Données!$B$3:$U$1479,11,FALSE)),0,VLOOKUP(B53,Données!$B$3:$U$1479,11,FALSE))</f>
        <v>0</v>
      </c>
      <c r="G53" s="74">
        <f t="shared" si="1"/>
        <v>0</v>
      </c>
      <c r="H53" s="363">
        <f>IF(ISERROR(VLOOKUP(B53,Données!$B$3:$U$1479,12,FALSE)),0,VLOOKUP(B53,Données!$B$3:$U$1479,12,FALSE))</f>
        <v>0</v>
      </c>
      <c r="I53" s="74">
        <f>IF(((E53+5)-'Calcul Masse Salariale'!$B$1)&lt;=0,0,(E53+5)-'Calcul Masse Salariale'!$B$1)</f>
        <v>0</v>
      </c>
      <c r="J53" s="184"/>
    </row>
    <row r="54" spans="1:10" ht="15.75" x14ac:dyDescent="0.25">
      <c r="A54" s="496"/>
      <c r="B54" s="74"/>
      <c r="C54" s="74" t="str">
        <f>IF(ISERROR(VLOOKUP(B54,Données!$B$3:$L$1479,5,FALSE)),"",VLOOKUP(B54,Données!$B$3:$L$1479,5,FALSE))</f>
        <v/>
      </c>
      <c r="D54" s="347" t="str">
        <f>IF(ISERROR(VLOOKUP(B54,Données!$B$3:$X$1479,23,FALSE)),"",VLOOKUP(B54,Données!$B$3:$X$1479,23,FALSE))</f>
        <v/>
      </c>
      <c r="E54" s="74"/>
      <c r="F54" s="358">
        <f>IF(ISERROR(VLOOKUP(B54,Données!$B$3:$U$1479,11,FALSE)),0,VLOOKUP(B54,Données!$B$3:$U$1479,11,FALSE))</f>
        <v>0</v>
      </c>
      <c r="G54" s="74">
        <f t="shared" si="1"/>
        <v>0</v>
      </c>
      <c r="H54" s="363">
        <f>IF(ISERROR(VLOOKUP(B54,Données!$B$3:$U$1479,12,FALSE)),0,VLOOKUP(B54,Données!$B$3:$U$1479,12,FALSE))</f>
        <v>0</v>
      </c>
      <c r="I54" s="74">
        <f>IF(((E54+5)-'Calcul Masse Salariale'!$B$1)&lt;=0,0,(E54+5)-'Calcul Masse Salariale'!$B$1)</f>
        <v>0</v>
      </c>
      <c r="J54" s="184"/>
    </row>
    <row r="55" spans="1:10" ht="15.75" x14ac:dyDescent="0.25">
      <c r="A55" s="496"/>
      <c r="B55" s="74"/>
      <c r="C55" s="74" t="str">
        <f>IF(ISERROR(VLOOKUP(B55,Données!$B$3:$L$1479,5,FALSE)),"",VLOOKUP(B55,Données!$B$3:$L$1479,5,FALSE))</f>
        <v/>
      </c>
      <c r="D55" s="347" t="str">
        <f>IF(ISERROR(VLOOKUP(B55,Données!$B$3:$X$1479,23,FALSE)),"",VLOOKUP(B55,Données!$B$3:$X$1479,23,FALSE))</f>
        <v/>
      </c>
      <c r="E55" s="74"/>
      <c r="F55" s="358">
        <f>IF(ISERROR(VLOOKUP(B55,Données!$B$3:$U$1479,11,FALSE)),0,VLOOKUP(B55,Données!$B$3:$U$1479,11,FALSE))</f>
        <v>0</v>
      </c>
      <c r="G55" s="74">
        <f t="shared" si="1"/>
        <v>0</v>
      </c>
      <c r="H55" s="363">
        <f>IF(ISERROR(VLOOKUP(B55,Données!$B$3:$U$1479,12,FALSE)),0,VLOOKUP(B55,Données!$B$3:$U$1479,12,FALSE))</f>
        <v>0</v>
      </c>
      <c r="I55" s="74">
        <f>IF(((E55+5)-'Calcul Masse Salariale'!$B$1)&lt;=0,0,(E55+5)-'Calcul Masse Salariale'!$B$1)</f>
        <v>0</v>
      </c>
      <c r="J55" s="184"/>
    </row>
    <row r="56" spans="1:10" ht="15.75" x14ac:dyDescent="0.25">
      <c r="A56" s="496"/>
      <c r="B56" s="74"/>
      <c r="C56" s="74" t="str">
        <f>IF(ISERROR(VLOOKUP(B56,Données!$B$3:$L$1479,5,FALSE)),"",VLOOKUP(B56,Données!$B$3:$L$1479,5,FALSE))</f>
        <v/>
      </c>
      <c r="D56" s="347" t="str">
        <f>IF(ISERROR(VLOOKUP(B56,Données!$B$3:$X$1479,23,FALSE)),"",VLOOKUP(B56,Données!$B$3:$X$1479,23,FALSE))</f>
        <v/>
      </c>
      <c r="E56" s="74"/>
      <c r="F56" s="358">
        <f>IF(ISERROR(VLOOKUP(B56,Données!$B$3:$U$1479,11,FALSE)),0,VLOOKUP(B56,Données!$B$3:$U$1479,11,FALSE))</f>
        <v>0</v>
      </c>
      <c r="G56" s="74">
        <f t="shared" si="1"/>
        <v>0</v>
      </c>
      <c r="H56" s="363">
        <f>IF(ISERROR(VLOOKUP(B56,Données!$B$3:$U$1479,12,FALSE)),0,VLOOKUP(B56,Données!$B$3:$U$1479,12,FALSE))</f>
        <v>0</v>
      </c>
      <c r="I56" s="74">
        <f>IF(((E56+5)-'Calcul Masse Salariale'!$B$1)&lt;=0,0,(E56+5)-'Calcul Masse Salariale'!$B$1)</f>
        <v>0</v>
      </c>
      <c r="J56" s="184"/>
    </row>
    <row r="57" spans="1:10" ht="15.75" x14ac:dyDescent="0.25">
      <c r="A57" s="496"/>
      <c r="B57" s="74"/>
      <c r="C57" s="74" t="str">
        <f>IF(ISERROR(VLOOKUP(B57,Données!$B$3:$L$1479,5,FALSE)),"",VLOOKUP(B57,Données!$B$3:$L$1479,5,FALSE))</f>
        <v/>
      </c>
      <c r="D57" s="347" t="str">
        <f>IF(ISERROR(VLOOKUP(B57,Données!$B$3:$X$1479,23,FALSE)),"",VLOOKUP(B57,Données!$B$3:$X$1479,23,FALSE))</f>
        <v/>
      </c>
      <c r="E57" s="74"/>
      <c r="F57" s="358">
        <f>IF(ISERROR(VLOOKUP(B57,Données!$B$3:$U$1479,11,FALSE)),0,VLOOKUP(B57,Données!$B$3:$U$1479,11,FALSE))</f>
        <v>0</v>
      </c>
      <c r="G57" s="74">
        <f t="shared" si="1"/>
        <v>0</v>
      </c>
      <c r="H57" s="363">
        <f>IF(ISERROR(VLOOKUP(B57,Données!$B$3:$U$1479,12,FALSE)),0,VLOOKUP(B57,Données!$B$3:$U$1479,12,FALSE))</f>
        <v>0</v>
      </c>
      <c r="I57" s="74">
        <f>IF(((E57+5)-'Calcul Masse Salariale'!$B$1)&lt;=0,0,(E57+5)-'Calcul Masse Salariale'!$B$1)</f>
        <v>0</v>
      </c>
      <c r="J57" s="184"/>
    </row>
    <row r="58" spans="1:10" ht="15.75" x14ac:dyDescent="0.25">
      <c r="A58" s="496"/>
      <c r="B58" s="74"/>
      <c r="C58" s="74" t="str">
        <f>IF(ISERROR(VLOOKUP(B58,Données!$B$3:$L$1479,5,FALSE)),"",VLOOKUP(B58,Données!$B$3:$L$1479,5,FALSE))</f>
        <v/>
      </c>
      <c r="D58" s="347" t="str">
        <f>IF(ISERROR(VLOOKUP(B58,Données!$B$3:$X$1479,23,FALSE)),"",VLOOKUP(B58,Données!$B$3:$X$1479,23,FALSE))</f>
        <v/>
      </c>
      <c r="E58" s="74"/>
      <c r="F58" s="358">
        <f>IF(ISERROR(VLOOKUP(B58,Données!$B$3:$U$1479,11,FALSE)),0,VLOOKUP(B58,Données!$B$3:$U$1479,11,FALSE))</f>
        <v>0</v>
      </c>
      <c r="G58" s="74">
        <f t="shared" si="1"/>
        <v>0</v>
      </c>
      <c r="H58" s="363">
        <f>IF(ISERROR(VLOOKUP(B58,Données!$B$3:$U$1479,12,FALSE)),0,VLOOKUP(B58,Données!$B$3:$U$1479,12,FALSE))</f>
        <v>0</v>
      </c>
      <c r="I58" s="74">
        <f>IF(((E58+5)-'Calcul Masse Salariale'!$B$1)&lt;=0,0,(E58+5)-'Calcul Masse Salariale'!$B$1)</f>
        <v>0</v>
      </c>
      <c r="J58" s="184"/>
    </row>
    <row r="59" spans="1:10" ht="15.75" x14ac:dyDescent="0.25">
      <c r="A59" s="496"/>
      <c r="B59" s="74"/>
      <c r="C59" s="74" t="str">
        <f>IF(ISERROR(VLOOKUP(B59,Données!$B$3:$L$1479,5,FALSE)),"",VLOOKUP(B59,Données!$B$3:$L$1479,5,FALSE))</f>
        <v/>
      </c>
      <c r="D59" s="347" t="str">
        <f>IF(ISERROR(VLOOKUP(B59,Données!$B$3:$X$1479,23,FALSE)),"",VLOOKUP(B59,Données!$B$3:$X$1479,23,FALSE))</f>
        <v/>
      </c>
      <c r="E59" s="74"/>
      <c r="F59" s="358">
        <f>IF(ISERROR(VLOOKUP(B59,Données!$B$3:$U$1479,11,FALSE)),0,VLOOKUP(B59,Données!$B$3:$U$1479,11,FALSE))</f>
        <v>0</v>
      </c>
      <c r="G59" s="74">
        <f t="shared" si="1"/>
        <v>0</v>
      </c>
      <c r="H59" s="363">
        <f>IF(ISERROR(VLOOKUP(B59,Données!$B$3:$U$1479,12,FALSE)),0,VLOOKUP(B59,Données!$B$3:$U$1479,12,FALSE))</f>
        <v>0</v>
      </c>
      <c r="I59" s="74">
        <f>IF(((E59+5)-'Calcul Masse Salariale'!$B$1)&lt;=0,0,(E59+5)-'Calcul Masse Salariale'!$B$1)</f>
        <v>0</v>
      </c>
      <c r="J59" s="184"/>
    </row>
    <row r="60" spans="1:10" ht="15.75" x14ac:dyDescent="0.25">
      <c r="A60" s="496"/>
      <c r="B60" s="74"/>
      <c r="C60" s="74" t="str">
        <f>IF(ISERROR(VLOOKUP(B60,Données!$B$3:$L$1479,5,FALSE)),"",VLOOKUP(B60,Données!$B$3:$L$1479,5,FALSE))</f>
        <v/>
      </c>
      <c r="D60" s="347" t="str">
        <f>IF(ISERROR(VLOOKUP(B60,Données!$B$3:$X$1479,23,FALSE)),"",VLOOKUP(B60,Données!$B$3:$X$1479,23,FALSE))</f>
        <v/>
      </c>
      <c r="E60" s="74"/>
      <c r="F60" s="358">
        <f>IF(ISERROR(VLOOKUP(B60,Données!$B$3:$U$1479,11,FALSE)),0,VLOOKUP(B60,Données!$B$3:$U$1479,11,FALSE))</f>
        <v>0</v>
      </c>
      <c r="G60" s="74">
        <f t="shared" si="1"/>
        <v>0</v>
      </c>
      <c r="H60" s="363">
        <f>IF(ISERROR(VLOOKUP(B60,Données!$B$3:$U$1479,12,FALSE)),0,VLOOKUP(B60,Données!$B$3:$U$1479,12,FALSE))</f>
        <v>0</v>
      </c>
      <c r="I60" s="74">
        <f>IF(((E60+5)-'Calcul Masse Salariale'!$B$1)&lt;=0,0,(E60+5)-'Calcul Masse Salariale'!$B$1)</f>
        <v>0</v>
      </c>
      <c r="J60" s="184"/>
    </row>
    <row r="61" spans="1:10" ht="15.75" x14ac:dyDescent="0.25">
      <c r="A61" s="496"/>
      <c r="B61" s="74"/>
      <c r="C61" s="74" t="str">
        <f>IF(ISERROR(VLOOKUP(B61,Données!$B$3:$L$1479,5,FALSE)),"",VLOOKUP(B61,Données!$B$3:$L$1479,5,FALSE))</f>
        <v/>
      </c>
      <c r="D61" s="347" t="str">
        <f>IF(ISERROR(VLOOKUP(B61,Données!$B$3:$X$1479,23,FALSE)),"",VLOOKUP(B61,Données!$B$3:$X$1479,23,FALSE))</f>
        <v/>
      </c>
      <c r="E61" s="74"/>
      <c r="F61" s="358">
        <f>IF(ISERROR(VLOOKUP(B61,Données!$B$3:$U$1479,11,FALSE)),0,VLOOKUP(B61,Données!$B$3:$U$1479,11,FALSE))</f>
        <v>0</v>
      </c>
      <c r="G61" s="74">
        <f t="shared" si="1"/>
        <v>0</v>
      </c>
      <c r="H61" s="363">
        <f>IF(ISERROR(VLOOKUP(B61,Données!$B$3:$U$1479,12,FALSE)),0,VLOOKUP(B61,Données!$B$3:$U$1479,12,FALSE))</f>
        <v>0</v>
      </c>
      <c r="I61" s="74">
        <f>IF(((E61+5)-'Calcul Masse Salariale'!$B$1)&lt;=0,0,(E61+5)-'Calcul Masse Salariale'!$B$1)</f>
        <v>0</v>
      </c>
      <c r="J61" s="184"/>
    </row>
    <row r="62" spans="1:10" ht="15.75" x14ac:dyDescent="0.25">
      <c r="A62" s="496"/>
      <c r="B62" s="74"/>
      <c r="C62" s="74" t="str">
        <f>IF(ISERROR(VLOOKUP(B62,Données!$B$3:$L$1479,5,FALSE)),"",VLOOKUP(B62,Données!$B$3:$L$1479,5,FALSE))</f>
        <v/>
      </c>
      <c r="D62" s="347" t="str">
        <f>IF(ISERROR(VLOOKUP(B62,Données!$B$3:$X$1479,23,FALSE)),"",VLOOKUP(B62,Données!$B$3:$X$1479,23,FALSE))</f>
        <v/>
      </c>
      <c r="E62" s="74"/>
      <c r="F62" s="358">
        <f>IF(ISERROR(VLOOKUP(B62,Données!$B$3:$U$1479,11,FALSE)),0,VLOOKUP(B62,Données!$B$3:$U$1479,11,FALSE))</f>
        <v>0</v>
      </c>
      <c r="G62" s="74">
        <f t="shared" si="1"/>
        <v>0</v>
      </c>
      <c r="H62" s="363">
        <f>IF(ISERROR(VLOOKUP(B62,Données!$B$3:$U$1479,12,FALSE)),0,VLOOKUP(B62,Données!$B$3:$U$1479,12,FALSE))</f>
        <v>0</v>
      </c>
      <c r="I62" s="74">
        <f>IF(((E62+5)-'Calcul Masse Salariale'!$B$1)&lt;=0,0,(E62+5)-'Calcul Masse Salariale'!$B$1)</f>
        <v>0</v>
      </c>
      <c r="J62" s="184"/>
    </row>
    <row r="63" spans="1:10" ht="15.75" x14ac:dyDescent="0.25">
      <c r="A63" s="496"/>
      <c r="B63" s="74"/>
      <c r="C63" s="74" t="str">
        <f>IF(ISERROR(VLOOKUP(B63,Données!$B$3:$L$1479,5,FALSE)),"",VLOOKUP(B63,Données!$B$3:$L$1479,5,FALSE))</f>
        <v/>
      </c>
      <c r="D63" s="347" t="str">
        <f>IF(ISERROR(VLOOKUP(B63,Données!$B$3:$X$1479,23,FALSE)),"",VLOOKUP(B63,Données!$B$3:$X$1479,23,FALSE))</f>
        <v/>
      </c>
      <c r="E63" s="74"/>
      <c r="F63" s="358">
        <f>IF(ISERROR(VLOOKUP(B63,Données!$B$3:$U$1479,11,FALSE)),0,VLOOKUP(B63,Données!$B$3:$U$1479,11,FALSE))</f>
        <v>0</v>
      </c>
      <c r="G63" s="74">
        <f t="shared" si="1"/>
        <v>0</v>
      </c>
      <c r="H63" s="363">
        <f>IF(ISERROR(VLOOKUP(B63,Données!$B$3:$U$1479,12,FALSE)),0,VLOOKUP(B63,Données!$B$3:$U$1479,12,FALSE))</f>
        <v>0</v>
      </c>
      <c r="I63" s="74">
        <f>IF(((E63+5)-'Calcul Masse Salariale'!$B$1)&lt;=0,0,(E63+5)-'Calcul Masse Salariale'!$B$1)</f>
        <v>0</v>
      </c>
      <c r="J63" s="184"/>
    </row>
    <row r="64" spans="1:10" ht="15.75" x14ac:dyDescent="0.25">
      <c r="A64" s="496"/>
      <c r="B64" s="74"/>
      <c r="C64" s="74" t="str">
        <f>IF(ISERROR(VLOOKUP(B64,Données!$B$3:$L$1479,5,FALSE)),"",VLOOKUP(B64,Données!$B$3:$L$1479,5,FALSE))</f>
        <v/>
      </c>
      <c r="D64" s="347" t="str">
        <f>IF(ISERROR(VLOOKUP(B64,Données!$B$3:$X$1479,23,FALSE)),"",VLOOKUP(B64,Données!$B$3:$X$1479,23,FALSE))</f>
        <v/>
      </c>
      <c r="E64" s="74"/>
      <c r="F64" s="358">
        <f>IF(ISERROR(VLOOKUP(B64,Données!$B$3:$U$1479,11,FALSE)),0,VLOOKUP(B64,Données!$B$3:$U$1479,11,FALSE))</f>
        <v>0</v>
      </c>
      <c r="G64" s="74">
        <f t="shared" si="1"/>
        <v>0</v>
      </c>
      <c r="H64" s="363">
        <f>IF(ISERROR(VLOOKUP(B64,Données!$B$3:$U$1479,12,FALSE)),0,VLOOKUP(B64,Données!$B$3:$U$1479,12,FALSE))</f>
        <v>0</v>
      </c>
      <c r="I64" s="74">
        <f>IF(((E64+5)-'Calcul Masse Salariale'!$B$1)&lt;=0,0,(E64+5)-'Calcul Masse Salariale'!$B$1)</f>
        <v>0</v>
      </c>
      <c r="J64" s="184"/>
    </row>
    <row r="65" spans="1:10" ht="15.75" x14ac:dyDescent="0.25">
      <c r="A65" s="496"/>
      <c r="B65" s="74"/>
      <c r="C65" s="74" t="str">
        <f>IF(ISERROR(VLOOKUP(B65,Données!$B$3:$L$1479,5,FALSE)),"",VLOOKUP(B65,Données!$B$3:$L$1479,5,FALSE))</f>
        <v/>
      </c>
      <c r="D65" s="347" t="str">
        <f>IF(ISERROR(VLOOKUP(B65,Données!$B$3:$X$1479,23,FALSE)),"",VLOOKUP(B65,Données!$B$3:$X$1479,23,FALSE))</f>
        <v/>
      </c>
      <c r="E65" s="74"/>
      <c r="F65" s="358">
        <f>IF(ISERROR(VLOOKUP(B65,Données!$B$3:$U$1479,11,FALSE)),0,VLOOKUP(B65,Données!$B$3:$U$1479,11,FALSE))</f>
        <v>0</v>
      </c>
      <c r="G65" s="74">
        <f t="shared" si="1"/>
        <v>0</v>
      </c>
      <c r="H65" s="363">
        <f>IF(ISERROR(VLOOKUP(B65,Données!$B$3:$U$1479,12,FALSE)),0,VLOOKUP(B65,Données!$B$3:$U$1479,12,FALSE))</f>
        <v>0</v>
      </c>
      <c r="I65" s="74">
        <f>IF(((E65+5)-'Calcul Masse Salariale'!$B$1)&lt;=0,0,(E65+5)-'Calcul Masse Salariale'!$B$1)</f>
        <v>0</v>
      </c>
      <c r="J65" s="184"/>
    </row>
    <row r="66" spans="1:10" ht="15.75" x14ac:dyDescent="0.25">
      <c r="A66" s="496"/>
      <c r="B66" s="74"/>
      <c r="C66" s="74" t="str">
        <f>IF(ISERROR(VLOOKUP(B66,Données!$B$3:$L$1479,5,FALSE)),"",VLOOKUP(B66,Données!$B$3:$L$1479,5,FALSE))</f>
        <v/>
      </c>
      <c r="D66" s="347" t="str">
        <f>IF(ISERROR(VLOOKUP(B66,Données!$B$3:$X$1479,23,FALSE)),"",VLOOKUP(B66,Données!$B$3:$X$1479,23,FALSE))</f>
        <v/>
      </c>
      <c r="E66" s="74"/>
      <c r="F66" s="358">
        <f>IF(ISERROR(VLOOKUP(B66,Données!$B$3:$U$1479,11,FALSE)),0,VLOOKUP(B66,Données!$B$3:$U$1479,11,FALSE))</f>
        <v>0</v>
      </c>
      <c r="G66" s="74">
        <f t="shared" si="1"/>
        <v>0</v>
      </c>
      <c r="H66" s="363">
        <f>IF(ISERROR(VLOOKUP(B66,Données!$B$3:$U$1479,12,FALSE)),0,VLOOKUP(B66,Données!$B$3:$U$1479,12,FALSE))</f>
        <v>0</v>
      </c>
      <c r="I66" s="74">
        <f>IF(((E66+5)-'Calcul Masse Salariale'!$B$1)&lt;=0,0,(E66+5)-'Calcul Masse Salariale'!$B$1)</f>
        <v>0</v>
      </c>
      <c r="J66" s="184"/>
    </row>
    <row r="67" spans="1:10" ht="15.75" x14ac:dyDescent="0.25">
      <c r="A67" s="496"/>
      <c r="B67" s="74"/>
      <c r="C67" s="74" t="str">
        <f>IF(ISERROR(VLOOKUP(B67,Données!$B$3:$L$1479,5,FALSE)),"",VLOOKUP(B67,Données!$B$3:$L$1479,5,FALSE))</f>
        <v/>
      </c>
      <c r="D67" s="347" t="str">
        <f>IF(ISERROR(VLOOKUP(B67,Données!$B$3:$X$1479,23,FALSE)),"",VLOOKUP(B67,Données!$B$3:$X$1479,23,FALSE))</f>
        <v/>
      </c>
      <c r="E67" s="74"/>
      <c r="F67" s="358">
        <f>IF(ISERROR(VLOOKUP(B67,Données!$B$3:$U$1479,11,FALSE)),0,VLOOKUP(B67,Données!$B$3:$U$1479,11,FALSE))</f>
        <v>0</v>
      </c>
      <c r="G67" s="74">
        <f t="shared" si="1"/>
        <v>0</v>
      </c>
      <c r="H67" s="363">
        <f>IF(ISERROR(VLOOKUP(B67,Données!$B$3:$U$1479,12,FALSE)),0,VLOOKUP(B67,Données!$B$3:$U$1479,12,FALSE))</f>
        <v>0</v>
      </c>
      <c r="I67" s="74">
        <f>IF(((E67+5)-'Calcul Masse Salariale'!$B$1)&lt;=0,0,(E67+5)-'Calcul Masse Salariale'!$B$1)</f>
        <v>0</v>
      </c>
      <c r="J67" s="184"/>
    </row>
    <row r="68" spans="1:10" ht="15.75" x14ac:dyDescent="0.25">
      <c r="A68" s="496"/>
      <c r="B68" s="74"/>
      <c r="C68" s="74" t="str">
        <f>IF(ISERROR(VLOOKUP(B68,Données!$B$3:$L$1479,5,FALSE)),"",VLOOKUP(B68,Données!$B$3:$L$1479,5,FALSE))</f>
        <v/>
      </c>
      <c r="D68" s="347" t="str">
        <f>IF(ISERROR(VLOOKUP(B68,Données!$B$3:$X$1479,23,FALSE)),"",VLOOKUP(B68,Données!$B$3:$X$1479,23,FALSE))</f>
        <v/>
      </c>
      <c r="E68" s="74"/>
      <c r="F68" s="358">
        <f>IF(ISERROR(VLOOKUP(B68,Données!$B$3:$U$1479,11,FALSE)),0,VLOOKUP(B68,Données!$B$3:$U$1479,11,FALSE))</f>
        <v>0</v>
      </c>
      <c r="G68" s="74">
        <f t="shared" si="1"/>
        <v>0</v>
      </c>
      <c r="H68" s="363">
        <f>IF(ISERROR(VLOOKUP(B68,Données!$B$3:$U$1479,12,FALSE)),0,VLOOKUP(B68,Données!$B$3:$U$1479,12,FALSE))</f>
        <v>0</v>
      </c>
      <c r="I68" s="74">
        <f>IF(((E68+5)-'Calcul Masse Salariale'!$B$1)&lt;=0,0,(E68+5)-'Calcul Masse Salariale'!$B$1)</f>
        <v>0</v>
      </c>
      <c r="J68" s="184"/>
    </row>
    <row r="69" spans="1:10" ht="15.75" x14ac:dyDescent="0.25">
      <c r="A69" s="496"/>
      <c r="B69" s="74"/>
      <c r="C69" s="74" t="str">
        <f>IF(ISERROR(VLOOKUP(B69,Données!$B$3:$L$1479,5,FALSE)),"",VLOOKUP(B69,Données!$B$3:$L$1479,5,FALSE))</f>
        <v/>
      </c>
      <c r="D69" s="347" t="str">
        <f>IF(ISERROR(VLOOKUP(B69,Données!$B$3:$X$1479,23,FALSE)),"",VLOOKUP(B69,Données!$B$3:$X$1479,23,FALSE))</f>
        <v/>
      </c>
      <c r="E69" s="74"/>
      <c r="F69" s="358">
        <f>IF(ISERROR(VLOOKUP(B69,Données!$B$3:$U$1479,11,FALSE)),0,VLOOKUP(B69,Données!$B$3:$U$1479,11,FALSE))</f>
        <v>0</v>
      </c>
      <c r="G69" s="74">
        <f t="shared" si="1"/>
        <v>0</v>
      </c>
      <c r="H69" s="363">
        <f>IF(ISERROR(VLOOKUP(B69,Données!$B$3:$U$1479,12,FALSE)),0,VLOOKUP(B69,Données!$B$3:$U$1479,12,FALSE))</f>
        <v>0</v>
      </c>
      <c r="I69" s="74">
        <f>IF(((E69+5)-'Calcul Masse Salariale'!$B$1)&lt;=0,0,(E69+5)-'Calcul Masse Salariale'!$B$1)</f>
        <v>0</v>
      </c>
      <c r="J69" s="184"/>
    </row>
    <row r="70" spans="1:10" ht="15.75" x14ac:dyDescent="0.25">
      <c r="A70" s="496"/>
      <c r="B70" s="74"/>
      <c r="C70" s="74" t="str">
        <f>IF(ISERROR(VLOOKUP(B70,Données!$B$3:$L$1479,5,FALSE)),"",VLOOKUP(B70,Données!$B$3:$L$1479,5,FALSE))</f>
        <v/>
      </c>
      <c r="D70" s="347" t="str">
        <f>IF(ISERROR(VLOOKUP(B70,Données!$B$3:$X$1479,23,FALSE)),"",VLOOKUP(B70,Données!$B$3:$X$1479,23,FALSE))</f>
        <v/>
      </c>
      <c r="E70" s="74"/>
      <c r="F70" s="358">
        <f>IF(ISERROR(VLOOKUP(B70,Données!$B$3:$U$1479,11,FALSE)),0,VLOOKUP(B70,Données!$B$3:$U$1479,11,FALSE))</f>
        <v>0</v>
      </c>
      <c r="G70" s="74">
        <f t="shared" si="1"/>
        <v>0</v>
      </c>
      <c r="H70" s="363">
        <f>IF(ISERROR(VLOOKUP(B70,Données!$B$3:$U$1479,12,FALSE)),0,VLOOKUP(B70,Données!$B$3:$U$1479,12,FALSE))</f>
        <v>0</v>
      </c>
      <c r="I70" s="74">
        <f>IF(((E70+5)-'Calcul Masse Salariale'!$B$1)&lt;=0,0,(E70+5)-'Calcul Masse Salariale'!$B$1)</f>
        <v>0</v>
      </c>
      <c r="J70" s="184"/>
    </row>
    <row r="71" spans="1:10" ht="15.75" x14ac:dyDescent="0.25">
      <c r="A71" s="496"/>
      <c r="B71" s="74"/>
      <c r="C71" s="74" t="str">
        <f>IF(ISERROR(VLOOKUP(B71,Données!$B$3:$L$1479,5,FALSE)),"",VLOOKUP(B71,Données!$B$3:$L$1479,5,FALSE))</f>
        <v/>
      </c>
      <c r="D71" s="347" t="str">
        <f>IF(ISERROR(VLOOKUP(B71,Données!$B$3:$X$1479,23,FALSE)),"",VLOOKUP(B71,Données!$B$3:$X$1479,23,FALSE))</f>
        <v/>
      </c>
      <c r="E71" s="74"/>
      <c r="F71" s="358">
        <f>IF(ISERROR(VLOOKUP(B71,Données!$B$3:$U$1479,11,FALSE)),0,VLOOKUP(B71,Données!$B$3:$U$1479,11,FALSE))</f>
        <v>0</v>
      </c>
      <c r="G71" s="74">
        <f t="shared" si="1"/>
        <v>0</v>
      </c>
      <c r="H71" s="363">
        <f>IF(ISERROR(VLOOKUP(B71,Données!$B$3:$U$1479,12,FALSE)),0,VLOOKUP(B71,Données!$B$3:$U$1479,12,FALSE))</f>
        <v>0</v>
      </c>
      <c r="I71" s="74">
        <f>IF(((E71+5)-'Calcul Masse Salariale'!$B$1)&lt;=0,0,(E71+5)-'Calcul Masse Salariale'!$B$1)</f>
        <v>0</v>
      </c>
      <c r="J71" s="184"/>
    </row>
    <row r="72" spans="1:10" ht="15.75" x14ac:dyDescent="0.25">
      <c r="A72" s="496"/>
      <c r="B72" s="74"/>
      <c r="C72" s="74" t="str">
        <f>IF(ISERROR(VLOOKUP(B72,Données!$B$3:$L$1479,5,FALSE)),"",VLOOKUP(B72,Données!$B$3:$L$1479,5,FALSE))</f>
        <v/>
      </c>
      <c r="D72" s="347" t="str">
        <f>IF(ISERROR(VLOOKUP(B72,Données!$B$3:$X$1479,23,FALSE)),"",VLOOKUP(B72,Données!$B$3:$X$1479,23,FALSE))</f>
        <v/>
      </c>
      <c r="E72" s="74"/>
      <c r="F72" s="358">
        <f>IF(ISERROR(VLOOKUP(B72,Données!$B$3:$U$1479,11,FALSE)),0,VLOOKUP(B72,Données!$B$3:$U$1479,11,FALSE))</f>
        <v>0</v>
      </c>
      <c r="G72" s="74">
        <f t="shared" si="1"/>
        <v>0</v>
      </c>
      <c r="H72" s="363">
        <f>IF(ISERROR(VLOOKUP(B72,Données!$B$3:$U$1479,12,FALSE)),0,VLOOKUP(B72,Données!$B$3:$U$1479,12,FALSE))</f>
        <v>0</v>
      </c>
      <c r="I72" s="74">
        <f>IF(((E72+5)-'Calcul Masse Salariale'!$B$1)&lt;=0,0,(E72+5)-'Calcul Masse Salariale'!$B$1)</f>
        <v>0</v>
      </c>
      <c r="J72" s="184"/>
    </row>
    <row r="73" spans="1:10" ht="15.75" x14ac:dyDescent="0.25">
      <c r="A73" s="496"/>
      <c r="B73" s="74"/>
      <c r="C73" s="74" t="str">
        <f>IF(ISERROR(VLOOKUP(B73,Données!$B$3:$L$1479,5,FALSE)),"",VLOOKUP(B73,Données!$B$3:$L$1479,5,FALSE))</f>
        <v/>
      </c>
      <c r="D73" s="347" t="str">
        <f>IF(ISERROR(VLOOKUP(B73,Données!$B$3:$X$1479,23,FALSE)),"",VLOOKUP(B73,Données!$B$3:$X$1479,23,FALSE))</f>
        <v/>
      </c>
      <c r="E73" s="74"/>
      <c r="F73" s="358">
        <f>IF(ISERROR(VLOOKUP(B73,Données!$B$3:$U$1479,11,FALSE)),0,VLOOKUP(B73,Données!$B$3:$U$1479,11,FALSE))</f>
        <v>0</v>
      </c>
      <c r="G73" s="74">
        <f t="shared" si="1"/>
        <v>0</v>
      </c>
      <c r="H73" s="363">
        <f>IF(ISERROR(VLOOKUP(B73,Données!$B$3:$U$1479,12,FALSE)),0,VLOOKUP(B73,Données!$B$3:$U$1479,12,FALSE))</f>
        <v>0</v>
      </c>
      <c r="I73" s="74">
        <f>IF(((E73+5)-'Calcul Masse Salariale'!$B$1)&lt;=0,0,(E73+5)-'Calcul Masse Salariale'!$B$1)</f>
        <v>0</v>
      </c>
    </row>
    <row r="74" spans="1:10" x14ac:dyDescent="0.25">
      <c r="F74" s="358">
        <f>IF(ISERROR(VLOOKUP(B74,Données!$B$3:$U$1479,11,FALSE)),0,VLOOKUP(B74,Données!$B$3:$U$1479,11,FALSE))</f>
        <v>0</v>
      </c>
      <c r="G74" s="401">
        <f>IF(ISERROR(VLOOKUP(#REF!,Données!$B$3:$U$1479,20,FALSE)),0,VLOOKUP(#REF!,Données!$B$3:$U$1479,20,FALSE))</f>
        <v>0</v>
      </c>
    </row>
  </sheetData>
  <mergeCells count="13">
    <mergeCell ref="A1:C1"/>
    <mergeCell ref="A23:A30"/>
    <mergeCell ref="A31:E31"/>
    <mergeCell ref="A32:E32"/>
    <mergeCell ref="O1:R1"/>
    <mergeCell ref="A39:A73"/>
    <mergeCell ref="A2:A14"/>
    <mergeCell ref="K9:L9"/>
    <mergeCell ref="A15:A20"/>
    <mergeCell ref="A21:A22"/>
    <mergeCell ref="A35:A36"/>
    <mergeCell ref="G36:I36"/>
    <mergeCell ref="C36:E36"/>
  </mergeCells>
  <conditionalFormatting sqref="G3:G30">
    <cfRule type="iconSet" priority="10">
      <iconSet iconSet="3Symbols" showValue="0" reverse="1">
        <cfvo type="percent" val="0"/>
        <cfvo type="num" val="0.5" gte="0"/>
        <cfvo type="num" val="1"/>
      </iconSet>
    </cfRule>
  </conditionalFormatting>
  <conditionalFormatting sqref="H3:H30">
    <cfRule type="expression" dxfId="9" priority="7">
      <formula>(F3&lt;&gt;H3)</formula>
    </cfRule>
  </conditionalFormatting>
  <conditionalFormatting sqref="G39:G52">
    <cfRule type="iconSet" priority="5">
      <iconSet iconSet="3Flags" showValue="0">
        <cfvo type="percent" val="0"/>
        <cfvo type="num" val="1"/>
        <cfvo type="num" val="2"/>
      </iconSet>
    </cfRule>
  </conditionalFormatting>
  <conditionalFormatting sqref="G53:G73">
    <cfRule type="iconSet" priority="4">
      <iconSet iconSet="3Flags" showValue="0">
        <cfvo type="percent" val="0"/>
        <cfvo type="num" val="1"/>
        <cfvo type="num" val="2"/>
      </iconSet>
    </cfRule>
  </conditionalFormatting>
  <conditionalFormatting sqref="G35">
    <cfRule type="iconSet" priority="3">
      <iconSet iconSet="3Symbols" showValue="0" reverse="1">
        <cfvo type="percent" val="0"/>
        <cfvo type="num" val="0.5" gte="0"/>
        <cfvo type="num" val="1"/>
      </iconSet>
    </cfRule>
  </conditionalFormatting>
  <conditionalFormatting sqref="H39:H73">
    <cfRule type="expression" dxfId="8" priority="1">
      <formula>(F39&lt;&gt;H39)</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9" id="{62C9E1A6-865D-477D-96B8-63D91E6CFA00}">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2" id="{B1791CB9-0BE6-407B-B9BE-8AC1AC447943}">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85" zoomScaleNormal="85" workbookViewId="0">
      <selection activeCell="C58" sqref="C58"/>
    </sheetView>
  </sheetViews>
  <sheetFormatPr baseColWidth="10" defaultColWidth="11.42578125" defaultRowHeight="15" x14ac:dyDescent="0.25"/>
  <cols>
    <col min="1" max="1" width="12.42578125" style="92" customWidth="1"/>
    <col min="2" max="2" width="24.7109375" style="92" customWidth="1"/>
    <col min="3" max="3" width="7.140625" style="107" bestFit="1" customWidth="1"/>
    <col min="4" max="4" width="4" style="107" bestFit="1" customWidth="1"/>
    <col min="5" max="5" width="13.140625" style="92" bestFit="1" customWidth="1"/>
    <col min="6" max="6" width="24.140625" style="92" bestFit="1" customWidth="1"/>
    <col min="7" max="7" width="15.42578125" style="118" bestFit="1" customWidth="1"/>
    <col min="8" max="8" width="23.7109375" style="92" bestFit="1" customWidth="1"/>
    <col min="9" max="9" width="11.28515625" style="92" customWidth="1"/>
    <col min="10" max="10" width="2" style="92" customWidth="1"/>
    <col min="11" max="11" width="15.28515625" style="92" customWidth="1"/>
    <col min="12" max="12" width="25.140625" style="92" customWidth="1"/>
    <col min="13" max="13" width="2" style="91" customWidth="1"/>
    <col min="14" max="14" width="11.42578125" style="92"/>
    <col min="15" max="15" width="20.5703125" style="92" customWidth="1"/>
    <col min="16" max="16" width="23.5703125" style="92" customWidth="1"/>
    <col min="17" max="17" width="14.85546875" style="92" customWidth="1"/>
    <col min="18" max="16384" width="11.42578125" style="92"/>
  </cols>
  <sheetData>
    <row r="1" spans="1:20" ht="21.75" thickBot="1" x14ac:dyDescent="0.4">
      <c r="A1" s="579" t="s">
        <v>41</v>
      </c>
      <c r="B1" s="579"/>
      <c r="C1" s="579"/>
      <c r="D1" s="343"/>
      <c r="E1" s="89" t="s">
        <v>187</v>
      </c>
      <c r="F1" s="303">
        <f>SUM(F3:F30)</f>
        <v>0</v>
      </c>
      <c r="G1" s="89" t="s">
        <v>188</v>
      </c>
      <c r="H1" s="303">
        <f>F32</f>
        <v>102000000</v>
      </c>
      <c r="I1" s="90"/>
      <c r="J1" s="91"/>
      <c r="K1" s="93" t="s">
        <v>59</v>
      </c>
      <c r="L1" s="93"/>
      <c r="N1" s="91"/>
      <c r="O1" s="584" t="s">
        <v>45</v>
      </c>
      <c r="P1" s="584"/>
      <c r="Q1" s="584"/>
      <c r="R1" s="584"/>
      <c r="S1" s="117"/>
    </row>
    <row r="2" spans="1:20" ht="30" x14ac:dyDescent="0.25">
      <c r="A2" s="571" t="s">
        <v>38</v>
      </c>
      <c r="B2" s="94" t="s">
        <v>36</v>
      </c>
      <c r="C2" s="94" t="s">
        <v>52</v>
      </c>
      <c r="D2" s="94" t="s">
        <v>405</v>
      </c>
      <c r="E2" s="94" t="s">
        <v>5</v>
      </c>
      <c r="F2" s="95" t="s">
        <v>1157</v>
      </c>
      <c r="G2" s="96" t="s">
        <v>189</v>
      </c>
      <c r="H2" s="97" t="s">
        <v>2678</v>
      </c>
      <c r="I2" s="98" t="s">
        <v>2405</v>
      </c>
      <c r="J2" s="91"/>
      <c r="K2" s="100"/>
      <c r="L2" s="100"/>
      <c r="N2" s="101" t="s">
        <v>112</v>
      </c>
      <c r="O2" s="376" t="s">
        <v>108</v>
      </c>
      <c r="P2" s="384" t="s">
        <v>109</v>
      </c>
      <c r="Q2" s="99" t="s">
        <v>46</v>
      </c>
      <c r="R2" s="99" t="s">
        <v>55</v>
      </c>
    </row>
    <row r="3" spans="1:20" ht="15.75" x14ac:dyDescent="0.25">
      <c r="A3" s="571"/>
      <c r="B3" s="102" t="s">
        <v>279</v>
      </c>
      <c r="C3" s="103" t="str">
        <f>IF(ISERROR(VLOOKUP(B3,Données!$B$3:$L$1479,5,FALSE)),"",VLOOKUP(B3,Données!$B$3:$L$1479,5,FALSE))</f>
        <v/>
      </c>
      <c r="D3" s="347" t="str">
        <f>IF(ISERROR(VLOOKUP(B3,Données!$B$3:$X$1479,23,FALSE)),"",VLOOKUP(B3,Données!$B$3:$X$1479,23,FALSE))</f>
        <v/>
      </c>
      <c r="E3" s="103" t="str">
        <f>IF(ISERROR(VLOOKUP(B3,Données!$B$3:$L$1479,7,FALSE)),"",VLOOKUP(B3,Données!$B$3:$L$1479,7,FALSE))</f>
        <v/>
      </c>
      <c r="F3" s="104">
        <f>IF(ISERROR(VLOOKUP(B3,Données!$B$3:$U$1479,11,FALSE)),0,VLOOKUP(B3,Données!$B$3:$U$1479,11,FALSE))</f>
        <v>0</v>
      </c>
      <c r="G3" s="105">
        <f>VALUE(COUNTIF(Validation!$A$2:$H$64,B3))-1</f>
        <v>0</v>
      </c>
      <c r="H3" s="363">
        <f>IF(ISERROR(VLOOKUP(B3,Données!$B$3:$U$1479,12,FALSE)),0,VLOOKUP(B3,Données!$B$3:$U$1479,12,FALSE))</f>
        <v>0</v>
      </c>
      <c r="I3" s="106">
        <f>IF(ISERROR(VLOOKUP(B3,Données!$B$3:$U$1479,20,FALSE)),0,VLOOKUP(B3,Données!$B$3:$U$1479,20,FALSE))</f>
        <v>0</v>
      </c>
      <c r="J3" s="91"/>
      <c r="K3" s="41"/>
      <c r="L3" s="41"/>
      <c r="Q3" s="464"/>
      <c r="R3" s="464" t="str">
        <f>IF(Q3="","",Q3+7)</f>
        <v/>
      </c>
    </row>
    <row r="4" spans="1:20" ht="15.75" x14ac:dyDescent="0.25">
      <c r="A4" s="571"/>
      <c r="B4" s="108" t="s">
        <v>280</v>
      </c>
      <c r="C4" s="103" t="str">
        <f>IF(ISERROR(VLOOKUP(B4,Données!$B$3:$L$1479,5,FALSE)),"",VLOOKUP(B4,Données!$B$3:$L$1479,5,FALSE))</f>
        <v/>
      </c>
      <c r="D4" s="347" t="str">
        <f>IF(ISERROR(VLOOKUP(B4,Données!$B$3:$X$1479,23,FALSE)),"",VLOOKUP(B4,Données!$B$3:$X$1479,23,FALSE))</f>
        <v/>
      </c>
      <c r="E4" s="103" t="str">
        <f>IF(ISERROR(VLOOKUP(B4,Données!$B$3:$L$1479,7,FALSE)),"",VLOOKUP(B4,Données!$B$3:$L$1479,7,FALSE))</f>
        <v/>
      </c>
      <c r="F4" s="104">
        <f>IF(ISERROR(VLOOKUP(B4,Données!$B$3:$U$1479,11,FALSE)),0,VLOOKUP(B4,Données!$B$3:$U$1479,11,FALSE))</f>
        <v>0</v>
      </c>
      <c r="G4" s="105">
        <f>VALUE(COUNTIF(Validation!$A$2:$H$64,B4))-1</f>
        <v>0</v>
      </c>
      <c r="H4" s="363">
        <f>IF(ISERROR(VLOOKUP(B4,Données!$B$3:$U$1479,12,FALSE)),0,VLOOKUP(B4,Données!$B$3:$U$1479,12,FALSE))</f>
        <v>0</v>
      </c>
      <c r="I4" s="106">
        <f>IF(ISERROR(VLOOKUP(B4,Données!$B$3:$U$1479,20,FALSE)),0,VLOOKUP(B4,Données!$B$3:$U$1479,20,FALSE))</f>
        <v>0</v>
      </c>
      <c r="J4" s="91"/>
      <c r="O4" s="41"/>
      <c r="P4" s="41"/>
      <c r="Q4" s="464"/>
      <c r="R4" s="464" t="str">
        <f t="shared" ref="R4:R30" si="0">IF(Q4="","",Q4+7)</f>
        <v/>
      </c>
    </row>
    <row r="5" spans="1:20" ht="15.75" x14ac:dyDescent="0.25">
      <c r="A5" s="571"/>
      <c r="B5" s="108" t="s">
        <v>281</v>
      </c>
      <c r="C5" s="103" t="str">
        <f>IF(ISERROR(VLOOKUP(B5,Données!$B$3:$L$1479,5,FALSE)),"",VLOOKUP(B5,Données!$B$3:$L$1479,5,FALSE))</f>
        <v/>
      </c>
      <c r="D5" s="347" t="str">
        <f>IF(ISERROR(VLOOKUP(B5,Données!$B$3:$X$1479,23,FALSE)),"",VLOOKUP(B5,Données!$B$3:$X$1479,23,FALSE))</f>
        <v/>
      </c>
      <c r="E5" s="103" t="str">
        <f>IF(ISERROR(VLOOKUP(B5,Données!$B$3:$L$1479,7,FALSE)),"",VLOOKUP(B5,Données!$B$3:$L$1479,7,FALSE))</f>
        <v/>
      </c>
      <c r="F5" s="104">
        <f>IF(ISERROR(VLOOKUP(B5,Données!$B$3:$U$1479,11,FALSE)),0,VLOOKUP(B5,Données!$B$3:$U$1479,11,FALSE))</f>
        <v>0</v>
      </c>
      <c r="G5" s="105">
        <f>VALUE(COUNTIF(Validation!$A$2:$H$64,B5))-1</f>
        <v>0</v>
      </c>
      <c r="H5" s="363">
        <f>IF(ISERROR(VLOOKUP(B5,Données!$B$3:$U$1479,12,FALSE)),0,VLOOKUP(B5,Données!$B$3:$U$1479,12,FALSE))</f>
        <v>0</v>
      </c>
      <c r="I5" s="106">
        <f>IF(ISERROR(VLOOKUP(B5,Données!$B$3:$U$1479,20,FALSE)),0,VLOOKUP(B5,Données!$B$3:$U$1479,20,FALSE))</f>
        <v>0</v>
      </c>
      <c r="J5" s="91"/>
      <c r="N5" s="41"/>
      <c r="O5" s="41"/>
      <c r="P5" s="41"/>
      <c r="R5" s="464" t="str">
        <f t="shared" si="0"/>
        <v/>
      </c>
    </row>
    <row r="6" spans="1:20" ht="15.75" x14ac:dyDescent="0.25">
      <c r="A6" s="571"/>
      <c r="B6" s="209" t="s">
        <v>228</v>
      </c>
      <c r="C6" s="103" t="str">
        <f>IF(ISERROR(VLOOKUP(B6,Données!$B$3:$L$1479,5,FALSE)),"",VLOOKUP(B6,Données!$B$3:$L$1479,5,FALSE))</f>
        <v/>
      </c>
      <c r="D6" s="347" t="str">
        <f>IF(ISERROR(VLOOKUP(B6,Données!$B$3:$X$1479,23,FALSE)),"",VLOOKUP(B6,Données!$B$3:$X$1479,23,FALSE))</f>
        <v/>
      </c>
      <c r="E6" s="103" t="str">
        <f>IF(ISERROR(VLOOKUP(B6,Données!$B$3:$L$1479,7,FALSE)),"",VLOOKUP(B6,Données!$B$3:$L$1479,7,FALSE))</f>
        <v/>
      </c>
      <c r="F6" s="104">
        <f>IF(ISERROR(VLOOKUP(B6,Données!$B$3:$U$1479,11,FALSE)),0,VLOOKUP(B6,Données!$B$3:$U$1479,11,FALSE))</f>
        <v>0</v>
      </c>
      <c r="G6" s="105">
        <f>VALUE(COUNTIF(Validation!$A$2:$H$64,B6))-1</f>
        <v>0</v>
      </c>
      <c r="H6" s="363">
        <f>IF(ISERROR(VLOOKUP(B6,Données!$B$3:$U$1479,12,FALSE)),0,VLOOKUP(B6,Données!$B$3:$U$1479,12,FALSE))</f>
        <v>0</v>
      </c>
      <c r="I6" s="106">
        <f>IF(ISERROR(VLOOKUP(B6,Données!$B$3:$U$1479,20,FALSE)),0,VLOOKUP(B6,Données!$B$3:$U$1479,20,FALSE))</f>
        <v>0</v>
      </c>
      <c r="J6" s="91"/>
      <c r="P6" s="41"/>
      <c r="Q6" s="464"/>
      <c r="R6" s="464" t="str">
        <f t="shared" si="0"/>
        <v/>
      </c>
    </row>
    <row r="7" spans="1:20" ht="15.75" x14ac:dyDescent="0.25">
      <c r="A7" s="571"/>
      <c r="B7" s="209" t="s">
        <v>750</v>
      </c>
      <c r="C7" s="103" t="str">
        <f>IF(ISERROR(VLOOKUP(B7,Données!$B$3:$L$1479,5,FALSE)),"",VLOOKUP(B7,Données!$B$3:$L$1479,5,FALSE))</f>
        <v/>
      </c>
      <c r="D7" s="347" t="str">
        <f>IF(ISERROR(VLOOKUP(B7,Données!$B$3:$X$1479,23,FALSE)),"",VLOOKUP(B7,Données!$B$3:$X$1479,23,FALSE))</f>
        <v/>
      </c>
      <c r="E7" s="103" t="str">
        <f>IF(ISERROR(VLOOKUP(B7,Données!$B$3:$L$1479,7,FALSE)),"",VLOOKUP(B7,Données!$B$3:$L$1479,7,FALSE))</f>
        <v/>
      </c>
      <c r="F7" s="104">
        <f>IF(ISERROR(VLOOKUP(B7,Données!$B$3:$U$1479,11,FALSE)),0,VLOOKUP(B7,Données!$B$3:$U$1479,11,FALSE))</f>
        <v>0</v>
      </c>
      <c r="G7" s="105">
        <f>VALUE(COUNTIF(Validation!$A$2:$H$64,B7))-1</f>
        <v>0</v>
      </c>
      <c r="H7" s="363">
        <f>IF(ISERROR(VLOOKUP(B7,Données!$B$3:$U$1479,12,FALSE)),0,VLOOKUP(B7,Données!$B$3:$U$1479,12,FALSE))</f>
        <v>0</v>
      </c>
      <c r="I7" s="106">
        <f>IF(ISERROR(VLOOKUP(B7,Données!$B$3:$U$1479,20,FALSE)),0,VLOOKUP(B7,Données!$B$3:$U$1479,20,FALSE))</f>
        <v>0</v>
      </c>
      <c r="J7" s="91"/>
      <c r="N7" s="392"/>
      <c r="P7" s="41"/>
      <c r="Q7" s="392"/>
      <c r="R7" s="464" t="str">
        <f t="shared" si="0"/>
        <v/>
      </c>
      <c r="S7" s="392"/>
      <c r="T7" s="392"/>
    </row>
    <row r="8" spans="1:20" ht="15.75" x14ac:dyDescent="0.25">
      <c r="A8" s="571"/>
      <c r="B8" s="209" t="s">
        <v>378</v>
      </c>
      <c r="C8" s="103" t="str">
        <f>IF(ISERROR(VLOOKUP(B8,Données!$B$3:$L$1479,5,FALSE)),"",VLOOKUP(B8,Données!$B$3:$L$1479,5,FALSE))</f>
        <v/>
      </c>
      <c r="D8" s="347" t="str">
        <f>IF(ISERROR(VLOOKUP(B8,Données!$B$3:$X$1479,23,FALSE)),"",VLOOKUP(B8,Données!$B$3:$X$1479,23,FALSE))</f>
        <v/>
      </c>
      <c r="E8" s="103" t="str">
        <f>IF(ISERROR(VLOOKUP(B8,Données!$B$3:$L$1479,7,FALSE)),"",VLOOKUP(B8,Données!$B$3:$L$1479,7,FALSE))</f>
        <v/>
      </c>
      <c r="F8" s="104">
        <f>IF(ISERROR(VLOOKUP(B8,Données!$B$3:$U$1479,11,FALSE)),0,VLOOKUP(B8,Données!$B$3:$U$1479,11,FALSE))</f>
        <v>0</v>
      </c>
      <c r="G8" s="105">
        <f>VALUE(COUNTIF(Validation!$A$2:$H$64,B8))-1</f>
        <v>0</v>
      </c>
      <c r="H8" s="363">
        <f>IF(ISERROR(VLOOKUP(B8,Données!$B$3:$U$1479,12,FALSE)),0,VLOOKUP(B8,Données!$B$3:$U$1479,12,FALSE))</f>
        <v>0</v>
      </c>
      <c r="I8" s="106">
        <f>IF(ISERROR(VLOOKUP(B8,Données!$B$3:$U$1479,20,FALSE)),0,VLOOKUP(B8,Données!$B$3:$U$1479,20,FALSE))</f>
        <v>0</v>
      </c>
      <c r="J8" s="91"/>
      <c r="O8" s="41"/>
      <c r="P8" s="41"/>
      <c r="Q8" s="464"/>
      <c r="R8" s="464" t="str">
        <f t="shared" si="0"/>
        <v/>
      </c>
    </row>
    <row r="9" spans="1:20" ht="15.75" x14ac:dyDescent="0.25">
      <c r="A9" s="571"/>
      <c r="B9" s="102" t="s">
        <v>285</v>
      </c>
      <c r="C9" s="103" t="str">
        <f>IF(ISERROR(VLOOKUP(B9,Données!$B$3:$L$1479,5,FALSE)),"",VLOOKUP(B9,Données!$B$3:$L$1479,5,FALSE))</f>
        <v/>
      </c>
      <c r="D9" s="347" t="str">
        <f>IF(ISERROR(VLOOKUP(B9,Données!$B$3:$X$1479,23,FALSE)),"",VLOOKUP(B9,Données!$B$3:$X$1479,23,FALSE))</f>
        <v/>
      </c>
      <c r="E9" s="103" t="str">
        <f>IF(ISERROR(VLOOKUP(B9,Données!$B$3:$L$1479,7,FALSE)),"",VLOOKUP(B9,Données!$B$3:$L$1479,7,FALSE))</f>
        <v/>
      </c>
      <c r="F9" s="104">
        <f>IF(ISERROR(VLOOKUP(B9,Données!$B$3:$U$1479,11,FALSE)),0,VLOOKUP(B9,Données!$B$3:$U$1479,11,FALSE))</f>
        <v>0</v>
      </c>
      <c r="G9" s="105">
        <f>VALUE(COUNTIF(Validation!$A$2:$H$64,B9))-1</f>
        <v>0</v>
      </c>
      <c r="H9" s="363">
        <f>IF(ISERROR(VLOOKUP(B9,Données!$B$3:$U$1479,12,FALSE)),0,VLOOKUP(B9,Données!$B$3:$U$1479,12,FALSE))</f>
        <v>0</v>
      </c>
      <c r="I9" s="106">
        <f>IF(ISERROR(VLOOKUP(B9,Données!$B$3:$U$1479,20,FALSE)),0,VLOOKUP(B9,Données!$B$3:$U$1479,20,FALSE))</f>
        <v>0</v>
      </c>
      <c r="J9" s="91"/>
      <c r="K9" s="573" t="s">
        <v>60</v>
      </c>
      <c r="L9" s="573"/>
      <c r="O9" s="41"/>
      <c r="P9" s="41"/>
      <c r="Q9" s="464"/>
      <c r="R9" s="464" t="str">
        <f t="shared" si="0"/>
        <v/>
      </c>
    </row>
    <row r="10" spans="1:20" ht="15.75" x14ac:dyDescent="0.25">
      <c r="A10" s="571"/>
      <c r="B10" s="209" t="s">
        <v>286</v>
      </c>
      <c r="C10" s="103" t="str">
        <f>IF(ISERROR(VLOOKUP(B10,Données!$B$3:$L$1479,5,FALSE)),"",VLOOKUP(B10,Données!$B$3:$L$1479,5,FALSE))</f>
        <v/>
      </c>
      <c r="D10" s="347" t="str">
        <f>IF(ISERROR(VLOOKUP(B10,Données!$B$3:$X$1479,23,FALSE)),"",VLOOKUP(B10,Données!$B$3:$X$1479,23,FALSE))</f>
        <v/>
      </c>
      <c r="E10" s="103" t="str">
        <f>IF(ISERROR(VLOOKUP(B10,Données!$B$3:$L$1479,7,FALSE)),"",VLOOKUP(B10,Données!$B$3:$L$1479,7,FALSE))</f>
        <v/>
      </c>
      <c r="F10" s="104">
        <f>IF(ISERROR(VLOOKUP(B10,Données!$B$3:$U$1479,11,FALSE)),0,VLOOKUP(B10,Données!$B$3:$U$1479,11,FALSE))</f>
        <v>0</v>
      </c>
      <c r="G10" s="105">
        <f>VALUE(COUNTIF(Validation!$A$2:$H$64,B10))-1</f>
        <v>0</v>
      </c>
      <c r="H10" s="363">
        <f>IF(ISERROR(VLOOKUP(B10,Données!$B$3:$U$1479,12,FALSE)),0,VLOOKUP(B10,Données!$B$3:$U$1479,12,FALSE))</f>
        <v>0</v>
      </c>
      <c r="I10" s="106">
        <f>IF(ISERROR(VLOOKUP(B10,Données!$B$3:$U$1479,20,FALSE)),0,VLOOKUP(B10,Données!$B$3:$U$1479,20,FALSE))</f>
        <v>0</v>
      </c>
      <c r="J10" s="91"/>
      <c r="K10" s="99" t="s">
        <v>62</v>
      </c>
      <c r="L10" s="99" t="s">
        <v>61</v>
      </c>
      <c r="N10" s="41"/>
      <c r="O10" s="41"/>
      <c r="P10" s="41"/>
      <c r="R10" s="464" t="str">
        <f t="shared" si="0"/>
        <v/>
      </c>
    </row>
    <row r="11" spans="1:20" ht="15.75" x14ac:dyDescent="0.25">
      <c r="A11" s="571"/>
      <c r="B11" s="209" t="s">
        <v>309</v>
      </c>
      <c r="C11" s="103" t="str">
        <f>IF(ISERROR(VLOOKUP(B11,Données!$B$3:$L$1479,5,FALSE)),"",VLOOKUP(B11,Données!$B$3:$L$1479,5,FALSE))</f>
        <v/>
      </c>
      <c r="D11" s="347" t="str">
        <f>IF(ISERROR(VLOOKUP(B11,Données!$B$3:$X$1479,23,FALSE)),"",VLOOKUP(B11,Données!$B$3:$X$1479,23,FALSE))</f>
        <v/>
      </c>
      <c r="E11" s="103" t="str">
        <f>IF(ISERROR(VLOOKUP(B11,Données!$B$3:$L$1479,7,FALSE)),"",VLOOKUP(B11,Données!$B$3:$L$1479,7,FALSE))</f>
        <v/>
      </c>
      <c r="F11" s="104">
        <f>IF(ISERROR(VLOOKUP(B11,Données!$B$3:$U$1479,11,FALSE)),0,VLOOKUP(B11,Données!$B$3:$U$1479,11,FALSE))</f>
        <v>0</v>
      </c>
      <c r="G11" s="105">
        <f>VALUE(COUNTIF(Validation!$A$2:$H$64,B11))-1</f>
        <v>0</v>
      </c>
      <c r="H11" s="363">
        <f>IF(ISERROR(VLOOKUP(B11,Données!$B$3:$U$1479,12,FALSE)),0,VLOOKUP(B11,Données!$B$3:$U$1479,12,FALSE))</f>
        <v>0</v>
      </c>
      <c r="I11" s="106">
        <f>IF(ISERROR(VLOOKUP(B11,Données!$B$3:$U$1479,20,FALSE)),0,VLOOKUP(B11,Données!$B$3:$U$1479,20,FALSE))</f>
        <v>0</v>
      </c>
      <c r="J11" s="91"/>
      <c r="K11" s="92" t="s">
        <v>191</v>
      </c>
      <c r="L11" s="92" t="s">
        <v>1343</v>
      </c>
      <c r="P11" s="41"/>
      <c r="Q11" s="464"/>
      <c r="R11" s="464" t="str">
        <f t="shared" si="0"/>
        <v/>
      </c>
    </row>
    <row r="12" spans="1:20" ht="15.75" x14ac:dyDescent="0.25">
      <c r="A12" s="571"/>
      <c r="B12" s="102" t="s">
        <v>288</v>
      </c>
      <c r="C12" s="103" t="str">
        <f>IF(ISERROR(VLOOKUP(B12,Données!$B$3:$L$1479,5,FALSE)),"",VLOOKUP(B12,Données!$B$3:$L$1479,5,FALSE))</f>
        <v/>
      </c>
      <c r="D12" s="347" t="str">
        <f>IF(ISERROR(VLOOKUP(B12,Données!$B$3:$X$1479,23,FALSE)),"",VLOOKUP(B12,Données!$B$3:$X$1479,23,FALSE))</f>
        <v/>
      </c>
      <c r="E12" s="103" t="str">
        <f>IF(ISERROR(VLOOKUP(B12,Données!$B$3:$L$1479,7,FALSE)),"",VLOOKUP(B12,Données!$B$3:$L$1479,7,FALSE))</f>
        <v/>
      </c>
      <c r="F12" s="104">
        <f>IF(ISERROR(VLOOKUP(B12,Données!$B$3:$U$1479,11,FALSE)),0,VLOOKUP(B12,Données!$B$3:$U$1479,11,FALSE))</f>
        <v>0</v>
      </c>
      <c r="G12" s="105">
        <f>VALUE(COUNTIF(Validation!$A$2:$H$64,B12))-1</f>
        <v>0</v>
      </c>
      <c r="H12" s="363">
        <f>IF(ISERROR(VLOOKUP(B12,Données!$B$3:$U$1479,12,FALSE)),0,VLOOKUP(B12,Données!$B$3:$U$1479,12,FALSE))</f>
        <v>0</v>
      </c>
      <c r="I12" s="106">
        <f>IF(ISERROR(VLOOKUP(B12,Données!$B$3:$U$1479,20,FALSE)),0,VLOOKUP(B12,Données!$B$3:$U$1479,20,FALSE))</f>
        <v>0</v>
      </c>
      <c r="J12" s="91"/>
      <c r="K12" s="41" t="s">
        <v>192</v>
      </c>
      <c r="L12" s="92" t="s">
        <v>1343</v>
      </c>
      <c r="N12" s="41"/>
      <c r="O12" s="41"/>
      <c r="P12" s="41"/>
      <c r="R12" s="464" t="str">
        <f t="shared" si="0"/>
        <v/>
      </c>
    </row>
    <row r="13" spans="1:20" ht="15.75" x14ac:dyDescent="0.25">
      <c r="A13" s="571"/>
      <c r="B13" s="209" t="s">
        <v>300</v>
      </c>
      <c r="C13" s="103" t="str">
        <f>IF(ISERROR(VLOOKUP(B13,Données!$B$3:$L$1479,5,FALSE)),"",VLOOKUP(B13,Données!$B$3:$L$1479,5,FALSE))</f>
        <v/>
      </c>
      <c r="D13" s="347" t="str">
        <f>IF(ISERROR(VLOOKUP(B13,Données!$B$3:$X$1479,23,FALSE)),"",VLOOKUP(B13,Données!$B$3:$X$1479,23,FALSE))</f>
        <v/>
      </c>
      <c r="E13" s="103" t="str">
        <f>IF(ISERROR(VLOOKUP(B13,Données!$B$3:$L$1479,7,FALSE)),"",VLOOKUP(B13,Données!$B$3:$L$1479,7,FALSE))</f>
        <v/>
      </c>
      <c r="F13" s="104">
        <f>IF(ISERROR(VLOOKUP(B13,Données!$B$3:$U$1479,11,FALSE)),0,VLOOKUP(B13,Données!$B$3:$U$1479,11,FALSE))</f>
        <v>0</v>
      </c>
      <c r="G13" s="105">
        <f>VALUE(COUNTIF(Validation!$A$2:$H$64,B13))-1</f>
        <v>0</v>
      </c>
      <c r="H13" s="363">
        <f>IF(ISERROR(VLOOKUP(B13,Données!$B$3:$U$1479,12,FALSE)),0,VLOOKUP(B13,Données!$B$3:$U$1479,12,FALSE))</f>
        <v>0</v>
      </c>
      <c r="I13" s="106">
        <f>IF(ISERROR(VLOOKUP(B13,Données!$B$3:$U$1479,20,FALSE)),0,VLOOKUP(B13,Données!$B$3:$U$1479,20,FALSE))</f>
        <v>0</v>
      </c>
      <c r="J13" s="91"/>
      <c r="O13" s="41"/>
      <c r="P13" s="41"/>
      <c r="R13" s="464" t="str">
        <f t="shared" si="0"/>
        <v/>
      </c>
    </row>
    <row r="14" spans="1:20" ht="15.75" x14ac:dyDescent="0.25">
      <c r="A14" s="572"/>
      <c r="B14" s="278" t="s">
        <v>682</v>
      </c>
      <c r="C14" s="110" t="str">
        <f>IF(ISERROR(VLOOKUP(B14,Données!$B$3:$L$1479,5,FALSE)),"",VLOOKUP(B14,Données!$B$3:$L$1479,5,FALSE))</f>
        <v/>
      </c>
      <c r="D14" s="349" t="str">
        <f>IF(ISERROR(VLOOKUP(B14,Données!$B$3:$X$1479,23,FALSE)),"",VLOOKUP(B14,Données!$B$3:$X$1479,23,FALSE))</f>
        <v/>
      </c>
      <c r="E14" s="110" t="str">
        <f>IF(ISERROR(VLOOKUP(B14,Données!$B$3:$L$1479,7,FALSE)),"",VLOOKUP(B14,Données!$B$3:$L$1479,7,FALSE))</f>
        <v/>
      </c>
      <c r="F14" s="111">
        <f>IF(ISERROR(VLOOKUP(B14,Données!$B$3:$U$1479,11,FALSE)),0,VLOOKUP(B14,Données!$B$3:$U$1479,11,FALSE))</f>
        <v>0</v>
      </c>
      <c r="G14" s="112">
        <f>VALUE(COUNTIF(Validation!$A$2:$H$64,B14))-1</f>
        <v>0</v>
      </c>
      <c r="H14" s="364">
        <f>IF(ISERROR(VLOOKUP(B14,Données!$B$3:$U$1479,12,FALSE)),0,VLOOKUP(B14,Données!$B$3:$U$1479,12,FALSE))</f>
        <v>0</v>
      </c>
      <c r="I14" s="113">
        <f>IF(ISERROR(VLOOKUP(B14,Données!$B$3:$U$1479,20,FALSE)),0,VLOOKUP(B14,Données!$B$3:$U$1479,20,FALSE))</f>
        <v>0</v>
      </c>
      <c r="J14" s="91"/>
      <c r="O14" s="41"/>
      <c r="P14" s="41"/>
      <c r="Q14" s="464"/>
      <c r="R14" s="464" t="str">
        <f t="shared" si="0"/>
        <v/>
      </c>
    </row>
    <row r="15" spans="1:20" ht="15.75" x14ac:dyDescent="0.25">
      <c r="A15" s="574" t="s">
        <v>39</v>
      </c>
      <c r="B15" s="276" t="s">
        <v>291</v>
      </c>
      <c r="C15" s="103" t="str">
        <f>IF(ISERROR(VLOOKUP(B15,Données!$B$3:$L$1479,5,FALSE)),"",VLOOKUP(B15,Données!$B$3:$L$1479,5,FALSE))</f>
        <v/>
      </c>
      <c r="D15" s="347" t="str">
        <f>IF(ISERROR(VLOOKUP(B15,Données!$B$3:$X$1479,23,FALSE)),"",VLOOKUP(B15,Données!$B$3:$X$1479,23,FALSE))</f>
        <v/>
      </c>
      <c r="E15" s="103" t="str">
        <f>IF(ISERROR(VLOOKUP(B15,Données!$B$3:$L$1479,7,FALSE)),"",VLOOKUP(B15,Données!$B$3:$L$1479,7,FALSE))</f>
        <v/>
      </c>
      <c r="F15" s="104">
        <f>IF(ISERROR(VLOOKUP(B15,Données!$B$3:$U$1479,11,FALSE)),0,VLOOKUP(B15,Données!$B$3:$U$1479,11,FALSE))</f>
        <v>0</v>
      </c>
      <c r="G15" s="105">
        <f>VALUE(COUNTIF(Validation!$A$2:$H$64,B15))-1</f>
        <v>0</v>
      </c>
      <c r="H15" s="363">
        <f>IF(ISERROR(VLOOKUP(B15,Données!$B$3:$U$1479,12,FALSE)),0,VLOOKUP(B15,Données!$B$3:$U$1479,12,FALSE))</f>
        <v>0</v>
      </c>
      <c r="I15" s="106">
        <f>IF(ISERROR(VLOOKUP(B15,Données!$B$3:$U$1479,20,FALSE)),0,VLOOKUP(B15,Données!$B$3:$U$1479,20,FALSE))</f>
        <v>0</v>
      </c>
      <c r="J15" s="91"/>
      <c r="N15" s="41"/>
      <c r="O15" s="41"/>
      <c r="P15" s="41"/>
      <c r="R15" s="464" t="str">
        <f t="shared" si="0"/>
        <v/>
      </c>
    </row>
    <row r="16" spans="1:20" ht="15.75" x14ac:dyDescent="0.25">
      <c r="A16" s="575"/>
      <c r="B16" s="209" t="s">
        <v>500</v>
      </c>
      <c r="C16" s="103" t="str">
        <f>IF(ISERROR(VLOOKUP(B16,Données!$B$3:$L$1479,5,FALSE)),"",VLOOKUP(B16,Données!$B$3:$L$1479,5,FALSE))</f>
        <v/>
      </c>
      <c r="D16" s="347" t="str">
        <f>IF(ISERROR(VLOOKUP(B16,Données!$B$3:$X$1479,23,FALSE)),"",VLOOKUP(B16,Données!$B$3:$X$1479,23,FALSE))</f>
        <v/>
      </c>
      <c r="E16" s="103" t="str">
        <f>IF(ISERROR(VLOOKUP(B16,Données!$B$3:$L$1479,7,FALSE)),"",VLOOKUP(B16,Données!$B$3:$L$1479,7,FALSE))</f>
        <v/>
      </c>
      <c r="F16" s="104">
        <f>IF(ISERROR(VLOOKUP(B16,Données!$B$3:$U$1479,11,FALSE)),0,VLOOKUP(B16,Données!$B$3:$U$1479,11,FALSE))</f>
        <v>0</v>
      </c>
      <c r="G16" s="105">
        <f>VALUE(COUNTIF(Validation!$A$2:$H$64,B16))-1</f>
        <v>0</v>
      </c>
      <c r="H16" s="363">
        <f>IF(ISERROR(VLOOKUP(B16,Données!$B$3:$U$1479,12,FALSE)),0,VLOOKUP(B16,Données!$B$3:$U$1479,12,FALSE))</f>
        <v>0</v>
      </c>
      <c r="I16" s="106">
        <f>IF(ISERROR(VLOOKUP(B16,Données!$B$3:$U$1479,20,FALSE)),0,VLOOKUP(B16,Données!$B$3:$U$1479,20,FALSE))</f>
        <v>0</v>
      </c>
      <c r="J16" s="91"/>
      <c r="O16" s="41"/>
      <c r="P16" s="41"/>
      <c r="R16" s="464" t="str">
        <f t="shared" si="0"/>
        <v/>
      </c>
    </row>
    <row r="17" spans="1:18" ht="15.75" x14ac:dyDescent="0.25">
      <c r="A17" s="575"/>
      <c r="B17" s="209" t="s">
        <v>443</v>
      </c>
      <c r="C17" s="103" t="str">
        <f>IF(ISERROR(VLOOKUP(B17,Données!$B$3:$L$1479,5,FALSE)),"",VLOOKUP(B17,Données!$B$3:$L$1479,5,FALSE))</f>
        <v/>
      </c>
      <c r="D17" s="347" t="str">
        <f>IF(ISERROR(VLOOKUP(B17,Données!$B$3:$X$1479,23,FALSE)),"",VLOOKUP(B17,Données!$B$3:$X$1479,23,FALSE))</f>
        <v/>
      </c>
      <c r="E17" s="103" t="str">
        <f>IF(ISERROR(VLOOKUP(B17,Données!$B$3:$L$1479,7,FALSE)),"",VLOOKUP(B17,Données!$B$3:$L$1479,7,FALSE))</f>
        <v/>
      </c>
      <c r="F17" s="104">
        <f>IF(ISERROR(VLOOKUP(B17,Données!$B$3:$U$1479,11,FALSE)),0,VLOOKUP(B17,Données!$B$3:$U$1479,11,FALSE))</f>
        <v>0</v>
      </c>
      <c r="G17" s="105">
        <f>VALUE(COUNTIF(Validation!$A$2:$H$64,B17))-1</f>
        <v>0</v>
      </c>
      <c r="H17" s="363">
        <f>IF(ISERROR(VLOOKUP(B17,Données!$B$3:$U$1479,12,FALSE)),0,VLOOKUP(B17,Données!$B$3:$U$1479,12,FALSE))</f>
        <v>0</v>
      </c>
      <c r="I17" s="106">
        <f>IF(ISERROR(VLOOKUP(B17,Données!$B$3:$U$1479,20,FALSE)),0,VLOOKUP(B17,Données!$B$3:$U$1479,20,FALSE))</f>
        <v>0</v>
      </c>
      <c r="J17" s="91"/>
      <c r="O17" s="41"/>
      <c r="P17" s="41"/>
      <c r="R17" s="464" t="str">
        <f t="shared" si="0"/>
        <v/>
      </c>
    </row>
    <row r="18" spans="1:18" ht="15.75" x14ac:dyDescent="0.25">
      <c r="A18" s="575"/>
      <c r="B18" s="209" t="s">
        <v>753</v>
      </c>
      <c r="C18" s="103" t="str">
        <f>IF(ISERROR(VLOOKUP(B18,Données!$B$3:$L$1479,5,FALSE)),"",VLOOKUP(B18,Données!$B$3:$L$1479,5,FALSE))</f>
        <v/>
      </c>
      <c r="D18" s="347" t="str">
        <f>IF(ISERROR(VLOOKUP(B18,Données!$B$3:$X$1479,23,FALSE)),"",VLOOKUP(B18,Données!$B$3:$X$1479,23,FALSE))</f>
        <v/>
      </c>
      <c r="E18" s="103" t="str">
        <f>IF(ISERROR(VLOOKUP(B18,Données!$B$3:$L$1479,7,FALSE)),"",VLOOKUP(B18,Données!$B$3:$L$1479,7,FALSE))</f>
        <v/>
      </c>
      <c r="F18" s="104">
        <f>IF(ISERROR(VLOOKUP(B18,Données!$B$3:$U$1479,11,FALSE)),0,VLOOKUP(B18,Données!$B$3:$U$1479,11,FALSE))</f>
        <v>0</v>
      </c>
      <c r="G18" s="105">
        <f>VALUE(COUNTIF(Validation!$A$2:$H$64,B18))-1</f>
        <v>0</v>
      </c>
      <c r="H18" s="363">
        <f>IF(ISERROR(VLOOKUP(B18,Données!$B$3:$U$1479,12,FALSE)),0,VLOOKUP(B18,Données!$B$3:$U$1479,12,FALSE))</f>
        <v>0</v>
      </c>
      <c r="I18" s="106">
        <f>IF(ISERROR(VLOOKUP(B18,Données!$B$3:$U$1479,20,FALSE)),0,VLOOKUP(B18,Données!$B$3:$U$1479,20,FALSE))</f>
        <v>0</v>
      </c>
      <c r="J18" s="114"/>
      <c r="O18" s="41"/>
      <c r="P18" s="41"/>
      <c r="R18" s="464" t="str">
        <f t="shared" si="0"/>
        <v/>
      </c>
    </row>
    <row r="19" spans="1:18" ht="15.75" x14ac:dyDescent="0.25">
      <c r="A19" s="575"/>
      <c r="B19" s="209" t="s">
        <v>939</v>
      </c>
      <c r="C19" s="103" t="str">
        <f>IF(ISERROR(VLOOKUP(B19,Données!$B$3:$L$1479,5,FALSE)),"",VLOOKUP(B19,Données!$B$3:$L$1479,5,FALSE))</f>
        <v/>
      </c>
      <c r="D19" s="347" t="str">
        <f>IF(ISERROR(VLOOKUP(B19,Données!$B$3:$X$1479,23,FALSE)),"",VLOOKUP(B19,Données!$B$3:$X$1479,23,FALSE))</f>
        <v/>
      </c>
      <c r="E19" s="103" t="str">
        <f>IF(ISERROR(VLOOKUP(B19,Données!$B$3:$L$1479,7,FALSE)),"",VLOOKUP(B19,Données!$B$3:$L$1479,7,FALSE))</f>
        <v/>
      </c>
      <c r="F19" s="104">
        <f>IF(ISERROR(VLOOKUP(B19,Données!$B$3:$U$1479,11,FALSE)),0,VLOOKUP(B19,Données!$B$3:$U$1479,11,FALSE))</f>
        <v>0</v>
      </c>
      <c r="G19" s="105">
        <f>VALUE(COUNTIF(Validation!$A$2:$H$64,B19))-1</f>
        <v>0</v>
      </c>
      <c r="H19" s="363">
        <f>IF(ISERROR(VLOOKUP(B19,Données!$B$3:$U$1479,12,FALSE)),0,VLOOKUP(B19,Données!$B$3:$U$1479,12,FALSE))</f>
        <v>0</v>
      </c>
      <c r="I19" s="106">
        <f>IF(ISERROR(VLOOKUP(B19,Données!$B$3:$U$1479,20,FALSE)),0,VLOOKUP(B19,Données!$B$3:$U$1479,20,FALSE))</f>
        <v>0</v>
      </c>
      <c r="J19" s="114"/>
      <c r="O19" s="41"/>
      <c r="P19" s="41"/>
      <c r="Q19" s="464"/>
      <c r="R19" s="464" t="str">
        <f t="shared" si="0"/>
        <v/>
      </c>
    </row>
    <row r="20" spans="1:18" ht="15.75" x14ac:dyDescent="0.25">
      <c r="A20" s="576"/>
      <c r="B20" s="277" t="s">
        <v>666</v>
      </c>
      <c r="C20" s="110" t="str">
        <f>IF(ISERROR(VLOOKUP(B20,Données!$B$3:$L$1479,5,FALSE)),"",VLOOKUP(B20,Données!$B$3:$L$1479,5,FALSE))</f>
        <v/>
      </c>
      <c r="D20" s="349" t="str">
        <f>IF(ISERROR(VLOOKUP(B20,Données!$B$3:$X$1479,23,FALSE)),"",VLOOKUP(B20,Données!$B$3:$X$1479,23,FALSE))</f>
        <v/>
      </c>
      <c r="E20" s="110" t="str">
        <f>IF(ISERROR(VLOOKUP(B20,Données!$B$3:$L$1479,7,FALSE)),"",VLOOKUP(B20,Données!$B$3:$L$1479,7,FALSE))</f>
        <v/>
      </c>
      <c r="F20" s="111">
        <f>IF(ISERROR(VLOOKUP(B20,Données!$B$3:$U$1479,11,FALSE)),0,VLOOKUP(B20,Données!$B$3:$U$1479,11,FALSE))</f>
        <v>0</v>
      </c>
      <c r="G20" s="112">
        <f>VALUE(COUNTIF(Validation!$A$2:$H$64,B20))-1</f>
        <v>0</v>
      </c>
      <c r="H20" s="364">
        <f>IF(ISERROR(VLOOKUP(B20,Données!$B$3:$U$1479,12,FALSE)),0,VLOOKUP(B20,Données!$B$3:$U$1479,12,FALSE))</f>
        <v>0</v>
      </c>
      <c r="I20" s="113">
        <f>IF(ISERROR(VLOOKUP(B20,Données!$B$3:$U$1479,20,FALSE)),0,VLOOKUP(B20,Données!$B$3:$U$1479,20,FALSE))</f>
        <v>0</v>
      </c>
      <c r="J20" s="114"/>
      <c r="N20" s="41"/>
      <c r="O20" s="41"/>
      <c r="P20" s="41"/>
      <c r="R20" s="464" t="str">
        <f t="shared" si="0"/>
        <v/>
      </c>
    </row>
    <row r="21" spans="1:18" ht="20.25" customHeight="1" x14ac:dyDescent="0.25">
      <c r="A21" s="577" t="s">
        <v>40</v>
      </c>
      <c r="B21" s="108" t="s">
        <v>296</v>
      </c>
      <c r="C21" s="103" t="str">
        <f>IF(ISERROR(VLOOKUP(B21,Données!$B$3:$L$1479,5,FALSE)),"",VLOOKUP(B21,Données!$B$3:$L$1479,5,FALSE))</f>
        <v/>
      </c>
      <c r="D21" s="347" t="str">
        <f>IF(ISERROR(VLOOKUP(B21,Données!$B$3:$X$1479,23,FALSE)),"",VLOOKUP(B21,Données!$B$3:$X$1479,23,FALSE))</f>
        <v/>
      </c>
      <c r="E21" s="103" t="str">
        <f>IF(ISERROR(VLOOKUP(B21,Données!$B$3:$L$1479,7,FALSE)),"",VLOOKUP(B21,Données!$B$3:$L$1479,7,FALSE))</f>
        <v/>
      </c>
      <c r="F21" s="104">
        <f>IF(ISERROR(VLOOKUP(B21,Données!$B$3:$U$1479,11,FALSE)),0,VLOOKUP(B21,Données!$B$3:$U$1479,11,FALSE))</f>
        <v>0</v>
      </c>
      <c r="G21" s="105">
        <f>VALUE(COUNTIF(Validation!$A$2:$H$64,B21))-1</f>
        <v>0</v>
      </c>
      <c r="H21" s="363">
        <f>IF(ISERROR(VLOOKUP(B21,Données!$B$3:$U$1479,12,FALSE)),0,VLOOKUP(B21,Données!$B$3:$U$1479,12,FALSE))</f>
        <v>0</v>
      </c>
      <c r="I21" s="106">
        <f>IF(ISERROR(VLOOKUP(B21,Données!$B$3:$U$1479,20,FALSE)),0,VLOOKUP(B21,Données!$B$3:$U$1479,20,FALSE))</f>
        <v>0</v>
      </c>
      <c r="J21" s="91"/>
      <c r="N21" s="41"/>
      <c r="O21" s="41"/>
      <c r="R21" s="464" t="str">
        <f t="shared" si="0"/>
        <v/>
      </c>
    </row>
    <row r="22" spans="1:18" ht="15.75" customHeight="1" x14ac:dyDescent="0.25">
      <c r="A22" s="578"/>
      <c r="B22" s="277" t="s">
        <v>297</v>
      </c>
      <c r="C22" s="110" t="str">
        <f>IF(ISERROR(VLOOKUP(B22,Données!$B$3:$L$1479,5,FALSE)),"",VLOOKUP(B22,Données!$B$3:$L$1479,5,FALSE))</f>
        <v/>
      </c>
      <c r="D22" s="349" t="str">
        <f>IF(ISERROR(VLOOKUP(B22,Données!$B$3:$X$1479,23,FALSE)),"",VLOOKUP(B22,Données!$B$3:$X$1479,23,FALSE))</f>
        <v/>
      </c>
      <c r="E22" s="110" t="str">
        <f>IF(ISERROR(VLOOKUP(B22,Données!$B$3:$L$1479,7,FALSE)),"",VLOOKUP(B22,Données!$B$3:$L$1479,7,FALSE))</f>
        <v/>
      </c>
      <c r="F22" s="111">
        <f>IF(ISERROR(VLOOKUP(B22,Données!$B$3:$U$1479,11,FALSE)),0,VLOOKUP(B22,Données!$B$3:$U$1479,11,FALSE))</f>
        <v>0</v>
      </c>
      <c r="G22" s="112">
        <f>VALUE(COUNTIF(Validation!$A$2:$H$64,B22))-1</f>
        <v>0</v>
      </c>
      <c r="H22" s="364">
        <f>IF(ISERROR(VLOOKUP(B22,Données!$B$3:$U$1479,12,FALSE)),0,VLOOKUP(B22,Données!$B$3:$U$1479,12,FALSE))</f>
        <v>0</v>
      </c>
      <c r="I22" s="113">
        <f>IF(ISERROR(VLOOKUP(B22,Données!$B$3:$U$1479,20,FALSE)),0,VLOOKUP(B22,Données!$B$3:$U$1479,20,FALSE))</f>
        <v>0</v>
      </c>
      <c r="J22" s="91"/>
      <c r="R22" s="464" t="str">
        <f t="shared" si="0"/>
        <v/>
      </c>
    </row>
    <row r="23" spans="1:18" ht="15.75" customHeight="1" x14ac:dyDescent="0.25">
      <c r="A23" s="580" t="s">
        <v>42</v>
      </c>
      <c r="B23" s="209" t="s">
        <v>530</v>
      </c>
      <c r="C23" s="103" t="str">
        <f>IF(ISERROR(VLOOKUP(B23,Données!$B$3:$L$1479,5,FALSE)),"",VLOOKUP(B23,Données!$B$3:$L$1479,5,FALSE))</f>
        <v/>
      </c>
      <c r="D23" s="347" t="str">
        <f>IF(ISERROR(VLOOKUP(B23,Données!$B$3:$X$1479,23,FALSE)),"",VLOOKUP(B23,Données!$B$3:$X$1479,23,FALSE))</f>
        <v/>
      </c>
      <c r="E23" s="103" t="str">
        <f>IF(ISERROR(VLOOKUP(B23,Données!$B$3:$L$1479,7,FALSE)),"",VLOOKUP(B23,Données!$B$3:$L$1479,7,FALSE))</f>
        <v/>
      </c>
      <c r="F23" s="104">
        <f>IF(ISERROR(VLOOKUP(B23,Données!$B$3:$U$1479,11,FALSE)),0,VLOOKUP(B23,Données!$B$3:$U$1479,11,FALSE))</f>
        <v>0</v>
      </c>
      <c r="G23" s="105">
        <f>VALUE(COUNTIF(Validation!$A$2:$H$64,B23))-1</f>
        <v>0</v>
      </c>
      <c r="H23" s="363">
        <f>IF(ISERROR(VLOOKUP(B23,Données!$B$3:$U$1479,12,FALSE)),0,VLOOKUP(B23,Données!$B$3:$U$1479,12,FALSE))</f>
        <v>0</v>
      </c>
      <c r="I23" s="106">
        <f>IF(ISERROR(VLOOKUP(B23,Données!$B$3:$U$1479,20,FALSE)),0,VLOOKUP(B23,Données!$B$3:$U$1479,20,FALSE))</f>
        <v>0</v>
      </c>
      <c r="J23" s="91"/>
      <c r="R23" s="464" t="str">
        <f t="shared" si="0"/>
        <v/>
      </c>
    </row>
    <row r="24" spans="1:18" ht="15.75" customHeight="1" x14ac:dyDescent="0.25">
      <c r="A24" s="581"/>
      <c r="B24" s="209" t="s">
        <v>287</v>
      </c>
      <c r="C24" s="103" t="str">
        <f>IF(ISERROR(VLOOKUP(B24,Données!$B$3:$L$1479,5,FALSE)),"",VLOOKUP(B24,Données!$B$3:$L$1479,5,FALSE))</f>
        <v/>
      </c>
      <c r="D24" s="347" t="str">
        <f>IF(ISERROR(VLOOKUP(B24,Données!$B$3:$X$1479,23,FALSE)),"",VLOOKUP(B24,Données!$B$3:$X$1479,23,FALSE))</f>
        <v/>
      </c>
      <c r="E24" s="103" t="str">
        <f>IF(ISERROR(VLOOKUP(B24,Données!$B$3:$L$1479,7,FALSE)),"",VLOOKUP(B24,Données!$B$3:$L$1479,7,FALSE))</f>
        <v/>
      </c>
      <c r="F24" s="104">
        <f>IF(ISERROR(VLOOKUP(B24,Données!$B$3:$U$1479,11,FALSE)),0,VLOOKUP(B24,Données!$B$3:$U$1479,11,FALSE))</f>
        <v>0</v>
      </c>
      <c r="G24" s="105">
        <f>VALUE(COUNTIF(Validation!$A$2:$H$64,B24))-1</f>
        <v>0</v>
      </c>
      <c r="H24" s="363">
        <f>IF(ISERROR(VLOOKUP(B24,Données!$B$3:$U$1479,12,FALSE)),0,VLOOKUP(B24,Données!$B$3:$U$1479,12,FALSE))</f>
        <v>0</v>
      </c>
      <c r="I24" s="106">
        <f>IF(ISERROR(VLOOKUP(B24,Données!$B$3:$U$1479,20,FALSE)),0,VLOOKUP(B24,Données!$B$3:$U$1479,20,FALSE))</f>
        <v>0</v>
      </c>
      <c r="J24" s="91"/>
      <c r="R24" s="464" t="str">
        <f t="shared" si="0"/>
        <v/>
      </c>
    </row>
    <row r="25" spans="1:18" ht="15.75" customHeight="1" x14ac:dyDescent="0.25">
      <c r="A25" s="581"/>
      <c r="B25" s="209" t="s">
        <v>290</v>
      </c>
      <c r="C25" s="103" t="str">
        <f>IF(ISERROR(VLOOKUP(B25,Données!$B$3:$L$1479,5,FALSE)),"",VLOOKUP(B25,Données!$B$3:$L$1479,5,FALSE))</f>
        <v/>
      </c>
      <c r="D25" s="347" t="str">
        <f>IF(ISERROR(VLOOKUP(B25,Données!$B$3:$X$1479,23,FALSE)),"",VLOOKUP(B25,Données!$B$3:$X$1479,23,FALSE))</f>
        <v/>
      </c>
      <c r="E25" s="103" t="str">
        <f>IF(ISERROR(VLOOKUP(B25,Données!$B$3:$L$1479,7,FALSE)),"",VLOOKUP(B25,Données!$B$3:$L$1479,7,FALSE))</f>
        <v/>
      </c>
      <c r="F25" s="104">
        <f>IF(ISERROR(VLOOKUP(B25,Données!$B$3:$U$1479,11,FALSE)),0,VLOOKUP(B25,Données!$B$3:$U$1479,11,FALSE))</f>
        <v>0</v>
      </c>
      <c r="G25" s="105">
        <f>VALUE(COUNTIF(Validation!$A$2:$H$64,B25))-1</f>
        <v>0</v>
      </c>
      <c r="H25" s="363">
        <f>IF(ISERROR(VLOOKUP(B25,Données!$B$3:$U$1479,12,FALSE)),0,VLOOKUP(B25,Données!$B$3:$U$1479,12,FALSE))</f>
        <v>0</v>
      </c>
      <c r="I25" s="106">
        <f>IF(ISERROR(VLOOKUP(B25,Données!$B$3:$U$1479,20,FALSE)),0,VLOOKUP(B25,Données!$B$3:$U$1479,20,FALSE))</f>
        <v>0</v>
      </c>
      <c r="J25" s="91"/>
      <c r="R25" s="464" t="str">
        <f t="shared" si="0"/>
        <v/>
      </c>
    </row>
    <row r="26" spans="1:18" ht="15.75" customHeight="1" x14ac:dyDescent="0.25">
      <c r="A26" s="581"/>
      <c r="B26" s="209" t="s">
        <v>830</v>
      </c>
      <c r="C26" s="103" t="str">
        <f>IF(ISERROR(VLOOKUP(B26,Données!$B$3:$L$1479,5,FALSE)),"",VLOOKUP(B26,Données!$B$3:$L$1479,5,FALSE))</f>
        <v/>
      </c>
      <c r="D26" s="347" t="str">
        <f>IF(ISERROR(VLOOKUP(B26,Données!$B$3:$X$1479,23,FALSE)),"",VLOOKUP(B26,Données!$B$3:$X$1479,23,FALSE))</f>
        <v/>
      </c>
      <c r="E26" s="103" t="str">
        <f>IF(ISERROR(VLOOKUP(B26,Données!$B$3:$L$1479,7,FALSE)),"",VLOOKUP(B26,Données!$B$3:$L$1479,7,FALSE))</f>
        <v/>
      </c>
      <c r="F26" s="104">
        <f>IF(ISERROR(VLOOKUP(B26,Données!$B$3:$U$1479,11,FALSE)),0,VLOOKUP(B26,Données!$B$3:$U$1479,11,FALSE))</f>
        <v>0</v>
      </c>
      <c r="G26" s="105">
        <f>VALUE(COUNTIF(Validation!$A$2:$H$64,B26))-1</f>
        <v>0</v>
      </c>
      <c r="H26" s="363">
        <f>IF(ISERROR(VLOOKUP(B26,Données!$B$3:$U$1479,12,FALSE)),0,VLOOKUP(B26,Données!$B$3:$U$1479,12,FALSE))</f>
        <v>0</v>
      </c>
      <c r="I26" s="106">
        <f>IF(ISERROR(VLOOKUP(B26,Données!$B$3:$U$1479,20,FALSE)),0,VLOOKUP(B26,Données!$B$3:$U$1479,20,FALSE))</f>
        <v>0</v>
      </c>
      <c r="J26" s="91"/>
      <c r="R26" s="464" t="str">
        <f t="shared" si="0"/>
        <v/>
      </c>
    </row>
    <row r="27" spans="1:18" ht="15.75" customHeight="1" x14ac:dyDescent="0.25">
      <c r="A27" s="581"/>
      <c r="B27" s="209" t="s">
        <v>419</v>
      </c>
      <c r="C27" s="103" t="str">
        <f>IF(ISERROR(VLOOKUP(B27,Données!$B$3:$L$1479,5,FALSE)),"",VLOOKUP(B27,Données!$B$3:$L$1479,5,FALSE))</f>
        <v/>
      </c>
      <c r="D27" s="347" t="str">
        <f>IF(ISERROR(VLOOKUP(B27,Données!$B$3:$X$1479,23,FALSE)),"",VLOOKUP(B27,Données!$B$3:$X$1479,23,FALSE))</f>
        <v/>
      </c>
      <c r="E27" s="103" t="str">
        <f>IF(ISERROR(VLOOKUP(B27,Données!$B$3:$L$1479,7,FALSE)),"",VLOOKUP(B27,Données!$B$3:$L$1479,7,FALSE))</f>
        <v/>
      </c>
      <c r="F27" s="104">
        <f>IF(ISERROR(VLOOKUP(B27,Données!$B$3:$U$1479,11,FALSE)),0,VLOOKUP(B27,Données!$B$3:$U$1479,11,FALSE))</f>
        <v>0</v>
      </c>
      <c r="G27" s="105">
        <f>VALUE(COUNTIF(Validation!$A$2:$H$64,B27))-1</f>
        <v>0</v>
      </c>
      <c r="H27" s="363">
        <f>IF(ISERROR(VLOOKUP(B27,Données!$B$3:$U$1479,12,FALSE)),0,VLOOKUP(B27,Données!$B$3:$U$1479,12,FALSE))</f>
        <v>0</v>
      </c>
      <c r="I27" s="106">
        <f>IF(ISERROR(VLOOKUP(B27,Données!$B$3:$U$1479,20,FALSE)),0,VLOOKUP(B27,Données!$B$3:$U$1479,20,FALSE))</f>
        <v>0</v>
      </c>
      <c r="J27" s="91"/>
      <c r="R27" s="464" t="str">
        <f t="shared" si="0"/>
        <v/>
      </c>
    </row>
    <row r="28" spans="1:18" ht="15.75" customHeight="1" x14ac:dyDescent="0.25">
      <c r="A28" s="581"/>
      <c r="B28" s="102"/>
      <c r="C28" s="103" t="str">
        <f>IF(ISERROR(VLOOKUP(B28,Données!$B$3:$L$1479,5,FALSE)),"",VLOOKUP(B28,Données!$B$3:$L$1479,5,FALSE))</f>
        <v/>
      </c>
      <c r="D28" s="347" t="str">
        <f>IF(ISERROR(VLOOKUP(B28,Données!$B$3:$X$1479,23,FALSE)),"",VLOOKUP(B28,Données!$B$3:$X$1479,23,FALSE))</f>
        <v/>
      </c>
      <c r="E28" s="103" t="str">
        <f>IF(ISERROR(VLOOKUP(B28,Données!$B$3:$L$1479,7,FALSE)),"",VLOOKUP(B28,Données!$B$3:$L$1479,7,FALSE))</f>
        <v/>
      </c>
      <c r="F28" s="104">
        <f>IF(ISERROR(VLOOKUP(B28,Données!$B$3:$U$1479,11,FALSE)),0,VLOOKUP(B28,Données!$B$3:$U$1479,11,FALSE))</f>
        <v>0</v>
      </c>
      <c r="G28" s="105">
        <f>VALUE(COUNTIF(Validation!$A$2:$H$64,B28))-1</f>
        <v>198</v>
      </c>
      <c r="H28" s="363">
        <f>IF(ISERROR(VLOOKUP(B28,Données!$B$3:$U$1479,12,FALSE)),0,VLOOKUP(B28,Données!$B$3:$U$1479,12,FALSE))</f>
        <v>0</v>
      </c>
      <c r="I28" s="106">
        <f>IF(ISERROR(VLOOKUP(B28,Données!$B$3:$U$1479,20,FALSE)),0,VLOOKUP(B28,Données!$B$3:$U$1479,20,FALSE))</f>
        <v>0</v>
      </c>
      <c r="J28" s="91"/>
      <c r="R28" s="464" t="str">
        <f t="shared" si="0"/>
        <v/>
      </c>
    </row>
    <row r="29" spans="1:18" ht="15.75" customHeight="1" x14ac:dyDescent="0.25">
      <c r="A29" s="581"/>
      <c r="B29" s="102"/>
      <c r="C29" s="103" t="str">
        <f>IF(ISERROR(VLOOKUP(B29,Données!$B$3:$L$1479,5,FALSE)),"",VLOOKUP(B29,Données!$B$3:$L$1479,5,FALSE))</f>
        <v/>
      </c>
      <c r="D29" s="347" t="str">
        <f>IF(ISERROR(VLOOKUP(B29,Données!$B$3:$X$1479,23,FALSE)),"",VLOOKUP(B29,Données!$B$3:$X$1479,23,FALSE))</f>
        <v/>
      </c>
      <c r="E29" s="103" t="str">
        <f>IF(ISERROR(VLOOKUP(B29,Données!$B$3:$L$1479,7,FALSE)),"",VLOOKUP(B29,Données!$B$3:$L$1479,7,FALSE))</f>
        <v/>
      </c>
      <c r="F29" s="104">
        <f>IF(ISERROR(VLOOKUP(B29,Données!$B$3:$U$1479,11,FALSE)),0,VLOOKUP(B29,Données!$B$3:$U$1479,11,FALSE))</f>
        <v>0</v>
      </c>
      <c r="G29" s="105">
        <f>VALUE(COUNTIF(Validation!$A$2:$H$64,B29))-1</f>
        <v>198</v>
      </c>
      <c r="H29" s="363">
        <f>IF(ISERROR(VLOOKUP(B29,Données!$B$3:$U$1479,12,FALSE)),0,VLOOKUP(B29,Données!$B$3:$U$1479,12,FALSE))</f>
        <v>0</v>
      </c>
      <c r="I29" s="106">
        <f>IF(ISERROR(VLOOKUP(B29,Données!$B$3:$U$1479,20,FALSE)),0,VLOOKUP(B29,Données!$B$3:$U$1479,20,FALSE))</f>
        <v>0</v>
      </c>
      <c r="J29" s="91"/>
      <c r="R29" s="464" t="str">
        <f t="shared" si="0"/>
        <v/>
      </c>
    </row>
    <row r="30" spans="1:18" ht="15.75" customHeight="1" x14ac:dyDescent="0.25">
      <c r="A30" s="581"/>
      <c r="B30" s="115"/>
      <c r="C30" s="103" t="str">
        <f>IF(ISERROR(VLOOKUP(B30,Données!$B$3:$L$1479,5,FALSE)),"",VLOOKUP(B30,Données!$B$3:$L$1479,5,FALSE))</f>
        <v/>
      </c>
      <c r="D30" s="347" t="str">
        <f>IF(ISERROR(VLOOKUP(B30,Données!$B$3:$X$1479,23,FALSE)),"",VLOOKUP(B30,Données!$B$3:$X$1479,23,FALSE))</f>
        <v/>
      </c>
      <c r="E30" s="103" t="str">
        <f>IF(ISERROR(VLOOKUP(B30,Données!$B$3:$L$1479,7,FALSE)),"",VLOOKUP(B30,Données!$B$3:$L$1479,7,FALSE))</f>
        <v/>
      </c>
      <c r="F30" s="104">
        <f>IF(ISERROR(VLOOKUP(B30,Données!$B$3:$U$1479,11,FALSE)),0,VLOOKUP(B30,Données!$B$3:$U$1479,11,FALSE))</f>
        <v>0</v>
      </c>
      <c r="G30" s="105">
        <f>VALUE(COUNTIF(Validation!$A$2:$H$64,B30))-1</f>
        <v>198</v>
      </c>
      <c r="H30" s="363">
        <f>IF(ISERROR(VLOOKUP(B30,Données!$B$3:$U$1479,12,FALSE)),0,VLOOKUP(B30,Données!$B$3:$U$1479,12,FALSE))</f>
        <v>0</v>
      </c>
      <c r="I30" s="106">
        <f>IF(ISERROR(VLOOKUP(B30,Données!$B$3:$U$1479,20,FALSE)),0,VLOOKUP(B30,Données!$B$3:$U$1479,20,FALSE))</f>
        <v>0</v>
      </c>
      <c r="J30" s="91"/>
      <c r="R30" s="464" t="str">
        <f t="shared" si="0"/>
        <v/>
      </c>
    </row>
    <row r="31" spans="1:18" ht="15.75" x14ac:dyDescent="0.25">
      <c r="A31" s="582" t="s">
        <v>37</v>
      </c>
      <c r="B31" s="582"/>
      <c r="C31" s="582"/>
      <c r="D31" s="582"/>
      <c r="E31" s="582"/>
      <c r="F31" s="311">
        <f>ROUNDDOWN(SUM(F3:F30),2)</f>
        <v>0</v>
      </c>
      <c r="G31" s="116"/>
      <c r="H31" s="327">
        <f>SUM(H3:H30)</f>
        <v>0</v>
      </c>
      <c r="J31" s="91"/>
    </row>
    <row r="32" spans="1:18" ht="19.5" thickBot="1" x14ac:dyDescent="0.35">
      <c r="A32" s="583" t="s">
        <v>44</v>
      </c>
      <c r="B32" s="583"/>
      <c r="C32" s="583"/>
      <c r="D32" s="583"/>
      <c r="E32" s="583"/>
      <c r="F32" s="319">
        <f>'Calcul Masse Salariale'!$B$5-F31</f>
        <v>102000000</v>
      </c>
      <c r="G32" s="119"/>
      <c r="H32" s="335">
        <f>'Calcul Masse Salariale'!$B$6-H31</f>
        <v>102000000</v>
      </c>
      <c r="J32" s="91"/>
    </row>
    <row r="33" spans="1:10" ht="16.5" thickBot="1" x14ac:dyDescent="0.3">
      <c r="F33" s="369"/>
      <c r="J33" s="91"/>
    </row>
    <row r="34" spans="1:10" ht="30.75" thickBot="1" x14ac:dyDescent="0.3">
      <c r="B34" s="426" t="s">
        <v>36</v>
      </c>
      <c r="C34" s="427" t="s">
        <v>52</v>
      </c>
      <c r="D34" s="427" t="s">
        <v>405</v>
      </c>
      <c r="E34" s="427" t="s">
        <v>5</v>
      </c>
      <c r="F34" s="428" t="s">
        <v>134</v>
      </c>
      <c r="G34" s="429" t="s">
        <v>189</v>
      </c>
      <c r="H34" s="430" t="s">
        <v>1157</v>
      </c>
      <c r="I34" s="431" t="s">
        <v>2405</v>
      </c>
      <c r="J34" s="91"/>
    </row>
    <row r="35" spans="1:10" ht="19.5" thickBot="1" x14ac:dyDescent="0.35">
      <c r="A35" s="505" t="s">
        <v>2403</v>
      </c>
      <c r="B35" s="453" t="s">
        <v>289</v>
      </c>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57">
        <f>VALUE(COUNTIF(Validation!$A$2:$H$120,B35))-1</f>
        <v>-1</v>
      </c>
      <c r="H35" s="404">
        <f>IF(ISERROR(VLOOKUP(B35,Données!$B$3:$U$1479,12,FALSE)),0,VLOOKUP(B35,Données!$B$3:$U$1479,12,FALSE))</f>
        <v>0</v>
      </c>
      <c r="I35" s="405">
        <f>IF(ISERROR(VLOOKUP(B35,Données!$E$3:$U$1479,17,FALSE)),0,VLOOKUP(B35,Données!$E$3:$U$1479,17,FALSE))</f>
        <v>0</v>
      </c>
      <c r="J35" s="91"/>
    </row>
    <row r="36" spans="1:10" ht="19.5" thickBot="1" x14ac:dyDescent="0.35">
      <c r="A36" s="506"/>
      <c r="B36" s="406" t="s">
        <v>2406</v>
      </c>
      <c r="C36" s="507">
        <v>43521</v>
      </c>
      <c r="D36" s="508"/>
      <c r="E36" s="508"/>
      <c r="F36" s="407" t="s">
        <v>2407</v>
      </c>
      <c r="G36" s="507">
        <f>IF(C36="","",C36+28)</f>
        <v>43549</v>
      </c>
      <c r="H36" s="508"/>
      <c r="I36" s="508"/>
      <c r="J36" s="91"/>
    </row>
    <row r="37" spans="1:10" x14ac:dyDescent="0.25">
      <c r="J37" s="91"/>
    </row>
    <row r="38" spans="1:10" ht="36" customHeight="1" x14ac:dyDescent="0.25">
      <c r="A38" s="60"/>
      <c r="B38" s="62" t="s">
        <v>36</v>
      </c>
      <c r="C38" s="62" t="s">
        <v>52</v>
      </c>
      <c r="D38" s="62" t="s">
        <v>405</v>
      </c>
      <c r="E38" s="7" t="s">
        <v>2404</v>
      </c>
      <c r="F38" s="399" t="s">
        <v>134</v>
      </c>
      <c r="G38" s="68" t="s">
        <v>195</v>
      </c>
      <c r="H38" s="97" t="s">
        <v>2678</v>
      </c>
      <c r="I38" s="67" t="s">
        <v>1</v>
      </c>
      <c r="J38" s="91"/>
    </row>
    <row r="39" spans="1:10" ht="15.75" x14ac:dyDescent="0.25">
      <c r="A39" s="496" t="s">
        <v>43</v>
      </c>
      <c r="B39" s="354" t="s">
        <v>425</v>
      </c>
      <c r="C39" s="74" t="str">
        <f>IF(ISERROR(VLOOKUP(B39,Données!$B$3:$L$1479,5,FALSE)),"",VLOOKUP(B39,Données!$B$3:$L$1479,5,FALSE))</f>
        <v/>
      </c>
      <c r="D39" s="347" t="str">
        <f>IF(ISERROR(VLOOKUP(B39,Données!$B$3:$X$1479,23,FALSE)),"",VLOOKUP(B39,Données!$B$3:$X$1479,23,FALSE))</f>
        <v/>
      </c>
      <c r="E39" s="107">
        <v>2015</v>
      </c>
      <c r="F39" s="358">
        <f>IF(ISERROR(VLOOKUP(B39,Données!$B$3:$U$1479,11,FALSE)),0,VLOOKUP(B39,Données!$B$3:$U$1479,11,FALSE))</f>
        <v>0</v>
      </c>
      <c r="G39" s="74">
        <f t="shared" ref="G39:G73" si="1">I39</f>
        <v>1</v>
      </c>
      <c r="H39" s="363">
        <f>IF(ISERROR(VLOOKUP(B39,Données!$B$3:$U$1479,12,FALSE)),0,VLOOKUP(B39,Données!$B$3:$U$1479,12,FALSE))</f>
        <v>0</v>
      </c>
      <c r="I39" s="74">
        <f>IF(((E39+5)-'Calcul Masse Salariale'!$B$1)&lt;=0,0,(E39+5)-'Calcul Masse Salariale'!$B$1)</f>
        <v>1</v>
      </c>
      <c r="J39" s="91"/>
    </row>
    <row r="40" spans="1:10" ht="15.75" x14ac:dyDescent="0.25">
      <c r="A40" s="496"/>
      <c r="B40" s="354" t="s">
        <v>458</v>
      </c>
      <c r="C40" s="74" t="str">
        <f>IF(ISERROR(VLOOKUP(B40,Données!$B$3:$L$1479,5,FALSE)),"",VLOOKUP(B40,Données!$B$3:$L$1479,5,FALSE))</f>
        <v/>
      </c>
      <c r="D40" s="347" t="str">
        <f>IF(ISERROR(VLOOKUP(B40,Données!$B$3:$X$1479,23,FALSE)),"",VLOOKUP(B40,Données!$B$3:$X$1479,23,FALSE))</f>
        <v/>
      </c>
      <c r="E40" s="107">
        <v>2015</v>
      </c>
      <c r="F40" s="358">
        <f>IF(ISERROR(VLOOKUP(B40,Données!$B$3:$U$1479,11,FALSE)),0,VLOOKUP(B40,Données!$B$3:$U$1479,11,FALSE))</f>
        <v>0</v>
      </c>
      <c r="G40" s="74">
        <f t="shared" si="1"/>
        <v>1</v>
      </c>
      <c r="H40" s="363">
        <f>IF(ISERROR(VLOOKUP(B40,Données!$B$3:$U$1479,12,FALSE)),0,VLOOKUP(B40,Données!$B$3:$U$1479,12,FALSE))</f>
        <v>0</v>
      </c>
      <c r="I40" s="74">
        <f>IF(((E40+5)-'Calcul Masse Salariale'!$B$1)&lt;=0,0,(E40+5)-'Calcul Masse Salariale'!$B$1)</f>
        <v>1</v>
      </c>
      <c r="J40" s="91"/>
    </row>
    <row r="41" spans="1:10" ht="18.75" x14ac:dyDescent="0.3">
      <c r="A41" s="496"/>
      <c r="B41" s="354" t="s">
        <v>1005</v>
      </c>
      <c r="C41" s="74" t="str">
        <f>IF(ISERROR(VLOOKUP(B41,Données!$B$3:$L$1479,5,FALSE)),"",VLOOKUP(B41,Données!$B$3:$L$1479,5,FALSE))</f>
        <v/>
      </c>
      <c r="D41" s="347" t="str">
        <f>IF(ISERROR(VLOOKUP(B41,Données!$B$3:$X$1479,23,FALSE)),"",VLOOKUP(B41,Données!$B$3:$X$1479,23,FALSE))</f>
        <v/>
      </c>
      <c r="E41" s="107">
        <v>2016</v>
      </c>
      <c r="F41" s="358">
        <f>IF(ISERROR(VLOOKUP(B41,Données!$B$3:$U$1479,11,FALSE)),0,VLOOKUP(B41,Données!$B$3:$U$1479,11,FALSE))</f>
        <v>0</v>
      </c>
      <c r="G41" s="74">
        <f t="shared" si="1"/>
        <v>2</v>
      </c>
      <c r="H41" s="363">
        <f>IF(ISERROR(VLOOKUP(B41,Données!$B$3:$U$1479,12,FALSE)),0,VLOOKUP(B41,Données!$B$3:$U$1479,12,FALSE))</f>
        <v>0</v>
      </c>
      <c r="I41" s="74">
        <f>IF(((E41+5)-'Calcul Masse Salariale'!$B$1)&lt;=0,0,(E41+5)-'Calcul Masse Salariale'!$B$1)</f>
        <v>2</v>
      </c>
      <c r="J41" s="120"/>
    </row>
    <row r="42" spans="1:10" ht="15.75" x14ac:dyDescent="0.25">
      <c r="A42" s="496"/>
      <c r="B42" s="354" t="s">
        <v>968</v>
      </c>
      <c r="C42" s="74" t="str">
        <f>IF(ISERROR(VLOOKUP(B42,Données!$B$3:$L$1479,5,FALSE)),"",VLOOKUP(B42,Données!$B$3:$L$1479,5,FALSE))</f>
        <v/>
      </c>
      <c r="D42" s="347" t="str">
        <f>IF(ISERROR(VLOOKUP(B42,Données!$B$3:$X$1479,23,FALSE)),"",VLOOKUP(B42,Données!$B$3:$X$1479,23,FALSE))</f>
        <v/>
      </c>
      <c r="E42" s="107">
        <v>2016</v>
      </c>
      <c r="F42" s="358">
        <f>IF(ISERROR(VLOOKUP(B42,Données!$B$3:$U$1479,11,FALSE)),0,VLOOKUP(B42,Données!$B$3:$U$1479,11,FALSE))</f>
        <v>0</v>
      </c>
      <c r="G42" s="74">
        <f t="shared" si="1"/>
        <v>2</v>
      </c>
      <c r="H42" s="363">
        <f>IF(ISERROR(VLOOKUP(B42,Données!$B$3:$U$1479,12,FALSE)),0,VLOOKUP(B42,Données!$B$3:$U$1479,12,FALSE))</f>
        <v>0</v>
      </c>
      <c r="I42" s="74">
        <f>IF(((E42+5)-'Calcul Masse Salariale'!$B$1)&lt;=0,0,(E42+5)-'Calcul Masse Salariale'!$B$1)</f>
        <v>2</v>
      </c>
      <c r="J42" s="91"/>
    </row>
    <row r="43" spans="1:10" ht="15.75" x14ac:dyDescent="0.25">
      <c r="A43" s="496"/>
      <c r="B43" s="354" t="s">
        <v>505</v>
      </c>
      <c r="C43" s="74" t="str">
        <f>IF(ISERROR(VLOOKUP(B43,Données!$B$3:$L$1479,5,FALSE)),"",VLOOKUP(B43,Données!$B$3:$L$1479,5,FALSE))</f>
        <v/>
      </c>
      <c r="D43" s="347" t="str">
        <f>IF(ISERROR(VLOOKUP(B43,Données!$B$3:$X$1479,23,FALSE)),"",VLOOKUP(B43,Données!$B$3:$X$1479,23,FALSE))</f>
        <v/>
      </c>
      <c r="E43" s="107">
        <v>2017</v>
      </c>
      <c r="F43" s="358">
        <f>IF(ISERROR(VLOOKUP(B43,Données!$B$3:$U$1479,11,FALSE)),0,VLOOKUP(B43,Données!$B$3:$U$1479,11,FALSE))</f>
        <v>0</v>
      </c>
      <c r="G43" s="74">
        <f t="shared" si="1"/>
        <v>3</v>
      </c>
      <c r="H43" s="363">
        <f>IF(ISERROR(VLOOKUP(B43,Données!$B$3:$U$1479,12,FALSE)),0,VLOOKUP(B43,Données!$B$3:$U$1479,12,FALSE))</f>
        <v>0</v>
      </c>
      <c r="I43" s="74">
        <f>IF(((E43+5)-'Calcul Masse Salariale'!$B$1)&lt;=0,0,(E43+5)-'Calcul Masse Salariale'!$B$1)</f>
        <v>3</v>
      </c>
      <c r="J43" s="91"/>
    </row>
    <row r="44" spans="1:10" ht="15.75" x14ac:dyDescent="0.25">
      <c r="A44" s="496"/>
      <c r="B44" s="354" t="s">
        <v>148</v>
      </c>
      <c r="C44" s="74" t="str">
        <f>IF(ISERROR(VLOOKUP(B44,Données!$B$3:$L$1479,5,FALSE)),"",VLOOKUP(B44,Données!$B$3:$L$1479,5,FALSE))</f>
        <v/>
      </c>
      <c r="D44" s="347" t="str">
        <f>IF(ISERROR(VLOOKUP(B44,Données!$B$3:$X$1479,23,FALSE)),"",VLOOKUP(B44,Données!$B$3:$X$1479,23,FALSE))</f>
        <v/>
      </c>
      <c r="E44" s="107">
        <v>2017</v>
      </c>
      <c r="F44" s="358">
        <f>IF(ISERROR(VLOOKUP(B44,Données!$B$3:$U$1479,11,FALSE)),0,VLOOKUP(B44,Données!$B$3:$U$1479,11,FALSE))</f>
        <v>0</v>
      </c>
      <c r="G44" s="74">
        <f t="shared" si="1"/>
        <v>3</v>
      </c>
      <c r="H44" s="363">
        <f>IF(ISERROR(VLOOKUP(B44,Données!$B$3:$U$1479,12,FALSE)),0,VLOOKUP(B44,Données!$B$3:$U$1479,12,FALSE))</f>
        <v>0</v>
      </c>
      <c r="I44" s="74">
        <f>IF(((E44+5)-'Calcul Masse Salariale'!$B$1)&lt;=0,0,(E44+5)-'Calcul Masse Salariale'!$B$1)</f>
        <v>3</v>
      </c>
      <c r="J44" s="91"/>
    </row>
    <row r="45" spans="1:10" ht="15.75" x14ac:dyDescent="0.25">
      <c r="A45" s="496"/>
      <c r="B45" s="354" t="s">
        <v>168</v>
      </c>
      <c r="C45" s="74" t="str">
        <f>IF(ISERROR(VLOOKUP(B45,Données!$B$3:$L$1479,5,FALSE)),"",VLOOKUP(B45,Données!$B$3:$L$1479,5,FALSE))</f>
        <v/>
      </c>
      <c r="D45" s="347" t="str">
        <f>IF(ISERROR(VLOOKUP(B45,Données!$B$3:$X$1479,23,FALSE)),"",VLOOKUP(B45,Données!$B$3:$X$1479,23,FALSE))</f>
        <v/>
      </c>
      <c r="E45" s="107">
        <v>2017</v>
      </c>
      <c r="F45" s="358">
        <f>IF(ISERROR(VLOOKUP(B45,Données!$B$3:$U$1479,11,FALSE)),0,VLOOKUP(B45,Données!$B$3:$U$1479,11,FALSE))</f>
        <v>0</v>
      </c>
      <c r="G45" s="74">
        <f t="shared" si="1"/>
        <v>3</v>
      </c>
      <c r="H45" s="363">
        <f>IF(ISERROR(VLOOKUP(B45,Données!$B$3:$U$1479,12,FALSE)),0,VLOOKUP(B45,Données!$B$3:$U$1479,12,FALSE))</f>
        <v>0</v>
      </c>
      <c r="I45" s="74">
        <f>IF(((E45+5)-'Calcul Masse Salariale'!$B$1)&lt;=0,0,(E45+5)-'Calcul Masse Salariale'!$B$1)</f>
        <v>3</v>
      </c>
      <c r="J45" s="91"/>
    </row>
    <row r="46" spans="1:10" ht="15.75" x14ac:dyDescent="0.25">
      <c r="A46" s="496"/>
      <c r="B46" s="356" t="s">
        <v>169</v>
      </c>
      <c r="C46" s="74" t="str">
        <f>IF(ISERROR(VLOOKUP(B46,Données!$B$3:$L$1479,5,FALSE)),"",VLOOKUP(B46,Données!$B$3:$L$1479,5,FALSE))</f>
        <v/>
      </c>
      <c r="D46" s="347" t="str">
        <f>IF(ISERROR(VLOOKUP(B46,Données!$B$3:$X$1479,23,FALSE)),"",VLOOKUP(B46,Données!$B$3:$X$1479,23,FALSE))</f>
        <v/>
      </c>
      <c r="E46" s="107">
        <v>2017</v>
      </c>
      <c r="F46" s="358">
        <f>IF(ISERROR(VLOOKUP(B46,Données!$B$3:$U$1479,11,FALSE)),0,VLOOKUP(B46,Données!$B$3:$U$1479,11,FALSE))</f>
        <v>0</v>
      </c>
      <c r="G46" s="74">
        <f t="shared" si="1"/>
        <v>3</v>
      </c>
      <c r="H46" s="363">
        <f>IF(ISERROR(VLOOKUP(B46,Données!$B$3:$U$1479,12,FALSE)),0,VLOOKUP(B46,Données!$B$3:$U$1479,12,FALSE))</f>
        <v>0</v>
      </c>
      <c r="I46" s="74">
        <f>IF(((E46+5)-'Calcul Masse Salariale'!$B$1)&lt;=0,0,(E46+5)-'Calcul Masse Salariale'!$B$1)</f>
        <v>3</v>
      </c>
      <c r="J46" s="91"/>
    </row>
    <row r="47" spans="1:10" ht="15.75" x14ac:dyDescent="0.25">
      <c r="A47" s="496"/>
      <c r="B47" s="356" t="s">
        <v>160</v>
      </c>
      <c r="C47" s="74" t="str">
        <f>IF(ISERROR(VLOOKUP(B47,Données!$B$3:$L$1479,5,FALSE)),"",VLOOKUP(B47,Données!$B$3:$L$1479,5,FALSE))</f>
        <v/>
      </c>
      <c r="D47" s="347" t="str">
        <f>IF(ISERROR(VLOOKUP(B47,Données!$B$3:$X$1479,23,FALSE)),"",VLOOKUP(B47,Données!$B$3:$X$1479,23,FALSE))</f>
        <v/>
      </c>
      <c r="E47" s="354">
        <v>2017</v>
      </c>
      <c r="F47" s="358">
        <f>IF(ISERROR(VLOOKUP(B47,Données!$B$3:$U$1479,11,FALSE)),0,VLOOKUP(B47,Données!$B$3:$U$1479,11,FALSE))</f>
        <v>0</v>
      </c>
      <c r="G47" s="74">
        <f t="shared" si="1"/>
        <v>3</v>
      </c>
      <c r="H47" s="363">
        <f>IF(ISERROR(VLOOKUP(B47,Données!$B$3:$U$1479,12,FALSE)),0,VLOOKUP(B47,Données!$B$3:$U$1479,12,FALSE))</f>
        <v>0</v>
      </c>
      <c r="I47" s="74">
        <f>IF(((E47+5)-'Calcul Masse Salariale'!$B$1)&lt;=0,0,(E47+5)-'Calcul Masse Salariale'!$B$1)</f>
        <v>3</v>
      </c>
      <c r="J47" s="91"/>
    </row>
    <row r="48" spans="1:10" ht="15.75" x14ac:dyDescent="0.25">
      <c r="A48" s="496"/>
      <c r="B48" s="109" t="s">
        <v>618</v>
      </c>
      <c r="C48" s="74" t="str">
        <f>IF(ISERROR(VLOOKUP(B48,Données!$B$3:$L$1479,5,FALSE)),"",VLOOKUP(B48,Données!$B$3:$L$1479,5,FALSE))</f>
        <v/>
      </c>
      <c r="D48" s="347" t="str">
        <f>IF(ISERROR(VLOOKUP(B48,Données!$B$3:$X$1479,23,FALSE)),"",VLOOKUP(B48,Données!$B$3:$X$1479,23,FALSE))</f>
        <v/>
      </c>
      <c r="E48" s="354">
        <v>2018</v>
      </c>
      <c r="F48" s="358">
        <f>IF(ISERROR(VLOOKUP(B48,Données!$B$3:$U$1479,11,FALSE)),0,VLOOKUP(B48,Données!$B$3:$U$1479,11,FALSE))</f>
        <v>0</v>
      </c>
      <c r="G48" s="74">
        <f t="shared" si="1"/>
        <v>4</v>
      </c>
      <c r="H48" s="363">
        <f>IF(ISERROR(VLOOKUP(B48,Données!$B$3:$U$1479,12,FALSE)),0,VLOOKUP(B48,Données!$B$3:$U$1479,12,FALSE))</f>
        <v>0</v>
      </c>
      <c r="I48" s="74">
        <f>IF(((E48+5)-'Calcul Masse Salariale'!$B$1)&lt;=0,0,(E48+5)-'Calcul Masse Salariale'!$B$1)</f>
        <v>4</v>
      </c>
      <c r="J48" s="91"/>
    </row>
    <row r="49" spans="1:10" ht="15.75" x14ac:dyDescent="0.25">
      <c r="A49" s="496"/>
      <c r="B49" s="109" t="s">
        <v>1173</v>
      </c>
      <c r="C49" s="74" t="str">
        <f>IF(ISERROR(VLOOKUP(B49,Données!$B$3:$L$1479,5,FALSE)),"",VLOOKUP(B49,Données!$B$3:$L$1479,5,FALSE))</f>
        <v/>
      </c>
      <c r="D49" s="347" t="str">
        <f>IF(ISERROR(VLOOKUP(B49,Données!$B$3:$X$1479,23,FALSE)),"",VLOOKUP(B49,Données!$B$3:$X$1479,23,FALSE))</f>
        <v/>
      </c>
      <c r="E49" s="354">
        <v>2018</v>
      </c>
      <c r="F49" s="358">
        <f>IF(ISERROR(VLOOKUP(B49,Données!$B$3:$U$1479,11,FALSE)),0,VLOOKUP(B49,Données!$B$3:$U$1479,11,FALSE))</f>
        <v>0</v>
      </c>
      <c r="G49" s="74">
        <f t="shared" si="1"/>
        <v>4</v>
      </c>
      <c r="H49" s="363">
        <f>IF(ISERROR(VLOOKUP(B49,Données!$B$3:$U$1479,12,FALSE)),0,VLOOKUP(B49,Données!$B$3:$U$1479,12,FALSE))</f>
        <v>0</v>
      </c>
      <c r="I49" s="74">
        <f>IF(((E49+5)-'Calcul Masse Salariale'!$B$1)&lt;=0,0,(E49+5)-'Calcul Masse Salariale'!$B$1)</f>
        <v>4</v>
      </c>
      <c r="J49" s="91"/>
    </row>
    <row r="50" spans="1:10" ht="15.75" x14ac:dyDescent="0.25">
      <c r="A50" s="496"/>
      <c r="B50" s="109" t="s">
        <v>644</v>
      </c>
      <c r="C50" s="74" t="str">
        <f>IF(ISERROR(VLOOKUP(B50,Données!$B$3:$L$1479,5,FALSE)),"",VLOOKUP(B50,Données!$B$3:$L$1479,5,FALSE))</f>
        <v/>
      </c>
      <c r="D50" s="347" t="str">
        <f>IF(ISERROR(VLOOKUP(B50,Données!$B$3:$X$1479,23,FALSE)),"",VLOOKUP(B50,Données!$B$3:$X$1479,23,FALSE))</f>
        <v/>
      </c>
      <c r="E50" s="354">
        <v>2018</v>
      </c>
      <c r="F50" s="358">
        <f>IF(ISERROR(VLOOKUP(B50,Données!$B$3:$U$1479,11,FALSE)),0,VLOOKUP(B50,Données!$B$3:$U$1479,11,FALSE))</f>
        <v>0</v>
      </c>
      <c r="G50" s="74">
        <f t="shared" si="1"/>
        <v>4</v>
      </c>
      <c r="H50" s="363">
        <f>IF(ISERROR(VLOOKUP(B50,Données!$B$3:$U$1479,12,FALSE)),0,VLOOKUP(B50,Données!$B$3:$U$1479,12,FALSE))</f>
        <v>0</v>
      </c>
      <c r="I50" s="74">
        <f>IF(((E50+5)-'Calcul Masse Salariale'!$B$1)&lt;=0,0,(E50+5)-'Calcul Masse Salariale'!$B$1)</f>
        <v>4</v>
      </c>
      <c r="J50" s="91"/>
    </row>
    <row r="51" spans="1:10" ht="15.75" x14ac:dyDescent="0.25">
      <c r="A51" s="496"/>
      <c r="B51" s="103"/>
      <c r="C51" s="74" t="str">
        <f>IF(ISERROR(VLOOKUP(B51,Données!$B$3:$L$1479,5,FALSE)),"",VLOOKUP(B51,Données!$B$3:$L$1479,5,FALSE))</f>
        <v/>
      </c>
      <c r="D51" s="347" t="str">
        <f>IF(ISERROR(VLOOKUP(B51,Données!$B$3:$X$1479,23,FALSE)),"",VLOOKUP(B51,Données!$B$3:$X$1479,23,FALSE))</f>
        <v/>
      </c>
      <c r="E51" s="107"/>
      <c r="F51" s="358">
        <f>IF(ISERROR(VLOOKUP(B51,Données!$B$3:$U$1479,11,FALSE)),0,VLOOKUP(B51,Données!$B$3:$U$1479,11,FALSE))</f>
        <v>0</v>
      </c>
      <c r="G51" s="74">
        <f t="shared" si="1"/>
        <v>0</v>
      </c>
      <c r="H51" s="363">
        <f>IF(ISERROR(VLOOKUP(B51,Données!$B$3:$U$1479,12,FALSE)),0,VLOOKUP(B51,Données!$B$3:$U$1479,12,FALSE))</f>
        <v>0</v>
      </c>
      <c r="I51" s="74">
        <f>IF(((E51+5)-'Calcul Masse Salariale'!$B$1)&lt;=0,0,(E51+5)-'Calcul Masse Salariale'!$B$1)</f>
        <v>0</v>
      </c>
      <c r="J51" s="91"/>
    </row>
    <row r="52" spans="1:10" ht="15.75" x14ac:dyDescent="0.25">
      <c r="A52" s="496"/>
      <c r="B52" s="70"/>
      <c r="C52" s="74" t="str">
        <f>IF(ISERROR(VLOOKUP(B52,Données!$B$3:$L$1479,5,FALSE)),"",VLOOKUP(B52,Données!$B$3:$L$1479,5,FALSE))</f>
        <v/>
      </c>
      <c r="D52" s="347" t="str">
        <f>IF(ISERROR(VLOOKUP(B52,Données!$B$3:$X$1479,23,FALSE)),"",VLOOKUP(B52,Données!$B$3:$X$1479,23,FALSE))</f>
        <v/>
      </c>
      <c r="E52" s="74"/>
      <c r="F52" s="358">
        <f>IF(ISERROR(VLOOKUP(B52,Données!$B$3:$U$1479,11,FALSE)),0,VLOOKUP(B52,Données!$B$3:$U$1479,11,FALSE))</f>
        <v>0</v>
      </c>
      <c r="G52" s="74">
        <f t="shared" si="1"/>
        <v>0</v>
      </c>
      <c r="H52" s="363">
        <f>IF(ISERROR(VLOOKUP(B52,Données!$B$3:$U$1479,12,FALSE)),0,VLOOKUP(B52,Données!$B$3:$U$1479,12,FALSE))</f>
        <v>0</v>
      </c>
      <c r="I52" s="74">
        <f>IF(((E52+5)-'Calcul Masse Salariale'!$B$1)&lt;=0,0,(E52+5)-'Calcul Masse Salariale'!$B$1)</f>
        <v>0</v>
      </c>
      <c r="J52" s="91"/>
    </row>
    <row r="53" spans="1:10" ht="15.75" x14ac:dyDescent="0.25">
      <c r="A53" s="496"/>
      <c r="B53" s="74"/>
      <c r="C53" s="74" t="str">
        <f>IF(ISERROR(VLOOKUP(B53,Données!$B$3:$L$1479,5,FALSE)),"",VLOOKUP(B53,Données!$B$3:$L$1479,5,FALSE))</f>
        <v/>
      </c>
      <c r="D53" s="347" t="str">
        <f>IF(ISERROR(VLOOKUP(B53,Données!$B$3:$X$1479,23,FALSE)),"",VLOOKUP(B53,Données!$B$3:$X$1479,23,FALSE))</f>
        <v/>
      </c>
      <c r="E53" s="74"/>
      <c r="F53" s="358">
        <f>IF(ISERROR(VLOOKUP(B53,Données!$B$3:$U$1479,11,FALSE)),0,VLOOKUP(B53,Données!$B$3:$U$1479,11,FALSE))</f>
        <v>0</v>
      </c>
      <c r="G53" s="74">
        <f t="shared" si="1"/>
        <v>0</v>
      </c>
      <c r="H53" s="363">
        <f>IF(ISERROR(VLOOKUP(B53,Données!$B$3:$U$1479,12,FALSE)),0,VLOOKUP(B53,Données!$B$3:$U$1479,12,FALSE))</f>
        <v>0</v>
      </c>
      <c r="I53" s="74">
        <f>IF(((E53+5)-'Calcul Masse Salariale'!$B$1)&lt;=0,0,(E53+5)-'Calcul Masse Salariale'!$B$1)</f>
        <v>0</v>
      </c>
      <c r="J53" s="91"/>
    </row>
    <row r="54" spans="1:10" ht="15.75" x14ac:dyDescent="0.25">
      <c r="A54" s="496"/>
      <c r="B54" s="74"/>
      <c r="C54" s="74" t="str">
        <f>IF(ISERROR(VLOOKUP(B54,Données!$B$3:$L$1479,5,FALSE)),"",VLOOKUP(B54,Données!$B$3:$L$1479,5,FALSE))</f>
        <v/>
      </c>
      <c r="D54" s="347" t="str">
        <f>IF(ISERROR(VLOOKUP(B54,Données!$B$3:$X$1479,23,FALSE)),"",VLOOKUP(B54,Données!$B$3:$X$1479,23,FALSE))</f>
        <v/>
      </c>
      <c r="E54" s="74"/>
      <c r="F54" s="358">
        <f>IF(ISERROR(VLOOKUP(B54,Données!$B$3:$U$1479,11,FALSE)),0,VLOOKUP(B54,Données!$B$3:$U$1479,11,FALSE))</f>
        <v>0</v>
      </c>
      <c r="G54" s="74">
        <f t="shared" si="1"/>
        <v>0</v>
      </c>
      <c r="H54" s="363">
        <f>IF(ISERROR(VLOOKUP(B54,Données!$B$3:$U$1479,12,FALSE)),0,VLOOKUP(B54,Données!$B$3:$U$1479,12,FALSE))</f>
        <v>0</v>
      </c>
      <c r="I54" s="74">
        <f>IF(((E54+5)-'Calcul Masse Salariale'!$B$1)&lt;=0,0,(E54+5)-'Calcul Masse Salariale'!$B$1)</f>
        <v>0</v>
      </c>
      <c r="J54" s="91"/>
    </row>
    <row r="55" spans="1:10" ht="15.75" x14ac:dyDescent="0.25">
      <c r="A55" s="496"/>
      <c r="B55" s="74"/>
      <c r="C55" s="74" t="str">
        <f>IF(ISERROR(VLOOKUP(B55,Données!$B$3:$L$1479,5,FALSE)),"",VLOOKUP(B55,Données!$B$3:$L$1479,5,FALSE))</f>
        <v/>
      </c>
      <c r="D55" s="347" t="str">
        <f>IF(ISERROR(VLOOKUP(B55,Données!$B$3:$X$1479,23,FALSE)),"",VLOOKUP(B55,Données!$B$3:$X$1479,23,FALSE))</f>
        <v/>
      </c>
      <c r="E55" s="74"/>
      <c r="F55" s="358">
        <f>IF(ISERROR(VLOOKUP(B55,Données!$B$3:$U$1479,11,FALSE)),0,VLOOKUP(B55,Données!$B$3:$U$1479,11,FALSE))</f>
        <v>0</v>
      </c>
      <c r="G55" s="74">
        <f t="shared" si="1"/>
        <v>0</v>
      </c>
      <c r="H55" s="363">
        <f>IF(ISERROR(VLOOKUP(B55,Données!$B$3:$U$1479,12,FALSE)),0,VLOOKUP(B55,Données!$B$3:$U$1479,12,FALSE))</f>
        <v>0</v>
      </c>
      <c r="I55" s="74">
        <f>IF(((E55+5)-'Calcul Masse Salariale'!$B$1)&lt;=0,0,(E55+5)-'Calcul Masse Salariale'!$B$1)</f>
        <v>0</v>
      </c>
      <c r="J55" s="91"/>
    </row>
    <row r="56" spans="1:10" ht="15.75" x14ac:dyDescent="0.25">
      <c r="A56" s="496"/>
      <c r="B56" s="74"/>
      <c r="C56" s="74" t="str">
        <f>IF(ISERROR(VLOOKUP(B56,Données!$B$3:$L$1479,5,FALSE)),"",VLOOKUP(B56,Données!$B$3:$L$1479,5,FALSE))</f>
        <v/>
      </c>
      <c r="D56" s="347" t="str">
        <f>IF(ISERROR(VLOOKUP(B56,Données!$B$3:$X$1479,23,FALSE)),"",VLOOKUP(B56,Données!$B$3:$X$1479,23,FALSE))</f>
        <v/>
      </c>
      <c r="E56" s="74"/>
      <c r="F56" s="358">
        <f>IF(ISERROR(VLOOKUP(B56,Données!$B$3:$U$1479,11,FALSE)),0,VLOOKUP(B56,Données!$B$3:$U$1479,11,FALSE))</f>
        <v>0</v>
      </c>
      <c r="G56" s="74">
        <f t="shared" si="1"/>
        <v>0</v>
      </c>
      <c r="H56" s="363">
        <f>IF(ISERROR(VLOOKUP(B56,Données!$B$3:$U$1479,12,FALSE)),0,VLOOKUP(B56,Données!$B$3:$U$1479,12,FALSE))</f>
        <v>0</v>
      </c>
      <c r="I56" s="74">
        <f>IF(((E56+5)-'Calcul Masse Salariale'!$B$1)&lt;=0,0,(E56+5)-'Calcul Masse Salariale'!$B$1)</f>
        <v>0</v>
      </c>
      <c r="J56" s="91"/>
    </row>
    <row r="57" spans="1:10" ht="15.75" x14ac:dyDescent="0.25">
      <c r="A57" s="496"/>
      <c r="B57" s="74"/>
      <c r="C57" s="74" t="str">
        <f>IF(ISERROR(VLOOKUP(B57,Données!$B$3:$L$1479,5,FALSE)),"",VLOOKUP(B57,Données!$B$3:$L$1479,5,FALSE))</f>
        <v/>
      </c>
      <c r="D57" s="347" t="str">
        <f>IF(ISERROR(VLOOKUP(B57,Données!$B$3:$X$1479,23,FALSE)),"",VLOOKUP(B57,Données!$B$3:$X$1479,23,FALSE))</f>
        <v/>
      </c>
      <c r="E57" s="74"/>
      <c r="F57" s="358">
        <f>IF(ISERROR(VLOOKUP(B57,Données!$B$3:$U$1479,11,FALSE)),0,VLOOKUP(B57,Données!$B$3:$U$1479,11,FALSE))</f>
        <v>0</v>
      </c>
      <c r="G57" s="74">
        <f t="shared" si="1"/>
        <v>0</v>
      </c>
      <c r="H57" s="363">
        <f>IF(ISERROR(VLOOKUP(B57,Données!$B$3:$U$1479,12,FALSE)),0,VLOOKUP(B57,Données!$B$3:$U$1479,12,FALSE))</f>
        <v>0</v>
      </c>
      <c r="I57" s="74">
        <f>IF(((E57+5)-'Calcul Masse Salariale'!$B$1)&lt;=0,0,(E57+5)-'Calcul Masse Salariale'!$B$1)</f>
        <v>0</v>
      </c>
      <c r="J57" s="91"/>
    </row>
    <row r="58" spans="1:10" ht="15.75" x14ac:dyDescent="0.25">
      <c r="A58" s="496"/>
      <c r="B58" s="74"/>
      <c r="C58" s="74" t="str">
        <f>IF(ISERROR(VLOOKUP(B58,Données!$B$3:$L$1479,5,FALSE)),"",VLOOKUP(B58,Données!$B$3:$L$1479,5,FALSE))</f>
        <v/>
      </c>
      <c r="D58" s="347" t="str">
        <f>IF(ISERROR(VLOOKUP(B58,Données!$B$3:$X$1479,23,FALSE)),"",VLOOKUP(B58,Données!$B$3:$X$1479,23,FALSE))</f>
        <v/>
      </c>
      <c r="E58" s="74"/>
      <c r="F58" s="358">
        <f>IF(ISERROR(VLOOKUP(B58,Données!$B$3:$U$1479,11,FALSE)),0,VLOOKUP(B58,Données!$B$3:$U$1479,11,FALSE))</f>
        <v>0</v>
      </c>
      <c r="G58" s="74">
        <f t="shared" si="1"/>
        <v>0</v>
      </c>
      <c r="H58" s="363">
        <f>IF(ISERROR(VLOOKUP(B58,Données!$B$3:$U$1479,12,FALSE)),0,VLOOKUP(B58,Données!$B$3:$U$1479,12,FALSE))</f>
        <v>0</v>
      </c>
      <c r="I58" s="74">
        <f>IF(((E58+5)-'Calcul Masse Salariale'!$B$1)&lt;=0,0,(E58+5)-'Calcul Masse Salariale'!$B$1)</f>
        <v>0</v>
      </c>
      <c r="J58" s="91"/>
    </row>
    <row r="59" spans="1:10" ht="15.75" x14ac:dyDescent="0.25">
      <c r="A59" s="496"/>
      <c r="B59" s="74"/>
      <c r="C59" s="74" t="str">
        <f>IF(ISERROR(VLOOKUP(B59,Données!$B$3:$L$1479,5,FALSE)),"",VLOOKUP(B59,Données!$B$3:$L$1479,5,FALSE))</f>
        <v/>
      </c>
      <c r="D59" s="347" t="str">
        <f>IF(ISERROR(VLOOKUP(B59,Données!$B$3:$X$1479,23,FALSE)),"",VLOOKUP(B59,Données!$B$3:$X$1479,23,FALSE))</f>
        <v/>
      </c>
      <c r="E59" s="74"/>
      <c r="F59" s="358">
        <f>IF(ISERROR(VLOOKUP(B59,Données!$B$3:$U$1479,11,FALSE)),0,VLOOKUP(B59,Données!$B$3:$U$1479,11,FALSE))</f>
        <v>0</v>
      </c>
      <c r="G59" s="74">
        <f t="shared" si="1"/>
        <v>0</v>
      </c>
      <c r="H59" s="363">
        <f>IF(ISERROR(VLOOKUP(B59,Données!$B$3:$U$1479,12,FALSE)),0,VLOOKUP(B59,Données!$B$3:$U$1479,12,FALSE))</f>
        <v>0</v>
      </c>
      <c r="I59" s="74">
        <f>IF(((E59+5)-'Calcul Masse Salariale'!$B$1)&lt;=0,0,(E59+5)-'Calcul Masse Salariale'!$B$1)</f>
        <v>0</v>
      </c>
      <c r="J59" s="91"/>
    </row>
    <row r="60" spans="1:10" ht="15.75" x14ac:dyDescent="0.25">
      <c r="A60" s="496"/>
      <c r="B60" s="74"/>
      <c r="C60" s="74" t="str">
        <f>IF(ISERROR(VLOOKUP(B60,Données!$B$3:$L$1479,5,FALSE)),"",VLOOKUP(B60,Données!$B$3:$L$1479,5,FALSE))</f>
        <v/>
      </c>
      <c r="D60" s="347" t="str">
        <f>IF(ISERROR(VLOOKUP(B60,Données!$B$3:$X$1479,23,FALSE)),"",VLOOKUP(B60,Données!$B$3:$X$1479,23,FALSE))</f>
        <v/>
      </c>
      <c r="E60" s="74"/>
      <c r="F60" s="358">
        <f>IF(ISERROR(VLOOKUP(B60,Données!$B$3:$U$1479,11,FALSE)),0,VLOOKUP(B60,Données!$B$3:$U$1479,11,FALSE))</f>
        <v>0</v>
      </c>
      <c r="G60" s="74">
        <f t="shared" si="1"/>
        <v>0</v>
      </c>
      <c r="H60" s="363">
        <f>IF(ISERROR(VLOOKUP(B60,Données!$B$3:$U$1479,12,FALSE)),0,VLOOKUP(B60,Données!$B$3:$U$1479,12,FALSE))</f>
        <v>0</v>
      </c>
      <c r="I60" s="74">
        <f>IF(((E60+5)-'Calcul Masse Salariale'!$B$1)&lt;=0,0,(E60+5)-'Calcul Masse Salariale'!$B$1)</f>
        <v>0</v>
      </c>
      <c r="J60" s="91"/>
    </row>
    <row r="61" spans="1:10" ht="15.75" x14ac:dyDescent="0.25">
      <c r="A61" s="496"/>
      <c r="B61" s="74"/>
      <c r="C61" s="74" t="str">
        <f>IF(ISERROR(VLOOKUP(B61,Données!$B$3:$L$1479,5,FALSE)),"",VLOOKUP(B61,Données!$B$3:$L$1479,5,FALSE))</f>
        <v/>
      </c>
      <c r="D61" s="347" t="str">
        <f>IF(ISERROR(VLOOKUP(B61,Données!$B$3:$X$1479,23,FALSE)),"",VLOOKUP(B61,Données!$B$3:$X$1479,23,FALSE))</f>
        <v/>
      </c>
      <c r="E61" s="74"/>
      <c r="F61" s="358">
        <f>IF(ISERROR(VLOOKUP(B61,Données!$B$3:$U$1479,11,FALSE)),0,VLOOKUP(B61,Données!$B$3:$U$1479,11,FALSE))</f>
        <v>0</v>
      </c>
      <c r="G61" s="74">
        <f t="shared" si="1"/>
        <v>0</v>
      </c>
      <c r="H61" s="363">
        <f>IF(ISERROR(VLOOKUP(B61,Données!$B$3:$U$1479,12,FALSE)),0,VLOOKUP(B61,Données!$B$3:$U$1479,12,FALSE))</f>
        <v>0</v>
      </c>
      <c r="I61" s="74">
        <f>IF(((E61+5)-'Calcul Masse Salariale'!$B$1)&lt;=0,0,(E61+5)-'Calcul Masse Salariale'!$B$1)</f>
        <v>0</v>
      </c>
      <c r="J61" s="91"/>
    </row>
    <row r="62" spans="1:10" ht="15.75" x14ac:dyDescent="0.25">
      <c r="A62" s="496"/>
      <c r="B62" s="74"/>
      <c r="C62" s="74" t="str">
        <f>IF(ISERROR(VLOOKUP(B62,Données!$B$3:$L$1479,5,FALSE)),"",VLOOKUP(B62,Données!$B$3:$L$1479,5,FALSE))</f>
        <v/>
      </c>
      <c r="D62" s="347" t="str">
        <f>IF(ISERROR(VLOOKUP(B62,Données!$B$3:$X$1479,23,FALSE)),"",VLOOKUP(B62,Données!$B$3:$X$1479,23,FALSE))</f>
        <v/>
      </c>
      <c r="E62" s="74"/>
      <c r="F62" s="358">
        <f>IF(ISERROR(VLOOKUP(B62,Données!$B$3:$U$1479,11,FALSE)),0,VLOOKUP(B62,Données!$B$3:$U$1479,11,FALSE))</f>
        <v>0</v>
      </c>
      <c r="G62" s="74">
        <f t="shared" si="1"/>
        <v>0</v>
      </c>
      <c r="H62" s="363">
        <f>IF(ISERROR(VLOOKUP(B62,Données!$B$3:$U$1479,12,FALSE)),0,VLOOKUP(B62,Données!$B$3:$U$1479,12,FALSE))</f>
        <v>0</v>
      </c>
      <c r="I62" s="74">
        <f>IF(((E62+5)-'Calcul Masse Salariale'!$B$1)&lt;=0,0,(E62+5)-'Calcul Masse Salariale'!$B$1)</f>
        <v>0</v>
      </c>
      <c r="J62" s="91"/>
    </row>
    <row r="63" spans="1:10" ht="15.75" x14ac:dyDescent="0.25">
      <c r="A63" s="496"/>
      <c r="B63" s="74"/>
      <c r="C63" s="74" t="str">
        <f>IF(ISERROR(VLOOKUP(B63,Données!$B$3:$L$1479,5,FALSE)),"",VLOOKUP(B63,Données!$B$3:$L$1479,5,FALSE))</f>
        <v/>
      </c>
      <c r="D63" s="347" t="str">
        <f>IF(ISERROR(VLOOKUP(B63,Données!$B$3:$X$1479,23,FALSE)),"",VLOOKUP(B63,Données!$B$3:$X$1479,23,FALSE))</f>
        <v/>
      </c>
      <c r="E63" s="74"/>
      <c r="F63" s="358">
        <f>IF(ISERROR(VLOOKUP(B63,Données!$B$3:$U$1479,11,FALSE)),0,VLOOKUP(B63,Données!$B$3:$U$1479,11,FALSE))</f>
        <v>0</v>
      </c>
      <c r="G63" s="74">
        <f t="shared" si="1"/>
        <v>0</v>
      </c>
      <c r="H63" s="363">
        <f>IF(ISERROR(VLOOKUP(B63,Données!$B$3:$U$1479,12,FALSE)),0,VLOOKUP(B63,Données!$B$3:$U$1479,12,FALSE))</f>
        <v>0</v>
      </c>
      <c r="I63" s="74">
        <f>IF(((E63+5)-'Calcul Masse Salariale'!$B$1)&lt;=0,0,(E63+5)-'Calcul Masse Salariale'!$B$1)</f>
        <v>0</v>
      </c>
      <c r="J63" s="91"/>
    </row>
    <row r="64" spans="1:10" ht="15.75" x14ac:dyDescent="0.25">
      <c r="A64" s="496"/>
      <c r="B64" s="74"/>
      <c r="C64" s="74" t="str">
        <f>IF(ISERROR(VLOOKUP(B64,Données!$B$3:$L$1479,5,FALSE)),"",VLOOKUP(B64,Données!$B$3:$L$1479,5,FALSE))</f>
        <v/>
      </c>
      <c r="D64" s="347" t="str">
        <f>IF(ISERROR(VLOOKUP(B64,Données!$B$3:$X$1479,23,FALSE)),"",VLOOKUP(B64,Données!$B$3:$X$1479,23,FALSE))</f>
        <v/>
      </c>
      <c r="E64" s="74"/>
      <c r="F64" s="358">
        <f>IF(ISERROR(VLOOKUP(B64,Données!$B$3:$U$1479,11,FALSE)),0,VLOOKUP(B64,Données!$B$3:$U$1479,11,FALSE))</f>
        <v>0</v>
      </c>
      <c r="G64" s="74">
        <f t="shared" si="1"/>
        <v>0</v>
      </c>
      <c r="H64" s="363">
        <f>IF(ISERROR(VLOOKUP(B64,Données!$B$3:$U$1479,12,FALSE)),0,VLOOKUP(B64,Données!$B$3:$U$1479,12,FALSE))</f>
        <v>0</v>
      </c>
      <c r="I64" s="74">
        <f>IF(((E64+5)-'Calcul Masse Salariale'!$B$1)&lt;=0,0,(E64+5)-'Calcul Masse Salariale'!$B$1)</f>
        <v>0</v>
      </c>
      <c r="J64" s="91"/>
    </row>
    <row r="65" spans="1:10" ht="15.75" x14ac:dyDescent="0.25">
      <c r="A65" s="496"/>
      <c r="B65" s="74"/>
      <c r="C65" s="74" t="str">
        <f>IF(ISERROR(VLOOKUP(B65,Données!$B$3:$L$1479,5,FALSE)),"",VLOOKUP(B65,Données!$B$3:$L$1479,5,FALSE))</f>
        <v/>
      </c>
      <c r="D65" s="347" t="str">
        <f>IF(ISERROR(VLOOKUP(B65,Données!$B$3:$X$1479,23,FALSE)),"",VLOOKUP(B65,Données!$B$3:$X$1479,23,FALSE))</f>
        <v/>
      </c>
      <c r="E65" s="74"/>
      <c r="F65" s="358">
        <f>IF(ISERROR(VLOOKUP(B65,Données!$B$3:$U$1479,11,FALSE)),0,VLOOKUP(B65,Données!$B$3:$U$1479,11,FALSE))</f>
        <v>0</v>
      </c>
      <c r="G65" s="74">
        <f t="shared" si="1"/>
        <v>0</v>
      </c>
      <c r="H65" s="363">
        <f>IF(ISERROR(VLOOKUP(B65,Données!$B$3:$U$1479,12,FALSE)),0,VLOOKUP(B65,Données!$B$3:$U$1479,12,FALSE))</f>
        <v>0</v>
      </c>
      <c r="I65" s="74">
        <f>IF(((E65+5)-'Calcul Masse Salariale'!$B$1)&lt;=0,0,(E65+5)-'Calcul Masse Salariale'!$B$1)</f>
        <v>0</v>
      </c>
      <c r="J65" s="91"/>
    </row>
    <row r="66" spans="1:10" ht="15.75" x14ac:dyDescent="0.25">
      <c r="A66" s="496"/>
      <c r="B66" s="74"/>
      <c r="C66" s="74" t="str">
        <f>IF(ISERROR(VLOOKUP(B66,Données!$B$3:$L$1479,5,FALSE)),"",VLOOKUP(B66,Données!$B$3:$L$1479,5,FALSE))</f>
        <v/>
      </c>
      <c r="D66" s="347" t="str">
        <f>IF(ISERROR(VLOOKUP(B66,Données!$B$3:$X$1479,23,FALSE)),"",VLOOKUP(B66,Données!$B$3:$X$1479,23,FALSE))</f>
        <v/>
      </c>
      <c r="E66" s="74"/>
      <c r="F66" s="358">
        <f>IF(ISERROR(VLOOKUP(B66,Données!$B$3:$U$1479,11,FALSE)),0,VLOOKUP(B66,Données!$B$3:$U$1479,11,FALSE))</f>
        <v>0</v>
      </c>
      <c r="G66" s="74">
        <f t="shared" si="1"/>
        <v>0</v>
      </c>
      <c r="H66" s="363">
        <f>IF(ISERROR(VLOOKUP(B66,Données!$B$3:$U$1479,12,FALSE)),0,VLOOKUP(B66,Données!$B$3:$U$1479,12,FALSE))</f>
        <v>0</v>
      </c>
      <c r="I66" s="74">
        <f>IF(((E66+5)-'Calcul Masse Salariale'!$B$1)&lt;=0,0,(E66+5)-'Calcul Masse Salariale'!$B$1)</f>
        <v>0</v>
      </c>
      <c r="J66" s="91"/>
    </row>
    <row r="67" spans="1:10" ht="15.75" x14ac:dyDescent="0.25">
      <c r="A67" s="496"/>
      <c r="B67" s="74"/>
      <c r="C67" s="74" t="str">
        <f>IF(ISERROR(VLOOKUP(B67,Données!$B$3:$L$1479,5,FALSE)),"",VLOOKUP(B67,Données!$B$3:$L$1479,5,FALSE))</f>
        <v/>
      </c>
      <c r="D67" s="347" t="str">
        <f>IF(ISERROR(VLOOKUP(B67,Données!$B$3:$X$1479,23,FALSE)),"",VLOOKUP(B67,Données!$B$3:$X$1479,23,FALSE))</f>
        <v/>
      </c>
      <c r="E67" s="74"/>
      <c r="F67" s="358">
        <f>IF(ISERROR(VLOOKUP(B67,Données!$B$3:$U$1479,11,FALSE)),0,VLOOKUP(B67,Données!$B$3:$U$1479,11,FALSE))</f>
        <v>0</v>
      </c>
      <c r="G67" s="74">
        <f t="shared" si="1"/>
        <v>0</v>
      </c>
      <c r="H67" s="363">
        <f>IF(ISERROR(VLOOKUP(B67,Données!$B$3:$U$1479,12,FALSE)),0,VLOOKUP(B67,Données!$B$3:$U$1479,12,FALSE))</f>
        <v>0</v>
      </c>
      <c r="I67" s="74">
        <f>IF(((E67+5)-'Calcul Masse Salariale'!$B$1)&lt;=0,0,(E67+5)-'Calcul Masse Salariale'!$B$1)</f>
        <v>0</v>
      </c>
      <c r="J67" s="91"/>
    </row>
    <row r="68" spans="1:10" ht="15.75" x14ac:dyDescent="0.25">
      <c r="A68" s="496"/>
      <c r="B68" s="74"/>
      <c r="C68" s="74" t="str">
        <f>IF(ISERROR(VLOOKUP(B68,Données!$B$3:$L$1479,5,FALSE)),"",VLOOKUP(B68,Données!$B$3:$L$1479,5,FALSE))</f>
        <v/>
      </c>
      <c r="D68" s="347" t="str">
        <f>IF(ISERROR(VLOOKUP(B68,Données!$B$3:$X$1479,23,FALSE)),"",VLOOKUP(B68,Données!$B$3:$X$1479,23,FALSE))</f>
        <v/>
      </c>
      <c r="E68" s="74"/>
      <c r="F68" s="358">
        <f>IF(ISERROR(VLOOKUP(B68,Données!$B$3:$U$1479,11,FALSE)),0,VLOOKUP(B68,Données!$B$3:$U$1479,11,FALSE))</f>
        <v>0</v>
      </c>
      <c r="G68" s="74">
        <f t="shared" si="1"/>
        <v>0</v>
      </c>
      <c r="H68" s="363">
        <f>IF(ISERROR(VLOOKUP(B68,Données!$B$3:$U$1479,12,FALSE)),0,VLOOKUP(B68,Données!$B$3:$U$1479,12,FALSE))</f>
        <v>0</v>
      </c>
      <c r="I68" s="74">
        <f>IF(((E68+5)-'Calcul Masse Salariale'!$B$1)&lt;=0,0,(E68+5)-'Calcul Masse Salariale'!$B$1)</f>
        <v>0</v>
      </c>
      <c r="J68" s="91"/>
    </row>
    <row r="69" spans="1:10" ht="15.75" x14ac:dyDescent="0.25">
      <c r="A69" s="496"/>
      <c r="B69" s="74"/>
      <c r="C69" s="74" t="str">
        <f>IF(ISERROR(VLOOKUP(B69,Données!$B$3:$L$1479,5,FALSE)),"",VLOOKUP(B69,Données!$B$3:$L$1479,5,FALSE))</f>
        <v/>
      </c>
      <c r="D69" s="347" t="str">
        <f>IF(ISERROR(VLOOKUP(B69,Données!$B$3:$X$1479,23,FALSE)),"",VLOOKUP(B69,Données!$B$3:$X$1479,23,FALSE))</f>
        <v/>
      </c>
      <c r="E69" s="74"/>
      <c r="F69" s="358">
        <f>IF(ISERROR(VLOOKUP(B69,Données!$B$3:$U$1479,11,FALSE)),0,VLOOKUP(B69,Données!$B$3:$U$1479,11,FALSE))</f>
        <v>0</v>
      </c>
      <c r="G69" s="74">
        <f t="shared" si="1"/>
        <v>0</v>
      </c>
      <c r="H69" s="363">
        <f>IF(ISERROR(VLOOKUP(B69,Données!$B$3:$U$1479,12,FALSE)),0,VLOOKUP(B69,Données!$B$3:$U$1479,12,FALSE))</f>
        <v>0</v>
      </c>
      <c r="I69" s="74">
        <f>IF(((E69+5)-'Calcul Masse Salariale'!$B$1)&lt;=0,0,(E69+5)-'Calcul Masse Salariale'!$B$1)</f>
        <v>0</v>
      </c>
      <c r="J69" s="91"/>
    </row>
    <row r="70" spans="1:10" ht="15.75" x14ac:dyDescent="0.25">
      <c r="A70" s="496"/>
      <c r="B70" s="74"/>
      <c r="C70" s="74" t="str">
        <f>IF(ISERROR(VLOOKUP(B70,Données!$B$3:$L$1479,5,FALSE)),"",VLOOKUP(B70,Données!$B$3:$L$1479,5,FALSE))</f>
        <v/>
      </c>
      <c r="D70" s="347" t="str">
        <f>IF(ISERROR(VLOOKUP(B70,Données!$B$3:$X$1479,23,FALSE)),"",VLOOKUP(B70,Données!$B$3:$X$1479,23,FALSE))</f>
        <v/>
      </c>
      <c r="E70" s="74"/>
      <c r="F70" s="358">
        <f>IF(ISERROR(VLOOKUP(B70,Données!$B$3:$U$1479,11,FALSE)),0,VLOOKUP(B70,Données!$B$3:$U$1479,11,FALSE))</f>
        <v>0</v>
      </c>
      <c r="G70" s="74">
        <f t="shared" si="1"/>
        <v>0</v>
      </c>
      <c r="H70" s="363">
        <f>IF(ISERROR(VLOOKUP(B70,Données!$B$3:$U$1479,12,FALSE)),0,VLOOKUP(B70,Données!$B$3:$U$1479,12,FALSE))</f>
        <v>0</v>
      </c>
      <c r="I70" s="74">
        <f>IF(((E70+5)-'Calcul Masse Salariale'!$B$1)&lt;=0,0,(E70+5)-'Calcul Masse Salariale'!$B$1)</f>
        <v>0</v>
      </c>
      <c r="J70" s="91"/>
    </row>
    <row r="71" spans="1:10" ht="15.75" x14ac:dyDescent="0.25">
      <c r="A71" s="496"/>
      <c r="B71" s="74"/>
      <c r="C71" s="74" t="str">
        <f>IF(ISERROR(VLOOKUP(B71,Données!$B$3:$L$1479,5,FALSE)),"",VLOOKUP(B71,Données!$B$3:$L$1479,5,FALSE))</f>
        <v/>
      </c>
      <c r="D71" s="347" t="str">
        <f>IF(ISERROR(VLOOKUP(B71,Données!$B$3:$X$1479,23,FALSE)),"",VLOOKUP(B71,Données!$B$3:$X$1479,23,FALSE))</f>
        <v/>
      </c>
      <c r="E71" s="74"/>
      <c r="F71" s="358">
        <f>IF(ISERROR(VLOOKUP(B71,Données!$B$3:$U$1479,11,FALSE)),0,VLOOKUP(B71,Données!$B$3:$U$1479,11,FALSE))</f>
        <v>0</v>
      </c>
      <c r="G71" s="74">
        <f t="shared" si="1"/>
        <v>0</v>
      </c>
      <c r="H71" s="363">
        <f>IF(ISERROR(VLOOKUP(B71,Données!$B$3:$U$1479,12,FALSE)),0,VLOOKUP(B71,Données!$B$3:$U$1479,12,FALSE))</f>
        <v>0</v>
      </c>
      <c r="I71" s="74">
        <f>IF(((E71+5)-'Calcul Masse Salariale'!$B$1)&lt;=0,0,(E71+5)-'Calcul Masse Salariale'!$B$1)</f>
        <v>0</v>
      </c>
      <c r="J71" s="91"/>
    </row>
    <row r="72" spans="1:10" ht="15.75" x14ac:dyDescent="0.25">
      <c r="A72" s="496"/>
      <c r="B72" s="74"/>
      <c r="C72" s="74" t="str">
        <f>IF(ISERROR(VLOOKUP(B72,Données!$B$3:$L$1479,5,FALSE)),"",VLOOKUP(B72,Données!$B$3:$L$1479,5,FALSE))</f>
        <v/>
      </c>
      <c r="D72" s="347" t="str">
        <f>IF(ISERROR(VLOOKUP(B72,Données!$B$3:$X$1479,23,FALSE)),"",VLOOKUP(B72,Données!$B$3:$X$1479,23,FALSE))</f>
        <v/>
      </c>
      <c r="E72" s="74"/>
      <c r="F72" s="358">
        <f>IF(ISERROR(VLOOKUP(B72,Données!$B$3:$U$1479,11,FALSE)),0,VLOOKUP(B72,Données!$B$3:$U$1479,11,FALSE))</f>
        <v>0</v>
      </c>
      <c r="G72" s="74">
        <f t="shared" si="1"/>
        <v>0</v>
      </c>
      <c r="H72" s="363">
        <f>IF(ISERROR(VLOOKUP(B72,Données!$B$3:$U$1479,12,FALSE)),0,VLOOKUP(B72,Données!$B$3:$U$1479,12,FALSE))</f>
        <v>0</v>
      </c>
      <c r="I72" s="74">
        <f>IF(((E72+5)-'Calcul Masse Salariale'!$B$1)&lt;=0,0,(E72+5)-'Calcul Masse Salariale'!$B$1)</f>
        <v>0</v>
      </c>
      <c r="J72" s="91"/>
    </row>
    <row r="73" spans="1:10" ht="15.75" x14ac:dyDescent="0.25">
      <c r="A73" s="496"/>
      <c r="B73" s="74"/>
      <c r="C73" s="74" t="str">
        <f>IF(ISERROR(VLOOKUP(B73,Données!$B$3:$L$1479,5,FALSE)),"",VLOOKUP(B73,Données!$B$3:$L$1479,5,FALSE))</f>
        <v/>
      </c>
      <c r="D73" s="347" t="str">
        <f>IF(ISERROR(VLOOKUP(B73,Données!$B$3:$X$1479,23,FALSE)),"",VLOOKUP(B73,Données!$B$3:$X$1479,23,FALSE))</f>
        <v/>
      </c>
      <c r="E73" s="74"/>
      <c r="F73" s="358">
        <f>IF(ISERROR(VLOOKUP(B73,Données!$B$3:$U$1479,11,FALSE)),0,VLOOKUP(B73,Données!$B$3:$U$1479,11,FALSE))</f>
        <v>0</v>
      </c>
      <c r="G73" s="74">
        <f t="shared" si="1"/>
        <v>0</v>
      </c>
      <c r="H73" s="363">
        <f>IF(ISERROR(VLOOKUP(B73,Données!$B$3:$U$1479,12,FALSE)),0,VLOOKUP(B73,Données!$B$3:$U$1479,12,FALSE))</f>
        <v>0</v>
      </c>
      <c r="I73" s="74">
        <f>IF(((E73+5)-'Calcul Masse Salariale'!$B$1)&lt;=0,0,(E73+5)-'Calcul Masse Salariale'!$B$1)</f>
        <v>0</v>
      </c>
    </row>
    <row r="74" spans="1:10" x14ac:dyDescent="0.25">
      <c r="B74" s="74"/>
      <c r="C74" s="74" t="str">
        <f>IF(ISERROR(VLOOKUP(B74,Données!$E$3:$L$1479,2,FALSE)),"",VLOOKUP(B74,Données!$E$3:$L$1479,2,FALSE))</f>
        <v/>
      </c>
      <c r="D74" s="74" t="str">
        <f>IF(ISERROR(VLOOKUP(B74,Données!$E$3:$X$1479,17,FALSE)),"",VLOOKUP(B74,Données!$E$3:$X$1479,17,FALSE))</f>
        <v/>
      </c>
      <c r="E74" s="74"/>
      <c r="F74" s="358">
        <f>IF(ISERROR(VLOOKUP(B74,Données!$B$3:$U$1479,11,FALSE)),0,VLOOKUP(B74,Données!$B$3:$U$1479,11,FALSE))</f>
        <v>0</v>
      </c>
      <c r="G74" s="401">
        <f>IF(ISERROR(VLOOKUP(#REF!,Données!$B$3:$U$1479,20,FALSE)),0,VLOOKUP(#REF!,Données!$B$3:$U$1479,20,FALSE))</f>
        <v>0</v>
      </c>
      <c r="H74" s="74"/>
      <c r="I74" s="74"/>
    </row>
  </sheetData>
  <mergeCells count="13">
    <mergeCell ref="A1:C1"/>
    <mergeCell ref="A23:A30"/>
    <mergeCell ref="A31:E31"/>
    <mergeCell ref="A32:E32"/>
    <mergeCell ref="O1:R1"/>
    <mergeCell ref="A39:A73"/>
    <mergeCell ref="A2:A14"/>
    <mergeCell ref="K9:L9"/>
    <mergeCell ref="A15:A20"/>
    <mergeCell ref="A21:A22"/>
    <mergeCell ref="A35:A36"/>
    <mergeCell ref="G36:I36"/>
    <mergeCell ref="C36:E36"/>
  </mergeCells>
  <conditionalFormatting sqref="G3:G30">
    <cfRule type="iconSet" priority="9">
      <iconSet iconSet="3Symbols" showValue="0" reverse="1">
        <cfvo type="percent" val="0"/>
        <cfvo type="num" val="0.5" gte="0"/>
        <cfvo type="num" val="1"/>
      </iconSet>
    </cfRule>
  </conditionalFormatting>
  <conditionalFormatting sqref="H3:H30">
    <cfRule type="expression" dxfId="7" priority="6">
      <formula>(F3&lt;&gt;H3)</formula>
    </cfRule>
  </conditionalFormatting>
  <conditionalFormatting sqref="I74 G53:G73">
    <cfRule type="iconSet" priority="4">
      <iconSet iconSet="3Flags" showValue="0">
        <cfvo type="percent" val="0"/>
        <cfvo type="num" val="1"/>
        <cfvo type="num" val="2"/>
      </iconSet>
    </cfRule>
  </conditionalFormatting>
  <conditionalFormatting sqref="G35">
    <cfRule type="iconSet" priority="3">
      <iconSet iconSet="3Symbols" showValue="0" reverse="1">
        <cfvo type="percent" val="0"/>
        <cfvo type="num" val="0.5" gte="0"/>
        <cfvo type="num" val="1"/>
      </iconSet>
    </cfRule>
  </conditionalFormatting>
  <conditionalFormatting sqref="G39:G52">
    <cfRule type="iconSet" priority="66">
      <iconSet iconSet="3Flags" showValue="0">
        <cfvo type="percent" val="0"/>
        <cfvo type="num" val="1"/>
        <cfvo type="num" val="2"/>
      </iconSet>
    </cfRule>
  </conditionalFormatting>
  <conditionalFormatting sqref="H39:H73">
    <cfRule type="expression" dxfId="6" priority="1">
      <formula>(F39&lt;&gt;H39)</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8" id="{368A1CA6-1EF4-495F-AFF4-235467C04810}">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2" id="{0C9CE785-4204-4979-A14F-B65D38CB83DD}">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topLeftCell="A13" zoomScale="85" zoomScaleNormal="85" workbookViewId="0">
      <selection activeCell="C58" sqref="C58"/>
    </sheetView>
  </sheetViews>
  <sheetFormatPr baseColWidth="10" defaultColWidth="11.42578125" defaultRowHeight="15" x14ac:dyDescent="0.25"/>
  <cols>
    <col min="1" max="1" width="12.42578125" style="213" customWidth="1"/>
    <col min="2" max="2" width="24.7109375" style="213" customWidth="1"/>
    <col min="3" max="3" width="7.140625" style="228" bestFit="1" customWidth="1"/>
    <col min="4" max="4" width="4" style="228" bestFit="1" customWidth="1"/>
    <col min="5" max="5" width="13.140625" style="213" bestFit="1" customWidth="1"/>
    <col min="6" max="6" width="25.7109375" style="213" bestFit="1" customWidth="1"/>
    <col min="7" max="7" width="15.42578125" style="239" bestFit="1" customWidth="1"/>
    <col min="8" max="8" width="24.5703125" style="213" bestFit="1" customWidth="1"/>
    <col min="9" max="9" width="11.28515625" style="213" customWidth="1"/>
    <col min="10" max="10" width="2" style="213" customWidth="1"/>
    <col min="11" max="11" width="15.28515625" style="213" customWidth="1"/>
    <col min="12" max="12" width="25.140625" style="213" customWidth="1"/>
    <col min="13" max="13" width="2" style="212" customWidth="1"/>
    <col min="14" max="14" width="13.5703125" style="213" customWidth="1"/>
    <col min="15" max="15" width="20.5703125" style="213" customWidth="1"/>
    <col min="16" max="16" width="24.42578125" style="213" customWidth="1"/>
    <col min="17" max="17" width="13" style="213" customWidth="1"/>
    <col min="18" max="16384" width="11.42578125" style="213"/>
  </cols>
  <sheetData>
    <row r="1" spans="1:20" ht="21.75" thickBot="1" x14ac:dyDescent="0.4">
      <c r="A1" s="592" t="s">
        <v>41</v>
      </c>
      <c r="B1" s="592"/>
      <c r="C1" s="592"/>
      <c r="D1" s="346"/>
      <c r="E1" s="210" t="s">
        <v>187</v>
      </c>
      <c r="F1" s="300">
        <f>SUM(F3:F30)</f>
        <v>0</v>
      </c>
      <c r="G1" s="210" t="s">
        <v>188</v>
      </c>
      <c r="H1" s="300">
        <f>F32</f>
        <v>102000000</v>
      </c>
      <c r="I1" s="211"/>
      <c r="J1" s="212"/>
      <c r="K1" s="214" t="s">
        <v>59</v>
      </c>
      <c r="L1" s="214"/>
      <c r="N1" s="212"/>
      <c r="O1" s="599" t="s">
        <v>45</v>
      </c>
      <c r="P1" s="599"/>
      <c r="Q1" s="599"/>
      <c r="R1" s="599"/>
      <c r="S1" s="238"/>
    </row>
    <row r="2" spans="1:20" ht="30" x14ac:dyDescent="0.25">
      <c r="A2" s="585" t="s">
        <v>38</v>
      </c>
      <c r="B2" s="215" t="s">
        <v>36</v>
      </c>
      <c r="C2" s="215" t="s">
        <v>52</v>
      </c>
      <c r="D2" s="215" t="s">
        <v>405</v>
      </c>
      <c r="E2" s="215" t="s">
        <v>5</v>
      </c>
      <c r="F2" s="216" t="s">
        <v>1157</v>
      </c>
      <c r="G2" s="217" t="s">
        <v>189</v>
      </c>
      <c r="H2" s="218" t="s">
        <v>2678</v>
      </c>
      <c r="I2" s="219" t="s">
        <v>2405</v>
      </c>
      <c r="J2" s="212"/>
      <c r="K2" s="41" t="s">
        <v>2429</v>
      </c>
      <c r="L2" s="41" t="s">
        <v>2430</v>
      </c>
      <c r="N2" s="221" t="s">
        <v>112</v>
      </c>
      <c r="O2" s="375" t="s">
        <v>108</v>
      </c>
      <c r="P2" s="383" t="s">
        <v>109</v>
      </c>
      <c r="Q2" s="220" t="s">
        <v>46</v>
      </c>
      <c r="R2" s="220" t="s">
        <v>55</v>
      </c>
    </row>
    <row r="3" spans="1:20" ht="15.75" x14ac:dyDescent="0.25">
      <c r="A3" s="585"/>
      <c r="B3" s="209" t="s">
        <v>282</v>
      </c>
      <c r="C3" s="223" t="str">
        <f>IF(ISERROR(VLOOKUP(B3,Données!$B$3:$L$1479,5,FALSE)),"",VLOOKUP(B3,Données!$B$3:$L$1479,5,FALSE))</f>
        <v/>
      </c>
      <c r="D3" s="347" t="str">
        <f>IF(ISERROR(VLOOKUP(B3,Données!$B$3:$X$1479,23,FALSE)),"",VLOOKUP(B3,Données!$B$3:$X$1479,23,FALSE))</f>
        <v/>
      </c>
      <c r="E3" s="223" t="str">
        <f>IF(ISERROR(VLOOKUP(B3,Données!$B$3:$L$1479,7,FALSE)),"",VLOOKUP(B3,Données!$B$3:$L$1479,7,FALSE))</f>
        <v/>
      </c>
      <c r="F3" s="224">
        <f>IF(ISERROR(VLOOKUP(B3,Données!$B$3:$U$1479,11,FALSE)),0,VLOOKUP(B3,Données!$B$3:$U$1479,11,FALSE))</f>
        <v>0</v>
      </c>
      <c r="G3" s="225">
        <f>VALUE(COUNTIF(Validation!$A$2:$H$64,B3))-1</f>
        <v>0</v>
      </c>
      <c r="H3" s="363">
        <f>IF(ISERROR(VLOOKUP(B3,Données!$B$3:$U$1479,12,FALSE)),0,VLOOKUP(B3,Données!$B$3:$U$1479,12,FALSE))</f>
        <v>0</v>
      </c>
      <c r="I3" s="226">
        <f>IF(ISERROR(VLOOKUP(B3,Données!$B$3:$U$1479,20,FALSE)),0,VLOOKUP(B3,Données!$B$3:$U$1479,20,FALSE))</f>
        <v>0</v>
      </c>
      <c r="J3" s="212"/>
      <c r="K3" s="41" t="s">
        <v>2436</v>
      </c>
      <c r="L3" s="41" t="s">
        <v>49</v>
      </c>
      <c r="N3" s="41"/>
      <c r="O3" s="41"/>
      <c r="P3" s="41"/>
      <c r="Q3" s="291"/>
      <c r="R3" s="291" t="str">
        <f>IF(Q3="","",Q3+7)</f>
        <v/>
      </c>
    </row>
    <row r="4" spans="1:20" ht="15.75" x14ac:dyDescent="0.25">
      <c r="A4" s="585"/>
      <c r="B4" s="274" t="s">
        <v>223</v>
      </c>
      <c r="C4" s="223" t="str">
        <f>IF(ISERROR(VLOOKUP(B4,Données!$B$3:$L$1479,5,FALSE)),"",VLOOKUP(B4,Données!$B$3:$L$1479,5,FALSE))</f>
        <v/>
      </c>
      <c r="D4" s="347" t="str">
        <f>IF(ISERROR(VLOOKUP(B4,Données!$B$3:$X$1479,23,FALSE)),"",VLOOKUP(B4,Données!$B$3:$X$1479,23,FALSE))</f>
        <v/>
      </c>
      <c r="E4" s="223" t="str">
        <f>IF(ISERROR(VLOOKUP(B4,Données!$B$3:$L$1479,7,FALSE)),"",VLOOKUP(B4,Données!$B$3:$L$1479,7,FALSE))</f>
        <v/>
      </c>
      <c r="F4" s="224">
        <f>IF(ISERROR(VLOOKUP(B4,Données!$B$3:$U$1479,11,FALSE)),0,VLOOKUP(B4,Données!$B$3:$U$1479,11,FALSE))</f>
        <v>0</v>
      </c>
      <c r="G4" s="225">
        <f>VALUE(COUNTIF(Validation!$A$2:$H$64,B4))-1</f>
        <v>0</v>
      </c>
      <c r="H4" s="363">
        <f>IF(ISERROR(VLOOKUP(B4,Données!$B$3:$U$1479,12,FALSE)),0,VLOOKUP(B4,Données!$B$3:$U$1479,12,FALSE))</f>
        <v>0</v>
      </c>
      <c r="I4" s="226">
        <f>IF(ISERROR(VLOOKUP(B4,Données!$B$3:$U$1479,20,FALSE)),0,VLOOKUP(B4,Données!$B$3:$U$1479,20,FALSE))</f>
        <v>0</v>
      </c>
      <c r="J4" s="212"/>
      <c r="K4" s="41"/>
      <c r="L4" s="41"/>
      <c r="O4" s="41"/>
      <c r="P4" s="41"/>
      <c r="Q4" s="291"/>
      <c r="R4" s="291" t="str">
        <f t="shared" ref="R4:R38" si="0">IF(Q4="","",Q4+7)</f>
        <v/>
      </c>
    </row>
    <row r="5" spans="1:20" ht="15.75" x14ac:dyDescent="0.25">
      <c r="A5" s="585"/>
      <c r="B5" s="274" t="s">
        <v>222</v>
      </c>
      <c r="C5" s="223" t="str">
        <f>IF(ISERROR(VLOOKUP(B5,Données!$B$3:$L$1479,5,FALSE)),"",VLOOKUP(B5,Données!$B$3:$L$1479,5,FALSE))</f>
        <v/>
      </c>
      <c r="D5" s="347" t="str">
        <f>IF(ISERROR(VLOOKUP(B5,Données!$B$3:$X$1479,23,FALSE)),"",VLOOKUP(B5,Données!$B$3:$X$1479,23,FALSE))</f>
        <v/>
      </c>
      <c r="E5" s="223" t="str">
        <f>IF(ISERROR(VLOOKUP(B5,Données!$B$3:$L$1479,7,FALSE)),"",VLOOKUP(B5,Données!$B$3:$L$1479,7,FALSE))</f>
        <v/>
      </c>
      <c r="F5" s="224">
        <f>IF(ISERROR(VLOOKUP(B5,Données!$B$3:$U$1479,11,FALSE)),0,VLOOKUP(B5,Données!$B$3:$U$1479,11,FALSE))</f>
        <v>0</v>
      </c>
      <c r="G5" s="225">
        <f>VALUE(COUNTIF(Validation!$A$2:$H$64,B5))-1</f>
        <v>0</v>
      </c>
      <c r="H5" s="363">
        <f>IF(ISERROR(VLOOKUP(B5,Données!$B$3:$U$1479,12,FALSE)),0,VLOOKUP(B5,Données!$B$3:$U$1479,12,FALSE))</f>
        <v>0</v>
      </c>
      <c r="I5" s="226">
        <f>IF(ISERROR(VLOOKUP(B5,Données!$B$3:$U$1479,20,FALSE)),0,VLOOKUP(B5,Données!$B$3:$U$1479,20,FALSE))</f>
        <v>0</v>
      </c>
      <c r="J5" s="212"/>
      <c r="K5" s="227"/>
      <c r="O5" s="41"/>
      <c r="P5" s="41"/>
      <c r="Q5" s="291"/>
      <c r="R5" s="291" t="str">
        <f t="shared" si="0"/>
        <v/>
      </c>
    </row>
    <row r="6" spans="1:20" ht="15.75" x14ac:dyDescent="0.25">
      <c r="A6" s="585"/>
      <c r="B6" s="209" t="s">
        <v>229</v>
      </c>
      <c r="C6" s="223" t="str">
        <f>IF(ISERROR(VLOOKUP(B6,Données!$B$3:$L$1479,5,FALSE)),"",VLOOKUP(B6,Données!$B$3:$L$1479,5,FALSE))</f>
        <v/>
      </c>
      <c r="D6" s="347" t="str">
        <f>IF(ISERROR(VLOOKUP(B6,Données!$B$3:$X$1479,23,FALSE)),"",VLOOKUP(B6,Données!$B$3:$X$1479,23,FALSE))</f>
        <v/>
      </c>
      <c r="E6" s="223" t="str">
        <f>IF(ISERROR(VLOOKUP(B6,Données!$B$3:$L$1479,7,FALSE)),"",VLOOKUP(B6,Données!$B$3:$L$1479,7,FALSE))</f>
        <v/>
      </c>
      <c r="F6" s="224">
        <f>IF(ISERROR(VLOOKUP(B6,Données!$B$3:$U$1479,11,FALSE)),0,VLOOKUP(B6,Données!$B$3:$U$1479,11,FALSE))</f>
        <v>0</v>
      </c>
      <c r="G6" s="225">
        <f>VALUE(COUNTIF(Validation!$A$2:$H$64,B6))-1</f>
        <v>0</v>
      </c>
      <c r="H6" s="363">
        <f>IF(ISERROR(VLOOKUP(B6,Données!$B$3:$U$1479,12,FALSE)),0,VLOOKUP(B6,Données!$B$3:$U$1479,12,FALSE))</f>
        <v>0</v>
      </c>
      <c r="I6" s="226">
        <f>IF(ISERROR(VLOOKUP(B6,Données!$B$3:$U$1479,20,FALSE)),0,VLOOKUP(B6,Données!$B$3:$U$1479,20,FALSE))</f>
        <v>0</v>
      </c>
      <c r="J6" s="212"/>
      <c r="O6" s="41"/>
      <c r="P6" s="41"/>
      <c r="Q6" s="291"/>
      <c r="R6" s="291" t="str">
        <f t="shared" si="0"/>
        <v/>
      </c>
    </row>
    <row r="7" spans="1:20" ht="15.75" x14ac:dyDescent="0.25">
      <c r="A7" s="585"/>
      <c r="B7" s="209" t="s">
        <v>227</v>
      </c>
      <c r="C7" s="223" t="str">
        <f>IF(ISERROR(VLOOKUP(B7,Données!$B$3:$L$1479,5,FALSE)),"",VLOOKUP(B7,Données!$B$3:$L$1479,5,FALSE))</f>
        <v/>
      </c>
      <c r="D7" s="347" t="str">
        <f>IF(ISERROR(VLOOKUP(B7,Données!$B$3:$X$1479,23,FALSE)),"",VLOOKUP(B7,Données!$B$3:$X$1479,23,FALSE))</f>
        <v/>
      </c>
      <c r="E7" s="223" t="str">
        <f>IF(ISERROR(VLOOKUP(B7,Données!$B$3:$L$1479,7,FALSE)),"",VLOOKUP(B7,Données!$B$3:$L$1479,7,FALSE))</f>
        <v/>
      </c>
      <c r="F7" s="224">
        <f>IF(ISERROR(VLOOKUP(B7,Données!$B$3:$U$1479,11,FALSE)),0,VLOOKUP(B7,Données!$B$3:$U$1479,11,FALSE))</f>
        <v>0</v>
      </c>
      <c r="G7" s="225">
        <f>VALUE(COUNTIF(Validation!$A$2:$H$64,B7))-1</f>
        <v>0</v>
      </c>
      <c r="H7" s="363">
        <f>IF(ISERROR(VLOOKUP(B7,Données!$B$3:$U$1479,12,FALSE)),0,VLOOKUP(B7,Données!$B$3:$U$1479,12,FALSE))</f>
        <v>0</v>
      </c>
      <c r="I7" s="226">
        <f>IF(ISERROR(VLOOKUP(B7,Données!$B$3:$U$1479,20,FALSE)),0,VLOOKUP(B7,Données!$B$3:$U$1479,20,FALSE))</f>
        <v>0</v>
      </c>
      <c r="J7" s="212"/>
      <c r="N7" s="391"/>
      <c r="O7" s="41"/>
      <c r="P7" s="41"/>
      <c r="Q7" s="291"/>
      <c r="R7" s="291" t="str">
        <f t="shared" si="0"/>
        <v/>
      </c>
      <c r="S7" s="391"/>
      <c r="T7" s="391"/>
    </row>
    <row r="8" spans="1:20" ht="15.75" x14ac:dyDescent="0.25">
      <c r="A8" s="585"/>
      <c r="B8" s="222" t="s">
        <v>224</v>
      </c>
      <c r="C8" s="223" t="str">
        <f>IF(ISERROR(VLOOKUP(B8,Données!$B$3:$L$1479,5,FALSE)),"",VLOOKUP(B8,Données!$B$3:$L$1479,5,FALSE))</f>
        <v/>
      </c>
      <c r="D8" s="347" t="str">
        <f>IF(ISERROR(VLOOKUP(B8,Données!$B$3:$X$1479,23,FALSE)),"",VLOOKUP(B8,Données!$B$3:$X$1479,23,FALSE))</f>
        <v/>
      </c>
      <c r="E8" s="223" t="str">
        <f>IF(ISERROR(VLOOKUP(B8,Données!$B$3:$L$1479,7,FALSE)),"",VLOOKUP(B8,Données!$B$3:$L$1479,7,FALSE))</f>
        <v/>
      </c>
      <c r="F8" s="224">
        <f>IF(ISERROR(VLOOKUP(B8,Données!$B$3:$U$1479,11,FALSE)),0,VLOOKUP(B8,Données!$B$3:$U$1479,11,FALSE))</f>
        <v>0</v>
      </c>
      <c r="G8" s="225">
        <f>VALUE(COUNTIF(Validation!$A$2:$H$64,B8))-1</f>
        <v>0</v>
      </c>
      <c r="H8" s="363">
        <f>IF(ISERROR(VLOOKUP(B8,Données!$B$3:$U$1479,12,FALSE)),0,VLOOKUP(B8,Données!$B$3:$U$1479,12,FALSE))</f>
        <v>0</v>
      </c>
      <c r="I8" s="226">
        <f>IF(ISERROR(VLOOKUP(B8,Données!$B$3:$U$1479,20,FALSE)),0,VLOOKUP(B8,Données!$B$3:$U$1479,20,FALSE))</f>
        <v>0</v>
      </c>
      <c r="J8" s="212"/>
      <c r="N8" s="41"/>
      <c r="O8" s="41"/>
      <c r="Q8" s="291"/>
      <c r="R8" s="291" t="str">
        <f t="shared" si="0"/>
        <v/>
      </c>
    </row>
    <row r="9" spans="1:20" ht="15.75" x14ac:dyDescent="0.25">
      <c r="A9" s="585"/>
      <c r="B9" s="209" t="s">
        <v>804</v>
      </c>
      <c r="C9" s="223" t="str">
        <f>IF(ISERROR(VLOOKUP(B9,Données!$B$3:$L$1479,5,FALSE)),"",VLOOKUP(B9,Données!$B$3:$L$1479,5,FALSE))</f>
        <v/>
      </c>
      <c r="D9" s="347" t="str">
        <f>IF(ISERROR(VLOOKUP(B9,Données!$B$3:$X$1479,23,FALSE)),"",VLOOKUP(B9,Données!$B$3:$X$1479,23,FALSE))</f>
        <v/>
      </c>
      <c r="E9" s="223" t="str">
        <f>IF(ISERROR(VLOOKUP(B9,Données!$B$3:$L$1479,7,FALSE)),"",VLOOKUP(B9,Données!$B$3:$L$1479,7,FALSE))</f>
        <v/>
      </c>
      <c r="F9" s="224">
        <f>IF(ISERROR(VLOOKUP(B9,Données!$B$3:$U$1479,11,FALSE)),0,VLOOKUP(B9,Données!$B$3:$U$1479,11,FALSE))</f>
        <v>0</v>
      </c>
      <c r="G9" s="225">
        <f>VALUE(COUNTIF(Validation!$A$2:$H$64,B9))-1</f>
        <v>0</v>
      </c>
      <c r="H9" s="363">
        <f>IF(ISERROR(VLOOKUP(B9,Données!$B$3:$U$1479,12,FALSE)),0,VLOOKUP(B9,Données!$B$3:$U$1479,12,FALSE))</f>
        <v>0</v>
      </c>
      <c r="I9" s="226">
        <f>IF(ISERROR(VLOOKUP(B9,Données!$B$3:$U$1479,20,FALSE)),0,VLOOKUP(B9,Données!$B$3:$U$1479,20,FALSE))</f>
        <v>0</v>
      </c>
      <c r="J9" s="212"/>
      <c r="K9" s="586" t="s">
        <v>60</v>
      </c>
      <c r="L9" s="586"/>
      <c r="O9" s="41"/>
      <c r="P9" s="41"/>
      <c r="Q9" s="291"/>
      <c r="R9" s="291" t="str">
        <f t="shared" si="0"/>
        <v/>
      </c>
    </row>
    <row r="10" spans="1:20" ht="15.75" x14ac:dyDescent="0.25">
      <c r="A10" s="585"/>
      <c r="B10" s="209" t="s">
        <v>226</v>
      </c>
      <c r="C10" s="223" t="str">
        <f>IF(ISERROR(VLOOKUP(B10,Données!$B$3:$L$1479,5,FALSE)),"",VLOOKUP(B10,Données!$B$3:$L$1479,5,FALSE))</f>
        <v/>
      </c>
      <c r="D10" s="347" t="str">
        <f>IF(ISERROR(VLOOKUP(B10,Données!$B$3:$X$1479,23,FALSE)),"",VLOOKUP(B10,Données!$B$3:$X$1479,23,FALSE))</f>
        <v/>
      </c>
      <c r="E10" s="223" t="str">
        <f>IF(ISERROR(VLOOKUP(B10,Données!$B$3:$L$1479,7,FALSE)),"",VLOOKUP(B10,Données!$B$3:$L$1479,7,FALSE))</f>
        <v/>
      </c>
      <c r="F10" s="224">
        <f>IF(ISERROR(VLOOKUP(B10,Données!$B$3:$U$1479,11,FALSE)),0,VLOOKUP(B10,Données!$B$3:$U$1479,11,FALSE))</f>
        <v>0</v>
      </c>
      <c r="G10" s="225">
        <f>VALUE(COUNTIF(Validation!$A$2:$H$64,B10))-1</f>
        <v>0</v>
      </c>
      <c r="H10" s="363">
        <f>IF(ISERROR(VLOOKUP(B10,Données!$B$3:$U$1479,12,FALSE)),0,VLOOKUP(B10,Données!$B$3:$U$1479,12,FALSE))</f>
        <v>0</v>
      </c>
      <c r="I10" s="226">
        <f>IF(ISERROR(VLOOKUP(B10,Données!$B$3:$U$1479,20,FALSE)),0,VLOOKUP(B10,Données!$B$3:$U$1479,20,FALSE))</f>
        <v>0</v>
      </c>
      <c r="J10" s="212"/>
      <c r="K10" s="220" t="s">
        <v>62</v>
      </c>
      <c r="L10" s="220" t="s">
        <v>61</v>
      </c>
      <c r="N10" s="41"/>
      <c r="O10" s="41"/>
      <c r="P10" s="41"/>
      <c r="Q10" s="291"/>
      <c r="R10" s="291" t="str">
        <f t="shared" si="0"/>
        <v/>
      </c>
    </row>
    <row r="11" spans="1:20" ht="15.75" x14ac:dyDescent="0.25">
      <c r="A11" s="585"/>
      <c r="B11" s="209" t="s">
        <v>345</v>
      </c>
      <c r="C11" s="223" t="str">
        <f>IF(ISERROR(VLOOKUP(B11,Données!$B$3:$L$1479,5,FALSE)),"",VLOOKUP(B11,Données!$B$3:$L$1479,5,FALSE))</f>
        <v/>
      </c>
      <c r="D11" s="347" t="str">
        <f>IF(ISERROR(VLOOKUP(B11,Données!$B$3:$X$1479,23,FALSE)),"",VLOOKUP(B11,Données!$B$3:$X$1479,23,FALSE))</f>
        <v/>
      </c>
      <c r="E11" s="223" t="str">
        <f>IF(ISERROR(VLOOKUP(B11,Données!$B$3:$L$1479,7,FALSE)),"",VLOOKUP(B11,Données!$B$3:$L$1479,7,FALSE))</f>
        <v/>
      </c>
      <c r="F11" s="224">
        <f>IF(ISERROR(VLOOKUP(B11,Données!$B$3:$U$1479,11,FALSE)),0,VLOOKUP(B11,Données!$B$3:$U$1479,11,FALSE))</f>
        <v>0</v>
      </c>
      <c r="G11" s="225">
        <f>VALUE(COUNTIF(Validation!$A$2:$H$64,B11))-1</f>
        <v>0</v>
      </c>
      <c r="H11" s="363">
        <f>IF(ISERROR(VLOOKUP(B11,Données!$B$3:$U$1479,12,FALSE)),0,VLOOKUP(B11,Données!$B$3:$U$1479,12,FALSE))</f>
        <v>0</v>
      </c>
      <c r="I11" s="226">
        <f>IF(ISERROR(VLOOKUP(B11,Données!$B$3:$U$1479,20,FALSE)),0,VLOOKUP(B11,Données!$B$3:$U$1479,20,FALSE))</f>
        <v>0</v>
      </c>
      <c r="J11" s="212"/>
      <c r="K11" s="213" t="s">
        <v>191</v>
      </c>
      <c r="L11" s="213" t="s">
        <v>1343</v>
      </c>
      <c r="N11" s="41"/>
      <c r="O11" s="209"/>
      <c r="P11" s="209"/>
      <c r="Q11" s="291"/>
      <c r="R11" s="291" t="str">
        <f t="shared" si="0"/>
        <v/>
      </c>
    </row>
    <row r="12" spans="1:20" ht="15.75" x14ac:dyDescent="0.25">
      <c r="A12" s="585"/>
      <c r="B12" s="209" t="s">
        <v>206</v>
      </c>
      <c r="C12" s="223" t="str">
        <f>IF(ISERROR(VLOOKUP(B12,Données!$B$3:$L$1479,5,FALSE)),"",VLOOKUP(B12,Données!$B$3:$L$1479,5,FALSE))</f>
        <v/>
      </c>
      <c r="D12" s="347" t="str">
        <f>IF(ISERROR(VLOOKUP(B12,Données!$B$3:$X$1479,23,FALSE)),"",VLOOKUP(B12,Données!$B$3:$X$1479,23,FALSE))</f>
        <v/>
      </c>
      <c r="E12" s="223" t="str">
        <f>IF(ISERROR(VLOOKUP(B12,Données!$B$3:$L$1479,7,FALSE)),"",VLOOKUP(B12,Données!$B$3:$L$1479,7,FALSE))</f>
        <v/>
      </c>
      <c r="F12" s="224">
        <f>IF(ISERROR(VLOOKUP(B12,Données!$B$3:$U$1479,11,FALSE)),0,VLOOKUP(B12,Données!$B$3:$U$1479,11,FALSE))</f>
        <v>0</v>
      </c>
      <c r="G12" s="225">
        <f>VALUE(COUNTIF(Validation!$A$2:$H$64,B12))-1</f>
        <v>0</v>
      </c>
      <c r="H12" s="363">
        <f>IF(ISERROR(VLOOKUP(B12,Données!$B$3:$U$1479,12,FALSE)),0,VLOOKUP(B12,Données!$B$3:$U$1479,12,FALSE))</f>
        <v>0</v>
      </c>
      <c r="I12" s="226">
        <f>IF(ISERROR(VLOOKUP(B12,Données!$B$3:$U$1479,20,FALSE)),0,VLOOKUP(B12,Données!$B$3:$U$1479,20,FALSE))</f>
        <v>0</v>
      </c>
      <c r="J12" s="212"/>
      <c r="K12" s="213" t="s">
        <v>192</v>
      </c>
      <c r="L12" s="213" t="s">
        <v>1343</v>
      </c>
      <c r="O12" s="209"/>
      <c r="P12" s="209"/>
      <c r="Q12" s="291"/>
      <c r="R12" s="291" t="str">
        <f t="shared" si="0"/>
        <v/>
      </c>
    </row>
    <row r="13" spans="1:20" ht="15.75" x14ac:dyDescent="0.25">
      <c r="A13" s="585"/>
      <c r="B13" s="209" t="s">
        <v>269</v>
      </c>
      <c r="C13" s="223" t="str">
        <f>IF(ISERROR(VLOOKUP(B13,Données!$B$3:$L$1479,5,FALSE)),"",VLOOKUP(B13,Données!$B$3:$L$1479,5,FALSE))</f>
        <v/>
      </c>
      <c r="D13" s="347" t="str">
        <f>IF(ISERROR(VLOOKUP(B13,Données!$B$3:$X$1479,23,FALSE)),"",VLOOKUP(B13,Données!$B$3:$X$1479,23,FALSE))</f>
        <v/>
      </c>
      <c r="E13" s="223" t="str">
        <f>IF(ISERROR(VLOOKUP(B13,Données!$B$3:$L$1479,7,FALSE)),"",VLOOKUP(B13,Données!$B$3:$L$1479,7,FALSE))</f>
        <v/>
      </c>
      <c r="F13" s="224">
        <f>IF(ISERROR(VLOOKUP(B13,Données!$B$3:$U$1479,11,FALSE)),0,VLOOKUP(B13,Données!$B$3:$U$1479,11,FALSE))</f>
        <v>0</v>
      </c>
      <c r="G13" s="225">
        <f>VALUE(COUNTIF(Validation!$A$2:$H$64,B13))-1</f>
        <v>0</v>
      </c>
      <c r="H13" s="363">
        <f>IF(ISERROR(VLOOKUP(B13,Données!$B$3:$U$1479,12,FALSE)),0,VLOOKUP(B13,Données!$B$3:$U$1479,12,FALSE))</f>
        <v>0</v>
      </c>
      <c r="I13" s="226">
        <f>IF(ISERROR(VLOOKUP(B13,Données!$B$3:$U$1479,20,FALSE)),0,VLOOKUP(B13,Données!$B$3:$U$1479,20,FALSE))</f>
        <v>0</v>
      </c>
      <c r="J13" s="212"/>
      <c r="K13" s="41" t="s">
        <v>192</v>
      </c>
      <c r="L13" s="41" t="s">
        <v>1343</v>
      </c>
      <c r="O13" s="209"/>
      <c r="P13" s="209"/>
      <c r="Q13" s="291"/>
      <c r="R13" s="291" t="str">
        <f t="shared" si="0"/>
        <v/>
      </c>
    </row>
    <row r="14" spans="1:20" ht="15.75" x14ac:dyDescent="0.25">
      <c r="A14" s="585"/>
      <c r="B14" s="209" t="s">
        <v>230</v>
      </c>
      <c r="C14" s="234" t="str">
        <f>IF(ISERROR(VLOOKUP(B14,Données!$B$3:$L$1479,5,FALSE)),"",VLOOKUP(B14,Données!$B$3:$L$1479,5,FALSE))</f>
        <v/>
      </c>
      <c r="D14" s="349" t="str">
        <f>IF(ISERROR(VLOOKUP(B14,Données!$B$3:$X$1479,23,FALSE)),"",VLOOKUP(B14,Données!$B$3:$X$1479,23,FALSE))</f>
        <v/>
      </c>
      <c r="E14" s="234" t="str">
        <f>IF(ISERROR(VLOOKUP(B14,Données!$B$3:$L$1479,7,FALSE)),"",VLOOKUP(B14,Données!$B$3:$L$1479,7,FALSE))</f>
        <v/>
      </c>
      <c r="F14" s="235">
        <f>IF(ISERROR(VLOOKUP(B14,Données!$B$3:$U$1479,11,FALSE)),0,VLOOKUP(B14,Données!$B$3:$U$1479,11,FALSE))</f>
        <v>0</v>
      </c>
      <c r="G14" s="230">
        <f>VALUE(COUNTIF(Validation!$A$2:$H$64,B14))-1</f>
        <v>0</v>
      </c>
      <c r="H14" s="364">
        <f>IF(ISERROR(VLOOKUP(B14,Données!$B$3:$U$1479,12,FALSE)),0,VLOOKUP(B14,Données!$B$3:$U$1479,12,FALSE))</f>
        <v>0</v>
      </c>
      <c r="I14" s="231">
        <f>IF(ISERROR(VLOOKUP(B14,Données!$B$3:$U$1479,20,FALSE)),0,VLOOKUP(B14,Données!$B$3:$U$1479,20,FALSE))</f>
        <v>0</v>
      </c>
      <c r="J14" s="212"/>
      <c r="K14" s="213" t="s">
        <v>194</v>
      </c>
      <c r="L14" s="213" t="s">
        <v>1343</v>
      </c>
      <c r="O14" s="209"/>
      <c r="P14" s="209"/>
      <c r="Q14" s="291"/>
      <c r="R14" s="291" t="str">
        <f t="shared" si="0"/>
        <v/>
      </c>
    </row>
    <row r="15" spans="1:20" ht="15.75" x14ac:dyDescent="0.25">
      <c r="A15" s="587" t="s">
        <v>39</v>
      </c>
      <c r="B15" s="276" t="s">
        <v>231</v>
      </c>
      <c r="C15" s="223" t="str">
        <f>IF(ISERROR(VLOOKUP(B15,Données!$B$3:$L$1479,5,FALSE)),"",VLOOKUP(B15,Données!$B$3:$L$1479,5,FALSE))</f>
        <v/>
      </c>
      <c r="D15" s="347" t="str">
        <f>IF(ISERROR(VLOOKUP(B15,Données!$B$3:$X$1479,23,FALSE)),"",VLOOKUP(B15,Données!$B$3:$X$1479,23,FALSE))</f>
        <v/>
      </c>
      <c r="E15" s="223" t="str">
        <f>IF(ISERROR(VLOOKUP(B15,Données!$B$3:$L$1479,7,FALSE)),"",VLOOKUP(B15,Données!$B$3:$L$1479,7,FALSE))</f>
        <v/>
      </c>
      <c r="F15" s="224">
        <f>IF(ISERROR(VLOOKUP(B15,Données!$B$3:$U$1479,11,FALSE)),0,VLOOKUP(B15,Données!$B$3:$U$1479,11,FALSE))</f>
        <v>0</v>
      </c>
      <c r="G15" s="225">
        <f>VALUE(COUNTIF(Validation!$A$2:$H$64,B15))-1</f>
        <v>0</v>
      </c>
      <c r="H15" s="363">
        <f>IF(ISERROR(VLOOKUP(B15,Données!$B$3:$U$1479,12,FALSE)),0,VLOOKUP(B15,Données!$B$3:$U$1479,12,FALSE))</f>
        <v>0</v>
      </c>
      <c r="I15" s="226">
        <f>IF(ISERROR(VLOOKUP(B15,Données!$B$3:$U$1479,20,FALSE)),0,VLOOKUP(B15,Données!$B$3:$U$1479,20,FALSE))</f>
        <v>0</v>
      </c>
      <c r="J15" s="212"/>
      <c r="K15" s="41" t="s">
        <v>194</v>
      </c>
      <c r="L15" s="41" t="s">
        <v>1343</v>
      </c>
      <c r="O15" s="209"/>
      <c r="P15" s="209"/>
      <c r="Q15" s="291"/>
      <c r="R15" s="291" t="str">
        <f t="shared" si="0"/>
        <v/>
      </c>
    </row>
    <row r="16" spans="1:20" ht="15.75" x14ac:dyDescent="0.25">
      <c r="A16" s="588"/>
      <c r="B16" s="209" t="s">
        <v>295</v>
      </c>
      <c r="C16" s="223" t="str">
        <f>IF(ISERROR(VLOOKUP(B16,Données!$B$3:$L$1479,5,FALSE)),"",VLOOKUP(B16,Données!$B$3:$L$1479,5,FALSE))</f>
        <v/>
      </c>
      <c r="D16" s="347" t="str">
        <f>IF(ISERROR(VLOOKUP(B16,Données!$B$3:$X$1479,23,FALSE)),"",VLOOKUP(B16,Données!$B$3:$X$1479,23,FALSE))</f>
        <v/>
      </c>
      <c r="E16" s="223" t="str">
        <f>IF(ISERROR(VLOOKUP(B16,Données!$B$3:$L$1479,7,FALSE)),"",VLOOKUP(B16,Données!$B$3:$L$1479,7,FALSE))</f>
        <v/>
      </c>
      <c r="F16" s="224">
        <f>IF(ISERROR(VLOOKUP(B16,Données!$B$3:$U$1479,11,FALSE)),0,VLOOKUP(B16,Données!$B$3:$U$1479,11,FALSE))</f>
        <v>0</v>
      </c>
      <c r="G16" s="225">
        <f>VALUE(COUNTIF(Validation!$A$2:$H$64,B16))-1</f>
        <v>0</v>
      </c>
      <c r="H16" s="363">
        <f>IF(ISERROR(VLOOKUP(B16,Données!$B$3:$U$1479,12,FALSE)),0,VLOOKUP(B16,Données!$B$3:$U$1479,12,FALSE))</f>
        <v>0</v>
      </c>
      <c r="I16" s="226">
        <f>IF(ISERROR(VLOOKUP(B16,Données!$B$3:$U$1479,20,FALSE)),0,VLOOKUP(B16,Données!$B$3:$U$1479,20,FALSE))</f>
        <v>0</v>
      </c>
      <c r="J16" s="212"/>
      <c r="O16" s="209"/>
      <c r="P16" s="209"/>
      <c r="Q16" s="291"/>
      <c r="R16" s="291" t="str">
        <f t="shared" si="0"/>
        <v/>
      </c>
    </row>
    <row r="17" spans="1:18" ht="15.75" x14ac:dyDescent="0.25">
      <c r="A17" s="588"/>
      <c r="B17" s="209" t="s">
        <v>233</v>
      </c>
      <c r="C17" s="223" t="str">
        <f>IF(ISERROR(VLOOKUP(B17,Données!$B$3:$L$1479,5,FALSE)),"",VLOOKUP(B17,Données!$B$3:$L$1479,5,FALSE))</f>
        <v/>
      </c>
      <c r="D17" s="347" t="str">
        <f>IF(ISERROR(VLOOKUP(B17,Données!$B$3:$X$1479,23,FALSE)),"",VLOOKUP(B17,Données!$B$3:$X$1479,23,FALSE))</f>
        <v/>
      </c>
      <c r="E17" s="223" t="str">
        <f>IF(ISERROR(VLOOKUP(B17,Données!$B$3:$L$1479,7,FALSE)),"",VLOOKUP(B17,Données!$B$3:$L$1479,7,FALSE))</f>
        <v/>
      </c>
      <c r="F17" s="224">
        <f>IF(ISERROR(VLOOKUP(B17,Données!$B$3:$U$1479,11,FALSE)),0,VLOOKUP(B17,Données!$B$3:$U$1479,11,FALSE))</f>
        <v>0</v>
      </c>
      <c r="G17" s="225">
        <f>VALUE(COUNTIF(Validation!$A$2:$H$64,B17))-1</f>
        <v>0</v>
      </c>
      <c r="H17" s="363">
        <f>IF(ISERROR(VLOOKUP(B17,Données!$B$3:$U$1479,12,FALSE)),0,VLOOKUP(B17,Données!$B$3:$U$1479,12,FALSE))</f>
        <v>0</v>
      </c>
      <c r="I17" s="226">
        <f>IF(ISERROR(VLOOKUP(B17,Données!$B$3:$U$1479,20,FALSE)),0,VLOOKUP(B17,Données!$B$3:$U$1479,20,FALSE))</f>
        <v>0</v>
      </c>
      <c r="J17" s="212"/>
      <c r="O17" s="209"/>
      <c r="P17" s="209"/>
      <c r="Q17" s="291"/>
      <c r="R17" s="291" t="str">
        <f t="shared" si="0"/>
        <v/>
      </c>
    </row>
    <row r="18" spans="1:18" ht="15.75" x14ac:dyDescent="0.25">
      <c r="A18" s="588"/>
      <c r="B18" s="209" t="s">
        <v>212</v>
      </c>
      <c r="C18" s="223" t="str">
        <f>IF(ISERROR(VLOOKUP(B18,Données!$B$3:$L$1479,5,FALSE)),"",VLOOKUP(B18,Données!$B$3:$L$1479,5,FALSE))</f>
        <v/>
      </c>
      <c r="D18" s="347" t="str">
        <f>IF(ISERROR(VLOOKUP(B18,Données!$B$3:$X$1479,23,FALSE)),"",VLOOKUP(B18,Données!$B$3:$X$1479,23,FALSE))</f>
        <v/>
      </c>
      <c r="E18" s="223" t="str">
        <f>IF(ISERROR(VLOOKUP(B18,Données!$B$3:$L$1479,7,FALSE)),"",VLOOKUP(B18,Données!$B$3:$L$1479,7,FALSE))</f>
        <v/>
      </c>
      <c r="F18" s="224">
        <f>IF(ISERROR(VLOOKUP(B18,Données!$B$3:$U$1479,11,FALSE)),0,VLOOKUP(B18,Données!$B$3:$U$1479,11,FALSE))</f>
        <v>0</v>
      </c>
      <c r="G18" s="225">
        <f>VALUE(COUNTIF(Validation!$A$2:$H$64,B18))-1</f>
        <v>0</v>
      </c>
      <c r="H18" s="363">
        <f>IF(ISERROR(VLOOKUP(B18,Données!$B$3:$U$1479,12,FALSE)),0,VLOOKUP(B18,Données!$B$3:$U$1479,12,FALSE))</f>
        <v>0</v>
      </c>
      <c r="I18" s="226">
        <f>IF(ISERROR(VLOOKUP(B18,Données!$B$3:$U$1479,20,FALSE)),0,VLOOKUP(B18,Données!$B$3:$U$1479,20,FALSE))</f>
        <v>0</v>
      </c>
      <c r="J18" s="232"/>
      <c r="K18" s="227"/>
      <c r="O18" s="209"/>
      <c r="P18" s="209"/>
      <c r="Q18" s="291"/>
      <c r="R18" s="291" t="str">
        <f t="shared" si="0"/>
        <v/>
      </c>
    </row>
    <row r="19" spans="1:18" ht="15.75" x14ac:dyDescent="0.25">
      <c r="A19" s="588"/>
      <c r="B19" s="222" t="s">
        <v>234</v>
      </c>
      <c r="C19" s="223" t="str">
        <f>IF(ISERROR(VLOOKUP(B19,Données!$B$3:$L$1479,5,FALSE)),"",VLOOKUP(B19,Données!$B$3:$L$1479,5,FALSE))</f>
        <v/>
      </c>
      <c r="D19" s="347" t="str">
        <f>IF(ISERROR(VLOOKUP(B19,Données!$B$3:$X$1479,23,FALSE)),"",VLOOKUP(B19,Données!$B$3:$X$1479,23,FALSE))</f>
        <v/>
      </c>
      <c r="E19" s="223" t="str">
        <f>IF(ISERROR(VLOOKUP(B19,Données!$B$3:$L$1479,7,FALSE)),"",VLOOKUP(B19,Données!$B$3:$L$1479,7,FALSE))</f>
        <v/>
      </c>
      <c r="F19" s="224">
        <f>IF(ISERROR(VLOOKUP(B19,Données!$B$3:$U$1479,11,FALSE)),0,VLOOKUP(B19,Données!$B$3:$U$1479,11,FALSE))</f>
        <v>0</v>
      </c>
      <c r="G19" s="225">
        <f>VALUE(COUNTIF(Validation!$A$2:$H$64,B19))-1</f>
        <v>0</v>
      </c>
      <c r="H19" s="363">
        <f>IF(ISERROR(VLOOKUP(B19,Données!$B$3:$U$1479,12,FALSE)),0,VLOOKUP(B19,Données!$B$3:$U$1479,12,FALSE))</f>
        <v>0</v>
      </c>
      <c r="I19" s="226">
        <f>IF(ISERROR(VLOOKUP(B19,Données!$B$3:$U$1479,20,FALSE)),0,VLOOKUP(B19,Données!$B$3:$U$1479,20,FALSE))</f>
        <v>0</v>
      </c>
      <c r="J19" s="232"/>
      <c r="O19" s="209"/>
      <c r="P19" s="209"/>
      <c r="Q19" s="291"/>
      <c r="R19" s="291" t="str">
        <f t="shared" si="0"/>
        <v/>
      </c>
    </row>
    <row r="20" spans="1:18" ht="15.75" x14ac:dyDescent="0.25">
      <c r="A20" s="589"/>
      <c r="B20" s="233" t="s">
        <v>235</v>
      </c>
      <c r="C20" s="234" t="str">
        <f>IF(ISERROR(VLOOKUP(B20,Données!$B$3:$L$1479,5,FALSE)),"",VLOOKUP(B20,Données!$B$3:$L$1479,5,FALSE))</f>
        <v/>
      </c>
      <c r="D20" s="349" t="str">
        <f>IF(ISERROR(VLOOKUP(B20,Données!$B$3:$X$1479,23,FALSE)),"",VLOOKUP(B20,Données!$B$3:$X$1479,23,FALSE))</f>
        <v/>
      </c>
      <c r="E20" s="234" t="str">
        <f>IF(ISERROR(VLOOKUP(B20,Données!$B$3:$L$1479,7,FALSE)),"",VLOOKUP(B20,Données!$B$3:$L$1479,7,FALSE))</f>
        <v/>
      </c>
      <c r="F20" s="235">
        <f>IF(ISERROR(VLOOKUP(B20,Données!$B$3:$U$1479,11,FALSE)),0,VLOOKUP(B20,Données!$B$3:$U$1479,11,FALSE))</f>
        <v>0</v>
      </c>
      <c r="G20" s="230">
        <f>VALUE(COUNTIF(Validation!$A$2:$H$64,B20))-1</f>
        <v>0</v>
      </c>
      <c r="H20" s="364">
        <f>IF(ISERROR(VLOOKUP(B20,Données!$B$3:$U$1479,12,FALSE)),0,VLOOKUP(B20,Données!$B$3:$U$1479,12,FALSE))</f>
        <v>0</v>
      </c>
      <c r="I20" s="231">
        <f>IF(ISERROR(VLOOKUP(B20,Données!$B$3:$U$1479,20,FALSE)),0,VLOOKUP(B20,Données!$B$3:$U$1479,20,FALSE))</f>
        <v>0</v>
      </c>
      <c r="J20" s="232"/>
      <c r="N20" s="41"/>
      <c r="O20" s="209"/>
      <c r="P20" s="209"/>
      <c r="Q20" s="291"/>
      <c r="R20" s="291" t="str">
        <f t="shared" si="0"/>
        <v/>
      </c>
    </row>
    <row r="21" spans="1:18" ht="20.25" customHeight="1" x14ac:dyDescent="0.25">
      <c r="A21" s="590" t="s">
        <v>40</v>
      </c>
      <c r="B21" s="274" t="s">
        <v>238</v>
      </c>
      <c r="C21" s="223" t="str">
        <f>IF(ISERROR(VLOOKUP(B21,Données!$B$3:$L$1479,5,FALSE)),"",VLOOKUP(B21,Données!$B$3:$L$1479,5,FALSE))</f>
        <v/>
      </c>
      <c r="D21" s="347" t="str">
        <f>IF(ISERROR(VLOOKUP(B21,Données!$B$3:$X$1479,23,FALSE)),"",VLOOKUP(B21,Données!$B$3:$X$1479,23,FALSE))</f>
        <v/>
      </c>
      <c r="E21" s="223" t="str">
        <f>IF(ISERROR(VLOOKUP(B21,Données!$B$3:$L$1479,7,FALSE)),"",VLOOKUP(B21,Données!$B$3:$L$1479,7,FALSE))</f>
        <v/>
      </c>
      <c r="F21" s="224">
        <f>IF(ISERROR(VLOOKUP(B21,Données!$B$3:$U$1479,11,FALSE)),0,VLOOKUP(B21,Données!$B$3:$U$1479,11,FALSE))</f>
        <v>0</v>
      </c>
      <c r="G21" s="225">
        <f>VALUE(COUNTIF(Validation!$A$2:$H$64,B21))-1</f>
        <v>0</v>
      </c>
      <c r="H21" s="363">
        <f>IF(ISERROR(VLOOKUP(B21,Données!$B$3:$U$1479,12,FALSE)),0,VLOOKUP(B21,Données!$B$3:$U$1479,12,FALSE))</f>
        <v>0</v>
      </c>
      <c r="I21" s="226">
        <f>IF(ISERROR(VLOOKUP(B21,Données!$B$3:$U$1479,20,FALSE)),0,VLOOKUP(B21,Données!$B$3:$U$1479,20,FALSE))</f>
        <v>0</v>
      </c>
      <c r="J21" s="212"/>
      <c r="O21" s="209"/>
      <c r="P21" s="209"/>
      <c r="Q21" s="291"/>
      <c r="R21" s="291" t="str">
        <f t="shared" si="0"/>
        <v/>
      </c>
    </row>
    <row r="22" spans="1:18" ht="15.75" customHeight="1" x14ac:dyDescent="0.25">
      <c r="A22" s="591"/>
      <c r="B22" s="277" t="s">
        <v>358</v>
      </c>
      <c r="C22" s="234" t="str">
        <f>IF(ISERROR(VLOOKUP(B22,Données!$B$3:$L$1479,5,FALSE)),"",VLOOKUP(B22,Données!$B$3:$L$1479,5,FALSE))</f>
        <v/>
      </c>
      <c r="D22" s="349" t="str">
        <f>IF(ISERROR(VLOOKUP(B22,Données!$B$3:$X$1479,23,FALSE)),"",VLOOKUP(B22,Données!$B$3:$X$1479,23,FALSE))</f>
        <v/>
      </c>
      <c r="E22" s="234" t="str">
        <f>IF(ISERROR(VLOOKUP(B22,Données!$B$3:$L$1479,7,FALSE)),"",VLOOKUP(B22,Données!$B$3:$L$1479,7,FALSE))</f>
        <v/>
      </c>
      <c r="F22" s="235">
        <f>IF(ISERROR(VLOOKUP(B22,Données!$B$3:$U$1479,11,FALSE)),0,VLOOKUP(B22,Données!$B$3:$U$1479,11,FALSE))</f>
        <v>0</v>
      </c>
      <c r="G22" s="230">
        <f>VALUE(COUNTIF(Validation!$A$2:$H$64,B22))-1</f>
        <v>0</v>
      </c>
      <c r="H22" s="364">
        <f>IF(ISERROR(VLOOKUP(B22,Données!$B$3:$U$1479,12,FALSE)),0,VLOOKUP(B22,Données!$B$3:$U$1479,12,FALSE))</f>
        <v>0</v>
      </c>
      <c r="I22" s="231">
        <f>IF(ISERROR(VLOOKUP(B22,Données!$B$3:$U$1479,20,FALSE)),0,VLOOKUP(B22,Données!$B$3:$U$1479,20,FALSE))</f>
        <v>0</v>
      </c>
      <c r="J22" s="212"/>
      <c r="Q22" s="291"/>
      <c r="R22" s="291" t="str">
        <f t="shared" si="0"/>
        <v/>
      </c>
    </row>
    <row r="23" spans="1:18" ht="15.75" customHeight="1" x14ac:dyDescent="0.25">
      <c r="A23" s="593" t="s">
        <v>42</v>
      </c>
      <c r="B23" s="209" t="s">
        <v>237</v>
      </c>
      <c r="C23" s="223" t="str">
        <f>IF(ISERROR(VLOOKUP(B23,Données!$B$3:$L$1479,5,FALSE)),"",VLOOKUP(B23,Données!$B$3:$L$1479,5,FALSE))</f>
        <v/>
      </c>
      <c r="D23" s="347" t="str">
        <f>IF(ISERROR(VLOOKUP(B23,Données!$B$3:$X$1479,23,FALSE)),"",VLOOKUP(B23,Données!$B$3:$X$1479,23,FALSE))</f>
        <v/>
      </c>
      <c r="E23" s="223" t="str">
        <f>IF(ISERROR(VLOOKUP(B23,Données!$B$3:$L$1479,7,FALSE)),"",VLOOKUP(B23,Données!$B$3:$L$1479,7,FALSE))</f>
        <v/>
      </c>
      <c r="F23" s="224">
        <f>IF(ISERROR(VLOOKUP(B23,Données!$B$3:$U$1479,11,FALSE)),0,VLOOKUP(B23,Données!$B$3:$U$1479,11,FALSE))</f>
        <v>0</v>
      </c>
      <c r="G23" s="225">
        <f>VALUE(COUNTIF(Validation!$A$2:$H$64,B23))-1</f>
        <v>0</v>
      </c>
      <c r="H23" s="363">
        <f>IF(ISERROR(VLOOKUP(B23,Données!$B$3:$U$1479,12,FALSE)),0,VLOOKUP(B23,Données!$B$3:$U$1479,12,FALSE))</f>
        <v>0</v>
      </c>
      <c r="I23" s="226">
        <f>IF(ISERROR(VLOOKUP(B23,Données!$B$3:$U$1479,20,FALSE)),0,VLOOKUP(B23,Données!$B$3:$U$1479,20,FALSE))</f>
        <v>0</v>
      </c>
      <c r="J23" s="212"/>
      <c r="O23" s="41"/>
      <c r="P23" s="209"/>
      <c r="Q23" s="291"/>
      <c r="R23" s="291" t="str">
        <f t="shared" si="0"/>
        <v/>
      </c>
    </row>
    <row r="24" spans="1:18" ht="15.75" customHeight="1" x14ac:dyDescent="0.25">
      <c r="A24" s="594"/>
      <c r="B24" s="209" t="s">
        <v>844</v>
      </c>
      <c r="C24" s="223" t="str">
        <f>IF(ISERROR(VLOOKUP(B24,Données!$B$3:$L$1479,5,FALSE)),"",VLOOKUP(B24,Données!$B$3:$L$1479,5,FALSE))</f>
        <v/>
      </c>
      <c r="D24" s="347" t="str">
        <f>IF(ISERROR(VLOOKUP(B24,Données!$B$3:$X$1479,23,FALSE)),"",VLOOKUP(B24,Données!$B$3:$X$1479,23,FALSE))</f>
        <v/>
      </c>
      <c r="E24" s="223" t="str">
        <f>IF(ISERROR(VLOOKUP(B24,Données!$B$3:$L$1479,7,FALSE)),"",VLOOKUP(B24,Données!$B$3:$L$1479,7,FALSE))</f>
        <v/>
      </c>
      <c r="F24" s="224">
        <f>IF(ISERROR(VLOOKUP(B24,Données!$B$3:$U$1479,11,FALSE)),0,VLOOKUP(B24,Données!$B$3:$U$1479,11,FALSE))</f>
        <v>0</v>
      </c>
      <c r="G24" s="225">
        <f>VALUE(COUNTIF(Validation!$A$2:$H$64,B24))-1</f>
        <v>0</v>
      </c>
      <c r="H24" s="363">
        <f>IF(ISERROR(VLOOKUP(B24,Données!$B$3:$U$1479,12,FALSE)),0,VLOOKUP(B24,Données!$B$3:$U$1479,12,FALSE))</f>
        <v>0</v>
      </c>
      <c r="I24" s="226">
        <f>IF(ISERROR(VLOOKUP(B24,Données!$B$3:$U$1479,20,FALSE)),0,VLOOKUP(B24,Données!$B$3:$U$1479,20,FALSE))</f>
        <v>0</v>
      </c>
      <c r="J24" s="212"/>
      <c r="O24" s="41"/>
      <c r="P24" s="209"/>
      <c r="Q24" s="291"/>
      <c r="R24" s="291" t="str">
        <f t="shared" si="0"/>
        <v/>
      </c>
    </row>
    <row r="25" spans="1:18" ht="15.75" customHeight="1" x14ac:dyDescent="0.25">
      <c r="A25" s="594"/>
      <c r="B25" s="209" t="s">
        <v>221</v>
      </c>
      <c r="C25" s="223" t="str">
        <f>IF(ISERROR(VLOOKUP(B25,Données!$B$3:$L$1479,5,FALSE)),"",VLOOKUP(B25,Données!$B$3:$L$1479,5,FALSE))</f>
        <v/>
      </c>
      <c r="D25" s="347" t="str">
        <f>IF(ISERROR(VLOOKUP(B25,Données!$B$3:$X$1479,23,FALSE)),"",VLOOKUP(B25,Données!$B$3:$X$1479,23,FALSE))</f>
        <v/>
      </c>
      <c r="E25" s="223" t="str">
        <f>IF(ISERROR(VLOOKUP(B25,Données!$B$3:$L$1479,7,FALSE)),"",VLOOKUP(B25,Données!$B$3:$L$1479,7,FALSE))</f>
        <v/>
      </c>
      <c r="F25" s="224">
        <f>IF(ISERROR(VLOOKUP(B25,Données!$B$3:$U$1479,11,FALSE)),0,VLOOKUP(B25,Données!$B$3:$U$1479,11,FALSE))</f>
        <v>0</v>
      </c>
      <c r="G25" s="225">
        <f>VALUE(COUNTIF(Validation!$A$2:$H$64,B25))-1</f>
        <v>0</v>
      </c>
      <c r="H25" s="363">
        <f>IF(ISERROR(VLOOKUP(B25,Données!$B$3:$U$1479,12,FALSE)),0,VLOOKUP(B25,Données!$B$3:$U$1479,12,FALSE))</f>
        <v>0</v>
      </c>
      <c r="I25" s="226">
        <f>IF(ISERROR(VLOOKUP(B25,Données!$B$3:$U$1479,20,FALSE)),0,VLOOKUP(B25,Données!$B$3:$U$1479,20,FALSE))</f>
        <v>0</v>
      </c>
      <c r="J25" s="212"/>
      <c r="N25" s="41"/>
      <c r="O25" s="41"/>
      <c r="P25" s="209"/>
      <c r="Q25" s="291"/>
      <c r="R25" s="291" t="str">
        <f t="shared" si="0"/>
        <v/>
      </c>
    </row>
    <row r="26" spans="1:18" ht="15.75" customHeight="1" x14ac:dyDescent="0.25">
      <c r="A26" s="594"/>
      <c r="B26" s="209" t="s">
        <v>157</v>
      </c>
      <c r="C26" s="223" t="str">
        <f>IF(ISERROR(VLOOKUP(B26,Données!$B$3:$L$1479,5,FALSE)),"",VLOOKUP(B26,Données!$B$3:$L$1479,5,FALSE))</f>
        <v/>
      </c>
      <c r="D26" s="347" t="str">
        <f>IF(ISERROR(VLOOKUP(B26,Données!$B$3:$X$1479,23,FALSE)),"",VLOOKUP(B26,Données!$B$3:$X$1479,23,FALSE))</f>
        <v/>
      </c>
      <c r="E26" s="223" t="str">
        <f>IF(ISERROR(VLOOKUP(B26,Données!$B$3:$L$1479,7,FALSE)),"",VLOOKUP(B26,Données!$B$3:$L$1479,7,FALSE))</f>
        <v/>
      </c>
      <c r="F26" s="224">
        <f>IF(ISERROR(VLOOKUP(B26,Données!$B$3:$U$1479,11,FALSE)),0,VLOOKUP(B26,Données!$B$3:$U$1479,11,FALSE))</f>
        <v>0</v>
      </c>
      <c r="G26" s="225">
        <f>VALUE(COUNTIF(Validation!$A$2:$H$64,B26))-1</f>
        <v>0</v>
      </c>
      <c r="H26" s="363">
        <f>IF(ISERROR(VLOOKUP(B26,Données!$B$3:$U$1479,12,FALSE)),0,VLOOKUP(B26,Données!$B$3:$U$1479,12,FALSE))</f>
        <v>0</v>
      </c>
      <c r="I26" s="226">
        <f>IF(ISERROR(VLOOKUP(B26,Données!$B$3:$U$1479,20,FALSE)),0,VLOOKUP(B26,Données!$B$3:$U$1479,20,FALSE))</f>
        <v>0</v>
      </c>
      <c r="J26" s="212"/>
      <c r="P26" s="209"/>
      <c r="Q26" s="291"/>
      <c r="R26" s="291" t="str">
        <f t="shared" si="0"/>
        <v/>
      </c>
    </row>
    <row r="27" spans="1:18" ht="15.75" customHeight="1" x14ac:dyDescent="0.25">
      <c r="A27" s="594"/>
      <c r="B27" s="209"/>
      <c r="C27" s="223" t="str">
        <f>IF(ISERROR(VLOOKUP(B27,Données!$B$3:$L$1479,5,FALSE)),"",VLOOKUP(B27,Données!$B$3:$L$1479,5,FALSE))</f>
        <v/>
      </c>
      <c r="D27" s="347" t="str">
        <f>IF(ISERROR(VLOOKUP(B27,Données!$B$3:$X$1479,23,FALSE)),"",VLOOKUP(B27,Données!$B$3:$X$1479,23,FALSE))</f>
        <v/>
      </c>
      <c r="E27" s="223" t="str">
        <f>IF(ISERROR(VLOOKUP(B27,Données!$B$3:$L$1479,7,FALSE)),"",VLOOKUP(B27,Données!$B$3:$L$1479,7,FALSE))</f>
        <v/>
      </c>
      <c r="F27" s="224">
        <f>IF(ISERROR(VLOOKUP(B27,Données!$B$3:$U$1479,11,FALSE)),0,VLOOKUP(B27,Données!$B$3:$U$1479,11,FALSE))</f>
        <v>0</v>
      </c>
      <c r="G27" s="225">
        <f>VALUE(COUNTIF(Validation!$A$2:$H$64,B27))-1</f>
        <v>198</v>
      </c>
      <c r="H27" s="363">
        <f>IF(ISERROR(VLOOKUP(B27,Données!$B$3:$U$1479,12,FALSE)),0,VLOOKUP(B27,Données!$B$3:$U$1479,12,FALSE))</f>
        <v>0</v>
      </c>
      <c r="I27" s="226">
        <f>IF(ISERROR(VLOOKUP(B27,Données!$B$3:$U$1479,20,FALSE)),0,VLOOKUP(B27,Données!$B$3:$U$1479,20,FALSE))</f>
        <v>0</v>
      </c>
      <c r="J27" s="212"/>
      <c r="P27" s="209"/>
      <c r="R27" s="291" t="str">
        <f t="shared" si="0"/>
        <v/>
      </c>
    </row>
    <row r="28" spans="1:18" ht="15.75" customHeight="1" x14ac:dyDescent="0.25">
      <c r="A28" s="594"/>
      <c r="B28" s="209"/>
      <c r="C28" s="223" t="str">
        <f>IF(ISERROR(VLOOKUP(B28,Données!$B$3:$L$1479,5,FALSE)),"",VLOOKUP(B28,Données!$B$3:$L$1479,5,FALSE))</f>
        <v/>
      </c>
      <c r="D28" s="347" t="str">
        <f>IF(ISERROR(VLOOKUP(B28,Données!$B$3:$X$1479,23,FALSE)),"",VLOOKUP(B28,Données!$B$3:$X$1479,23,FALSE))</f>
        <v/>
      </c>
      <c r="E28" s="223" t="str">
        <f>IF(ISERROR(VLOOKUP(B28,Données!$B$3:$L$1479,7,FALSE)),"",VLOOKUP(B28,Données!$B$3:$L$1479,7,FALSE))</f>
        <v/>
      </c>
      <c r="F28" s="224">
        <f>IF(ISERROR(VLOOKUP(B28,Données!$B$3:$U$1479,11,FALSE)),0,VLOOKUP(B28,Données!$B$3:$U$1479,11,FALSE))</f>
        <v>0</v>
      </c>
      <c r="G28" s="225">
        <f>VALUE(COUNTIF(Validation!$A$2:$H$64,B28))-1</f>
        <v>198</v>
      </c>
      <c r="H28" s="363">
        <f>IF(ISERROR(VLOOKUP(B28,Données!$B$3:$U$1479,12,FALSE)),0,VLOOKUP(B28,Données!$B$3:$U$1479,12,FALSE))</f>
        <v>0</v>
      </c>
      <c r="I28" s="226">
        <f>IF(ISERROR(VLOOKUP(B28,Données!$B$3:$U$1479,20,FALSE)),0,VLOOKUP(B28,Données!$B$3:$U$1479,20,FALSE))</f>
        <v>0</v>
      </c>
      <c r="J28" s="212"/>
      <c r="N28" s="41"/>
      <c r="O28" s="41"/>
      <c r="R28" s="291" t="str">
        <f t="shared" si="0"/>
        <v/>
      </c>
    </row>
    <row r="29" spans="1:18" ht="15.75" customHeight="1" x14ac:dyDescent="0.25">
      <c r="A29" s="594"/>
      <c r="B29" s="209"/>
      <c r="C29" s="223" t="str">
        <f>IF(ISERROR(VLOOKUP(B29,Données!$B$3:$L$1479,5,FALSE)),"",VLOOKUP(B29,Données!$B$3:$L$1479,5,FALSE))</f>
        <v/>
      </c>
      <c r="D29" s="347" t="str">
        <f>IF(ISERROR(VLOOKUP(B29,Données!$B$3:$X$1479,23,FALSE)),"",VLOOKUP(B29,Données!$B$3:$X$1479,23,FALSE))</f>
        <v/>
      </c>
      <c r="E29" s="223" t="str">
        <f>IF(ISERROR(VLOOKUP(B29,Données!$B$3:$L$1479,7,FALSE)),"",VLOOKUP(B29,Données!$B$3:$L$1479,7,FALSE))</f>
        <v/>
      </c>
      <c r="F29" s="224">
        <f>IF(ISERROR(VLOOKUP(B29,Données!$B$3:$U$1479,11,FALSE)),0,VLOOKUP(B29,Données!$B$3:$U$1479,11,FALSE))</f>
        <v>0</v>
      </c>
      <c r="G29" s="225">
        <f>VALUE(COUNTIF(Validation!$A$2:$H$64,B29))-1</f>
        <v>198</v>
      </c>
      <c r="H29" s="363">
        <f>IF(ISERROR(VLOOKUP(B29,Données!$B$3:$U$1479,12,FALSE)),0,VLOOKUP(B29,Données!$B$3:$U$1479,12,FALSE))</f>
        <v>0</v>
      </c>
      <c r="I29" s="226">
        <f>IF(ISERROR(VLOOKUP(B29,Données!$B$3:$U$1479,20,FALSE)),0,VLOOKUP(B29,Données!$B$3:$U$1479,20,FALSE))</f>
        <v>0</v>
      </c>
      <c r="J29" s="212"/>
      <c r="O29" s="41"/>
      <c r="P29" s="209"/>
      <c r="R29" s="291" t="str">
        <f t="shared" si="0"/>
        <v/>
      </c>
    </row>
    <row r="30" spans="1:18" ht="15.75" customHeight="1" x14ac:dyDescent="0.25">
      <c r="A30" s="594"/>
      <c r="B30" s="236"/>
      <c r="C30" s="223" t="str">
        <f>IF(ISERROR(VLOOKUP(B30,Données!$B$3:$L$1479,5,FALSE)),"",VLOOKUP(B30,Données!$B$3:$L$1479,5,FALSE))</f>
        <v/>
      </c>
      <c r="D30" s="347" t="str">
        <f>IF(ISERROR(VLOOKUP(B30,Données!$B$3:$X$1479,23,FALSE)),"",VLOOKUP(B30,Données!$B$3:$X$1479,23,FALSE))</f>
        <v/>
      </c>
      <c r="E30" s="223" t="str">
        <f>IF(ISERROR(VLOOKUP(B30,Données!$B$3:$L$1479,7,FALSE)),"",VLOOKUP(B30,Données!$B$3:$L$1479,7,FALSE))</f>
        <v/>
      </c>
      <c r="F30" s="224">
        <f>IF(ISERROR(VLOOKUP(B30,Données!$B$3:$U$1479,11,FALSE)),0,VLOOKUP(B30,Données!$B$3:$U$1479,11,FALSE))</f>
        <v>0</v>
      </c>
      <c r="G30" s="225">
        <f>VALUE(COUNTIF(Validation!$A$2:$H$64,B30))-1</f>
        <v>198</v>
      </c>
      <c r="H30" s="363">
        <f>IF(ISERROR(VLOOKUP(B30,Données!$B$3:$U$1479,12,FALSE)),0,VLOOKUP(B30,Données!$B$3:$U$1479,12,FALSE))</f>
        <v>0</v>
      </c>
      <c r="I30" s="226">
        <f>IF(ISERROR(VLOOKUP(B30,Données!$B$3:$U$1479,20,FALSE)),0,VLOOKUP(B30,Données!$B$3:$U$1479,20,FALSE))</f>
        <v>0</v>
      </c>
      <c r="J30" s="212"/>
      <c r="N30" s="41"/>
      <c r="O30" s="41"/>
      <c r="P30" s="209"/>
      <c r="R30" s="291" t="str">
        <f t="shared" si="0"/>
        <v/>
      </c>
    </row>
    <row r="31" spans="1:18" ht="15.75" x14ac:dyDescent="0.25">
      <c r="A31" s="595" t="s">
        <v>37</v>
      </c>
      <c r="B31" s="595"/>
      <c r="C31" s="595"/>
      <c r="D31" s="595"/>
      <c r="E31" s="596"/>
      <c r="F31" s="308">
        <f>ROUNDDOWN(SUM(F3:F30),2)</f>
        <v>0</v>
      </c>
      <c r="G31" s="237"/>
      <c r="H31" s="324">
        <f>SUM(H3:H30)</f>
        <v>0</v>
      </c>
      <c r="J31" s="212"/>
      <c r="O31" s="41"/>
      <c r="P31" s="209"/>
      <c r="R31" s="291" t="str">
        <f t="shared" si="0"/>
        <v/>
      </c>
    </row>
    <row r="32" spans="1:18" ht="19.5" thickBot="1" x14ac:dyDescent="0.35">
      <c r="A32" s="597" t="s">
        <v>44</v>
      </c>
      <c r="B32" s="597"/>
      <c r="C32" s="597"/>
      <c r="D32" s="597"/>
      <c r="E32" s="598"/>
      <c r="F32" s="316">
        <f>'Calcul Masse Salariale'!$B$5-F31</f>
        <v>102000000</v>
      </c>
      <c r="G32" s="240"/>
      <c r="H32" s="332">
        <f>'Calcul Masse Salariale'!$B$6-H31</f>
        <v>102000000</v>
      </c>
      <c r="J32" s="212"/>
      <c r="O32" s="41"/>
      <c r="P32" s="209"/>
      <c r="R32" s="291" t="str">
        <f t="shared" si="0"/>
        <v/>
      </c>
    </row>
    <row r="33" spans="1:18" ht="16.5" thickBot="1" x14ac:dyDescent="0.3">
      <c r="F33" s="367"/>
      <c r="J33" s="212"/>
      <c r="O33" s="41"/>
      <c r="P33" s="209"/>
      <c r="R33" s="291" t="str">
        <f t="shared" si="0"/>
        <v/>
      </c>
    </row>
    <row r="34" spans="1:18" ht="30.75" thickBot="1" x14ac:dyDescent="0.3">
      <c r="B34" s="414" t="s">
        <v>36</v>
      </c>
      <c r="C34" s="415" t="s">
        <v>52</v>
      </c>
      <c r="D34" s="415" t="s">
        <v>405</v>
      </c>
      <c r="E34" s="415" t="s">
        <v>5</v>
      </c>
      <c r="F34" s="416" t="s">
        <v>134</v>
      </c>
      <c r="G34" s="417" t="s">
        <v>189</v>
      </c>
      <c r="H34" s="418" t="s">
        <v>1157</v>
      </c>
      <c r="I34" s="419" t="s">
        <v>2405</v>
      </c>
      <c r="J34" s="212"/>
      <c r="N34" s="41"/>
      <c r="O34" s="41"/>
      <c r="P34" s="209"/>
      <c r="R34" s="291" t="str">
        <f t="shared" si="0"/>
        <v/>
      </c>
    </row>
    <row r="35" spans="1:18" ht="19.5" thickBot="1" x14ac:dyDescent="0.35">
      <c r="A35" s="505" t="s">
        <v>2403</v>
      </c>
      <c r="B35" s="453"/>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55">
        <f>VALUE(COUNTIF(Validation!$A$2:$H$120,B35))-1</f>
        <v>198</v>
      </c>
      <c r="H35" s="404">
        <f>IF(ISERROR(VLOOKUP(B35,Données!$B$3:$U$1479,12,FALSE)),0,VLOOKUP(B35,Données!$B$3:$U$1479,12,FALSE))</f>
        <v>0</v>
      </c>
      <c r="I35" s="405">
        <f>IF(ISERROR(VLOOKUP(B35,Données!$E$3:$U$1479,17,FALSE)),0,VLOOKUP(B35,Données!$E$3:$U$1479,17,FALSE))</f>
        <v>0</v>
      </c>
      <c r="J35" s="212"/>
      <c r="O35" s="41"/>
      <c r="P35" s="209"/>
      <c r="R35" s="291" t="str">
        <f t="shared" si="0"/>
        <v/>
      </c>
    </row>
    <row r="36" spans="1:18" ht="19.5" thickBot="1" x14ac:dyDescent="0.35">
      <c r="A36" s="506"/>
      <c r="B36" s="406" t="s">
        <v>2406</v>
      </c>
      <c r="C36" s="507">
        <v>43439</v>
      </c>
      <c r="D36" s="508"/>
      <c r="E36" s="508"/>
      <c r="F36" s="407" t="s">
        <v>2407</v>
      </c>
      <c r="G36" s="507">
        <f>IF(C36="","",C36+28)</f>
        <v>43467</v>
      </c>
      <c r="H36" s="508"/>
      <c r="I36" s="508"/>
      <c r="J36" s="212"/>
      <c r="N36" s="41"/>
      <c r="O36" s="41"/>
      <c r="P36" s="209"/>
      <c r="R36" s="291" t="str">
        <f t="shared" si="0"/>
        <v/>
      </c>
    </row>
    <row r="37" spans="1:18" x14ac:dyDescent="0.25">
      <c r="J37" s="212"/>
      <c r="P37" s="209"/>
      <c r="R37" s="291" t="str">
        <f t="shared" si="0"/>
        <v/>
      </c>
    </row>
    <row r="38" spans="1:18" ht="34.5" customHeight="1" x14ac:dyDescent="0.25">
      <c r="A38" s="60"/>
      <c r="B38" s="62" t="s">
        <v>36</v>
      </c>
      <c r="C38" s="62" t="s">
        <v>52</v>
      </c>
      <c r="D38" s="62" t="s">
        <v>405</v>
      </c>
      <c r="E38" s="7" t="s">
        <v>2404</v>
      </c>
      <c r="F38" s="399" t="s">
        <v>134</v>
      </c>
      <c r="G38" s="68" t="s">
        <v>195</v>
      </c>
      <c r="H38" s="218" t="s">
        <v>2678</v>
      </c>
      <c r="I38" s="67" t="s">
        <v>1</v>
      </c>
      <c r="J38" s="212"/>
      <c r="O38" s="41"/>
      <c r="P38" s="209"/>
      <c r="Q38" s="291"/>
      <c r="R38" s="291" t="str">
        <f t="shared" si="0"/>
        <v/>
      </c>
    </row>
    <row r="39" spans="1:18" ht="15.75" x14ac:dyDescent="0.25">
      <c r="A39" s="496" t="s">
        <v>43</v>
      </c>
      <c r="B39" s="353" t="s">
        <v>548</v>
      </c>
      <c r="C39" s="74" t="str">
        <f>IF(ISERROR(VLOOKUP(B39,Données!$B$3:$L$1479,5,FALSE)),"",VLOOKUP(B39,Données!$B$3:$L$1479,5,FALSE))</f>
        <v/>
      </c>
      <c r="D39" s="347" t="str">
        <f>IF(ISERROR(VLOOKUP(B39,Données!$B$3:$X$1479,23,FALSE)),"",VLOOKUP(B39,Données!$B$3:$X$1479,23,FALSE))</f>
        <v/>
      </c>
      <c r="E39" s="228">
        <v>2015</v>
      </c>
      <c r="F39" s="358">
        <f>IF(ISERROR(VLOOKUP(B39,Données!$B$3:$U$1479,11,FALSE)),0,VLOOKUP(B39,Données!$B$3:$U$1479,11,FALSE))</f>
        <v>0</v>
      </c>
      <c r="G39" s="74">
        <f t="shared" ref="G39:G73" si="1">I39</f>
        <v>1</v>
      </c>
      <c r="H39" s="363">
        <f>IF(ISERROR(VLOOKUP(B39,Données!$B$3:$U$1479,12,FALSE)),0,VLOOKUP(B39,Données!$B$3:$U$1479,12,FALSE))</f>
        <v>0</v>
      </c>
      <c r="I39" s="74">
        <f>IF(((E39+5)-'Calcul Masse Salariale'!$B$1)&lt;=0,0,(E39+5)-'Calcul Masse Salariale'!$B$1)</f>
        <v>1</v>
      </c>
      <c r="J39" s="212"/>
    </row>
    <row r="40" spans="1:18" ht="15.75" x14ac:dyDescent="0.25">
      <c r="A40" s="496"/>
      <c r="B40" s="353" t="s">
        <v>847</v>
      </c>
      <c r="C40" s="74" t="str">
        <f>IF(ISERROR(VLOOKUP(B40,Données!$B$3:$L$1479,5,FALSE)),"",VLOOKUP(B40,Données!$B$3:$L$1479,5,FALSE))</f>
        <v/>
      </c>
      <c r="D40" s="347" t="str">
        <f>IF(ISERROR(VLOOKUP(B40,Données!$B$3:$X$1479,23,FALSE)),"",VLOOKUP(B40,Données!$B$3:$X$1479,23,FALSE))</f>
        <v/>
      </c>
      <c r="E40" s="228">
        <v>2016</v>
      </c>
      <c r="F40" s="358">
        <f>IF(ISERROR(VLOOKUP(B40,Données!$B$3:$U$1479,11,FALSE)),0,VLOOKUP(B40,Données!$B$3:$U$1479,11,FALSE))</f>
        <v>0</v>
      </c>
      <c r="G40" s="74">
        <f t="shared" si="1"/>
        <v>2</v>
      </c>
      <c r="H40" s="363">
        <f>IF(ISERROR(VLOOKUP(B40,Données!$B$3:$U$1479,12,FALSE)),0,VLOOKUP(B40,Données!$B$3:$U$1479,12,FALSE))</f>
        <v>0</v>
      </c>
      <c r="I40" s="74">
        <f>IF(((E40+5)-'Calcul Masse Salariale'!$B$1)&lt;=0,0,(E40+5)-'Calcul Masse Salariale'!$B$1)</f>
        <v>2</v>
      </c>
      <c r="J40" s="212"/>
    </row>
    <row r="41" spans="1:18" ht="18.75" x14ac:dyDescent="0.3">
      <c r="A41" s="496"/>
      <c r="B41" s="353" t="s">
        <v>1004</v>
      </c>
      <c r="C41" s="74" t="str">
        <f>IF(ISERROR(VLOOKUP(B41,Données!$B$3:$L$1479,5,FALSE)),"",VLOOKUP(B41,Données!$B$3:$L$1479,5,FALSE))</f>
        <v/>
      </c>
      <c r="D41" s="347" t="str">
        <f>IF(ISERROR(VLOOKUP(B41,Données!$B$3:$X$1479,23,FALSE)),"",VLOOKUP(B41,Données!$B$3:$X$1479,23,FALSE))</f>
        <v/>
      </c>
      <c r="E41" s="228">
        <v>2016</v>
      </c>
      <c r="F41" s="358">
        <f>IF(ISERROR(VLOOKUP(B41,Données!$B$3:$U$1479,11,FALSE)),0,VLOOKUP(B41,Données!$B$3:$U$1479,11,FALSE))</f>
        <v>0</v>
      </c>
      <c r="G41" s="74">
        <f t="shared" si="1"/>
        <v>2</v>
      </c>
      <c r="H41" s="363">
        <f>IF(ISERROR(VLOOKUP(B41,Données!$B$3:$U$1479,12,FALSE)),0,VLOOKUP(B41,Données!$B$3:$U$1479,12,FALSE))</f>
        <v>0</v>
      </c>
      <c r="I41" s="74">
        <f>IF(((E41+5)-'Calcul Masse Salariale'!$B$1)&lt;=0,0,(E41+5)-'Calcul Masse Salariale'!$B$1)</f>
        <v>2</v>
      </c>
      <c r="J41" s="241"/>
    </row>
    <row r="42" spans="1:18" ht="15.75" x14ac:dyDescent="0.25">
      <c r="A42" s="496"/>
      <c r="B42" s="353" t="s">
        <v>712</v>
      </c>
      <c r="C42" s="74" t="str">
        <f>IF(ISERROR(VLOOKUP(B42,Données!$B$3:$L$1479,5,FALSE)),"",VLOOKUP(B42,Données!$B$3:$L$1479,5,FALSE))</f>
        <v/>
      </c>
      <c r="D42" s="347" t="str">
        <f>IF(ISERROR(VLOOKUP(B42,Données!$B$3:$X$1479,23,FALSE)),"",VLOOKUP(B42,Données!$B$3:$X$1479,23,FALSE))</f>
        <v/>
      </c>
      <c r="E42" s="228">
        <v>2016</v>
      </c>
      <c r="F42" s="358">
        <f>IF(ISERROR(VLOOKUP(B42,Données!$B$3:$U$1479,11,FALSE)),0,VLOOKUP(B42,Données!$B$3:$U$1479,11,FALSE))</f>
        <v>0</v>
      </c>
      <c r="G42" s="74">
        <f t="shared" si="1"/>
        <v>2</v>
      </c>
      <c r="H42" s="363">
        <f>IF(ISERROR(VLOOKUP(B42,Données!$B$3:$U$1479,12,FALSE)),0,VLOOKUP(B42,Données!$B$3:$U$1479,12,FALSE))</f>
        <v>0</v>
      </c>
      <c r="I42" s="74">
        <f>IF(((E42+5)-'Calcul Masse Salariale'!$B$1)&lt;=0,0,(E42+5)-'Calcul Masse Salariale'!$B$1)</f>
        <v>2</v>
      </c>
      <c r="J42" s="212"/>
    </row>
    <row r="43" spans="1:18" ht="15.75" x14ac:dyDescent="0.25">
      <c r="A43" s="496"/>
      <c r="B43" s="354" t="s">
        <v>143</v>
      </c>
      <c r="C43" s="74" t="str">
        <f>IF(ISERROR(VLOOKUP(B43,Données!$B$3:$L$1479,5,FALSE)),"",VLOOKUP(B43,Données!$B$3:$L$1479,5,FALSE))</f>
        <v/>
      </c>
      <c r="D43" s="347" t="str">
        <f>IF(ISERROR(VLOOKUP(B43,Données!$B$3:$X$1479,23,FALSE)),"",VLOOKUP(B43,Données!$B$3:$X$1479,23,FALSE))</f>
        <v/>
      </c>
      <c r="E43" s="228">
        <v>2017</v>
      </c>
      <c r="F43" s="358">
        <f>IF(ISERROR(VLOOKUP(B43,Données!$B$3:$U$1479,11,FALSE)),0,VLOOKUP(B43,Données!$B$3:$U$1479,11,FALSE))</f>
        <v>0</v>
      </c>
      <c r="G43" s="74">
        <f t="shared" si="1"/>
        <v>3</v>
      </c>
      <c r="H43" s="363">
        <f>IF(ISERROR(VLOOKUP(B43,Données!$B$3:$U$1479,12,FALSE)),0,VLOOKUP(B43,Données!$B$3:$U$1479,12,FALSE))</f>
        <v>0</v>
      </c>
      <c r="I43" s="74">
        <f>IF(((E43+5)-'Calcul Masse Salariale'!$B$1)&lt;=0,0,(E43+5)-'Calcul Masse Salariale'!$B$1)</f>
        <v>3</v>
      </c>
      <c r="J43" s="212"/>
    </row>
    <row r="44" spans="1:18" ht="15.75" x14ac:dyDescent="0.25">
      <c r="A44" s="496"/>
      <c r="B44" s="354" t="s">
        <v>145</v>
      </c>
      <c r="C44" s="74" t="str">
        <f>IF(ISERROR(VLOOKUP(B44,Données!$B$3:$L$1479,5,FALSE)),"",VLOOKUP(B44,Données!$B$3:$L$1479,5,FALSE))</f>
        <v/>
      </c>
      <c r="D44" s="347" t="str">
        <f>IF(ISERROR(VLOOKUP(B44,Données!$B$3:$X$1479,23,FALSE)),"",VLOOKUP(B44,Données!$B$3:$X$1479,23,FALSE))</f>
        <v/>
      </c>
      <c r="E44" s="228">
        <v>2017</v>
      </c>
      <c r="F44" s="358">
        <f>IF(ISERROR(VLOOKUP(B44,Données!$B$3:$U$1479,11,FALSE)),0,VLOOKUP(B44,Données!$B$3:$U$1479,11,FALSE))</f>
        <v>0</v>
      </c>
      <c r="G44" s="74">
        <f t="shared" si="1"/>
        <v>3</v>
      </c>
      <c r="H44" s="363">
        <f>IF(ISERROR(VLOOKUP(B44,Données!$B$3:$U$1479,12,FALSE)),0,VLOOKUP(B44,Données!$B$3:$U$1479,12,FALSE))</f>
        <v>0</v>
      </c>
      <c r="I44" s="74">
        <f>IF(((E44+5)-'Calcul Masse Salariale'!$B$1)&lt;=0,0,(E44+5)-'Calcul Masse Salariale'!$B$1)</f>
        <v>3</v>
      </c>
      <c r="J44" s="212"/>
    </row>
    <row r="45" spans="1:18" ht="15.75" x14ac:dyDescent="0.25">
      <c r="A45" s="496"/>
      <c r="B45" s="355" t="s">
        <v>164</v>
      </c>
      <c r="C45" s="74" t="str">
        <f>IF(ISERROR(VLOOKUP(B45,Données!$B$3:$L$1479,5,FALSE)),"",VLOOKUP(B45,Données!$B$3:$L$1479,5,FALSE))</f>
        <v/>
      </c>
      <c r="D45" s="347" t="str">
        <f>IF(ISERROR(VLOOKUP(B45,Données!$B$3:$X$1479,23,FALSE)),"",VLOOKUP(B45,Données!$B$3:$X$1479,23,FALSE))</f>
        <v/>
      </c>
      <c r="E45" s="228">
        <v>2017</v>
      </c>
      <c r="F45" s="358">
        <f>IF(ISERROR(VLOOKUP(B45,Données!$B$3:$U$1479,11,FALSE)),0,VLOOKUP(B45,Données!$B$3:$U$1479,11,FALSE))</f>
        <v>0</v>
      </c>
      <c r="G45" s="74">
        <f t="shared" si="1"/>
        <v>3</v>
      </c>
      <c r="H45" s="363">
        <f>IF(ISERROR(VLOOKUP(B45,Données!$B$3:$U$1479,12,FALSE)),0,VLOOKUP(B45,Données!$B$3:$U$1479,12,FALSE))</f>
        <v>0</v>
      </c>
      <c r="I45" s="74">
        <f>IF(((E45+5)-'Calcul Masse Salariale'!$B$1)&lt;=0,0,(E45+5)-'Calcul Masse Salariale'!$B$1)</f>
        <v>3</v>
      </c>
      <c r="J45" s="212"/>
    </row>
    <row r="46" spans="1:18" ht="15.75" x14ac:dyDescent="0.25">
      <c r="A46" s="496"/>
      <c r="B46" s="357" t="s">
        <v>183</v>
      </c>
      <c r="C46" s="74" t="str">
        <f>IF(ISERROR(VLOOKUP(B46,Données!$B$3:$L$1479,5,FALSE)),"",VLOOKUP(B46,Données!$B$3:$L$1479,5,FALSE))</f>
        <v/>
      </c>
      <c r="D46" s="347" t="str">
        <f>IF(ISERROR(VLOOKUP(B46,Données!$B$3:$X$1479,23,FALSE)),"",VLOOKUP(B46,Données!$B$3:$X$1479,23,FALSE))</f>
        <v/>
      </c>
      <c r="E46" s="228">
        <v>2017</v>
      </c>
      <c r="F46" s="358">
        <f>IF(ISERROR(VLOOKUP(B46,Données!$B$3:$U$1479,11,FALSE)),0,VLOOKUP(B46,Données!$B$3:$U$1479,11,FALSE))</f>
        <v>0</v>
      </c>
      <c r="G46" s="74">
        <f t="shared" si="1"/>
        <v>3</v>
      </c>
      <c r="H46" s="363">
        <f>IF(ISERROR(VLOOKUP(B46,Données!$B$3:$U$1479,12,FALSE)),0,VLOOKUP(B46,Données!$B$3:$U$1479,12,FALSE))</f>
        <v>0</v>
      </c>
      <c r="I46" s="74">
        <f>IF(((E46+5)-'Calcul Masse Salariale'!$B$1)&lt;=0,0,(E46+5)-'Calcul Masse Salariale'!$B$1)</f>
        <v>3</v>
      </c>
      <c r="J46" s="212"/>
    </row>
    <row r="47" spans="1:18" ht="15.75" x14ac:dyDescent="0.25">
      <c r="A47" s="496"/>
      <c r="B47" s="229" t="s">
        <v>563</v>
      </c>
      <c r="C47" s="74" t="str">
        <f>IF(ISERROR(VLOOKUP(B47,Données!$B$3:$L$1479,5,FALSE)),"",VLOOKUP(B47,Données!$B$3:$L$1479,5,FALSE))</f>
        <v/>
      </c>
      <c r="D47" s="347" t="str">
        <f>IF(ISERROR(VLOOKUP(B47,Données!$B$3:$X$1479,23,FALSE)),"",VLOOKUP(B47,Données!$B$3:$X$1479,23,FALSE))</f>
        <v/>
      </c>
      <c r="E47" s="228">
        <v>2018</v>
      </c>
      <c r="F47" s="358">
        <f>IF(ISERROR(VLOOKUP(B47,Données!$B$3:$U$1479,11,FALSE)),0,VLOOKUP(B47,Données!$B$3:$U$1479,11,FALSE))</f>
        <v>0</v>
      </c>
      <c r="G47" s="74">
        <f t="shared" si="1"/>
        <v>4</v>
      </c>
      <c r="H47" s="363">
        <f>IF(ISERROR(VLOOKUP(B47,Données!$B$3:$U$1479,12,FALSE)),0,VLOOKUP(B47,Données!$B$3:$U$1479,12,FALSE))</f>
        <v>0</v>
      </c>
      <c r="I47" s="74">
        <f>IF(((E47+5)-'Calcul Masse Salariale'!$B$1)&lt;=0,0,(E47+5)-'Calcul Masse Salariale'!$B$1)</f>
        <v>4</v>
      </c>
      <c r="J47" s="212"/>
    </row>
    <row r="48" spans="1:18" ht="15.75" x14ac:dyDescent="0.25">
      <c r="A48" s="496"/>
      <c r="B48" s="223" t="s">
        <v>961</v>
      </c>
      <c r="C48" s="74" t="str">
        <f>IF(ISERROR(VLOOKUP(B48,Données!$B$3:$L$1479,5,FALSE)),"",VLOOKUP(B48,Données!$B$3:$L$1479,5,FALSE))</f>
        <v/>
      </c>
      <c r="D48" s="347" t="str">
        <f>IF(ISERROR(VLOOKUP(B48,Données!$B$3:$X$1479,23,FALSE)),"",VLOOKUP(B48,Données!$B$3:$X$1479,23,FALSE))</f>
        <v/>
      </c>
      <c r="E48" s="228">
        <v>2018</v>
      </c>
      <c r="F48" s="358">
        <f>IF(ISERROR(VLOOKUP(B48,Données!$B$3:$U$1479,11,FALSE)),0,VLOOKUP(B48,Données!$B$3:$U$1479,11,FALSE))</f>
        <v>0</v>
      </c>
      <c r="G48" s="74">
        <f t="shared" si="1"/>
        <v>4</v>
      </c>
      <c r="H48" s="363">
        <f>IF(ISERROR(VLOOKUP(B48,Données!$B$3:$U$1479,12,FALSE)),0,VLOOKUP(B48,Données!$B$3:$U$1479,12,FALSE))</f>
        <v>0</v>
      </c>
      <c r="I48" s="74">
        <f>IF(((E48+5)-'Calcul Masse Salariale'!$B$1)&lt;=0,0,(E48+5)-'Calcul Masse Salariale'!$B$1)</f>
        <v>4</v>
      </c>
      <c r="J48" s="212"/>
    </row>
    <row r="49" spans="1:10" ht="15.75" x14ac:dyDescent="0.25">
      <c r="A49" s="496"/>
      <c r="B49" s="228" t="s">
        <v>1212</v>
      </c>
      <c r="C49" s="74" t="str">
        <f>IF(ISERROR(VLOOKUP(B49,Données!$B$3:$L$1479,5,FALSE)),"",VLOOKUP(B49,Données!$B$3:$L$1479,5,FALSE))</f>
        <v/>
      </c>
      <c r="D49" s="347" t="str">
        <f>IF(ISERROR(VLOOKUP(B49,Données!$B$3:$X$1479,23,FALSE)),"",VLOOKUP(B49,Données!$B$3:$X$1479,23,FALSE))</f>
        <v/>
      </c>
      <c r="E49" s="228">
        <v>2018</v>
      </c>
      <c r="F49" s="358">
        <f>IF(ISERROR(VLOOKUP(B49,Données!$B$3:$U$1479,11,FALSE)),0,VLOOKUP(B49,Données!$B$3:$U$1479,11,FALSE))</f>
        <v>0</v>
      </c>
      <c r="G49" s="74">
        <f t="shared" si="1"/>
        <v>4</v>
      </c>
      <c r="H49" s="363">
        <f>IF(ISERROR(VLOOKUP(B49,Données!$B$3:$U$1479,12,FALSE)),0,VLOOKUP(B49,Données!$B$3:$U$1479,12,FALSE))</f>
        <v>0</v>
      </c>
      <c r="I49" s="74">
        <f>IF(((E49+5)-'Calcul Masse Salariale'!$B$1)&lt;=0,0,(E49+5)-'Calcul Masse Salariale'!$B$1)</f>
        <v>4</v>
      </c>
      <c r="J49" s="212"/>
    </row>
    <row r="50" spans="1:10" ht="15.75" x14ac:dyDescent="0.25">
      <c r="A50" s="496"/>
      <c r="B50" s="228" t="s">
        <v>923</v>
      </c>
      <c r="C50" s="74" t="str">
        <f>IF(ISERROR(VLOOKUP(B50,Données!$B$3:$L$1479,5,FALSE)),"",VLOOKUP(B50,Données!$B$3:$L$1479,5,FALSE))</f>
        <v/>
      </c>
      <c r="D50" s="347" t="str">
        <f>IF(ISERROR(VLOOKUP(B50,Données!$B$3:$X$1479,23,FALSE)),"",VLOOKUP(B50,Données!$B$3:$X$1479,23,FALSE))</f>
        <v/>
      </c>
      <c r="E50" s="228">
        <v>2018</v>
      </c>
      <c r="F50" s="358">
        <f>IF(ISERROR(VLOOKUP(B50,Données!$B$3:$U$1479,11,FALSE)),0,VLOOKUP(B50,Données!$B$3:$U$1479,11,FALSE))</f>
        <v>0</v>
      </c>
      <c r="G50" s="74">
        <f t="shared" si="1"/>
        <v>4</v>
      </c>
      <c r="H50" s="363">
        <f>IF(ISERROR(VLOOKUP(B50,Données!$B$3:$U$1479,12,FALSE)),0,VLOOKUP(B50,Données!$B$3:$U$1479,12,FALSE))</f>
        <v>0</v>
      </c>
      <c r="I50" s="74">
        <f>IF(((E50+5)-'Calcul Masse Salariale'!$B$1)&lt;=0,0,(E50+5)-'Calcul Masse Salariale'!$B$1)</f>
        <v>4</v>
      </c>
      <c r="J50" s="212"/>
    </row>
    <row r="51" spans="1:10" ht="15.75" x14ac:dyDescent="0.25">
      <c r="A51" s="496"/>
      <c r="B51" s="228" t="s">
        <v>503</v>
      </c>
      <c r="C51" s="74" t="str">
        <f>IF(ISERROR(VLOOKUP(B51,Données!$B$3:$L$1479,5,FALSE)),"",VLOOKUP(B51,Données!$B$3:$L$1479,5,FALSE))</f>
        <v/>
      </c>
      <c r="D51" s="347" t="str">
        <f>IF(ISERROR(VLOOKUP(B51,Données!$B$3:$X$1479,23,FALSE)),"",VLOOKUP(B51,Données!$B$3:$X$1479,23,FALSE))</f>
        <v/>
      </c>
      <c r="E51" s="228">
        <v>2018</v>
      </c>
      <c r="F51" s="358">
        <f>IF(ISERROR(VLOOKUP(B51,Données!$B$3:$U$1479,11,FALSE)),0,VLOOKUP(B51,Données!$B$3:$U$1479,11,FALSE))</f>
        <v>0</v>
      </c>
      <c r="G51" s="74">
        <f t="shared" si="1"/>
        <v>4</v>
      </c>
      <c r="H51" s="363">
        <f>IF(ISERROR(VLOOKUP(B51,Données!$B$3:$U$1479,12,FALSE)),0,VLOOKUP(B51,Données!$B$3:$U$1479,12,FALSE))</f>
        <v>0</v>
      </c>
      <c r="I51" s="74">
        <f>IF(((E51+5)-'Calcul Masse Salariale'!$B$1)&lt;=0,0,(E51+5)-'Calcul Masse Salariale'!$B$1)</f>
        <v>4</v>
      </c>
      <c r="J51" s="212"/>
    </row>
    <row r="52" spans="1:10" ht="15.75" x14ac:dyDescent="0.25">
      <c r="A52" s="496"/>
      <c r="B52" s="228"/>
      <c r="C52" s="74" t="str">
        <f>IF(ISERROR(VLOOKUP(B52,Données!$B$3:$L$1479,5,FALSE)),"",VLOOKUP(B52,Données!$B$3:$L$1479,5,FALSE))</f>
        <v/>
      </c>
      <c r="D52" s="347" t="str">
        <f>IF(ISERROR(VLOOKUP(B52,Données!$B$3:$X$1479,23,FALSE)),"",VLOOKUP(B52,Données!$B$3:$X$1479,23,FALSE))</f>
        <v/>
      </c>
      <c r="E52" s="228">
        <v>2018</v>
      </c>
      <c r="F52" s="358">
        <f>IF(ISERROR(VLOOKUP(B52,Données!$B$3:$U$1479,11,FALSE)),0,VLOOKUP(B52,Données!$B$3:$U$1479,11,FALSE))</f>
        <v>0</v>
      </c>
      <c r="G52" s="74">
        <f t="shared" si="1"/>
        <v>4</v>
      </c>
      <c r="H52" s="363">
        <f>IF(ISERROR(VLOOKUP(B52,Données!$B$3:$U$1479,12,FALSE)),0,VLOOKUP(B52,Données!$B$3:$U$1479,12,FALSE))</f>
        <v>0</v>
      </c>
      <c r="I52" s="74">
        <f>IF(((E52+5)-'Calcul Masse Salariale'!$B$1)&lt;=0,0,(E52+5)-'Calcul Masse Salariale'!$B$1)</f>
        <v>4</v>
      </c>
      <c r="J52" s="212"/>
    </row>
    <row r="53" spans="1:10" ht="15.75" x14ac:dyDescent="0.25">
      <c r="A53" s="496"/>
      <c r="B53" s="74"/>
      <c r="C53" s="74" t="str">
        <f>IF(ISERROR(VLOOKUP(B53,Données!$B$3:$L$1479,5,FALSE)),"",VLOOKUP(B53,Données!$B$3:$L$1479,5,FALSE))</f>
        <v/>
      </c>
      <c r="D53" s="347" t="str">
        <f>IF(ISERROR(VLOOKUP(B53,Données!$B$3:$X$1479,23,FALSE)),"",VLOOKUP(B53,Données!$B$3:$X$1479,23,FALSE))</f>
        <v/>
      </c>
      <c r="E53" s="74">
        <v>2018</v>
      </c>
      <c r="F53" s="358">
        <f>IF(ISERROR(VLOOKUP(B53,Données!$B$3:$U$1479,11,FALSE)),0,VLOOKUP(B53,Données!$B$3:$U$1479,11,FALSE))</f>
        <v>0</v>
      </c>
      <c r="G53" s="74">
        <f t="shared" si="1"/>
        <v>4</v>
      </c>
      <c r="H53" s="363">
        <f>IF(ISERROR(VLOOKUP(B53,Données!$B$3:$U$1479,12,FALSE)),0,VLOOKUP(B53,Données!$B$3:$U$1479,12,FALSE))</f>
        <v>0</v>
      </c>
      <c r="I53" s="74">
        <f>IF(((E53+5)-'Calcul Masse Salariale'!$B$1)&lt;=0,0,(E53+5)-'Calcul Masse Salariale'!$B$1)</f>
        <v>4</v>
      </c>
      <c r="J53" s="212"/>
    </row>
    <row r="54" spans="1:10" ht="15.75" x14ac:dyDescent="0.25">
      <c r="A54" s="496"/>
      <c r="B54" s="74"/>
      <c r="C54" s="74" t="str">
        <f>IF(ISERROR(VLOOKUP(B54,Données!$B$3:$L$1479,5,FALSE)),"",VLOOKUP(B54,Données!$B$3:$L$1479,5,FALSE))</f>
        <v/>
      </c>
      <c r="D54" s="347" t="str">
        <f>IF(ISERROR(VLOOKUP(B54,Données!$B$3:$X$1479,23,FALSE)),"",VLOOKUP(B54,Données!$B$3:$X$1479,23,FALSE))</f>
        <v/>
      </c>
      <c r="E54" s="74">
        <v>2018</v>
      </c>
      <c r="F54" s="358">
        <f>IF(ISERROR(VLOOKUP(B54,Données!$B$3:$U$1479,11,FALSE)),0,VLOOKUP(B54,Données!$B$3:$U$1479,11,FALSE))</f>
        <v>0</v>
      </c>
      <c r="G54" s="74">
        <f t="shared" si="1"/>
        <v>4</v>
      </c>
      <c r="H54" s="363">
        <f>IF(ISERROR(VLOOKUP(B54,Données!$B$3:$U$1479,12,FALSE)),0,VLOOKUP(B54,Données!$B$3:$U$1479,12,FALSE))</f>
        <v>0</v>
      </c>
      <c r="I54" s="74">
        <f>IF(((E54+5)-'Calcul Masse Salariale'!$B$1)&lt;=0,0,(E54+5)-'Calcul Masse Salariale'!$B$1)</f>
        <v>4</v>
      </c>
      <c r="J54" s="212"/>
    </row>
    <row r="55" spans="1:10" ht="15.75" x14ac:dyDescent="0.25">
      <c r="A55" s="496"/>
      <c r="B55" s="74"/>
      <c r="C55" s="74" t="str">
        <f>IF(ISERROR(VLOOKUP(B55,Données!$B$3:$L$1479,5,FALSE)),"",VLOOKUP(B55,Données!$B$3:$L$1479,5,FALSE))</f>
        <v/>
      </c>
      <c r="D55" s="347" t="str">
        <f>IF(ISERROR(VLOOKUP(B55,Données!$B$3:$X$1479,23,FALSE)),"",VLOOKUP(B55,Données!$B$3:$X$1479,23,FALSE))</f>
        <v/>
      </c>
      <c r="E55" s="74">
        <v>2018</v>
      </c>
      <c r="F55" s="358">
        <f>IF(ISERROR(VLOOKUP(B55,Données!$B$3:$U$1479,11,FALSE)),0,VLOOKUP(B55,Données!$B$3:$U$1479,11,FALSE))</f>
        <v>0</v>
      </c>
      <c r="G55" s="74">
        <f t="shared" si="1"/>
        <v>4</v>
      </c>
      <c r="H55" s="363">
        <f>IF(ISERROR(VLOOKUP(B55,Données!$B$3:$U$1479,12,FALSE)),0,VLOOKUP(B55,Données!$B$3:$U$1479,12,FALSE))</f>
        <v>0</v>
      </c>
      <c r="I55" s="74">
        <f>IF(((E55+5)-'Calcul Masse Salariale'!$B$1)&lt;=0,0,(E55+5)-'Calcul Masse Salariale'!$B$1)</f>
        <v>4</v>
      </c>
      <c r="J55" s="212"/>
    </row>
    <row r="56" spans="1:10" ht="15.75" x14ac:dyDescent="0.25">
      <c r="A56" s="496"/>
      <c r="B56" s="74"/>
      <c r="C56" s="74" t="str">
        <f>IF(ISERROR(VLOOKUP(B56,Données!$B$3:$L$1479,5,FALSE)),"",VLOOKUP(B56,Données!$B$3:$L$1479,5,FALSE))</f>
        <v/>
      </c>
      <c r="D56" s="347" t="str">
        <f>IF(ISERROR(VLOOKUP(B56,Données!$B$3:$X$1479,23,FALSE)),"",VLOOKUP(B56,Données!$B$3:$X$1479,23,FALSE))</f>
        <v/>
      </c>
      <c r="E56" s="74">
        <v>2018</v>
      </c>
      <c r="F56" s="358">
        <f>IF(ISERROR(VLOOKUP(B56,Données!$B$3:$U$1479,11,FALSE)),0,VLOOKUP(B56,Données!$B$3:$U$1479,11,FALSE))</f>
        <v>0</v>
      </c>
      <c r="G56" s="74">
        <f t="shared" si="1"/>
        <v>4</v>
      </c>
      <c r="H56" s="363">
        <f>IF(ISERROR(VLOOKUP(B56,Données!$B$3:$U$1479,12,FALSE)),0,VLOOKUP(B56,Données!$B$3:$U$1479,12,FALSE))</f>
        <v>0</v>
      </c>
      <c r="I56" s="74">
        <f>IF(((E56+5)-'Calcul Masse Salariale'!$B$1)&lt;=0,0,(E56+5)-'Calcul Masse Salariale'!$B$1)</f>
        <v>4</v>
      </c>
      <c r="J56" s="212"/>
    </row>
    <row r="57" spans="1:10" ht="15.75" x14ac:dyDescent="0.25">
      <c r="A57" s="496"/>
      <c r="B57" s="74"/>
      <c r="C57" s="74" t="str">
        <f>IF(ISERROR(VLOOKUP(B57,Données!$B$3:$L$1479,5,FALSE)),"",VLOOKUP(B57,Données!$B$3:$L$1479,5,FALSE))</f>
        <v/>
      </c>
      <c r="D57" s="347" t="str">
        <f>IF(ISERROR(VLOOKUP(B57,Données!$B$3:$X$1479,23,FALSE)),"",VLOOKUP(B57,Données!$B$3:$X$1479,23,FALSE))</f>
        <v/>
      </c>
      <c r="E57" s="74">
        <v>2018</v>
      </c>
      <c r="F57" s="358">
        <f>IF(ISERROR(VLOOKUP(B57,Données!$B$3:$U$1479,11,FALSE)),0,VLOOKUP(B57,Données!$B$3:$U$1479,11,FALSE))</f>
        <v>0</v>
      </c>
      <c r="G57" s="74">
        <f t="shared" si="1"/>
        <v>4</v>
      </c>
      <c r="H57" s="363">
        <f>IF(ISERROR(VLOOKUP(B57,Données!$B$3:$U$1479,12,FALSE)),0,VLOOKUP(B57,Données!$B$3:$U$1479,12,FALSE))</f>
        <v>0</v>
      </c>
      <c r="I57" s="74">
        <f>IF(((E57+5)-'Calcul Masse Salariale'!$B$1)&lt;=0,0,(E57+5)-'Calcul Masse Salariale'!$B$1)</f>
        <v>4</v>
      </c>
      <c r="J57" s="212"/>
    </row>
    <row r="58" spans="1:10" ht="15.75" x14ac:dyDescent="0.25">
      <c r="A58" s="496"/>
      <c r="B58" s="74"/>
      <c r="C58" s="74" t="str">
        <f>IF(ISERROR(VLOOKUP(B58,Données!$B$3:$L$1479,5,FALSE)),"",VLOOKUP(B58,Données!$B$3:$L$1479,5,FALSE))</f>
        <v/>
      </c>
      <c r="D58" s="347" t="str">
        <f>IF(ISERROR(VLOOKUP(B58,Données!$B$3:$X$1479,23,FALSE)),"",VLOOKUP(B58,Données!$B$3:$X$1479,23,FALSE))</f>
        <v/>
      </c>
      <c r="E58" s="74">
        <v>2018</v>
      </c>
      <c r="F58" s="358">
        <f>IF(ISERROR(VLOOKUP(B58,Données!$B$3:$U$1479,11,FALSE)),0,VLOOKUP(B58,Données!$B$3:$U$1479,11,FALSE))</f>
        <v>0</v>
      </c>
      <c r="G58" s="74">
        <f t="shared" si="1"/>
        <v>4</v>
      </c>
      <c r="H58" s="363">
        <f>IF(ISERROR(VLOOKUP(B58,Données!$B$3:$U$1479,12,FALSE)),0,VLOOKUP(B58,Données!$B$3:$U$1479,12,FALSE))</f>
        <v>0</v>
      </c>
      <c r="I58" s="74">
        <f>IF(((E58+5)-'Calcul Masse Salariale'!$B$1)&lt;=0,0,(E58+5)-'Calcul Masse Salariale'!$B$1)</f>
        <v>4</v>
      </c>
      <c r="J58" s="212"/>
    </row>
    <row r="59" spans="1:10" ht="15.75" x14ac:dyDescent="0.25">
      <c r="A59" s="496"/>
      <c r="B59" s="74"/>
      <c r="C59" s="74" t="str">
        <f>IF(ISERROR(VLOOKUP(B59,Données!$B$3:$L$1479,5,FALSE)),"",VLOOKUP(B59,Données!$B$3:$L$1479,5,FALSE))</f>
        <v/>
      </c>
      <c r="D59" s="347" t="str">
        <f>IF(ISERROR(VLOOKUP(B59,Données!$B$3:$X$1479,23,FALSE)),"",VLOOKUP(B59,Données!$B$3:$X$1479,23,FALSE))</f>
        <v/>
      </c>
      <c r="E59" s="74">
        <v>2018</v>
      </c>
      <c r="F59" s="358">
        <f>IF(ISERROR(VLOOKUP(B59,Données!$B$3:$U$1479,11,FALSE)),0,VLOOKUP(B59,Données!$B$3:$U$1479,11,FALSE))</f>
        <v>0</v>
      </c>
      <c r="G59" s="74">
        <f t="shared" si="1"/>
        <v>4</v>
      </c>
      <c r="H59" s="363">
        <f>IF(ISERROR(VLOOKUP(B59,Données!$B$3:$U$1479,12,FALSE)),0,VLOOKUP(B59,Données!$B$3:$U$1479,12,FALSE))</f>
        <v>0</v>
      </c>
      <c r="I59" s="74">
        <f>IF(((E59+5)-'Calcul Masse Salariale'!$B$1)&lt;=0,0,(E59+5)-'Calcul Masse Salariale'!$B$1)</f>
        <v>4</v>
      </c>
      <c r="J59" s="212"/>
    </row>
    <row r="60" spans="1:10" ht="15.75" x14ac:dyDescent="0.25">
      <c r="A60" s="496"/>
      <c r="B60" s="74"/>
      <c r="C60" s="74" t="str">
        <f>IF(ISERROR(VLOOKUP(B60,Données!$B$3:$L$1479,5,FALSE)),"",VLOOKUP(B60,Données!$B$3:$L$1479,5,FALSE))</f>
        <v/>
      </c>
      <c r="D60" s="347" t="str">
        <f>IF(ISERROR(VLOOKUP(B60,Données!$B$3:$X$1479,23,FALSE)),"",VLOOKUP(B60,Données!$B$3:$X$1479,23,FALSE))</f>
        <v/>
      </c>
      <c r="E60" s="74">
        <v>2018</v>
      </c>
      <c r="F60" s="358">
        <f>IF(ISERROR(VLOOKUP(B60,Données!$B$3:$U$1479,11,FALSE)),0,VLOOKUP(B60,Données!$B$3:$U$1479,11,FALSE))</f>
        <v>0</v>
      </c>
      <c r="G60" s="74">
        <f t="shared" si="1"/>
        <v>4</v>
      </c>
      <c r="H60" s="363">
        <f>IF(ISERROR(VLOOKUP(B60,Données!$B$3:$U$1479,12,FALSE)),0,VLOOKUP(B60,Données!$B$3:$U$1479,12,FALSE))</f>
        <v>0</v>
      </c>
      <c r="I60" s="74">
        <f>IF(((E60+5)-'Calcul Masse Salariale'!$B$1)&lt;=0,0,(E60+5)-'Calcul Masse Salariale'!$B$1)</f>
        <v>4</v>
      </c>
      <c r="J60" s="212"/>
    </row>
    <row r="61" spans="1:10" ht="15.75" x14ac:dyDescent="0.25">
      <c r="A61" s="496"/>
      <c r="B61" s="74"/>
      <c r="C61" s="74" t="str">
        <f>IF(ISERROR(VLOOKUP(B61,Données!$B$3:$L$1479,5,FALSE)),"",VLOOKUP(B61,Données!$B$3:$L$1479,5,FALSE))</f>
        <v/>
      </c>
      <c r="D61" s="347" t="str">
        <f>IF(ISERROR(VLOOKUP(B61,Données!$B$3:$X$1479,23,FALSE)),"",VLOOKUP(B61,Données!$B$3:$X$1479,23,FALSE))</f>
        <v/>
      </c>
      <c r="E61" s="74">
        <v>2018</v>
      </c>
      <c r="F61" s="358">
        <f>IF(ISERROR(VLOOKUP(B61,Données!$B$3:$U$1479,11,FALSE)),0,VLOOKUP(B61,Données!$B$3:$U$1479,11,FALSE))</f>
        <v>0</v>
      </c>
      <c r="G61" s="74">
        <f t="shared" si="1"/>
        <v>4</v>
      </c>
      <c r="H61" s="363">
        <f>IF(ISERROR(VLOOKUP(B61,Données!$B$3:$U$1479,12,FALSE)),0,VLOOKUP(B61,Données!$B$3:$U$1479,12,FALSE))</f>
        <v>0</v>
      </c>
      <c r="I61" s="74">
        <f>IF(((E61+5)-'Calcul Masse Salariale'!$B$1)&lt;=0,0,(E61+5)-'Calcul Masse Salariale'!$B$1)</f>
        <v>4</v>
      </c>
      <c r="J61" s="212"/>
    </row>
    <row r="62" spans="1:10" ht="15.75" x14ac:dyDescent="0.25">
      <c r="A62" s="496"/>
      <c r="B62" s="74"/>
      <c r="C62" s="74" t="str">
        <f>IF(ISERROR(VLOOKUP(B62,Données!$B$3:$L$1479,5,FALSE)),"",VLOOKUP(B62,Données!$B$3:$L$1479,5,FALSE))</f>
        <v/>
      </c>
      <c r="D62" s="347" t="str">
        <f>IF(ISERROR(VLOOKUP(B62,Données!$B$3:$X$1479,23,FALSE)),"",VLOOKUP(B62,Données!$B$3:$X$1479,23,FALSE))</f>
        <v/>
      </c>
      <c r="E62" s="74">
        <v>2018</v>
      </c>
      <c r="F62" s="358">
        <f>IF(ISERROR(VLOOKUP(B62,Données!$B$3:$U$1479,11,FALSE)),0,VLOOKUP(B62,Données!$B$3:$U$1479,11,FALSE))</f>
        <v>0</v>
      </c>
      <c r="G62" s="74">
        <f t="shared" si="1"/>
        <v>4</v>
      </c>
      <c r="H62" s="363">
        <f>IF(ISERROR(VLOOKUP(B62,Données!$B$3:$U$1479,12,FALSE)),0,VLOOKUP(B62,Données!$B$3:$U$1479,12,FALSE))</f>
        <v>0</v>
      </c>
      <c r="I62" s="74">
        <f>IF(((E62+5)-'Calcul Masse Salariale'!$B$1)&lt;=0,0,(E62+5)-'Calcul Masse Salariale'!$B$1)</f>
        <v>4</v>
      </c>
      <c r="J62" s="212"/>
    </row>
    <row r="63" spans="1:10" ht="15.75" x14ac:dyDescent="0.25">
      <c r="A63" s="496"/>
      <c r="B63" s="74"/>
      <c r="C63" s="74" t="str">
        <f>IF(ISERROR(VLOOKUP(B63,Données!$B$3:$L$1479,5,FALSE)),"",VLOOKUP(B63,Données!$B$3:$L$1479,5,FALSE))</f>
        <v/>
      </c>
      <c r="D63" s="347" t="str">
        <f>IF(ISERROR(VLOOKUP(B63,Données!$B$3:$X$1479,23,FALSE)),"",VLOOKUP(B63,Données!$B$3:$X$1479,23,FALSE))</f>
        <v/>
      </c>
      <c r="E63" s="74">
        <v>2018</v>
      </c>
      <c r="F63" s="358">
        <f>IF(ISERROR(VLOOKUP(B63,Données!$B$3:$U$1479,11,FALSE)),0,VLOOKUP(B63,Données!$B$3:$U$1479,11,FALSE))</f>
        <v>0</v>
      </c>
      <c r="G63" s="74">
        <f t="shared" si="1"/>
        <v>4</v>
      </c>
      <c r="H63" s="363">
        <f>IF(ISERROR(VLOOKUP(B63,Données!$B$3:$U$1479,12,FALSE)),0,VLOOKUP(B63,Données!$B$3:$U$1479,12,FALSE))</f>
        <v>0</v>
      </c>
      <c r="I63" s="74">
        <f>IF(((E63+5)-'Calcul Masse Salariale'!$B$1)&lt;=0,0,(E63+5)-'Calcul Masse Salariale'!$B$1)</f>
        <v>4</v>
      </c>
      <c r="J63" s="212"/>
    </row>
    <row r="64" spans="1:10" ht="15.75" x14ac:dyDescent="0.25">
      <c r="A64" s="496"/>
      <c r="B64" s="74"/>
      <c r="C64" s="74" t="str">
        <f>IF(ISERROR(VLOOKUP(B64,Données!$B$3:$L$1479,5,FALSE)),"",VLOOKUP(B64,Données!$B$3:$L$1479,5,FALSE))</f>
        <v/>
      </c>
      <c r="D64" s="347" t="str">
        <f>IF(ISERROR(VLOOKUP(B64,Données!$B$3:$X$1479,23,FALSE)),"",VLOOKUP(B64,Données!$B$3:$X$1479,23,FALSE))</f>
        <v/>
      </c>
      <c r="E64" s="74">
        <v>2018</v>
      </c>
      <c r="F64" s="358">
        <f>IF(ISERROR(VLOOKUP(B64,Données!$B$3:$U$1479,11,FALSE)),0,VLOOKUP(B64,Données!$B$3:$U$1479,11,FALSE))</f>
        <v>0</v>
      </c>
      <c r="G64" s="74">
        <f t="shared" si="1"/>
        <v>4</v>
      </c>
      <c r="H64" s="363">
        <f>IF(ISERROR(VLOOKUP(B64,Données!$B$3:$U$1479,12,FALSE)),0,VLOOKUP(B64,Données!$B$3:$U$1479,12,FALSE))</f>
        <v>0</v>
      </c>
      <c r="I64" s="74">
        <f>IF(((E64+5)-'Calcul Masse Salariale'!$B$1)&lt;=0,0,(E64+5)-'Calcul Masse Salariale'!$B$1)</f>
        <v>4</v>
      </c>
      <c r="J64" s="212"/>
    </row>
    <row r="65" spans="1:10" ht="15.75" x14ac:dyDescent="0.25">
      <c r="A65" s="496"/>
      <c r="B65" s="74"/>
      <c r="C65" s="74" t="str">
        <f>IF(ISERROR(VLOOKUP(B65,Données!$B$3:$L$1479,5,FALSE)),"",VLOOKUP(B65,Données!$B$3:$L$1479,5,FALSE))</f>
        <v/>
      </c>
      <c r="D65" s="347" t="str">
        <f>IF(ISERROR(VLOOKUP(B65,Données!$B$3:$X$1479,23,FALSE)),"",VLOOKUP(B65,Données!$B$3:$X$1479,23,FALSE))</f>
        <v/>
      </c>
      <c r="E65" s="74">
        <v>2018</v>
      </c>
      <c r="F65" s="358">
        <f>IF(ISERROR(VLOOKUP(B65,Données!$B$3:$U$1479,11,FALSE)),0,VLOOKUP(B65,Données!$B$3:$U$1479,11,FALSE))</f>
        <v>0</v>
      </c>
      <c r="G65" s="74">
        <f t="shared" si="1"/>
        <v>4</v>
      </c>
      <c r="H65" s="363">
        <f>IF(ISERROR(VLOOKUP(B65,Données!$B$3:$U$1479,12,FALSE)),0,VLOOKUP(B65,Données!$B$3:$U$1479,12,FALSE))</f>
        <v>0</v>
      </c>
      <c r="I65" s="74">
        <f>IF(((E65+5)-'Calcul Masse Salariale'!$B$1)&lt;=0,0,(E65+5)-'Calcul Masse Salariale'!$B$1)</f>
        <v>4</v>
      </c>
      <c r="J65" s="212"/>
    </row>
    <row r="66" spans="1:10" ht="15.75" x14ac:dyDescent="0.25">
      <c r="A66" s="496"/>
      <c r="B66" s="74"/>
      <c r="C66" s="74" t="str">
        <f>IF(ISERROR(VLOOKUP(B66,Données!$B$3:$L$1479,5,FALSE)),"",VLOOKUP(B66,Données!$B$3:$L$1479,5,FALSE))</f>
        <v/>
      </c>
      <c r="D66" s="347" t="str">
        <f>IF(ISERROR(VLOOKUP(B66,Données!$B$3:$X$1479,23,FALSE)),"",VLOOKUP(B66,Données!$B$3:$X$1479,23,FALSE))</f>
        <v/>
      </c>
      <c r="E66" s="74">
        <v>2018</v>
      </c>
      <c r="F66" s="358">
        <f>IF(ISERROR(VLOOKUP(B66,Données!$B$3:$U$1479,11,FALSE)),0,VLOOKUP(B66,Données!$B$3:$U$1479,11,FALSE))</f>
        <v>0</v>
      </c>
      <c r="G66" s="74">
        <f t="shared" si="1"/>
        <v>4</v>
      </c>
      <c r="H66" s="363">
        <f>IF(ISERROR(VLOOKUP(B66,Données!$B$3:$U$1479,12,FALSE)),0,VLOOKUP(B66,Données!$B$3:$U$1479,12,FALSE))</f>
        <v>0</v>
      </c>
      <c r="I66" s="74">
        <f>IF(((E66+5)-'Calcul Masse Salariale'!$B$1)&lt;=0,0,(E66+5)-'Calcul Masse Salariale'!$B$1)</f>
        <v>4</v>
      </c>
      <c r="J66" s="212"/>
    </row>
    <row r="67" spans="1:10" ht="15.75" x14ac:dyDescent="0.25">
      <c r="A67" s="496"/>
      <c r="B67" s="74"/>
      <c r="C67" s="74" t="str">
        <f>IF(ISERROR(VLOOKUP(B67,Données!$B$3:$L$1479,5,FALSE)),"",VLOOKUP(B67,Données!$B$3:$L$1479,5,FALSE))</f>
        <v/>
      </c>
      <c r="D67" s="347" t="str">
        <f>IF(ISERROR(VLOOKUP(B67,Données!$B$3:$X$1479,23,FALSE)),"",VLOOKUP(B67,Données!$B$3:$X$1479,23,FALSE))</f>
        <v/>
      </c>
      <c r="E67" s="74">
        <v>2018</v>
      </c>
      <c r="F67" s="358">
        <f>IF(ISERROR(VLOOKUP(B67,Données!$B$3:$U$1479,11,FALSE)),0,VLOOKUP(B67,Données!$B$3:$U$1479,11,FALSE))</f>
        <v>0</v>
      </c>
      <c r="G67" s="74">
        <f t="shared" si="1"/>
        <v>4</v>
      </c>
      <c r="H67" s="363">
        <f>IF(ISERROR(VLOOKUP(B67,Données!$B$3:$U$1479,12,FALSE)),0,VLOOKUP(B67,Données!$B$3:$U$1479,12,FALSE))</f>
        <v>0</v>
      </c>
      <c r="I67" s="74">
        <f>IF(((E67+5)-'Calcul Masse Salariale'!$B$1)&lt;=0,0,(E67+5)-'Calcul Masse Salariale'!$B$1)</f>
        <v>4</v>
      </c>
      <c r="J67" s="212"/>
    </row>
    <row r="68" spans="1:10" ht="15.75" x14ac:dyDescent="0.25">
      <c r="A68" s="496"/>
      <c r="B68" s="74"/>
      <c r="C68" s="74" t="str">
        <f>IF(ISERROR(VLOOKUP(B68,Données!$B$3:$L$1479,5,FALSE)),"",VLOOKUP(B68,Données!$B$3:$L$1479,5,FALSE))</f>
        <v/>
      </c>
      <c r="D68" s="347" t="str">
        <f>IF(ISERROR(VLOOKUP(B68,Données!$B$3:$X$1479,23,FALSE)),"",VLOOKUP(B68,Données!$B$3:$X$1479,23,FALSE))</f>
        <v/>
      </c>
      <c r="E68" s="74">
        <v>2018</v>
      </c>
      <c r="F68" s="358">
        <f>IF(ISERROR(VLOOKUP(B68,Données!$B$3:$U$1479,11,FALSE)),0,VLOOKUP(B68,Données!$B$3:$U$1479,11,FALSE))</f>
        <v>0</v>
      </c>
      <c r="G68" s="74">
        <f t="shared" si="1"/>
        <v>4</v>
      </c>
      <c r="H68" s="363">
        <f>IF(ISERROR(VLOOKUP(B68,Données!$B$3:$U$1479,12,FALSE)),0,VLOOKUP(B68,Données!$B$3:$U$1479,12,FALSE))</f>
        <v>0</v>
      </c>
      <c r="I68" s="74">
        <f>IF(((E68+5)-'Calcul Masse Salariale'!$B$1)&lt;=0,0,(E68+5)-'Calcul Masse Salariale'!$B$1)</f>
        <v>4</v>
      </c>
      <c r="J68" s="212"/>
    </row>
    <row r="69" spans="1:10" ht="15.75" x14ac:dyDescent="0.25">
      <c r="A69" s="496"/>
      <c r="B69" s="74"/>
      <c r="C69" s="74" t="str">
        <f>IF(ISERROR(VLOOKUP(B69,Données!$B$3:$L$1479,5,FALSE)),"",VLOOKUP(B69,Données!$B$3:$L$1479,5,FALSE))</f>
        <v/>
      </c>
      <c r="D69" s="347" t="str">
        <f>IF(ISERROR(VLOOKUP(B69,Données!$B$3:$X$1479,23,FALSE)),"",VLOOKUP(B69,Données!$B$3:$X$1479,23,FALSE))</f>
        <v/>
      </c>
      <c r="E69" s="74">
        <v>2018</v>
      </c>
      <c r="F69" s="358">
        <f>IF(ISERROR(VLOOKUP(B69,Données!$B$3:$U$1479,11,FALSE)),0,VLOOKUP(B69,Données!$B$3:$U$1479,11,FALSE))</f>
        <v>0</v>
      </c>
      <c r="G69" s="74">
        <f t="shared" si="1"/>
        <v>4</v>
      </c>
      <c r="H69" s="363">
        <f>IF(ISERROR(VLOOKUP(B69,Données!$B$3:$U$1479,12,FALSE)),0,VLOOKUP(B69,Données!$B$3:$U$1479,12,FALSE))</f>
        <v>0</v>
      </c>
      <c r="I69" s="74">
        <f>IF(((E69+5)-'Calcul Masse Salariale'!$B$1)&lt;=0,0,(E69+5)-'Calcul Masse Salariale'!$B$1)</f>
        <v>4</v>
      </c>
      <c r="J69" s="212"/>
    </row>
    <row r="70" spans="1:10" ht="15.75" x14ac:dyDescent="0.25">
      <c r="A70" s="496"/>
      <c r="B70" s="74"/>
      <c r="C70" s="74" t="str">
        <f>IF(ISERROR(VLOOKUP(B70,Données!$B$3:$L$1479,5,FALSE)),"",VLOOKUP(B70,Données!$B$3:$L$1479,5,FALSE))</f>
        <v/>
      </c>
      <c r="D70" s="347" t="str">
        <f>IF(ISERROR(VLOOKUP(B70,Données!$B$3:$X$1479,23,FALSE)),"",VLOOKUP(B70,Données!$B$3:$X$1479,23,FALSE))</f>
        <v/>
      </c>
      <c r="E70" s="74">
        <v>2018</v>
      </c>
      <c r="F70" s="358">
        <f>IF(ISERROR(VLOOKUP(B70,Données!$B$3:$U$1479,11,FALSE)),0,VLOOKUP(B70,Données!$B$3:$U$1479,11,FALSE))</f>
        <v>0</v>
      </c>
      <c r="G70" s="74">
        <f t="shared" si="1"/>
        <v>4</v>
      </c>
      <c r="H70" s="363">
        <f>IF(ISERROR(VLOOKUP(B70,Données!$B$3:$U$1479,12,FALSE)),0,VLOOKUP(B70,Données!$B$3:$U$1479,12,FALSE))</f>
        <v>0</v>
      </c>
      <c r="I70" s="74">
        <f>IF(((E70+5)-'Calcul Masse Salariale'!$B$1)&lt;=0,0,(E70+5)-'Calcul Masse Salariale'!$B$1)</f>
        <v>4</v>
      </c>
      <c r="J70" s="212"/>
    </row>
    <row r="71" spans="1:10" ht="15.75" x14ac:dyDescent="0.25">
      <c r="A71" s="496"/>
      <c r="B71" s="74"/>
      <c r="C71" s="74" t="str">
        <f>IF(ISERROR(VLOOKUP(B71,Données!$B$3:$L$1479,5,FALSE)),"",VLOOKUP(B71,Données!$B$3:$L$1479,5,FALSE))</f>
        <v/>
      </c>
      <c r="D71" s="347" t="str">
        <f>IF(ISERROR(VLOOKUP(B71,Données!$B$3:$X$1479,23,FALSE)),"",VLOOKUP(B71,Données!$B$3:$X$1479,23,FALSE))</f>
        <v/>
      </c>
      <c r="E71" s="74">
        <v>2018</v>
      </c>
      <c r="F71" s="358">
        <f>IF(ISERROR(VLOOKUP(B71,Données!$B$3:$U$1479,11,FALSE)),0,VLOOKUP(B71,Données!$B$3:$U$1479,11,FALSE))</f>
        <v>0</v>
      </c>
      <c r="G71" s="74">
        <f t="shared" si="1"/>
        <v>4</v>
      </c>
      <c r="H71" s="363">
        <f>IF(ISERROR(VLOOKUP(B71,Données!$B$3:$U$1479,12,FALSE)),0,VLOOKUP(B71,Données!$B$3:$U$1479,12,FALSE))</f>
        <v>0</v>
      </c>
      <c r="I71" s="74">
        <f>IF(((E71+5)-'Calcul Masse Salariale'!$B$1)&lt;=0,0,(E71+5)-'Calcul Masse Salariale'!$B$1)</f>
        <v>4</v>
      </c>
      <c r="J71" s="212"/>
    </row>
    <row r="72" spans="1:10" ht="15.75" x14ac:dyDescent="0.25">
      <c r="A72" s="496"/>
      <c r="C72" s="74" t="str">
        <f>IF(ISERROR(VLOOKUP(B72,Données!$B$3:$L$1479,5,FALSE)),"",VLOOKUP(B72,Données!$B$3:$L$1479,5,FALSE))</f>
        <v/>
      </c>
      <c r="D72" s="347" t="str">
        <f>IF(ISERROR(VLOOKUP(B72,Données!$B$3:$X$1479,23,FALSE)),"",VLOOKUP(B72,Données!$B$3:$X$1479,23,FALSE))</f>
        <v/>
      </c>
      <c r="E72" s="74">
        <v>2019</v>
      </c>
      <c r="F72" s="358">
        <f>IF(ISERROR(VLOOKUP(B72,Données!$B$3:$U$1479,11,FALSE)),0,VLOOKUP(B72,Données!$B$3:$U$1479,11,FALSE))</f>
        <v>0</v>
      </c>
      <c r="G72" s="74">
        <f t="shared" si="1"/>
        <v>5</v>
      </c>
      <c r="H72" s="363">
        <f>IF(ISERROR(VLOOKUP(B72,Données!$B$3:$U$1479,12,FALSE)),0,VLOOKUP(B72,Données!$B$3:$U$1479,12,FALSE))</f>
        <v>0</v>
      </c>
      <c r="I72" s="74">
        <f>IF(((E72+5)-'Calcul Masse Salariale'!$B$1)&lt;=0,0,(E72+5)-'Calcul Masse Salariale'!$B$1)</f>
        <v>5</v>
      </c>
      <c r="J72" s="212"/>
    </row>
    <row r="73" spans="1:10" ht="15.75" x14ac:dyDescent="0.25">
      <c r="A73" s="496"/>
      <c r="C73" s="74" t="str">
        <f>IF(ISERROR(VLOOKUP(B73,Données!$B$3:$L$1479,5,FALSE)),"",VLOOKUP(B73,Données!$B$3:$L$1479,5,FALSE))</f>
        <v/>
      </c>
      <c r="D73" s="347" t="str">
        <f>IF(ISERROR(VLOOKUP(B73,Données!$B$3:$X$1479,23,FALSE)),"",VLOOKUP(B73,Données!$B$3:$X$1479,23,FALSE))</f>
        <v/>
      </c>
      <c r="E73" s="74">
        <v>2020</v>
      </c>
      <c r="F73" s="358">
        <f>IF(ISERROR(VLOOKUP(B73,Données!$B$3:$U$1479,11,FALSE)),0,VLOOKUP(B73,Données!$B$3:$U$1479,11,FALSE))</f>
        <v>0</v>
      </c>
      <c r="G73" s="74">
        <f t="shared" si="1"/>
        <v>6</v>
      </c>
      <c r="H73" s="363">
        <f>IF(ISERROR(VLOOKUP(B73,Données!$B$3:$U$1479,12,FALSE)),0,VLOOKUP(B73,Données!$B$3:$U$1479,12,FALSE))</f>
        <v>0</v>
      </c>
      <c r="I73" s="74">
        <f>IF(((E73+5)-'Calcul Masse Salariale'!$B$1)&lt;=0,0,(E73+5)-'Calcul Masse Salariale'!$B$1)</f>
        <v>6</v>
      </c>
    </row>
    <row r="74" spans="1:10" x14ac:dyDescent="0.25">
      <c r="A74" s="41"/>
      <c r="C74" s="273"/>
      <c r="D74" s="273"/>
      <c r="F74" s="358">
        <f>IF(ISERROR(VLOOKUP(B74,Données!$B$3:$U$1479,11,FALSE)),0,VLOOKUP(B74,Données!$B$3:$U$1479,11,FALSE))</f>
        <v>0</v>
      </c>
      <c r="G74" s="401">
        <f>IF(ISERROR(VLOOKUP(#REF!,Données!$B$3:$U$1479,20,FALSE)),0,VLOOKUP(#REF!,Données!$B$3:$U$1479,20,FALSE))</f>
        <v>0</v>
      </c>
      <c r="H74" s="38"/>
    </row>
    <row r="75" spans="1:10" x14ac:dyDescent="0.25">
      <c r="A75" s="41"/>
      <c r="G75" s="37"/>
    </row>
    <row r="76" spans="1:10" x14ac:dyDescent="0.25">
      <c r="A76" s="41"/>
      <c r="G76" s="37"/>
    </row>
    <row r="77" spans="1:10" x14ac:dyDescent="0.25">
      <c r="G77" s="37"/>
    </row>
    <row r="78" spans="1:10" x14ac:dyDescent="0.25">
      <c r="G78" s="37"/>
    </row>
    <row r="79" spans="1:10" x14ac:dyDescent="0.25">
      <c r="G79" s="37"/>
    </row>
    <row r="80" spans="1:10" x14ac:dyDescent="0.25">
      <c r="G80" s="37"/>
    </row>
  </sheetData>
  <mergeCells count="13">
    <mergeCell ref="A1:C1"/>
    <mergeCell ref="A23:A30"/>
    <mergeCell ref="A31:E31"/>
    <mergeCell ref="A32:E32"/>
    <mergeCell ref="O1:R1"/>
    <mergeCell ref="A39:A73"/>
    <mergeCell ref="A2:A14"/>
    <mergeCell ref="K9:L9"/>
    <mergeCell ref="A15:A20"/>
    <mergeCell ref="A21:A22"/>
    <mergeCell ref="A35:A36"/>
    <mergeCell ref="G36:I36"/>
    <mergeCell ref="C36:E36"/>
  </mergeCells>
  <conditionalFormatting sqref="G3:G30">
    <cfRule type="iconSet" priority="10">
      <iconSet iconSet="3Symbols" showValue="0" reverse="1">
        <cfvo type="percent" val="0"/>
        <cfvo type="num" val="0.5" gte="0"/>
        <cfvo type="num" val="1"/>
      </iconSet>
    </cfRule>
  </conditionalFormatting>
  <conditionalFormatting sqref="H3:H30">
    <cfRule type="expression" dxfId="5" priority="7">
      <formula>(F3&lt;&gt;H3)</formula>
    </cfRule>
  </conditionalFormatting>
  <conditionalFormatting sqref="G51:G73">
    <cfRule type="iconSet" priority="4">
      <iconSet iconSet="3Flags" showValue="0">
        <cfvo type="percent" val="0"/>
        <cfvo type="num" val="1"/>
        <cfvo type="num" val="2"/>
      </iconSet>
    </cfRule>
  </conditionalFormatting>
  <conditionalFormatting sqref="G35">
    <cfRule type="iconSet" priority="3">
      <iconSet iconSet="3Symbols" showValue="0" reverse="1">
        <cfvo type="percent" val="0"/>
        <cfvo type="num" val="0.5" gte="0"/>
        <cfvo type="num" val="1"/>
      </iconSet>
    </cfRule>
  </conditionalFormatting>
  <conditionalFormatting sqref="G39:G50">
    <cfRule type="iconSet" priority="60">
      <iconSet iconSet="3Flags" showValue="0">
        <cfvo type="percent" val="0"/>
        <cfvo type="num" val="1"/>
        <cfvo type="num" val="2"/>
      </iconSet>
    </cfRule>
  </conditionalFormatting>
  <conditionalFormatting sqref="H39:H73">
    <cfRule type="expression" dxfId="4" priority="1">
      <formula>(F39&lt;&gt;H39)</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9" id="{5767A28C-F567-4A56-8935-F020AAE4AFDF}">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2" id="{FFB1D775-DD4E-4236-84C5-10105293600B}">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zoomScale="85" zoomScaleNormal="85" workbookViewId="0">
      <selection activeCell="C58" sqref="C58"/>
    </sheetView>
  </sheetViews>
  <sheetFormatPr baseColWidth="10" defaultColWidth="11.42578125" defaultRowHeight="15" x14ac:dyDescent="0.25"/>
  <cols>
    <col min="1" max="1" width="12.42578125" style="155" customWidth="1"/>
    <col min="2" max="2" width="24.7109375" style="155" customWidth="1"/>
    <col min="3" max="3" width="7.140625" style="169" bestFit="1" customWidth="1"/>
    <col min="4" max="4" width="4" style="169" bestFit="1" customWidth="1"/>
    <col min="5" max="5" width="13.140625" style="155" bestFit="1" customWidth="1"/>
    <col min="6" max="6" width="25.7109375" style="155" bestFit="1" customWidth="1"/>
    <col min="7" max="7" width="15.42578125" style="177" bestFit="1" customWidth="1"/>
    <col min="8" max="8" width="23.7109375" style="155" bestFit="1" customWidth="1"/>
    <col min="9" max="9" width="11.28515625" style="155" customWidth="1"/>
    <col min="10" max="10" width="2" style="155" customWidth="1"/>
    <col min="11" max="11" width="15.28515625" style="155" customWidth="1"/>
    <col min="12" max="12" width="25.140625" style="155" customWidth="1"/>
    <col min="13" max="13" width="2" style="154" customWidth="1"/>
    <col min="14" max="14" width="12.85546875" style="155" bestFit="1" customWidth="1"/>
    <col min="15" max="15" width="27.42578125" style="155" bestFit="1" customWidth="1"/>
    <col min="16" max="16" width="24.42578125" style="155" bestFit="1" customWidth="1"/>
    <col min="17" max="18" width="10.5703125" style="155" bestFit="1" customWidth="1"/>
    <col min="19" max="16384" width="11.42578125" style="155"/>
  </cols>
  <sheetData>
    <row r="1" spans="1:20" ht="21.75" thickBot="1" x14ac:dyDescent="0.4">
      <c r="A1" s="608" t="s">
        <v>41</v>
      </c>
      <c r="B1" s="608"/>
      <c r="C1" s="608"/>
      <c r="D1" s="342"/>
      <c r="E1" s="152" t="s">
        <v>187</v>
      </c>
      <c r="F1" s="304">
        <f>SUM(F3:F30)</f>
        <v>0</v>
      </c>
      <c r="G1" s="152" t="s">
        <v>188</v>
      </c>
      <c r="H1" s="304">
        <f>F32</f>
        <v>102000000</v>
      </c>
      <c r="I1" s="153"/>
      <c r="J1" s="154"/>
      <c r="K1" s="156" t="s">
        <v>59</v>
      </c>
      <c r="L1" s="156"/>
      <c r="N1" s="154"/>
      <c r="O1" s="613" t="s">
        <v>45</v>
      </c>
      <c r="P1" s="613"/>
      <c r="Q1" s="613"/>
      <c r="R1" s="613"/>
      <c r="S1" s="179"/>
    </row>
    <row r="2" spans="1:20" ht="30" x14ac:dyDescent="0.25">
      <c r="A2" s="600" t="s">
        <v>38</v>
      </c>
      <c r="B2" s="157" t="s">
        <v>36</v>
      </c>
      <c r="C2" s="157" t="s">
        <v>52</v>
      </c>
      <c r="D2" s="157" t="s">
        <v>405</v>
      </c>
      <c r="E2" s="157" t="s">
        <v>5</v>
      </c>
      <c r="F2" s="158" t="s">
        <v>1157</v>
      </c>
      <c r="G2" s="159" t="s">
        <v>189</v>
      </c>
      <c r="H2" s="160" t="s">
        <v>2678</v>
      </c>
      <c r="I2" s="161" t="s">
        <v>2405</v>
      </c>
      <c r="J2" s="154"/>
      <c r="K2" s="41" t="s">
        <v>2438</v>
      </c>
      <c r="L2" s="41" t="s">
        <v>50</v>
      </c>
      <c r="N2" s="163" t="s">
        <v>112</v>
      </c>
      <c r="O2" s="374" t="s">
        <v>108</v>
      </c>
      <c r="P2" s="382" t="s">
        <v>109</v>
      </c>
      <c r="Q2" s="162" t="s">
        <v>46</v>
      </c>
      <c r="R2" s="162" t="s">
        <v>55</v>
      </c>
    </row>
    <row r="3" spans="1:20" ht="15.75" x14ac:dyDescent="0.25">
      <c r="A3" s="600"/>
      <c r="B3" s="209" t="s">
        <v>438</v>
      </c>
      <c r="C3" s="165" t="str">
        <f>IF(ISERROR(VLOOKUP(B3,Données!$B$3:$L$1479,5,FALSE)),"",VLOOKUP(B3,Données!$B$3:$L$1479,5,FALSE))</f>
        <v/>
      </c>
      <c r="D3" s="347" t="str">
        <f>IF(ISERROR(VLOOKUP(B3,Données!$B$3:$X$1479,23,FALSE)),"",VLOOKUP(B3,Données!$B$3:$X$1479,23,FALSE))</f>
        <v/>
      </c>
      <c r="E3" s="165" t="str">
        <f>IF(ISERROR(VLOOKUP(B3,Données!$B$3:$L$1479,7,FALSE)),"",VLOOKUP(B3,Données!$B$3:$L$1479,7,FALSE))</f>
        <v/>
      </c>
      <c r="F3" s="166">
        <f>IF(ISERROR(VLOOKUP(B3,Données!$B$3:$U$1479,11,FALSE)),0,VLOOKUP(B3,Données!$B$3:$U$1479,11,FALSE))</f>
        <v>0</v>
      </c>
      <c r="G3" s="167">
        <f>VALUE(COUNTIF(Validation!$A$2:$H$64,B3))-1</f>
        <v>0</v>
      </c>
      <c r="H3" s="363">
        <f>IF(ISERROR(VLOOKUP(B3,Données!$B$3:$U$1479,12,FALSE)),0,VLOOKUP(B3,Données!$B$3:$U$1479,12,FALSE))</f>
        <v>0</v>
      </c>
      <c r="I3" s="168">
        <f>IF(ISERROR(VLOOKUP(B3,Données!$B$3:$U$1479,20,FALSE)),0,VLOOKUP(B3,Données!$B$3:$U$1479,20,FALSE))</f>
        <v>0</v>
      </c>
      <c r="J3" s="154"/>
      <c r="K3" s="290" t="s">
        <v>2419</v>
      </c>
      <c r="L3" s="41" t="s">
        <v>49</v>
      </c>
      <c r="O3" s="209"/>
      <c r="P3" s="275"/>
      <c r="Q3" s="181"/>
      <c r="R3" s="181" t="str">
        <f>IF(Q3="","",Q3+7)</f>
        <v/>
      </c>
    </row>
    <row r="4" spans="1:20" ht="18.75" customHeight="1" x14ac:dyDescent="0.25">
      <c r="A4" s="600"/>
      <c r="B4" s="274" t="s">
        <v>323</v>
      </c>
      <c r="C4" s="165" t="str">
        <f>IF(ISERROR(VLOOKUP(B4,Données!$B$3:$L$1479,5,FALSE)),"",VLOOKUP(B4,Données!$B$3:$L$1479,5,FALSE))</f>
        <v/>
      </c>
      <c r="D4" s="347" t="str">
        <f>IF(ISERROR(VLOOKUP(B4,Données!$B$3:$X$1479,23,FALSE)),"",VLOOKUP(B4,Données!$B$3:$X$1479,23,FALSE))</f>
        <v/>
      </c>
      <c r="E4" s="165" t="str">
        <f>IF(ISERROR(VLOOKUP(B4,Données!$B$3:$L$1479,7,FALSE)),"",VLOOKUP(B4,Données!$B$3:$L$1479,7,FALSE))</f>
        <v/>
      </c>
      <c r="F4" s="166">
        <f>IF(ISERROR(VLOOKUP(B4,Données!$B$3:$U$1479,11,FALSE)),0,VLOOKUP(B4,Données!$B$3:$U$1479,11,FALSE))</f>
        <v>0</v>
      </c>
      <c r="G4" s="167">
        <f>VALUE(COUNTIF(Validation!$A$2:$H$64,B4))-1</f>
        <v>0</v>
      </c>
      <c r="H4" s="363">
        <f>IF(ISERROR(VLOOKUP(B4,Données!$B$3:$U$1479,12,FALSE)),0,VLOOKUP(B4,Données!$B$3:$U$1479,12,FALSE))</f>
        <v>0</v>
      </c>
      <c r="I4" s="168">
        <f>IF(ISERROR(VLOOKUP(B4,Données!$B$3:$U$1479,20,FALSE)),0,VLOOKUP(B4,Données!$B$3:$U$1479,20,FALSE))</f>
        <v>0</v>
      </c>
      <c r="J4" s="154"/>
      <c r="K4" s="290" t="s">
        <v>2419</v>
      </c>
      <c r="L4" s="41" t="s">
        <v>107</v>
      </c>
      <c r="O4" s="41"/>
      <c r="P4" s="209"/>
      <c r="Q4" s="181"/>
      <c r="R4" s="181" t="str">
        <f t="shared" ref="R4:R37" si="0">IF(Q4="","",Q4+7)</f>
        <v/>
      </c>
    </row>
    <row r="5" spans="1:20" ht="19.5" customHeight="1" x14ac:dyDescent="0.25">
      <c r="A5" s="600"/>
      <c r="B5" s="274" t="s">
        <v>302</v>
      </c>
      <c r="C5" s="165" t="str">
        <f>IF(ISERROR(VLOOKUP(B5,Données!$B$3:$L$1479,5,FALSE)),"",VLOOKUP(B5,Données!$B$3:$L$1479,5,FALSE))</f>
        <v/>
      </c>
      <c r="D5" s="347" t="str">
        <f>IF(ISERROR(VLOOKUP(B5,Données!$B$3:$X$1479,23,FALSE)),"",VLOOKUP(B5,Données!$B$3:$X$1479,23,FALSE))</f>
        <v/>
      </c>
      <c r="E5" s="165" t="str">
        <f>IF(ISERROR(VLOOKUP(B5,Données!$B$3:$L$1479,7,FALSE)),"",VLOOKUP(B5,Données!$B$3:$L$1479,7,FALSE))</f>
        <v/>
      </c>
      <c r="F5" s="166">
        <f>IF(ISERROR(VLOOKUP(B5,Données!$B$3:$U$1479,11,FALSE)),0,VLOOKUP(B5,Données!$B$3:$U$1479,11,FALSE))</f>
        <v>0</v>
      </c>
      <c r="G5" s="167">
        <f>VALUE(COUNTIF(Validation!$A$2:$H$64,B5))-1</f>
        <v>0</v>
      </c>
      <c r="H5" s="363">
        <f>IF(ISERROR(VLOOKUP(B5,Données!$B$3:$U$1479,12,FALSE)),0,VLOOKUP(B5,Données!$B$3:$U$1479,12,FALSE))</f>
        <v>0</v>
      </c>
      <c r="I5" s="168">
        <f>IF(ISERROR(VLOOKUP(B5,Données!$B$3:$U$1479,20,FALSE)),0,VLOOKUP(B5,Données!$B$3:$U$1479,20,FALSE))</f>
        <v>0</v>
      </c>
      <c r="J5" s="154"/>
      <c r="K5" s="290" t="s">
        <v>2419</v>
      </c>
      <c r="L5" s="41" t="s">
        <v>2420</v>
      </c>
      <c r="N5" s="41"/>
      <c r="O5" s="41"/>
      <c r="P5" s="41"/>
      <c r="Q5" s="181"/>
      <c r="R5" s="181" t="str">
        <f t="shared" si="0"/>
        <v/>
      </c>
    </row>
    <row r="6" spans="1:20" ht="15.75" x14ac:dyDescent="0.25">
      <c r="A6" s="600"/>
      <c r="B6" s="164" t="s">
        <v>303</v>
      </c>
      <c r="C6" s="165" t="str">
        <f>IF(ISERROR(VLOOKUP(B6,Données!$B$3:$L$1479,5,FALSE)),"",VLOOKUP(B6,Données!$B$3:$L$1479,5,FALSE))</f>
        <v/>
      </c>
      <c r="D6" s="347" t="str">
        <f>IF(ISERROR(VLOOKUP(B6,Données!$B$3:$X$1479,23,FALSE)),"",VLOOKUP(B6,Données!$B$3:$X$1479,23,FALSE))</f>
        <v/>
      </c>
      <c r="E6" s="165" t="str">
        <f>IF(ISERROR(VLOOKUP(B6,Données!$B$3:$L$1479,7,FALSE)),"",VLOOKUP(B6,Données!$B$3:$L$1479,7,FALSE))</f>
        <v/>
      </c>
      <c r="F6" s="166">
        <f>IF(ISERROR(VLOOKUP(B6,Données!$B$3:$U$1479,11,FALSE)),0,VLOOKUP(B6,Données!$B$3:$U$1479,11,FALSE))</f>
        <v>0</v>
      </c>
      <c r="G6" s="167">
        <f>VALUE(COUNTIF(Validation!$A$2:$H$64,B6))-1</f>
        <v>0</v>
      </c>
      <c r="H6" s="363">
        <f>IF(ISERROR(VLOOKUP(B6,Données!$B$3:$U$1479,12,FALSE)),0,VLOOKUP(B6,Données!$B$3:$U$1479,12,FALSE))</f>
        <v>0</v>
      </c>
      <c r="I6" s="168">
        <f>IF(ISERROR(VLOOKUP(B6,Données!$B$3:$U$1479,20,FALSE)),0,VLOOKUP(B6,Données!$B$3:$U$1479,20,FALSE))</f>
        <v>0</v>
      </c>
      <c r="J6" s="154"/>
      <c r="K6" s="290"/>
      <c r="L6" s="41"/>
      <c r="N6" s="41"/>
      <c r="O6" s="41"/>
      <c r="Q6" s="181"/>
      <c r="R6" s="181" t="str">
        <f t="shared" si="0"/>
        <v/>
      </c>
    </row>
    <row r="7" spans="1:20" ht="15.75" x14ac:dyDescent="0.25">
      <c r="A7" s="600"/>
      <c r="B7" s="209" t="s">
        <v>304</v>
      </c>
      <c r="C7" s="165" t="str">
        <f>IF(ISERROR(VLOOKUP(B7,Données!$B$3:$L$1479,5,FALSE)),"",VLOOKUP(B7,Données!$B$3:$L$1479,5,FALSE))</f>
        <v/>
      </c>
      <c r="D7" s="347" t="str">
        <f>IF(ISERROR(VLOOKUP(B7,Données!$B$3:$X$1479,23,FALSE)),"",VLOOKUP(B7,Données!$B$3:$X$1479,23,FALSE))</f>
        <v/>
      </c>
      <c r="E7" s="165" t="str">
        <f>IF(ISERROR(VLOOKUP(B7,Données!$B$3:$L$1479,7,FALSE)),"",VLOOKUP(B7,Données!$B$3:$L$1479,7,FALSE))</f>
        <v/>
      </c>
      <c r="F7" s="166">
        <f>IF(ISERROR(VLOOKUP(B7,Données!$B$3:$U$1479,11,FALSE)),0,VLOOKUP(B7,Données!$B$3:$U$1479,11,FALSE))</f>
        <v>0</v>
      </c>
      <c r="G7" s="167">
        <f>VALUE(COUNTIF(Validation!$A$2:$H$64,B7))-1</f>
        <v>0</v>
      </c>
      <c r="H7" s="363">
        <f>IF(ISERROR(VLOOKUP(B7,Données!$B$3:$U$1479,12,FALSE)),0,VLOOKUP(B7,Données!$B$3:$U$1479,12,FALSE))</f>
        <v>0</v>
      </c>
      <c r="I7" s="168">
        <f>IF(ISERROR(VLOOKUP(B7,Données!$B$3:$U$1479,20,FALSE)),0,VLOOKUP(B7,Données!$B$3:$U$1479,20,FALSE))</f>
        <v>0</v>
      </c>
      <c r="J7" s="154"/>
      <c r="N7" s="390"/>
      <c r="P7" s="41"/>
      <c r="Q7" s="181"/>
      <c r="R7" s="181" t="str">
        <f t="shared" si="0"/>
        <v/>
      </c>
      <c r="S7" s="390"/>
      <c r="T7" s="390"/>
    </row>
    <row r="8" spans="1:20" ht="15.75" x14ac:dyDescent="0.25">
      <c r="A8" s="600"/>
      <c r="B8" s="209" t="s">
        <v>322</v>
      </c>
      <c r="C8" s="165" t="str">
        <f>IF(ISERROR(VLOOKUP(B8,Données!$B$3:$L$1479,5,FALSE)),"",VLOOKUP(B8,Données!$B$3:$L$1479,5,FALSE))</f>
        <v/>
      </c>
      <c r="D8" s="347" t="str">
        <f>IF(ISERROR(VLOOKUP(B8,Données!$B$3:$X$1479,23,FALSE)),"",VLOOKUP(B8,Données!$B$3:$X$1479,23,FALSE))</f>
        <v/>
      </c>
      <c r="E8" s="165" t="str">
        <f>IF(ISERROR(VLOOKUP(B8,Données!$B$3:$L$1479,7,FALSE)),"",VLOOKUP(B8,Données!$B$3:$L$1479,7,FALSE))</f>
        <v/>
      </c>
      <c r="F8" s="166">
        <f>IF(ISERROR(VLOOKUP(B8,Données!$B$3:$U$1479,11,FALSE)),0,VLOOKUP(B8,Données!$B$3:$U$1479,11,FALSE))</f>
        <v>0</v>
      </c>
      <c r="G8" s="167">
        <f>VALUE(COUNTIF(Validation!$A$2:$H$64,B8))-1</f>
        <v>0</v>
      </c>
      <c r="H8" s="363">
        <f>IF(ISERROR(VLOOKUP(B8,Données!$B$3:$U$1479,12,FALSE)),0,VLOOKUP(B8,Données!$B$3:$U$1479,12,FALSE))</f>
        <v>0</v>
      </c>
      <c r="I8" s="168">
        <f>IF(ISERROR(VLOOKUP(B8,Données!$B$3:$U$1479,20,FALSE)),0,VLOOKUP(B8,Données!$B$3:$U$1479,20,FALSE))</f>
        <v>0</v>
      </c>
      <c r="J8" s="154"/>
      <c r="O8" s="41"/>
      <c r="P8" s="41"/>
      <c r="Q8" s="181"/>
      <c r="R8" s="181" t="str">
        <f>IF(Q8="","",Q8+7)</f>
        <v/>
      </c>
    </row>
    <row r="9" spans="1:20" ht="15.75" x14ac:dyDescent="0.25">
      <c r="A9" s="600"/>
      <c r="B9" s="164" t="s">
        <v>306</v>
      </c>
      <c r="C9" s="165" t="str">
        <f>IF(ISERROR(VLOOKUP(B9,Données!$B$3:$L$1479,5,FALSE)),"",VLOOKUP(B9,Données!$B$3:$L$1479,5,FALSE))</f>
        <v/>
      </c>
      <c r="D9" s="347" t="str">
        <f>IF(ISERROR(VLOOKUP(B9,Données!$B$3:$X$1479,23,FALSE)),"",VLOOKUP(B9,Données!$B$3:$X$1479,23,FALSE))</f>
        <v/>
      </c>
      <c r="E9" s="165" t="str">
        <f>IF(ISERROR(VLOOKUP(B9,Données!$B$3:$L$1479,7,FALSE)),"",VLOOKUP(B9,Données!$B$3:$L$1479,7,FALSE))</f>
        <v/>
      </c>
      <c r="F9" s="166">
        <f>IF(ISERROR(VLOOKUP(B9,Données!$B$3:$U$1479,11,FALSE)),0,VLOOKUP(B9,Données!$B$3:$U$1479,11,FALSE))</f>
        <v>0</v>
      </c>
      <c r="G9" s="167">
        <f>VALUE(COUNTIF(Validation!$A$2:$H$64,B9))-1</f>
        <v>0</v>
      </c>
      <c r="H9" s="363">
        <f>IF(ISERROR(VLOOKUP(B9,Données!$B$3:$U$1479,12,FALSE)),0,VLOOKUP(B9,Données!$B$3:$U$1479,12,FALSE))</f>
        <v>0</v>
      </c>
      <c r="I9" s="168">
        <f>IF(ISERROR(VLOOKUP(B9,Données!$B$3:$U$1479,20,FALSE)),0,VLOOKUP(B9,Données!$B$3:$U$1479,20,FALSE))</f>
        <v>0</v>
      </c>
      <c r="J9" s="154"/>
      <c r="K9" s="602" t="s">
        <v>60</v>
      </c>
      <c r="L9" s="602"/>
      <c r="O9" s="41"/>
      <c r="Q9" s="181"/>
      <c r="R9" s="181" t="str">
        <f>IF(Q9="","",Q9+7)</f>
        <v/>
      </c>
    </row>
    <row r="10" spans="1:20" ht="15.75" x14ac:dyDescent="0.25">
      <c r="A10" s="600"/>
      <c r="B10" s="209" t="s">
        <v>141</v>
      </c>
      <c r="C10" s="165" t="str">
        <f>IF(ISERROR(VLOOKUP(B10,Données!$B$3:$L$1479,5,FALSE)),"",VLOOKUP(B10,Données!$B$3:$L$1479,5,FALSE))</f>
        <v/>
      </c>
      <c r="D10" s="347" t="str">
        <f>IF(ISERROR(VLOOKUP(B10,Données!$B$3:$X$1479,23,FALSE)),"",VLOOKUP(B10,Données!$B$3:$X$1479,23,FALSE))</f>
        <v/>
      </c>
      <c r="E10" s="165" t="str">
        <f>IF(ISERROR(VLOOKUP(B10,Données!$B$3:$L$1479,7,FALSE)),"",VLOOKUP(B10,Données!$B$3:$L$1479,7,FALSE))</f>
        <v/>
      </c>
      <c r="F10" s="166">
        <f>IF(ISERROR(VLOOKUP(B10,Données!$B$3:$U$1479,11,FALSE)),0,VLOOKUP(B10,Données!$B$3:$U$1479,11,FALSE))</f>
        <v>0</v>
      </c>
      <c r="G10" s="167">
        <f>VALUE(COUNTIF(Validation!$A$2:$H$64,B10))-1</f>
        <v>0</v>
      </c>
      <c r="H10" s="363">
        <f>IF(ISERROR(VLOOKUP(B10,Données!$B$3:$U$1479,12,FALSE)),0,VLOOKUP(B10,Données!$B$3:$U$1479,12,FALSE))</f>
        <v>0</v>
      </c>
      <c r="I10" s="168">
        <f>IF(ISERROR(VLOOKUP(B10,Données!$B$3:$U$1479,20,FALSE)),0,VLOOKUP(B10,Données!$B$3:$U$1479,20,FALSE))</f>
        <v>0</v>
      </c>
      <c r="J10" s="154"/>
      <c r="K10" s="162" t="s">
        <v>62</v>
      </c>
      <c r="L10" s="162" t="s">
        <v>61</v>
      </c>
      <c r="O10" s="41"/>
      <c r="P10" s="41"/>
      <c r="Q10" s="181"/>
      <c r="R10" s="181" t="str">
        <f>IF(Q10="","",Q10+7)</f>
        <v/>
      </c>
    </row>
    <row r="11" spans="1:20" ht="15.75" x14ac:dyDescent="0.25">
      <c r="A11" s="600"/>
      <c r="B11" s="164" t="s">
        <v>308</v>
      </c>
      <c r="C11" s="165" t="str">
        <f>IF(ISERROR(VLOOKUP(B11,Données!$B$3:$L$1479,5,FALSE)),"",VLOOKUP(B11,Données!$B$3:$L$1479,5,FALSE))</f>
        <v/>
      </c>
      <c r="D11" s="347" t="str">
        <f>IF(ISERROR(VLOOKUP(B11,Données!$B$3:$X$1479,23,FALSE)),"",VLOOKUP(B11,Données!$B$3:$X$1479,23,FALSE))</f>
        <v/>
      </c>
      <c r="E11" s="165" t="str">
        <f>IF(ISERROR(VLOOKUP(B11,Données!$B$3:$L$1479,7,FALSE)),"",VLOOKUP(B11,Données!$B$3:$L$1479,7,FALSE))</f>
        <v/>
      </c>
      <c r="F11" s="166">
        <f>IF(ISERROR(VLOOKUP(B11,Données!$B$3:$U$1479,11,FALSE)),0,VLOOKUP(B11,Données!$B$3:$U$1479,11,FALSE))</f>
        <v>0</v>
      </c>
      <c r="G11" s="167">
        <f>VALUE(COUNTIF(Validation!$A$2:$H$64,B11))-1</f>
        <v>0</v>
      </c>
      <c r="H11" s="363">
        <f>IF(ISERROR(VLOOKUP(B11,Données!$B$3:$U$1479,12,FALSE)),0,VLOOKUP(B11,Données!$B$3:$U$1479,12,FALSE))</f>
        <v>0</v>
      </c>
      <c r="I11" s="168">
        <f>IF(ISERROR(VLOOKUP(B11,Données!$B$3:$U$1479,20,FALSE)),0,VLOOKUP(B11,Données!$B$3:$U$1479,20,FALSE))</f>
        <v>0</v>
      </c>
      <c r="J11" s="154"/>
      <c r="K11" s="41" t="s">
        <v>192</v>
      </c>
      <c r="L11" s="41" t="s">
        <v>1343</v>
      </c>
      <c r="O11" s="41"/>
      <c r="P11" s="41"/>
      <c r="Q11" s="181"/>
      <c r="R11" s="181" t="str">
        <f>IF(Q11="","",Q11+7)</f>
        <v/>
      </c>
    </row>
    <row r="12" spans="1:20" ht="15.75" x14ac:dyDescent="0.25">
      <c r="A12" s="600"/>
      <c r="B12" s="209" t="s">
        <v>305</v>
      </c>
      <c r="C12" s="165" t="str">
        <f>IF(ISERROR(VLOOKUP(B12,Données!$B$3:$L$1479,5,FALSE)),"",VLOOKUP(B12,Données!$B$3:$L$1479,5,FALSE))</f>
        <v/>
      </c>
      <c r="D12" s="347" t="str">
        <f>IF(ISERROR(VLOOKUP(B12,Données!$B$3:$X$1479,23,FALSE)),"",VLOOKUP(B12,Données!$B$3:$X$1479,23,FALSE))</f>
        <v/>
      </c>
      <c r="E12" s="165" t="str">
        <f>IF(ISERROR(VLOOKUP(B12,Données!$B$3:$L$1479,7,FALSE)),"",VLOOKUP(B12,Données!$B$3:$L$1479,7,FALSE))</f>
        <v/>
      </c>
      <c r="F12" s="166">
        <f>IF(ISERROR(VLOOKUP(B12,Données!$B$3:$U$1479,11,FALSE)),0,VLOOKUP(B12,Données!$B$3:$U$1479,11,FALSE))</f>
        <v>0</v>
      </c>
      <c r="G12" s="167">
        <f>VALUE(COUNTIF(Validation!$A$2:$H$64,B12))-1</f>
        <v>0</v>
      </c>
      <c r="H12" s="363">
        <f>IF(ISERROR(VLOOKUP(B12,Données!$B$3:$U$1479,12,FALSE)),0,VLOOKUP(B12,Données!$B$3:$U$1479,12,FALSE))</f>
        <v>0</v>
      </c>
      <c r="I12" s="168">
        <f>IF(ISERROR(VLOOKUP(B12,Données!$B$3:$U$1479,20,FALSE)),0,VLOOKUP(B12,Données!$B$3:$U$1479,20,FALSE))</f>
        <v>0</v>
      </c>
      <c r="J12" s="154"/>
      <c r="K12" s="155" t="s">
        <v>192</v>
      </c>
      <c r="L12" s="155" t="s">
        <v>1343</v>
      </c>
      <c r="O12" s="41"/>
      <c r="P12" s="41"/>
      <c r="Q12" s="181"/>
      <c r="R12" s="181" t="str">
        <f>IF(Q12="","",Q12+7)</f>
        <v/>
      </c>
    </row>
    <row r="13" spans="1:20" ht="15.75" x14ac:dyDescent="0.25">
      <c r="A13" s="600"/>
      <c r="B13" s="274" t="s">
        <v>310</v>
      </c>
      <c r="C13" s="165" t="str">
        <f>IF(ISERROR(VLOOKUP(B13,Données!$B$3:$L$1479,5,FALSE)),"",VLOOKUP(B13,Données!$B$3:$L$1479,5,FALSE))</f>
        <v/>
      </c>
      <c r="D13" s="347" t="str">
        <f>IF(ISERROR(VLOOKUP(B13,Données!$B$3:$X$1479,23,FALSE)),"",VLOOKUP(B13,Données!$B$3:$X$1479,23,FALSE))</f>
        <v/>
      </c>
      <c r="E13" s="165" t="str">
        <f>IF(ISERROR(VLOOKUP(B13,Données!$B$3:$L$1479,7,FALSE)),"",VLOOKUP(B13,Données!$B$3:$L$1479,7,FALSE))</f>
        <v/>
      </c>
      <c r="F13" s="166">
        <f>IF(ISERROR(VLOOKUP(B13,Données!$B$3:$U$1479,11,FALSE)),0,VLOOKUP(B13,Données!$B$3:$U$1479,11,FALSE))</f>
        <v>0</v>
      </c>
      <c r="G13" s="167">
        <f>VALUE(COUNTIF(Validation!$A$2:$H$64,B13))-1</f>
        <v>0</v>
      </c>
      <c r="H13" s="363">
        <f>IF(ISERROR(VLOOKUP(B13,Données!$B$3:$U$1479,12,FALSE)),0,VLOOKUP(B13,Données!$B$3:$U$1479,12,FALSE))</f>
        <v>0</v>
      </c>
      <c r="I13" s="168">
        <f>IF(ISERROR(VLOOKUP(B13,Données!$B$3:$U$1479,20,FALSE)),0,VLOOKUP(B13,Données!$B$3:$U$1479,20,FALSE))</f>
        <v>0</v>
      </c>
      <c r="J13" s="154"/>
      <c r="K13" s="41" t="s">
        <v>193</v>
      </c>
      <c r="L13" s="155" t="s">
        <v>1343</v>
      </c>
      <c r="O13" s="41"/>
      <c r="P13" s="41"/>
      <c r="Q13" s="181"/>
      <c r="R13" s="181" t="str">
        <f t="shared" si="0"/>
        <v/>
      </c>
    </row>
    <row r="14" spans="1:20" ht="15.75" x14ac:dyDescent="0.25">
      <c r="A14" s="601"/>
      <c r="B14" s="278" t="s">
        <v>311</v>
      </c>
      <c r="C14" s="170" t="str">
        <f>IF(ISERROR(VLOOKUP(B14,Données!$B$3:$L$1479,5,FALSE)),"",VLOOKUP(B14,Données!$B$3:$L$1479,5,FALSE))</f>
        <v/>
      </c>
      <c r="D14" s="349" t="str">
        <f>IF(ISERROR(VLOOKUP(B14,Données!$B$3:$X$1479,23,FALSE)),"",VLOOKUP(B14,Données!$B$3:$X$1479,23,FALSE))</f>
        <v/>
      </c>
      <c r="E14" s="170" t="str">
        <f>IF(ISERROR(VLOOKUP(B14,Données!$B$3:$L$1479,7,FALSE)),"",VLOOKUP(B14,Données!$B$3:$L$1479,7,FALSE))</f>
        <v/>
      </c>
      <c r="F14" s="171">
        <f>IF(ISERROR(VLOOKUP(B14,Données!$B$3:$U$1479,11,FALSE)),0,VLOOKUP(B14,Données!$B$3:$U$1479,11,FALSE))</f>
        <v>0</v>
      </c>
      <c r="G14" s="172">
        <f>VALUE(COUNTIF(Validation!$A$2:$H$64,B14))-1</f>
        <v>0</v>
      </c>
      <c r="H14" s="364">
        <f>IF(ISERROR(VLOOKUP(B14,Données!$B$3:$U$1479,12,FALSE)),0,VLOOKUP(B14,Données!$B$3:$U$1479,12,FALSE))</f>
        <v>0</v>
      </c>
      <c r="I14" s="173">
        <f>IF(ISERROR(VLOOKUP(B14,Données!$B$3:$U$1479,20,FALSE)),0,VLOOKUP(B14,Données!$B$3:$U$1479,20,FALSE))</f>
        <v>0</v>
      </c>
      <c r="J14" s="154"/>
      <c r="K14" s="41" t="s">
        <v>193</v>
      </c>
      <c r="L14" s="41" t="s">
        <v>1343</v>
      </c>
      <c r="O14" s="41"/>
      <c r="P14" s="41"/>
      <c r="Q14" s="181"/>
      <c r="R14" s="181" t="str">
        <f t="shared" si="0"/>
        <v/>
      </c>
    </row>
    <row r="15" spans="1:20" ht="15.75" x14ac:dyDescent="0.25">
      <c r="A15" s="603" t="s">
        <v>39</v>
      </c>
      <c r="B15" s="275" t="s">
        <v>293</v>
      </c>
      <c r="C15" s="165" t="str">
        <f>IF(ISERROR(VLOOKUP(B15,Données!$B$3:$L$1479,5,FALSE)),"",VLOOKUP(B15,Données!$B$3:$L$1479,5,FALSE))</f>
        <v/>
      </c>
      <c r="D15" s="347" t="str">
        <f>IF(ISERROR(VLOOKUP(B15,Données!$B$3:$X$1479,23,FALSE)),"",VLOOKUP(B15,Données!$B$3:$X$1479,23,FALSE))</f>
        <v/>
      </c>
      <c r="E15" s="165" t="str">
        <f>IF(ISERROR(VLOOKUP(B15,Données!$B$3:$L$1479,7,FALSE)),"",VLOOKUP(B15,Données!$B$3:$L$1479,7,FALSE))</f>
        <v/>
      </c>
      <c r="F15" s="166">
        <f>IF(ISERROR(VLOOKUP(B15,Données!$B$3:$U$1479,11,FALSE)),0,VLOOKUP(B15,Données!$B$3:$U$1479,11,FALSE))</f>
        <v>0</v>
      </c>
      <c r="G15" s="167">
        <f>VALUE(COUNTIF(Validation!$A$2:$H$64,B15))-1</f>
        <v>0</v>
      </c>
      <c r="H15" s="363">
        <f>IF(ISERROR(VLOOKUP(B15,Données!$B$3:$U$1479,12,FALSE)),0,VLOOKUP(B15,Données!$B$3:$U$1479,12,FALSE))</f>
        <v>0</v>
      </c>
      <c r="I15" s="168">
        <f>IF(ISERROR(VLOOKUP(B15,Données!$B$3:$U$1479,20,FALSE)),0,VLOOKUP(B15,Données!$B$3:$U$1479,20,FALSE))</f>
        <v>0</v>
      </c>
      <c r="J15" s="154"/>
      <c r="K15" s="41" t="s">
        <v>193</v>
      </c>
      <c r="L15" s="41" t="s">
        <v>1343</v>
      </c>
      <c r="O15" s="41"/>
      <c r="P15" s="41"/>
      <c r="Q15" s="181"/>
      <c r="R15" s="181" t="str">
        <f t="shared" si="0"/>
        <v/>
      </c>
    </row>
    <row r="16" spans="1:20" ht="15.75" x14ac:dyDescent="0.25">
      <c r="A16" s="604"/>
      <c r="B16" s="164" t="s">
        <v>313</v>
      </c>
      <c r="C16" s="165" t="str">
        <f>IF(ISERROR(VLOOKUP(B16,Données!$B$3:$L$1479,5,FALSE)),"",VLOOKUP(B16,Données!$B$3:$L$1479,5,FALSE))</f>
        <v/>
      </c>
      <c r="D16" s="347" t="str">
        <f>IF(ISERROR(VLOOKUP(B16,Données!$B$3:$X$1479,23,FALSE)),"",VLOOKUP(B16,Données!$B$3:$X$1479,23,FALSE))</f>
        <v/>
      </c>
      <c r="E16" s="165" t="str">
        <f>IF(ISERROR(VLOOKUP(B16,Données!$B$3:$L$1479,7,FALSE)),"",VLOOKUP(B16,Données!$B$3:$L$1479,7,FALSE))</f>
        <v/>
      </c>
      <c r="F16" s="166">
        <f>IF(ISERROR(VLOOKUP(B16,Données!$B$3:$U$1479,11,FALSE)),0,VLOOKUP(B16,Données!$B$3:$U$1479,11,FALSE))</f>
        <v>0</v>
      </c>
      <c r="G16" s="167">
        <f>VALUE(COUNTIF(Validation!$A$2:$H$64,B16))-1</f>
        <v>0</v>
      </c>
      <c r="H16" s="363">
        <f>IF(ISERROR(VLOOKUP(B16,Données!$B$3:$U$1479,12,FALSE)),0,VLOOKUP(B16,Données!$B$3:$U$1479,12,FALSE))</f>
        <v>0</v>
      </c>
      <c r="I16" s="168">
        <f>IF(ISERROR(VLOOKUP(B16,Données!$B$3:$U$1479,20,FALSE)),0,VLOOKUP(B16,Données!$B$3:$U$1479,20,FALSE))</f>
        <v>0</v>
      </c>
      <c r="J16" s="154"/>
      <c r="K16" s="155" t="s">
        <v>194</v>
      </c>
      <c r="L16" s="41" t="s">
        <v>1343</v>
      </c>
      <c r="O16" s="41"/>
      <c r="P16" s="41"/>
      <c r="Q16" s="181"/>
      <c r="R16" s="181" t="str">
        <f t="shared" si="0"/>
        <v/>
      </c>
    </row>
    <row r="17" spans="1:18" ht="15.75" x14ac:dyDescent="0.25">
      <c r="A17" s="604"/>
      <c r="B17" s="209" t="s">
        <v>314</v>
      </c>
      <c r="C17" s="165" t="str">
        <f>IF(ISERROR(VLOOKUP(B17,Données!$B$3:$L$1479,5,FALSE)),"",VLOOKUP(B17,Données!$B$3:$L$1479,5,FALSE))</f>
        <v/>
      </c>
      <c r="D17" s="347" t="str">
        <f>IF(ISERROR(VLOOKUP(B17,Données!$B$3:$X$1479,23,FALSE)),"",VLOOKUP(B17,Données!$B$3:$X$1479,23,FALSE))</f>
        <v/>
      </c>
      <c r="E17" s="165" t="str">
        <f>IF(ISERROR(VLOOKUP(B17,Données!$B$3:$L$1479,7,FALSE)),"",VLOOKUP(B17,Données!$B$3:$L$1479,7,FALSE))</f>
        <v/>
      </c>
      <c r="F17" s="166">
        <f>IF(ISERROR(VLOOKUP(B17,Données!$B$3:$U$1479,11,FALSE)),0,VLOOKUP(B17,Données!$B$3:$U$1479,11,FALSE))</f>
        <v>0</v>
      </c>
      <c r="G17" s="167">
        <f>VALUE(COUNTIF(Validation!$A$2:$H$64,B17))-1</f>
        <v>0</v>
      </c>
      <c r="H17" s="363">
        <f>IF(ISERROR(VLOOKUP(B17,Données!$B$3:$U$1479,12,FALSE)),0,VLOOKUP(B17,Données!$B$3:$U$1479,12,FALSE))</f>
        <v>0</v>
      </c>
      <c r="I17" s="168">
        <f>IF(ISERROR(VLOOKUP(B17,Données!$B$3:$U$1479,20,FALSE)),0,VLOOKUP(B17,Données!$B$3:$U$1479,20,FALSE))</f>
        <v>0</v>
      </c>
      <c r="J17" s="154"/>
      <c r="O17" s="41"/>
      <c r="P17" s="41"/>
      <c r="Q17" s="181"/>
      <c r="R17" s="181" t="str">
        <f t="shared" si="0"/>
        <v/>
      </c>
    </row>
    <row r="18" spans="1:18" ht="15.75" x14ac:dyDescent="0.25">
      <c r="A18" s="604"/>
      <c r="B18" s="209" t="s">
        <v>315</v>
      </c>
      <c r="C18" s="165" t="str">
        <f>IF(ISERROR(VLOOKUP(B18,Données!$B$3:$L$1479,5,FALSE)),"",VLOOKUP(B18,Données!$B$3:$L$1479,5,FALSE))</f>
        <v/>
      </c>
      <c r="D18" s="347" t="str">
        <f>IF(ISERROR(VLOOKUP(B18,Données!$B$3:$X$1479,23,FALSE)),"",VLOOKUP(B18,Données!$B$3:$X$1479,23,FALSE))</f>
        <v/>
      </c>
      <c r="E18" s="165" t="str">
        <f>IF(ISERROR(VLOOKUP(B18,Données!$B$3:$L$1479,7,FALSE)),"",VLOOKUP(B18,Données!$B$3:$L$1479,7,FALSE))</f>
        <v/>
      </c>
      <c r="F18" s="166">
        <f>IF(ISERROR(VLOOKUP(B18,Données!$B$3:$U$1479,11,FALSE)),0,VLOOKUP(B18,Données!$B$3:$U$1479,11,FALSE))</f>
        <v>0</v>
      </c>
      <c r="G18" s="167">
        <f>VALUE(COUNTIF(Validation!$A$2:$H$64,B18))-1</f>
        <v>0</v>
      </c>
      <c r="H18" s="363">
        <f>IF(ISERROR(VLOOKUP(B18,Données!$B$3:$U$1479,12,FALSE)),0,VLOOKUP(B18,Données!$B$3:$U$1479,12,FALSE))</f>
        <v>0</v>
      </c>
      <c r="I18" s="168">
        <f>IF(ISERROR(VLOOKUP(B18,Données!$B$3:$U$1479,20,FALSE)),0,VLOOKUP(B18,Données!$B$3:$U$1479,20,FALSE))</f>
        <v>0</v>
      </c>
      <c r="J18" s="174"/>
      <c r="K18" s="41" t="s">
        <v>194</v>
      </c>
      <c r="L18" s="41" t="s">
        <v>2435</v>
      </c>
      <c r="O18" s="41"/>
      <c r="P18" s="41"/>
      <c r="Q18" s="181"/>
      <c r="R18" s="181" t="str">
        <f t="shared" si="0"/>
        <v/>
      </c>
    </row>
    <row r="19" spans="1:18" ht="15.75" x14ac:dyDescent="0.25">
      <c r="A19" s="604"/>
      <c r="B19" s="209" t="s">
        <v>316</v>
      </c>
      <c r="C19" s="165" t="str">
        <f>IF(ISERROR(VLOOKUP(B19,Données!$B$3:$L$1479,5,FALSE)),"",VLOOKUP(B19,Données!$B$3:$L$1479,5,FALSE))</f>
        <v/>
      </c>
      <c r="D19" s="347" t="str">
        <f>IF(ISERROR(VLOOKUP(B19,Données!$B$3:$X$1479,23,FALSE)),"",VLOOKUP(B19,Données!$B$3:$X$1479,23,FALSE))</f>
        <v/>
      </c>
      <c r="E19" s="165" t="str">
        <f>IF(ISERROR(VLOOKUP(B19,Données!$B$3:$L$1479,7,FALSE)),"",VLOOKUP(B19,Données!$B$3:$L$1479,7,FALSE))</f>
        <v/>
      </c>
      <c r="F19" s="166">
        <f>IF(ISERROR(VLOOKUP(B19,Données!$B$3:$U$1479,11,FALSE)),0,VLOOKUP(B19,Données!$B$3:$U$1479,11,FALSE))</f>
        <v>0</v>
      </c>
      <c r="G19" s="167">
        <f>VALUE(COUNTIF(Validation!$A$2:$H$64,B19))-1</f>
        <v>0</v>
      </c>
      <c r="H19" s="363">
        <f>IF(ISERROR(VLOOKUP(B19,Données!$B$3:$U$1479,12,FALSE)),0,VLOOKUP(B19,Données!$B$3:$U$1479,12,FALSE))</f>
        <v>0</v>
      </c>
      <c r="I19" s="168">
        <f>IF(ISERROR(VLOOKUP(B19,Données!$B$3:$U$1479,20,FALSE)),0,VLOOKUP(B19,Données!$B$3:$U$1479,20,FALSE))</f>
        <v>0</v>
      </c>
      <c r="J19" s="174"/>
      <c r="O19" s="41"/>
      <c r="P19" s="41"/>
      <c r="Q19" s="181"/>
      <c r="R19" s="181" t="str">
        <f t="shared" si="0"/>
        <v/>
      </c>
    </row>
    <row r="20" spans="1:18" ht="15.75" x14ac:dyDescent="0.25">
      <c r="A20" s="605"/>
      <c r="B20" s="277" t="s">
        <v>273</v>
      </c>
      <c r="C20" s="170" t="str">
        <f>IF(ISERROR(VLOOKUP(B20,Données!$B$3:$L$1479,5,FALSE)),"",VLOOKUP(B20,Données!$B$3:$L$1479,5,FALSE))</f>
        <v/>
      </c>
      <c r="D20" s="349" t="str">
        <f>IF(ISERROR(VLOOKUP(B20,Données!$B$3:$X$1479,23,FALSE)),"",VLOOKUP(B20,Données!$B$3:$X$1479,23,FALSE))</f>
        <v/>
      </c>
      <c r="E20" s="170" t="str">
        <f>IF(ISERROR(VLOOKUP(B20,Données!$B$3:$L$1479,7,FALSE)),"",VLOOKUP(B20,Données!$B$3:$L$1479,7,FALSE))</f>
        <v/>
      </c>
      <c r="F20" s="171">
        <f>IF(ISERROR(VLOOKUP(B20,Données!$B$3:$U$1479,11,FALSE)),0,VLOOKUP(B20,Données!$B$3:$U$1479,11,FALSE))</f>
        <v>0</v>
      </c>
      <c r="G20" s="172">
        <f>VALUE(COUNTIF(Validation!$A$2:$H$64,B20))-1</f>
        <v>0</v>
      </c>
      <c r="H20" s="364">
        <f>IF(ISERROR(VLOOKUP(B20,Données!$B$3:$U$1479,12,FALSE)),0,VLOOKUP(B20,Données!$B$3:$U$1479,12,FALSE))</f>
        <v>0</v>
      </c>
      <c r="I20" s="173">
        <f>IF(ISERROR(VLOOKUP(B20,Données!$B$3:$U$1479,20,FALSE)),0,VLOOKUP(B20,Données!$B$3:$U$1479,20,FALSE))</f>
        <v>0</v>
      </c>
      <c r="J20" s="174"/>
      <c r="O20" s="41"/>
      <c r="P20" s="41"/>
      <c r="Q20" s="181"/>
      <c r="R20" s="181" t="str">
        <f t="shared" si="0"/>
        <v/>
      </c>
    </row>
    <row r="21" spans="1:18" ht="20.25" customHeight="1" x14ac:dyDescent="0.25">
      <c r="A21" s="606" t="s">
        <v>40</v>
      </c>
      <c r="B21" s="274" t="s">
        <v>318</v>
      </c>
      <c r="C21" s="165" t="str">
        <f>IF(ISERROR(VLOOKUP(B21,Données!$B$3:$L$1479,5,FALSE)),"",VLOOKUP(B21,Données!$B$3:$L$1479,5,FALSE))</f>
        <v/>
      </c>
      <c r="D21" s="347" t="str">
        <f>IF(ISERROR(VLOOKUP(B21,Données!$B$3:$X$1479,23,FALSE)),"",VLOOKUP(B21,Données!$B$3:$X$1479,23,FALSE))</f>
        <v/>
      </c>
      <c r="E21" s="165" t="str">
        <f>IF(ISERROR(VLOOKUP(B21,Données!$B$3:$L$1479,7,FALSE)),"",VLOOKUP(B21,Données!$B$3:$L$1479,7,FALSE))</f>
        <v/>
      </c>
      <c r="F21" s="166">
        <f>IF(ISERROR(VLOOKUP(B21,Données!$B$3:$U$1479,11,FALSE)),0,VLOOKUP(B21,Données!$B$3:$U$1479,11,FALSE))</f>
        <v>0</v>
      </c>
      <c r="G21" s="167">
        <f>VALUE(COUNTIF(Validation!$A$2:$H$64,B21))-1</f>
        <v>0</v>
      </c>
      <c r="H21" s="363">
        <f>IF(ISERROR(VLOOKUP(B21,Données!$B$3:$U$1479,12,FALSE)),0,VLOOKUP(B21,Données!$B$3:$U$1479,12,FALSE))</f>
        <v>0</v>
      </c>
      <c r="I21" s="168">
        <f>IF(ISERROR(VLOOKUP(B21,Données!$B$3:$U$1479,20,FALSE)),0,VLOOKUP(B21,Données!$B$3:$U$1479,20,FALSE))</f>
        <v>0</v>
      </c>
      <c r="J21" s="154"/>
      <c r="O21" s="41"/>
      <c r="P21" s="41"/>
      <c r="Q21" s="181"/>
      <c r="R21" s="181" t="str">
        <f t="shared" si="0"/>
        <v/>
      </c>
    </row>
    <row r="22" spans="1:18" ht="15.75" customHeight="1" x14ac:dyDescent="0.25">
      <c r="A22" s="607"/>
      <c r="B22" s="277" t="s">
        <v>319</v>
      </c>
      <c r="C22" s="170" t="str">
        <f>IF(ISERROR(VLOOKUP(B22,Données!$B$3:$L$1479,5,FALSE)),"",VLOOKUP(B22,Données!$B$3:$L$1479,5,FALSE))</f>
        <v/>
      </c>
      <c r="D22" s="349" t="str">
        <f>IF(ISERROR(VLOOKUP(B22,Données!$B$3:$X$1479,23,FALSE)),"",VLOOKUP(B22,Données!$B$3:$X$1479,23,FALSE))</f>
        <v/>
      </c>
      <c r="E22" s="170" t="str">
        <f>IF(ISERROR(VLOOKUP(B22,Données!$B$3:$L$1479,7,FALSE)),"",VLOOKUP(B22,Données!$B$3:$L$1479,7,FALSE))</f>
        <v/>
      </c>
      <c r="F22" s="171">
        <f>IF(ISERROR(VLOOKUP(B22,Données!$B$3:$U$1479,11,FALSE)),0,VLOOKUP(B22,Données!$B$3:$U$1479,11,FALSE))</f>
        <v>0</v>
      </c>
      <c r="G22" s="172">
        <f>VALUE(COUNTIF(Validation!$A$2:$H$64,B22))-1</f>
        <v>0</v>
      </c>
      <c r="H22" s="364">
        <f>IF(ISERROR(VLOOKUP(B22,Données!$B$3:$U$1479,12,FALSE)),0,VLOOKUP(B22,Données!$B$3:$U$1479,12,FALSE))</f>
        <v>0</v>
      </c>
      <c r="I22" s="173">
        <f>IF(ISERROR(VLOOKUP(B22,Données!$B$3:$U$1479,20,FALSE)),0,VLOOKUP(B22,Données!$B$3:$U$1479,20,FALSE))</f>
        <v>0</v>
      </c>
      <c r="J22" s="154"/>
      <c r="O22" s="41"/>
      <c r="P22" s="41"/>
      <c r="Q22" s="181"/>
      <c r="R22" s="181" t="str">
        <f t="shared" si="0"/>
        <v/>
      </c>
    </row>
    <row r="23" spans="1:18" ht="15.75" customHeight="1" x14ac:dyDescent="0.25">
      <c r="A23" s="609" t="s">
        <v>42</v>
      </c>
      <c r="B23" s="209" t="s">
        <v>1105</v>
      </c>
      <c r="C23" s="165" t="str">
        <f>IF(ISERROR(VLOOKUP(B23,Données!$B$3:$L$1479,5,FALSE)),"",VLOOKUP(B23,Données!$B$3:$L$1479,5,FALSE))</f>
        <v/>
      </c>
      <c r="D23" s="347" t="str">
        <f>IF(ISERROR(VLOOKUP(B23,Données!$B$3:$X$1479,23,FALSE)),"",VLOOKUP(B23,Données!$B$3:$X$1479,23,FALSE))</f>
        <v/>
      </c>
      <c r="E23" s="165" t="str">
        <f>IF(ISERROR(VLOOKUP(B23,Données!$B$3:$L$1479,7,FALSE)),"",VLOOKUP(B23,Données!$B$3:$L$1479,7,FALSE))</f>
        <v/>
      </c>
      <c r="F23" s="166">
        <f>IF(ISERROR(VLOOKUP(B23,Données!$B$3:$U$1479,11,FALSE)),0,VLOOKUP(B23,Données!$B$3:$U$1479,11,FALSE))</f>
        <v>0</v>
      </c>
      <c r="G23" s="167">
        <f>VALUE(COUNTIF(Validation!$A$2:$H$64,B23))-1</f>
        <v>0</v>
      </c>
      <c r="H23" s="363">
        <f>IF(ISERROR(VLOOKUP(B23,Données!$B$3:$U$1479,12,FALSE)),0,VLOOKUP(B23,Données!$B$3:$U$1479,12,FALSE))</f>
        <v>0</v>
      </c>
      <c r="I23" s="168">
        <f>IF(ISERROR(VLOOKUP(B23,Données!$B$3:$U$1479,20,FALSE)),0,VLOOKUP(B23,Données!$B$3:$U$1479,20,FALSE))</f>
        <v>0</v>
      </c>
      <c r="J23" s="154"/>
      <c r="P23" s="41"/>
      <c r="Q23" s="181"/>
      <c r="R23" s="181" t="str">
        <f t="shared" si="0"/>
        <v/>
      </c>
    </row>
    <row r="24" spans="1:18" ht="15.75" customHeight="1" x14ac:dyDescent="0.25">
      <c r="A24" s="610"/>
      <c r="B24" s="209" t="s">
        <v>312</v>
      </c>
      <c r="C24" s="165" t="str">
        <f>IF(ISERROR(VLOOKUP(B24,Données!$B$3:$L$1479,5,FALSE)),"",VLOOKUP(B24,Données!$B$3:$L$1479,5,FALSE))</f>
        <v/>
      </c>
      <c r="D24" s="347" t="str">
        <f>IF(ISERROR(VLOOKUP(B24,Données!$B$3:$X$1479,23,FALSE)),"",VLOOKUP(B24,Données!$B$3:$X$1479,23,FALSE))</f>
        <v/>
      </c>
      <c r="E24" s="165" t="str">
        <f>IF(ISERROR(VLOOKUP(B24,Données!$B$3:$L$1479,7,FALSE)),"",VLOOKUP(B24,Données!$B$3:$L$1479,7,FALSE))</f>
        <v/>
      </c>
      <c r="F24" s="166">
        <f>IF(ISERROR(VLOOKUP(B24,Données!$B$3:$U$1479,11,FALSE)),0,VLOOKUP(B24,Données!$B$3:$U$1479,11,FALSE))</f>
        <v>0</v>
      </c>
      <c r="G24" s="167">
        <f>VALUE(COUNTIF(Validation!$A$2:$H$64,B24))-1</f>
        <v>0</v>
      </c>
      <c r="H24" s="363">
        <f>IF(ISERROR(VLOOKUP(B24,Données!$B$3:$U$1479,12,FALSE)),0,VLOOKUP(B24,Données!$B$3:$U$1479,12,FALSE))</f>
        <v>0</v>
      </c>
      <c r="I24" s="168">
        <f>IF(ISERROR(VLOOKUP(B24,Données!$B$3:$U$1479,20,FALSE)),0,VLOOKUP(B24,Données!$B$3:$U$1479,20,FALSE))</f>
        <v>0</v>
      </c>
      <c r="J24" s="154"/>
      <c r="P24" s="41"/>
      <c r="Q24" s="181"/>
      <c r="R24" s="181" t="str">
        <f t="shared" si="0"/>
        <v/>
      </c>
    </row>
    <row r="25" spans="1:18" ht="15.75" customHeight="1" x14ac:dyDescent="0.25">
      <c r="A25" s="610"/>
      <c r="B25" s="209" t="s">
        <v>156</v>
      </c>
      <c r="C25" s="165" t="str">
        <f>IF(ISERROR(VLOOKUP(B25,Données!$B$3:$L$1479,5,FALSE)),"",VLOOKUP(B25,Données!$B$3:$L$1479,5,FALSE))</f>
        <v/>
      </c>
      <c r="D25" s="347" t="str">
        <f>IF(ISERROR(VLOOKUP(B25,Données!$B$3:$X$1479,23,FALSE)),"",VLOOKUP(B25,Données!$B$3:$X$1479,23,FALSE))</f>
        <v/>
      </c>
      <c r="E25" s="165" t="str">
        <f>IF(ISERROR(VLOOKUP(B25,Données!$B$3:$L$1479,7,FALSE)),"",VLOOKUP(B25,Données!$B$3:$L$1479,7,FALSE))</f>
        <v/>
      </c>
      <c r="F25" s="166">
        <f>IF(ISERROR(VLOOKUP(B25,Données!$B$3:$U$1479,11,FALSE)),0,VLOOKUP(B25,Données!$B$3:$U$1479,11,FALSE))</f>
        <v>0</v>
      </c>
      <c r="G25" s="167">
        <f>VALUE(COUNTIF(Validation!$A$2:$H$64,B25))-1</f>
        <v>0</v>
      </c>
      <c r="H25" s="363">
        <f>IF(ISERROR(VLOOKUP(B25,Données!$B$3:$U$1479,12,FALSE)),0,VLOOKUP(B25,Données!$B$3:$U$1479,12,FALSE))</f>
        <v>0</v>
      </c>
      <c r="I25" s="168">
        <f>IF(ISERROR(VLOOKUP(B25,Données!$B$3:$U$1479,20,FALSE)),0,VLOOKUP(B25,Données!$B$3:$U$1479,20,FALSE))</f>
        <v>0</v>
      </c>
      <c r="J25" s="154"/>
      <c r="O25" s="41"/>
      <c r="P25" s="41"/>
      <c r="Q25" s="181"/>
      <c r="R25" s="181" t="str">
        <f t="shared" si="0"/>
        <v/>
      </c>
    </row>
    <row r="26" spans="1:18" ht="15.75" customHeight="1" x14ac:dyDescent="0.25">
      <c r="A26" s="610"/>
      <c r="B26" s="209" t="s">
        <v>284</v>
      </c>
      <c r="C26" s="165" t="str">
        <f>IF(ISERROR(VLOOKUP(B26,Données!$B$3:$L$1479,5,FALSE)),"",VLOOKUP(B26,Données!$B$3:$L$1479,5,FALSE))</f>
        <v/>
      </c>
      <c r="D26" s="347" t="str">
        <f>IF(ISERROR(VLOOKUP(B26,Données!$B$3:$X$1479,23,FALSE)),"",VLOOKUP(B26,Données!$B$3:$X$1479,23,FALSE))</f>
        <v/>
      </c>
      <c r="E26" s="165" t="str">
        <f>IF(ISERROR(VLOOKUP(B26,Données!$B$3:$L$1479,7,FALSE)),"",VLOOKUP(B26,Données!$B$3:$L$1479,7,FALSE))</f>
        <v/>
      </c>
      <c r="F26" s="166">
        <f>IF(ISERROR(VLOOKUP(B26,Données!$B$3:$U$1479,11,FALSE)),0,VLOOKUP(B26,Données!$B$3:$U$1479,11,FALSE))</f>
        <v>0</v>
      </c>
      <c r="G26" s="167">
        <f>VALUE(COUNTIF(Validation!$A$2:$H$64,B26))-1</f>
        <v>0</v>
      </c>
      <c r="H26" s="363">
        <f>IF(ISERROR(VLOOKUP(B26,Données!$B$3:$U$1479,12,FALSE)),0,VLOOKUP(B26,Données!$B$3:$U$1479,12,FALSE))</f>
        <v>0</v>
      </c>
      <c r="I26" s="168">
        <f>IF(ISERROR(VLOOKUP(B26,Données!$B$3:$U$1479,20,FALSE)),0,VLOOKUP(B26,Données!$B$3:$U$1479,20,FALSE))</f>
        <v>0</v>
      </c>
      <c r="J26" s="154"/>
      <c r="O26" s="41"/>
      <c r="P26" s="41"/>
      <c r="Q26" s="181"/>
      <c r="R26" s="181" t="str">
        <f t="shared" si="0"/>
        <v/>
      </c>
    </row>
    <row r="27" spans="1:18" ht="15.75" customHeight="1" x14ac:dyDescent="0.25">
      <c r="A27" s="610"/>
      <c r="B27" s="209"/>
      <c r="C27" s="165" t="str">
        <f>IF(ISERROR(VLOOKUP(B27,Données!$B$3:$L$1479,5,FALSE)),"",VLOOKUP(B27,Données!$B$3:$L$1479,5,FALSE))</f>
        <v/>
      </c>
      <c r="D27" s="347" t="str">
        <f>IF(ISERROR(VLOOKUP(B27,Données!$B$3:$X$1479,23,FALSE)),"",VLOOKUP(B27,Données!$B$3:$X$1479,23,FALSE))</f>
        <v/>
      </c>
      <c r="E27" s="165" t="str">
        <f>IF(ISERROR(VLOOKUP(B27,Données!$B$3:$L$1479,7,FALSE)),"",VLOOKUP(B27,Données!$B$3:$L$1479,7,FALSE))</f>
        <v/>
      </c>
      <c r="F27" s="166">
        <f>IF(ISERROR(VLOOKUP(B27,Données!$B$3:$U$1479,11,FALSE)),0,VLOOKUP(B27,Données!$B$3:$U$1479,11,FALSE))</f>
        <v>0</v>
      </c>
      <c r="G27" s="167">
        <f>VALUE(COUNTIF(Validation!$A$2:$H$64,B27))-1</f>
        <v>198</v>
      </c>
      <c r="H27" s="363">
        <f>IF(ISERROR(VLOOKUP(B27,Données!$B$3:$U$1479,12,FALSE)),0,VLOOKUP(B27,Données!$B$3:$U$1479,12,FALSE))</f>
        <v>0</v>
      </c>
      <c r="I27" s="168">
        <f>IF(ISERROR(VLOOKUP(B27,Données!$B$3:$U$1479,20,FALSE)),0,VLOOKUP(B27,Données!$B$3:$U$1479,20,FALSE))</f>
        <v>0</v>
      </c>
      <c r="J27" s="154"/>
      <c r="N27" s="41"/>
      <c r="P27" s="41"/>
      <c r="R27" s="181" t="str">
        <f t="shared" si="0"/>
        <v/>
      </c>
    </row>
    <row r="28" spans="1:18" ht="15.75" customHeight="1" x14ac:dyDescent="0.25">
      <c r="A28" s="610"/>
      <c r="B28" s="209"/>
      <c r="C28" s="165" t="str">
        <f>IF(ISERROR(VLOOKUP(B28,Données!$B$3:$L$1479,5,FALSE)),"",VLOOKUP(B28,Données!$B$3:$L$1479,5,FALSE))</f>
        <v/>
      </c>
      <c r="D28" s="347" t="str">
        <f>IF(ISERROR(VLOOKUP(B28,Données!$B$3:$X$1479,23,FALSE)),"",VLOOKUP(B28,Données!$B$3:$X$1479,23,FALSE))</f>
        <v/>
      </c>
      <c r="E28" s="165" t="str">
        <f>IF(ISERROR(VLOOKUP(B28,Données!$B$3:$L$1479,7,FALSE)),"",VLOOKUP(B28,Données!$B$3:$L$1479,7,FALSE))</f>
        <v/>
      </c>
      <c r="F28" s="166">
        <f>IF(ISERROR(VLOOKUP(B28,Données!$B$3:$U$1479,11,FALSE)),0,VLOOKUP(B28,Données!$B$3:$U$1479,11,FALSE))</f>
        <v>0</v>
      </c>
      <c r="G28" s="167">
        <f>VALUE(COUNTIF(Validation!$A$2:$H$64,B28))-1</f>
        <v>198</v>
      </c>
      <c r="H28" s="363">
        <f>IF(ISERROR(VLOOKUP(B28,Données!$B$3:$U$1479,12,FALSE)),0,VLOOKUP(B28,Données!$B$3:$U$1479,12,FALSE))</f>
        <v>0</v>
      </c>
      <c r="I28" s="168">
        <f>IF(ISERROR(VLOOKUP(B28,Données!$B$3:$U$1479,20,FALSE)),0,VLOOKUP(B28,Données!$B$3:$U$1479,20,FALSE))</f>
        <v>0</v>
      </c>
      <c r="J28" s="154"/>
      <c r="N28" s="41"/>
      <c r="O28" s="41"/>
      <c r="P28" s="41"/>
      <c r="R28" s="181" t="str">
        <f t="shared" si="0"/>
        <v/>
      </c>
    </row>
    <row r="29" spans="1:18" ht="15.75" customHeight="1" x14ac:dyDescent="0.25">
      <c r="A29" s="610"/>
      <c r="B29" s="209"/>
      <c r="C29" s="165" t="str">
        <f>IF(ISERROR(VLOOKUP(B29,Données!$B$3:$L$1479,5,FALSE)),"",VLOOKUP(B29,Données!$B$3:$L$1479,5,FALSE))</f>
        <v/>
      </c>
      <c r="D29" s="347" t="str">
        <f>IF(ISERROR(VLOOKUP(B29,Données!$B$3:$X$1479,23,FALSE)),"",VLOOKUP(B29,Données!$B$3:$X$1479,23,FALSE))</f>
        <v/>
      </c>
      <c r="E29" s="165" t="str">
        <f>IF(ISERROR(VLOOKUP(B29,Données!$B$3:$L$1479,7,FALSE)),"",VLOOKUP(B29,Données!$B$3:$L$1479,7,FALSE))</f>
        <v/>
      </c>
      <c r="F29" s="166">
        <f>IF(ISERROR(VLOOKUP(B29,Données!$B$3:$U$1479,11,FALSE)),0,VLOOKUP(B29,Données!$B$3:$U$1479,11,FALSE))</f>
        <v>0</v>
      </c>
      <c r="G29" s="167">
        <f>VALUE(COUNTIF(Validation!$A$2:$H$64,B29))-1</f>
        <v>198</v>
      </c>
      <c r="H29" s="363">
        <f>IF(ISERROR(VLOOKUP(B29,Données!$B$3:$U$1479,12,FALSE)),0,VLOOKUP(B29,Données!$B$3:$U$1479,12,FALSE))</f>
        <v>0</v>
      </c>
      <c r="I29" s="168">
        <f>IF(ISERROR(VLOOKUP(B29,Données!$B$3:$U$1479,20,FALSE)),0,VLOOKUP(B29,Données!$B$3:$U$1479,20,FALSE))</f>
        <v>0</v>
      </c>
      <c r="J29" s="154"/>
      <c r="O29" s="41"/>
      <c r="P29" s="41"/>
      <c r="R29" s="181" t="str">
        <f t="shared" si="0"/>
        <v/>
      </c>
    </row>
    <row r="30" spans="1:18" ht="15.75" customHeight="1" x14ac:dyDescent="0.25">
      <c r="A30" s="610"/>
      <c r="B30" s="29"/>
      <c r="C30" s="165" t="str">
        <f>IF(ISERROR(VLOOKUP(B30,Données!$B$3:$L$1479,5,FALSE)),"",VLOOKUP(B30,Données!$B$3:$L$1479,5,FALSE))</f>
        <v/>
      </c>
      <c r="D30" s="347" t="str">
        <f>IF(ISERROR(VLOOKUP(B30,Données!$B$3:$X$1479,23,FALSE)),"",VLOOKUP(B30,Données!$B$3:$X$1479,23,FALSE))</f>
        <v/>
      </c>
      <c r="E30" s="165" t="str">
        <f>IF(ISERROR(VLOOKUP(B30,Données!$B$3:$L$1479,7,FALSE)),"",VLOOKUP(B30,Données!$B$3:$L$1479,7,FALSE))</f>
        <v/>
      </c>
      <c r="F30" s="166">
        <f>IF(ISERROR(VLOOKUP(B30,Données!$B$3:$U$1479,11,FALSE)),0,VLOOKUP(B30,Données!$B$3:$U$1479,11,FALSE))</f>
        <v>0</v>
      </c>
      <c r="G30" s="167">
        <f>VALUE(COUNTIF(Validation!$A$2:$H$64,B30))-1</f>
        <v>198</v>
      </c>
      <c r="H30" s="363">
        <f>IF(ISERROR(VLOOKUP(B30,Données!$B$3:$U$1479,12,FALSE)),0,VLOOKUP(B30,Données!$B$3:$U$1479,12,FALSE))</f>
        <v>0</v>
      </c>
      <c r="I30" s="168">
        <f>IF(ISERROR(VLOOKUP(B30,Données!$B$3:$U$1479,20,FALSE)),0,VLOOKUP(B30,Données!$B$3:$U$1479,20,FALSE))</f>
        <v>0</v>
      </c>
      <c r="J30" s="154"/>
      <c r="O30" s="41"/>
      <c r="P30" s="41"/>
      <c r="Q30" s="181"/>
      <c r="R30" s="181" t="str">
        <f t="shared" si="0"/>
        <v/>
      </c>
    </row>
    <row r="31" spans="1:18" ht="15.75" x14ac:dyDescent="0.25">
      <c r="A31" s="611" t="s">
        <v>37</v>
      </c>
      <c r="B31" s="611"/>
      <c r="C31" s="611"/>
      <c r="D31" s="611"/>
      <c r="E31" s="611"/>
      <c r="F31" s="312">
        <f>ROUNDDOWN(SUM(F3:F30),2)</f>
        <v>0</v>
      </c>
      <c r="G31" s="176"/>
      <c r="H31" s="328">
        <f>SUM(H3:H30)</f>
        <v>0</v>
      </c>
      <c r="J31" s="154"/>
      <c r="O31" s="41"/>
      <c r="P31" s="41"/>
      <c r="Q31" s="181"/>
      <c r="R31" s="181" t="str">
        <f t="shared" si="0"/>
        <v/>
      </c>
    </row>
    <row r="32" spans="1:18" ht="19.5" thickBot="1" x14ac:dyDescent="0.35">
      <c r="A32" s="612" t="s">
        <v>44</v>
      </c>
      <c r="B32" s="612"/>
      <c r="C32" s="612"/>
      <c r="D32" s="612"/>
      <c r="E32" s="612"/>
      <c r="F32" s="320">
        <f>'Calcul Masse Salariale'!$B$5-F31</f>
        <v>102000000</v>
      </c>
      <c r="G32" s="178"/>
      <c r="H32" s="336">
        <f>'Calcul Masse Salariale'!$B$6-H31</f>
        <v>102000000</v>
      </c>
      <c r="J32" s="154"/>
      <c r="O32" s="41"/>
      <c r="P32" s="41"/>
      <c r="R32" s="181" t="str">
        <f t="shared" si="0"/>
        <v/>
      </c>
    </row>
    <row r="33" spans="1:18" ht="16.5" thickBot="1" x14ac:dyDescent="0.3">
      <c r="F33" s="368"/>
      <c r="J33" s="154"/>
      <c r="O33" s="41"/>
      <c r="P33" s="41"/>
      <c r="Q33" s="181"/>
      <c r="R33" s="181" t="str">
        <f t="shared" si="0"/>
        <v/>
      </c>
    </row>
    <row r="34" spans="1:18" ht="30.75" thickBot="1" x14ac:dyDescent="0.3">
      <c r="B34" s="420" t="s">
        <v>36</v>
      </c>
      <c r="C34" s="421" t="s">
        <v>52</v>
      </c>
      <c r="D34" s="421" t="s">
        <v>405</v>
      </c>
      <c r="E34" s="421" t="s">
        <v>5</v>
      </c>
      <c r="F34" s="422" t="s">
        <v>134</v>
      </c>
      <c r="G34" s="423" t="s">
        <v>189</v>
      </c>
      <c r="H34" s="424" t="s">
        <v>1157</v>
      </c>
      <c r="I34" s="425" t="s">
        <v>2405</v>
      </c>
      <c r="J34" s="154"/>
      <c r="N34" s="41"/>
      <c r="O34" s="41"/>
      <c r="P34" s="41"/>
      <c r="R34" s="181" t="str">
        <f t="shared" si="0"/>
        <v/>
      </c>
    </row>
    <row r="35" spans="1:18" ht="19.5" thickBot="1" x14ac:dyDescent="0.35">
      <c r="A35" s="505" t="s">
        <v>2403</v>
      </c>
      <c r="B35" s="453"/>
      <c r="C35" s="402" t="str">
        <f>IF(ISERROR(VLOOKUP(B35,Données!$B$3:$L$1479,5,FALSE)),"",VLOOKUP(B35,Données!$B$3:$L$1479,5,FALSE))</f>
        <v/>
      </c>
      <c r="D35" s="402" t="str">
        <f>IF(ISERROR(VLOOKUP(B35,Données!$B$3:$X$1479,22,FALSE)),"",VLOOKUP(B35,Données!$B$3:$X$1479,22,FALSE))</f>
        <v/>
      </c>
      <c r="E35" s="402" t="str">
        <f>IF(ISERROR(VLOOKUP(B35,Données!$B$3:$L$1479,7,FALSE)),"",VLOOKUP(B35,Données!$B$3:$L$1479,7,FALSE))</f>
        <v/>
      </c>
      <c r="F35" s="403">
        <f>IF(ISERROR(VLOOKUP(B35,Données!$B$3:$U$1479,11,FALSE)),0,VLOOKUP(B35,Données!$B$3:$U$1479,11,FALSE))</f>
        <v>0</v>
      </c>
      <c r="G35" s="456">
        <f>VALUE(COUNTIF(Validation!$A$2:$H$120,B35))-1</f>
        <v>198</v>
      </c>
      <c r="H35" s="404">
        <f>IF(ISERROR(VLOOKUP(B35,Données!$B$3:$U$1479,12,FALSE)),0,VLOOKUP(B35,Données!$B$3:$U$1479,12,FALSE))</f>
        <v>0</v>
      </c>
      <c r="I35" s="405">
        <f>IF(ISERROR(VLOOKUP(B35,Données!$E$3:$U$1479,17,FALSE)),0,VLOOKUP(B35,Données!$E$3:$U$1479,17,FALSE))</f>
        <v>0</v>
      </c>
      <c r="J35" s="154"/>
      <c r="P35" s="41"/>
      <c r="R35" s="181" t="str">
        <f t="shared" si="0"/>
        <v/>
      </c>
    </row>
    <row r="36" spans="1:18" ht="19.5" thickBot="1" x14ac:dyDescent="0.35">
      <c r="A36" s="506"/>
      <c r="B36" s="406" t="s">
        <v>2406</v>
      </c>
      <c r="C36" s="508"/>
      <c r="D36" s="508"/>
      <c r="E36" s="508"/>
      <c r="F36" s="407" t="s">
        <v>2407</v>
      </c>
      <c r="G36" s="508" t="str">
        <f>IF(C36="","",C36+28)</f>
        <v/>
      </c>
      <c r="H36" s="508"/>
      <c r="I36" s="508"/>
      <c r="J36" s="154"/>
      <c r="N36" s="41"/>
      <c r="O36" s="41"/>
      <c r="P36" s="41"/>
      <c r="R36" s="181" t="str">
        <f t="shared" si="0"/>
        <v/>
      </c>
    </row>
    <row r="37" spans="1:18" x14ac:dyDescent="0.25">
      <c r="J37" s="154"/>
      <c r="N37" s="41"/>
      <c r="O37" s="41"/>
      <c r="P37" s="41"/>
      <c r="R37" s="181" t="str">
        <f t="shared" si="0"/>
        <v/>
      </c>
    </row>
    <row r="38" spans="1:18" ht="34.5" customHeight="1" x14ac:dyDescent="0.25">
      <c r="A38" s="60"/>
      <c r="B38" s="62" t="s">
        <v>36</v>
      </c>
      <c r="C38" s="62" t="s">
        <v>52</v>
      </c>
      <c r="D38" s="62" t="s">
        <v>405</v>
      </c>
      <c r="E38" s="7" t="s">
        <v>2404</v>
      </c>
      <c r="F38" s="399" t="s">
        <v>134</v>
      </c>
      <c r="G38" s="68" t="s">
        <v>195</v>
      </c>
      <c r="H38" s="160" t="s">
        <v>2678</v>
      </c>
      <c r="I38" s="67" t="s">
        <v>1</v>
      </c>
      <c r="J38" s="154"/>
    </row>
    <row r="39" spans="1:18" ht="15.75" x14ac:dyDescent="0.25">
      <c r="A39" s="496" t="s">
        <v>43</v>
      </c>
      <c r="B39" s="353" t="s">
        <v>600</v>
      </c>
      <c r="C39" s="74" t="str">
        <f>IF(ISERROR(VLOOKUP(B39,Données!$B$3:$L$1479,5,FALSE)),"",VLOOKUP(B39,Données!$B$3:$L$1479,5,FALSE))</f>
        <v/>
      </c>
      <c r="D39" s="347" t="str">
        <f>IF(ISERROR(VLOOKUP(B39,Données!$B$3:$X$1479,23,FALSE)),"",VLOOKUP(B39,Données!$B$3:$X$1479,23,FALSE))</f>
        <v/>
      </c>
      <c r="E39" s="169">
        <v>2014</v>
      </c>
      <c r="F39" s="358">
        <f>IF(ISERROR(VLOOKUP(B39,Données!$B$3:$U$1479,11,FALSE)),0,VLOOKUP(B39,Données!$B$3:$U$1479,11,FALSE))</f>
        <v>0</v>
      </c>
      <c r="G39" s="74">
        <f t="shared" ref="G39:G73" si="1">I39</f>
        <v>0</v>
      </c>
      <c r="H39" s="363">
        <f>IF(ISERROR(VLOOKUP(B39,Données!$B$3:$U$1479,12,FALSE)),0,VLOOKUP(B39,Données!$B$3:$U$1479,12,FALSE))</f>
        <v>0</v>
      </c>
      <c r="I39" s="74">
        <f>IF(((E39+5)-'Calcul Masse Salariale'!$B$1)&lt;=0,0,(E39+5)-'Calcul Masse Salariale'!$B$1)</f>
        <v>0</v>
      </c>
      <c r="J39" s="154"/>
    </row>
    <row r="40" spans="1:18" ht="15.75" x14ac:dyDescent="0.25">
      <c r="A40" s="496"/>
      <c r="B40" s="353" t="s">
        <v>865</v>
      </c>
      <c r="C40" s="74" t="str">
        <f>IF(ISERROR(VLOOKUP(B40,Données!$B$3:$L$1479,5,FALSE)),"",VLOOKUP(B40,Données!$B$3:$L$1479,5,FALSE))</f>
        <v/>
      </c>
      <c r="D40" s="347" t="str">
        <f>IF(ISERROR(VLOOKUP(B40,Données!$B$3:$X$1479,23,FALSE)),"",VLOOKUP(B40,Données!$B$3:$X$1479,23,FALSE))</f>
        <v/>
      </c>
      <c r="E40" s="169">
        <v>2015</v>
      </c>
      <c r="F40" s="358">
        <f>IF(ISERROR(VLOOKUP(B40,Données!$B$3:$U$1479,11,FALSE)),0,VLOOKUP(B40,Données!$B$3:$U$1479,11,FALSE))</f>
        <v>0</v>
      </c>
      <c r="G40" s="74">
        <f t="shared" si="1"/>
        <v>1</v>
      </c>
      <c r="H40" s="363">
        <f>IF(ISERROR(VLOOKUP(B40,Données!$B$3:$U$1479,12,FALSE)),0,VLOOKUP(B40,Données!$B$3:$U$1479,12,FALSE))</f>
        <v>0</v>
      </c>
      <c r="I40" s="74">
        <f>IF(((E40+5)-'Calcul Masse Salariale'!$B$1)&lt;=0,0,(E40+5)-'Calcul Masse Salariale'!$B$1)</f>
        <v>1</v>
      </c>
      <c r="J40" s="154"/>
    </row>
    <row r="41" spans="1:18" ht="18.75" x14ac:dyDescent="0.3">
      <c r="A41" s="496"/>
      <c r="B41" s="353" t="s">
        <v>1001</v>
      </c>
      <c r="C41" s="74" t="str">
        <f>IF(ISERROR(VLOOKUP(B41,Données!$B$3:$L$1479,5,FALSE)),"",VLOOKUP(B41,Données!$B$3:$L$1479,5,FALSE))</f>
        <v/>
      </c>
      <c r="D41" s="347" t="str">
        <f>IF(ISERROR(VLOOKUP(B41,Données!$B$3:$X$1479,23,FALSE)),"",VLOOKUP(B41,Données!$B$3:$X$1479,23,FALSE))</f>
        <v/>
      </c>
      <c r="E41" s="169">
        <v>2015</v>
      </c>
      <c r="F41" s="358">
        <f>IF(ISERROR(VLOOKUP(B41,Données!$B$3:$U$1479,11,FALSE)),0,VLOOKUP(B41,Données!$B$3:$U$1479,11,FALSE))</f>
        <v>0</v>
      </c>
      <c r="G41" s="74">
        <f t="shared" si="1"/>
        <v>1</v>
      </c>
      <c r="H41" s="363">
        <f>IF(ISERROR(VLOOKUP(B41,Données!$B$3:$U$1479,12,FALSE)),0,VLOOKUP(B41,Données!$B$3:$U$1479,12,FALSE))</f>
        <v>0</v>
      </c>
      <c r="I41" s="74">
        <f>IF(((E41+5)-'Calcul Masse Salariale'!$B$1)&lt;=0,0,(E41+5)-'Calcul Masse Salariale'!$B$1)</f>
        <v>1</v>
      </c>
      <c r="J41" s="180"/>
    </row>
    <row r="42" spans="1:18" ht="15.75" x14ac:dyDescent="0.25">
      <c r="A42" s="496"/>
      <c r="B42" s="353" t="s">
        <v>684</v>
      </c>
      <c r="C42" s="74" t="str">
        <f>IF(ISERROR(VLOOKUP(B42,Données!$B$3:$L$1479,5,FALSE)),"",VLOOKUP(B42,Données!$B$3:$L$1479,5,FALSE))</f>
        <v/>
      </c>
      <c r="D42" s="347" t="str">
        <f>IF(ISERROR(VLOOKUP(B42,Données!$B$3:$X$1479,23,FALSE)),"",VLOOKUP(B42,Données!$B$3:$X$1479,23,FALSE))</f>
        <v/>
      </c>
      <c r="E42" s="169">
        <v>2015</v>
      </c>
      <c r="F42" s="358">
        <f>IF(ISERROR(VLOOKUP(B42,Données!$B$3:$U$1479,11,FALSE)),0,VLOOKUP(B42,Données!$B$3:$U$1479,11,FALSE))</f>
        <v>0</v>
      </c>
      <c r="G42" s="74">
        <f t="shared" si="1"/>
        <v>1</v>
      </c>
      <c r="H42" s="363">
        <f>IF(ISERROR(VLOOKUP(B42,Données!$B$3:$U$1479,12,FALSE)),0,VLOOKUP(B42,Données!$B$3:$U$1479,12,FALSE))</f>
        <v>0</v>
      </c>
      <c r="I42" s="74">
        <f>IF(((E42+5)-'Calcul Masse Salariale'!$B$1)&lt;=0,0,(E42+5)-'Calcul Masse Salariale'!$B$1)</f>
        <v>1</v>
      </c>
      <c r="J42" s="154"/>
    </row>
    <row r="43" spans="1:18" ht="15.75" x14ac:dyDescent="0.25">
      <c r="A43" s="496"/>
      <c r="B43" s="353" t="s">
        <v>870</v>
      </c>
      <c r="C43" s="74" t="str">
        <f>IF(ISERROR(VLOOKUP(B43,Données!$B$3:$L$1479,5,FALSE)),"",VLOOKUP(B43,Données!$B$3:$L$1479,5,FALSE))</f>
        <v/>
      </c>
      <c r="D43" s="347" t="str">
        <f>IF(ISERROR(VLOOKUP(B43,Données!$B$3:$X$1479,23,FALSE)),"",VLOOKUP(B43,Données!$B$3:$X$1479,23,FALSE))</f>
        <v/>
      </c>
      <c r="E43" s="169">
        <v>2015</v>
      </c>
      <c r="F43" s="358">
        <f>IF(ISERROR(VLOOKUP(B43,Données!$B$3:$U$1479,11,FALSE)),0,VLOOKUP(B43,Données!$B$3:$U$1479,11,FALSE))</f>
        <v>0</v>
      </c>
      <c r="G43" s="74">
        <f t="shared" si="1"/>
        <v>1</v>
      </c>
      <c r="H43" s="363">
        <f>IF(ISERROR(VLOOKUP(B43,Données!$B$3:$U$1479,12,FALSE)),0,VLOOKUP(B43,Données!$B$3:$U$1479,12,FALSE))</f>
        <v>0</v>
      </c>
      <c r="I43" s="74">
        <f>IF(((E43+5)-'Calcul Masse Salariale'!$B$1)&lt;=0,0,(E43+5)-'Calcul Masse Salariale'!$B$1)</f>
        <v>1</v>
      </c>
      <c r="J43" s="154"/>
    </row>
    <row r="44" spans="1:18" ht="15.75" x14ac:dyDescent="0.25">
      <c r="A44" s="496"/>
      <c r="B44" s="357" t="s">
        <v>890</v>
      </c>
      <c r="C44" s="74" t="str">
        <f>IF(ISERROR(VLOOKUP(B44,Données!$B$3:$L$1479,5,FALSE)),"",VLOOKUP(B44,Données!$B$3:$L$1479,5,FALSE))</f>
        <v/>
      </c>
      <c r="D44" s="347" t="str">
        <f>IF(ISERROR(VLOOKUP(B44,Données!$B$3:$X$1479,23,FALSE)),"",VLOOKUP(B44,Données!$B$3:$X$1479,23,FALSE))</f>
        <v/>
      </c>
      <c r="E44" s="169">
        <v>2016</v>
      </c>
      <c r="F44" s="358">
        <f>IF(ISERROR(VLOOKUP(B44,Données!$B$3:$U$1479,11,FALSE)),0,VLOOKUP(B44,Données!$B$3:$U$1479,11,FALSE))</f>
        <v>0</v>
      </c>
      <c r="G44" s="74">
        <f t="shared" si="1"/>
        <v>2</v>
      </c>
      <c r="H44" s="363">
        <f>IF(ISERROR(VLOOKUP(B44,Données!$B$3:$U$1479,12,FALSE)),0,VLOOKUP(B44,Données!$B$3:$U$1479,12,FALSE))</f>
        <v>0</v>
      </c>
      <c r="I44" s="74">
        <f>IF(((E44+5)-'Calcul Masse Salariale'!$B$1)&lt;=0,0,(E44+5)-'Calcul Masse Salariale'!$B$1)</f>
        <v>2</v>
      </c>
      <c r="J44" s="154"/>
    </row>
    <row r="45" spans="1:18" ht="15.75" x14ac:dyDescent="0.25">
      <c r="A45" s="496"/>
      <c r="B45" s="355" t="s">
        <v>841</v>
      </c>
      <c r="C45" s="74" t="str">
        <f>IF(ISERROR(VLOOKUP(B45,Données!$B$3:$L$1479,5,FALSE)),"",VLOOKUP(B45,Données!$B$3:$L$1479,5,FALSE))</f>
        <v/>
      </c>
      <c r="D45" s="347" t="str">
        <f>IF(ISERROR(VLOOKUP(B45,Données!$B$3:$X$1479,23,FALSE)),"",VLOOKUP(B45,Données!$B$3:$X$1479,23,FALSE))</f>
        <v/>
      </c>
      <c r="E45" s="169">
        <v>2015</v>
      </c>
      <c r="F45" s="358">
        <f>IF(ISERROR(VLOOKUP(B45,Données!$B$3:$U$1479,11,FALSE)),0,VLOOKUP(B45,Données!$B$3:$U$1479,11,FALSE))</f>
        <v>0</v>
      </c>
      <c r="G45" s="74">
        <f t="shared" si="1"/>
        <v>1</v>
      </c>
      <c r="H45" s="363">
        <f>IF(ISERROR(VLOOKUP(B45,Données!$B$3:$U$1479,12,FALSE)),0,VLOOKUP(B45,Données!$B$3:$U$1479,12,FALSE))</f>
        <v>0</v>
      </c>
      <c r="I45" s="74">
        <f>IF(((E45+5)-'Calcul Masse Salariale'!$B$1)&lt;=0,0,(E45+5)-'Calcul Masse Salariale'!$B$1)</f>
        <v>1</v>
      </c>
      <c r="J45" s="154"/>
    </row>
    <row r="46" spans="1:18" ht="15.75" x14ac:dyDescent="0.25">
      <c r="A46" s="496"/>
      <c r="B46" s="356" t="s">
        <v>138</v>
      </c>
      <c r="C46" s="74" t="str">
        <f>IF(ISERROR(VLOOKUP(B46,Données!$B$3:$L$1479,5,FALSE)),"",VLOOKUP(B46,Données!$B$3:$L$1479,5,FALSE))</f>
        <v/>
      </c>
      <c r="D46" s="347" t="str">
        <f>IF(ISERROR(VLOOKUP(B46,Données!$B$3:$X$1479,23,FALSE)),"",VLOOKUP(B46,Données!$B$3:$X$1479,23,FALSE))</f>
        <v/>
      </c>
      <c r="E46" s="169">
        <v>2017</v>
      </c>
      <c r="F46" s="358">
        <f>IF(ISERROR(VLOOKUP(B46,Données!$B$3:$U$1479,11,FALSE)),0,VLOOKUP(B46,Données!$B$3:$U$1479,11,FALSE))</f>
        <v>0</v>
      </c>
      <c r="G46" s="74">
        <f t="shared" si="1"/>
        <v>3</v>
      </c>
      <c r="H46" s="363">
        <f>IF(ISERROR(VLOOKUP(B46,Données!$B$3:$U$1479,12,FALSE)),0,VLOOKUP(B46,Données!$B$3:$U$1479,12,FALSE))</f>
        <v>0</v>
      </c>
      <c r="I46" s="74">
        <f>IF(((E46+5)-'Calcul Masse Salariale'!$B$1)&lt;=0,0,(E46+5)-'Calcul Masse Salariale'!$B$1)</f>
        <v>3</v>
      </c>
      <c r="J46" s="154"/>
    </row>
    <row r="47" spans="1:18" ht="15.75" x14ac:dyDescent="0.25">
      <c r="A47" s="496"/>
      <c r="B47" s="357" t="s">
        <v>151</v>
      </c>
      <c r="C47" s="74" t="str">
        <f>IF(ISERROR(VLOOKUP(B47,Données!$B$3:$L$1479,5,FALSE)),"",VLOOKUP(B47,Données!$B$3:$L$1479,5,FALSE))</f>
        <v/>
      </c>
      <c r="D47" s="347" t="str">
        <f>IF(ISERROR(VLOOKUP(B47,Données!$B$3:$X$1479,23,FALSE)),"",VLOOKUP(B47,Données!$B$3:$X$1479,23,FALSE))</f>
        <v/>
      </c>
      <c r="E47" s="169">
        <v>2017</v>
      </c>
      <c r="F47" s="358">
        <f>IF(ISERROR(VLOOKUP(B47,Données!$B$3:$U$1479,11,FALSE)),0,VLOOKUP(B47,Données!$B$3:$U$1479,11,FALSE))</f>
        <v>0</v>
      </c>
      <c r="G47" s="74">
        <f t="shared" si="1"/>
        <v>3</v>
      </c>
      <c r="H47" s="363">
        <f>IF(ISERROR(VLOOKUP(B47,Données!$B$3:$U$1479,12,FALSE)),0,VLOOKUP(B47,Données!$B$3:$U$1479,12,FALSE))</f>
        <v>0</v>
      </c>
      <c r="I47" s="74">
        <f>IF(((E47+5)-'Calcul Masse Salariale'!$B$1)&lt;=0,0,(E47+5)-'Calcul Masse Salariale'!$B$1)</f>
        <v>3</v>
      </c>
      <c r="J47" s="154"/>
    </row>
    <row r="48" spans="1:18" ht="15.75" x14ac:dyDescent="0.25">
      <c r="A48" s="496"/>
      <c r="B48" s="356" t="s">
        <v>153</v>
      </c>
      <c r="C48" s="74" t="str">
        <f>IF(ISERROR(VLOOKUP(B48,Données!$B$3:$L$1479,5,FALSE)),"",VLOOKUP(B48,Données!$B$3:$L$1479,5,FALSE))</f>
        <v/>
      </c>
      <c r="D48" s="347" t="str">
        <f>IF(ISERROR(VLOOKUP(B48,Données!$B$3:$X$1479,23,FALSE)),"",VLOOKUP(B48,Données!$B$3:$X$1479,23,FALSE))</f>
        <v/>
      </c>
      <c r="E48" s="169">
        <v>2017</v>
      </c>
      <c r="F48" s="358">
        <f>IF(ISERROR(VLOOKUP(B48,Données!$B$3:$U$1479,11,FALSE)),0,VLOOKUP(B48,Données!$B$3:$U$1479,11,FALSE))</f>
        <v>0</v>
      </c>
      <c r="G48" s="74">
        <f t="shared" si="1"/>
        <v>3</v>
      </c>
      <c r="H48" s="363">
        <f>IF(ISERROR(VLOOKUP(B48,Données!$B$3:$U$1479,12,FALSE)),0,VLOOKUP(B48,Données!$B$3:$U$1479,12,FALSE))</f>
        <v>0</v>
      </c>
      <c r="I48" s="74">
        <f>IF(((E48+5)-'Calcul Masse Salariale'!$B$1)&lt;=0,0,(E48+5)-'Calcul Masse Salariale'!$B$1)</f>
        <v>3</v>
      </c>
      <c r="J48" s="154"/>
    </row>
    <row r="49" spans="1:10" ht="15.75" x14ac:dyDescent="0.25">
      <c r="A49" s="496"/>
      <c r="B49" s="356" t="s">
        <v>154</v>
      </c>
      <c r="C49" s="74" t="str">
        <f>IF(ISERROR(VLOOKUP(B49,Données!$B$3:$L$1479,5,FALSE)),"",VLOOKUP(B49,Données!$B$3:$L$1479,5,FALSE))</f>
        <v/>
      </c>
      <c r="D49" s="347" t="str">
        <f>IF(ISERROR(VLOOKUP(B49,Données!$B$3:$X$1479,23,FALSE)),"",VLOOKUP(B49,Données!$B$3:$X$1479,23,FALSE))</f>
        <v/>
      </c>
      <c r="E49" s="169">
        <v>2017</v>
      </c>
      <c r="F49" s="358">
        <f>IF(ISERROR(VLOOKUP(B49,Données!$B$3:$U$1479,11,FALSE)),0,VLOOKUP(B49,Données!$B$3:$U$1479,11,FALSE))</f>
        <v>0</v>
      </c>
      <c r="G49" s="74">
        <f t="shared" si="1"/>
        <v>3</v>
      </c>
      <c r="H49" s="363">
        <f>IF(ISERROR(VLOOKUP(B49,Données!$B$3:$U$1479,12,FALSE)),0,VLOOKUP(B49,Données!$B$3:$U$1479,12,FALSE))</f>
        <v>0</v>
      </c>
      <c r="I49" s="74">
        <f>IF(((E49+5)-'Calcul Masse Salariale'!$B$1)&lt;=0,0,(E49+5)-'Calcul Masse Salariale'!$B$1)</f>
        <v>3</v>
      </c>
      <c r="J49" s="154"/>
    </row>
    <row r="50" spans="1:10" ht="15.75" x14ac:dyDescent="0.25">
      <c r="A50" s="496"/>
      <c r="B50" s="175" t="s">
        <v>1167</v>
      </c>
      <c r="C50" s="74" t="str">
        <f>IF(ISERROR(VLOOKUP(B50,Données!$B$3:$L$1479,5,FALSE)),"",VLOOKUP(B50,Données!$B$3:$L$1479,5,FALSE))</f>
        <v/>
      </c>
      <c r="D50" s="347" t="str">
        <f>IF(ISERROR(VLOOKUP(B50,Données!$B$3:$X$1479,23,FALSE)),"",VLOOKUP(B50,Données!$B$3:$X$1479,23,FALSE))</f>
        <v/>
      </c>
      <c r="E50" s="169">
        <v>2018</v>
      </c>
      <c r="F50" s="358">
        <f>IF(ISERROR(VLOOKUP(B50,Données!$B$3:$U$1479,11,FALSE)),0,VLOOKUP(B50,Données!$B$3:$U$1479,11,FALSE))</f>
        <v>0</v>
      </c>
      <c r="G50" s="74">
        <f t="shared" si="1"/>
        <v>4</v>
      </c>
      <c r="H50" s="363">
        <f>IF(ISERROR(VLOOKUP(B50,Données!$B$3:$U$1479,12,FALSE)),0,VLOOKUP(B50,Données!$B$3:$U$1479,12,FALSE))</f>
        <v>0</v>
      </c>
      <c r="I50" s="74">
        <f>IF(((E50+5)-'Calcul Masse Salariale'!$B$1)&lt;=0,0,(E50+5)-'Calcul Masse Salariale'!$B$1)</f>
        <v>4</v>
      </c>
      <c r="J50" s="154"/>
    </row>
    <row r="51" spans="1:10" ht="15.75" x14ac:dyDescent="0.25">
      <c r="A51" s="496"/>
      <c r="B51" s="165" t="s">
        <v>791</v>
      </c>
      <c r="C51" s="74" t="str">
        <f>IF(ISERROR(VLOOKUP(B51,Données!$B$3:$L$1479,5,FALSE)),"",VLOOKUP(B51,Données!$B$3:$L$1479,5,FALSE))</f>
        <v/>
      </c>
      <c r="D51" s="347" t="str">
        <f>IF(ISERROR(VLOOKUP(B51,Données!$B$3:$X$1479,23,FALSE)),"",VLOOKUP(B51,Données!$B$3:$X$1479,23,FALSE))</f>
        <v/>
      </c>
      <c r="E51" s="169">
        <v>2018</v>
      </c>
      <c r="F51" s="358">
        <f>IF(ISERROR(VLOOKUP(B51,Données!$B$3:$U$1479,11,FALSE)),0,VLOOKUP(B51,Données!$B$3:$U$1479,11,FALSE))</f>
        <v>0</v>
      </c>
      <c r="G51" s="74">
        <f t="shared" si="1"/>
        <v>4</v>
      </c>
      <c r="H51" s="363">
        <f>IF(ISERROR(VLOOKUP(B51,Données!$B$3:$U$1479,12,FALSE)),0,VLOOKUP(B51,Données!$B$3:$U$1479,12,FALSE))</f>
        <v>0</v>
      </c>
      <c r="I51" s="74">
        <f>IF(((E51+5)-'Calcul Masse Salariale'!$B$1)&lt;=0,0,(E51+5)-'Calcul Masse Salariale'!$B$1)</f>
        <v>4</v>
      </c>
      <c r="J51" s="154"/>
    </row>
    <row r="52" spans="1:10" ht="15.75" x14ac:dyDescent="0.25">
      <c r="A52" s="496"/>
      <c r="B52" s="169" t="s">
        <v>411</v>
      </c>
      <c r="C52" s="74" t="str">
        <f>IF(ISERROR(VLOOKUP(B52,Données!$B$3:$L$1479,5,FALSE)),"",VLOOKUP(B52,Données!$B$3:$L$1479,5,FALSE))</f>
        <v/>
      </c>
      <c r="D52" s="347" t="str">
        <f>IF(ISERROR(VLOOKUP(B52,Données!$B$3:$X$1479,23,FALSE)),"",VLOOKUP(B52,Données!$B$3:$X$1479,23,FALSE))</f>
        <v/>
      </c>
      <c r="E52" s="169">
        <v>2018</v>
      </c>
      <c r="F52" s="358">
        <f>IF(ISERROR(VLOOKUP(B52,Données!$B$3:$U$1479,11,FALSE)),0,VLOOKUP(B52,Données!$B$3:$U$1479,11,FALSE))</f>
        <v>0</v>
      </c>
      <c r="G52" s="74">
        <f t="shared" si="1"/>
        <v>4</v>
      </c>
      <c r="H52" s="363">
        <f>IF(ISERROR(VLOOKUP(B52,Données!$B$3:$U$1479,12,FALSE)),0,VLOOKUP(B52,Données!$B$3:$U$1479,12,FALSE))</f>
        <v>0</v>
      </c>
      <c r="I52" s="74">
        <f>IF(((E52+5)-'Calcul Masse Salariale'!$B$1)&lt;=0,0,(E52+5)-'Calcul Masse Salariale'!$B$1)</f>
        <v>4</v>
      </c>
      <c r="J52" s="154"/>
    </row>
    <row r="53" spans="1:10" ht="15.75" x14ac:dyDescent="0.25">
      <c r="A53" s="496"/>
      <c r="B53" s="169" t="s">
        <v>1177</v>
      </c>
      <c r="C53" s="74" t="str">
        <f>IF(ISERROR(VLOOKUP(B53,Données!$B$3:$L$1479,5,FALSE)),"",VLOOKUP(B53,Données!$B$3:$L$1479,5,FALSE))</f>
        <v/>
      </c>
      <c r="D53" s="347" t="str">
        <f>IF(ISERROR(VLOOKUP(B53,Données!$B$3:$X$1479,23,FALSE)),"",VLOOKUP(B53,Données!$B$3:$X$1479,23,FALSE))</f>
        <v/>
      </c>
      <c r="E53" s="169">
        <v>2018</v>
      </c>
      <c r="F53" s="358">
        <f>IF(ISERROR(VLOOKUP(B53,Données!$B$3:$U$1479,11,FALSE)),0,VLOOKUP(B53,Données!$B$3:$U$1479,11,FALSE))</f>
        <v>0</v>
      </c>
      <c r="G53" s="74">
        <f t="shared" si="1"/>
        <v>4</v>
      </c>
      <c r="H53" s="363">
        <f>IF(ISERROR(VLOOKUP(B53,Données!$B$3:$U$1479,12,FALSE)),0,VLOOKUP(B53,Données!$B$3:$U$1479,12,FALSE))</f>
        <v>0</v>
      </c>
      <c r="I53" s="74">
        <f>IF(((E53+5)-'Calcul Masse Salariale'!$B$1)&lt;=0,0,(E53+5)-'Calcul Masse Salariale'!$B$1)</f>
        <v>4</v>
      </c>
      <c r="J53" s="154"/>
    </row>
    <row r="54" spans="1:10" ht="15.75" x14ac:dyDescent="0.25">
      <c r="A54" s="496"/>
      <c r="B54" s="169" t="s">
        <v>944</v>
      </c>
      <c r="C54" s="74" t="str">
        <f>IF(ISERROR(VLOOKUP(B54,Données!$B$3:$L$1479,5,FALSE)),"",VLOOKUP(B54,Données!$B$3:$L$1479,5,FALSE))</f>
        <v/>
      </c>
      <c r="D54" s="347" t="str">
        <f>IF(ISERROR(VLOOKUP(B54,Données!$B$3:$X$1479,23,FALSE)),"",VLOOKUP(B54,Données!$B$3:$X$1479,23,FALSE))</f>
        <v/>
      </c>
      <c r="E54" s="169">
        <v>2018</v>
      </c>
      <c r="F54" s="358">
        <f>IF(ISERROR(VLOOKUP(B54,Données!$B$3:$U$1479,11,FALSE)),0,VLOOKUP(B54,Données!$B$3:$U$1479,11,FALSE))</f>
        <v>0</v>
      </c>
      <c r="G54" s="74">
        <f t="shared" si="1"/>
        <v>4</v>
      </c>
      <c r="H54" s="363">
        <f>IF(ISERROR(VLOOKUP(B54,Données!$B$3:$U$1479,12,FALSE)),0,VLOOKUP(B54,Données!$B$3:$U$1479,12,FALSE))</f>
        <v>0</v>
      </c>
      <c r="I54" s="74">
        <f>IF(((E54+5)-'Calcul Masse Salariale'!$B$1)&lt;=0,0,(E54+5)-'Calcul Masse Salariale'!$B$1)</f>
        <v>4</v>
      </c>
      <c r="J54" s="154"/>
    </row>
    <row r="55" spans="1:10" ht="15.75" x14ac:dyDescent="0.25">
      <c r="A55" s="496"/>
      <c r="B55" s="169" t="s">
        <v>1202</v>
      </c>
      <c r="C55" s="74" t="str">
        <f>IF(ISERROR(VLOOKUP(B55,Données!$B$3:$L$1479,5,FALSE)),"",VLOOKUP(B55,Données!$B$3:$L$1479,5,FALSE))</f>
        <v/>
      </c>
      <c r="D55" s="347" t="str">
        <f>IF(ISERROR(VLOOKUP(B55,Données!$B$3:$X$1479,23,FALSE)),"",VLOOKUP(B55,Données!$B$3:$X$1479,23,FALSE))</f>
        <v/>
      </c>
      <c r="E55" s="169">
        <v>2018</v>
      </c>
      <c r="F55" s="358">
        <f>IF(ISERROR(VLOOKUP(B55,Données!$B$3:$U$1479,11,FALSE)),0,VLOOKUP(B55,Données!$B$3:$U$1479,11,FALSE))</f>
        <v>0</v>
      </c>
      <c r="G55" s="74">
        <f t="shared" si="1"/>
        <v>4</v>
      </c>
      <c r="H55" s="363">
        <f>IF(ISERROR(VLOOKUP(B55,Données!$B$3:$U$1479,12,FALSE)),0,VLOOKUP(B55,Données!$B$3:$U$1479,12,FALSE))</f>
        <v>0</v>
      </c>
      <c r="I55" s="74">
        <f>IF(((E55+5)-'Calcul Masse Salariale'!$B$1)&lt;=0,0,(E55+5)-'Calcul Masse Salariale'!$B$1)</f>
        <v>4</v>
      </c>
      <c r="J55" s="154"/>
    </row>
    <row r="56" spans="1:10" ht="15.75" x14ac:dyDescent="0.25">
      <c r="A56" s="496"/>
      <c r="B56" s="74"/>
      <c r="C56" s="74" t="str">
        <f>IF(ISERROR(VLOOKUP(B56,Données!$B$3:$L$1479,5,FALSE)),"",VLOOKUP(B56,Données!$B$3:$L$1479,5,FALSE))</f>
        <v/>
      </c>
      <c r="D56" s="347" t="str">
        <f>IF(ISERROR(VLOOKUP(B56,Données!$B$3:$X$1479,23,FALSE)),"",VLOOKUP(B56,Données!$B$3:$X$1479,23,FALSE))</f>
        <v/>
      </c>
      <c r="E56" s="74"/>
      <c r="F56" s="358">
        <f>IF(ISERROR(VLOOKUP(B56,Données!$B$3:$U$1479,11,FALSE)),0,VLOOKUP(B56,Données!$B$3:$U$1479,11,FALSE))</f>
        <v>0</v>
      </c>
      <c r="G56" s="74">
        <f t="shared" si="1"/>
        <v>0</v>
      </c>
      <c r="H56" s="363">
        <f>IF(ISERROR(VLOOKUP(B56,Données!$B$3:$U$1479,12,FALSE)),0,VLOOKUP(B56,Données!$B$3:$U$1479,12,FALSE))</f>
        <v>0</v>
      </c>
      <c r="I56" s="74">
        <f>IF(((E56+5)-'Calcul Masse Salariale'!$B$1)&lt;=0,0,(E56+5)-'Calcul Masse Salariale'!$B$1)</f>
        <v>0</v>
      </c>
      <c r="J56" s="154"/>
    </row>
    <row r="57" spans="1:10" ht="15.75" x14ac:dyDescent="0.25">
      <c r="A57" s="496"/>
      <c r="B57" s="74"/>
      <c r="C57" s="74" t="str">
        <f>IF(ISERROR(VLOOKUP(B57,Données!$B$3:$L$1479,5,FALSE)),"",VLOOKUP(B57,Données!$B$3:$L$1479,5,FALSE))</f>
        <v/>
      </c>
      <c r="D57" s="347" t="str">
        <f>IF(ISERROR(VLOOKUP(B57,Données!$B$3:$X$1479,23,FALSE)),"",VLOOKUP(B57,Données!$B$3:$X$1479,23,FALSE))</f>
        <v/>
      </c>
      <c r="E57" s="74"/>
      <c r="F57" s="358">
        <f>IF(ISERROR(VLOOKUP(B57,Données!$B$3:$U$1479,11,FALSE)),0,VLOOKUP(B57,Données!$B$3:$U$1479,11,FALSE))</f>
        <v>0</v>
      </c>
      <c r="G57" s="74">
        <f t="shared" si="1"/>
        <v>0</v>
      </c>
      <c r="H57" s="363">
        <f>IF(ISERROR(VLOOKUP(B57,Données!$B$3:$U$1479,12,FALSE)),0,VLOOKUP(B57,Données!$B$3:$U$1479,12,FALSE))</f>
        <v>0</v>
      </c>
      <c r="I57" s="74">
        <f>IF(((E57+5)-'Calcul Masse Salariale'!$B$1)&lt;=0,0,(E57+5)-'Calcul Masse Salariale'!$B$1)</f>
        <v>0</v>
      </c>
      <c r="J57" s="154"/>
    </row>
    <row r="58" spans="1:10" ht="15.75" x14ac:dyDescent="0.25">
      <c r="A58" s="496"/>
      <c r="B58" s="74"/>
      <c r="C58" s="74" t="str">
        <f>IF(ISERROR(VLOOKUP(B58,Données!$B$3:$L$1479,5,FALSE)),"",VLOOKUP(B58,Données!$B$3:$L$1479,5,FALSE))</f>
        <v/>
      </c>
      <c r="D58" s="347" t="str">
        <f>IF(ISERROR(VLOOKUP(B58,Données!$B$3:$X$1479,23,FALSE)),"",VLOOKUP(B58,Données!$B$3:$X$1479,23,FALSE))</f>
        <v/>
      </c>
      <c r="E58" s="74"/>
      <c r="F58" s="358">
        <f>IF(ISERROR(VLOOKUP(B58,Données!$B$3:$U$1479,11,FALSE)),0,VLOOKUP(B58,Données!$B$3:$U$1479,11,FALSE))</f>
        <v>0</v>
      </c>
      <c r="G58" s="74">
        <f t="shared" si="1"/>
        <v>0</v>
      </c>
      <c r="H58" s="363">
        <f>IF(ISERROR(VLOOKUP(B58,Données!$B$3:$U$1479,12,FALSE)),0,VLOOKUP(B58,Données!$B$3:$U$1479,12,FALSE))</f>
        <v>0</v>
      </c>
      <c r="I58" s="74">
        <f>IF(((E58+5)-'Calcul Masse Salariale'!$B$1)&lt;=0,0,(E58+5)-'Calcul Masse Salariale'!$B$1)</f>
        <v>0</v>
      </c>
      <c r="J58" s="154"/>
    </row>
    <row r="59" spans="1:10" ht="15.75" x14ac:dyDescent="0.25">
      <c r="A59" s="496"/>
      <c r="B59" s="74"/>
      <c r="C59" s="74" t="str">
        <f>IF(ISERROR(VLOOKUP(B59,Données!$B$3:$L$1479,5,FALSE)),"",VLOOKUP(B59,Données!$B$3:$L$1479,5,FALSE))</f>
        <v/>
      </c>
      <c r="D59" s="347" t="str">
        <f>IF(ISERROR(VLOOKUP(B59,Données!$B$3:$X$1479,23,FALSE)),"",VLOOKUP(B59,Données!$B$3:$X$1479,23,FALSE))</f>
        <v/>
      </c>
      <c r="E59" s="74"/>
      <c r="F59" s="358">
        <f>IF(ISERROR(VLOOKUP(B59,Données!$B$3:$U$1479,11,FALSE)),0,VLOOKUP(B59,Données!$B$3:$U$1479,11,FALSE))</f>
        <v>0</v>
      </c>
      <c r="G59" s="74">
        <f t="shared" si="1"/>
        <v>0</v>
      </c>
      <c r="H59" s="363">
        <f>IF(ISERROR(VLOOKUP(B59,Données!$B$3:$U$1479,12,FALSE)),0,VLOOKUP(B59,Données!$B$3:$U$1479,12,FALSE))</f>
        <v>0</v>
      </c>
      <c r="I59" s="74">
        <f>IF(((E59+5)-'Calcul Masse Salariale'!$B$1)&lt;=0,0,(E59+5)-'Calcul Masse Salariale'!$B$1)</f>
        <v>0</v>
      </c>
      <c r="J59" s="154"/>
    </row>
    <row r="60" spans="1:10" ht="15.75" x14ac:dyDescent="0.25">
      <c r="A60" s="496"/>
      <c r="B60" s="74"/>
      <c r="C60" s="74" t="str">
        <f>IF(ISERROR(VLOOKUP(B60,Données!$B$3:$L$1479,5,FALSE)),"",VLOOKUP(B60,Données!$B$3:$L$1479,5,FALSE))</f>
        <v/>
      </c>
      <c r="D60" s="347" t="str">
        <f>IF(ISERROR(VLOOKUP(B60,Données!$B$3:$X$1479,23,FALSE)),"",VLOOKUP(B60,Données!$B$3:$X$1479,23,FALSE))</f>
        <v/>
      </c>
      <c r="E60" s="74"/>
      <c r="F60" s="358">
        <f>IF(ISERROR(VLOOKUP(B60,Données!$B$3:$U$1479,11,FALSE)),0,VLOOKUP(B60,Données!$B$3:$U$1479,11,FALSE))</f>
        <v>0</v>
      </c>
      <c r="G60" s="74">
        <f t="shared" si="1"/>
        <v>0</v>
      </c>
      <c r="H60" s="363">
        <f>IF(ISERROR(VLOOKUP(B60,Données!$B$3:$U$1479,12,FALSE)),0,VLOOKUP(B60,Données!$B$3:$U$1479,12,FALSE))</f>
        <v>0</v>
      </c>
      <c r="I60" s="74">
        <f>IF(((E60+5)-'Calcul Masse Salariale'!$B$1)&lt;=0,0,(E60+5)-'Calcul Masse Salariale'!$B$1)</f>
        <v>0</v>
      </c>
      <c r="J60" s="154"/>
    </row>
    <row r="61" spans="1:10" ht="15.75" x14ac:dyDescent="0.25">
      <c r="A61" s="496"/>
      <c r="B61" s="74"/>
      <c r="C61" s="74" t="str">
        <f>IF(ISERROR(VLOOKUP(B61,Données!$B$3:$L$1479,5,FALSE)),"",VLOOKUP(B61,Données!$B$3:$L$1479,5,FALSE))</f>
        <v/>
      </c>
      <c r="D61" s="347" t="str">
        <f>IF(ISERROR(VLOOKUP(B61,Données!$B$3:$X$1479,23,FALSE)),"",VLOOKUP(B61,Données!$B$3:$X$1479,23,FALSE))</f>
        <v/>
      </c>
      <c r="E61" s="74"/>
      <c r="F61" s="358">
        <f>IF(ISERROR(VLOOKUP(B61,Données!$B$3:$U$1479,11,FALSE)),0,VLOOKUP(B61,Données!$B$3:$U$1479,11,FALSE))</f>
        <v>0</v>
      </c>
      <c r="G61" s="74">
        <f t="shared" si="1"/>
        <v>0</v>
      </c>
      <c r="H61" s="363">
        <f>IF(ISERROR(VLOOKUP(B61,Données!$B$3:$U$1479,12,FALSE)),0,VLOOKUP(B61,Données!$B$3:$U$1479,12,FALSE))</f>
        <v>0</v>
      </c>
      <c r="I61" s="74">
        <f>IF(((E61+5)-'Calcul Masse Salariale'!$B$1)&lt;=0,0,(E61+5)-'Calcul Masse Salariale'!$B$1)</f>
        <v>0</v>
      </c>
      <c r="J61" s="154"/>
    </row>
    <row r="62" spans="1:10" ht="15.75" x14ac:dyDescent="0.25">
      <c r="A62" s="496"/>
      <c r="B62" s="74"/>
      <c r="C62" s="74" t="str">
        <f>IF(ISERROR(VLOOKUP(B62,Données!$B$3:$L$1479,5,FALSE)),"",VLOOKUP(B62,Données!$B$3:$L$1479,5,FALSE))</f>
        <v/>
      </c>
      <c r="D62" s="347" t="str">
        <f>IF(ISERROR(VLOOKUP(B62,Données!$B$3:$X$1479,23,FALSE)),"",VLOOKUP(B62,Données!$B$3:$X$1479,23,FALSE))</f>
        <v/>
      </c>
      <c r="E62" s="74"/>
      <c r="F62" s="358">
        <f>IF(ISERROR(VLOOKUP(B62,Données!$B$3:$U$1479,11,FALSE)),0,VLOOKUP(B62,Données!$B$3:$U$1479,11,FALSE))</f>
        <v>0</v>
      </c>
      <c r="G62" s="74">
        <f t="shared" si="1"/>
        <v>0</v>
      </c>
      <c r="H62" s="363">
        <f>IF(ISERROR(VLOOKUP(B62,Données!$B$3:$U$1479,12,FALSE)),0,VLOOKUP(B62,Données!$B$3:$U$1479,12,FALSE))</f>
        <v>0</v>
      </c>
      <c r="I62" s="74">
        <f>IF(((E62+5)-'Calcul Masse Salariale'!$B$1)&lt;=0,0,(E62+5)-'Calcul Masse Salariale'!$B$1)</f>
        <v>0</v>
      </c>
      <c r="J62" s="154"/>
    </row>
    <row r="63" spans="1:10" ht="15.75" x14ac:dyDescent="0.25">
      <c r="A63" s="496"/>
      <c r="B63" s="74"/>
      <c r="C63" s="74" t="str">
        <f>IF(ISERROR(VLOOKUP(B63,Données!$B$3:$L$1479,5,FALSE)),"",VLOOKUP(B63,Données!$B$3:$L$1479,5,FALSE))</f>
        <v/>
      </c>
      <c r="D63" s="347" t="str">
        <f>IF(ISERROR(VLOOKUP(B63,Données!$B$3:$X$1479,23,FALSE)),"",VLOOKUP(B63,Données!$B$3:$X$1479,23,FALSE))</f>
        <v/>
      </c>
      <c r="E63" s="74"/>
      <c r="F63" s="358">
        <f>IF(ISERROR(VLOOKUP(B63,Données!$B$3:$U$1479,11,FALSE)),0,VLOOKUP(B63,Données!$B$3:$U$1479,11,FALSE))</f>
        <v>0</v>
      </c>
      <c r="G63" s="74">
        <f t="shared" si="1"/>
        <v>0</v>
      </c>
      <c r="H63" s="363">
        <f>IF(ISERROR(VLOOKUP(B63,Données!$B$3:$U$1479,12,FALSE)),0,VLOOKUP(B63,Données!$B$3:$U$1479,12,FALSE))</f>
        <v>0</v>
      </c>
      <c r="I63" s="74">
        <f>IF(((E63+5)-'Calcul Masse Salariale'!$B$1)&lt;=0,0,(E63+5)-'Calcul Masse Salariale'!$B$1)</f>
        <v>0</v>
      </c>
      <c r="J63" s="154"/>
    </row>
    <row r="64" spans="1:10" ht="15.75" x14ac:dyDescent="0.25">
      <c r="A64" s="496"/>
      <c r="B64" s="74"/>
      <c r="C64" s="74" t="str">
        <f>IF(ISERROR(VLOOKUP(B64,Données!$B$3:$L$1479,5,FALSE)),"",VLOOKUP(B64,Données!$B$3:$L$1479,5,FALSE))</f>
        <v/>
      </c>
      <c r="D64" s="347" t="str">
        <f>IF(ISERROR(VLOOKUP(B64,Données!$B$3:$X$1479,23,FALSE)),"",VLOOKUP(B64,Données!$B$3:$X$1479,23,FALSE))</f>
        <v/>
      </c>
      <c r="E64" s="74"/>
      <c r="F64" s="358">
        <f>IF(ISERROR(VLOOKUP(B64,Données!$B$3:$U$1479,11,FALSE)),0,VLOOKUP(B64,Données!$B$3:$U$1479,11,FALSE))</f>
        <v>0</v>
      </c>
      <c r="G64" s="74">
        <f t="shared" si="1"/>
        <v>0</v>
      </c>
      <c r="H64" s="363">
        <f>IF(ISERROR(VLOOKUP(B64,Données!$B$3:$U$1479,12,FALSE)),0,VLOOKUP(B64,Données!$B$3:$U$1479,12,FALSE))</f>
        <v>0</v>
      </c>
      <c r="I64" s="74">
        <f>IF(((E64+5)-'Calcul Masse Salariale'!$B$1)&lt;=0,0,(E64+5)-'Calcul Masse Salariale'!$B$1)</f>
        <v>0</v>
      </c>
      <c r="J64" s="154"/>
    </row>
    <row r="65" spans="1:10" ht="15.75" x14ac:dyDescent="0.25">
      <c r="A65" s="496"/>
      <c r="B65" s="74"/>
      <c r="C65" s="74" t="str">
        <f>IF(ISERROR(VLOOKUP(B65,Données!$B$3:$L$1479,5,FALSE)),"",VLOOKUP(B65,Données!$B$3:$L$1479,5,FALSE))</f>
        <v/>
      </c>
      <c r="D65" s="347" t="str">
        <f>IF(ISERROR(VLOOKUP(B65,Données!$B$3:$X$1479,23,FALSE)),"",VLOOKUP(B65,Données!$B$3:$X$1479,23,FALSE))</f>
        <v/>
      </c>
      <c r="E65" s="74"/>
      <c r="F65" s="358">
        <f>IF(ISERROR(VLOOKUP(B65,Données!$B$3:$U$1479,11,FALSE)),0,VLOOKUP(B65,Données!$B$3:$U$1479,11,FALSE))</f>
        <v>0</v>
      </c>
      <c r="G65" s="74">
        <f t="shared" si="1"/>
        <v>0</v>
      </c>
      <c r="H65" s="363">
        <f>IF(ISERROR(VLOOKUP(B65,Données!$B$3:$U$1479,12,FALSE)),0,VLOOKUP(B65,Données!$B$3:$U$1479,12,FALSE))</f>
        <v>0</v>
      </c>
      <c r="I65" s="74">
        <f>IF(((E65+5)-'Calcul Masse Salariale'!$B$1)&lt;=0,0,(E65+5)-'Calcul Masse Salariale'!$B$1)</f>
        <v>0</v>
      </c>
      <c r="J65" s="154"/>
    </row>
    <row r="66" spans="1:10" ht="15.75" x14ac:dyDescent="0.25">
      <c r="A66" s="496"/>
      <c r="B66" s="74"/>
      <c r="C66" s="74" t="str">
        <f>IF(ISERROR(VLOOKUP(B66,Données!$B$3:$L$1479,5,FALSE)),"",VLOOKUP(B66,Données!$B$3:$L$1479,5,FALSE))</f>
        <v/>
      </c>
      <c r="D66" s="347" t="str">
        <f>IF(ISERROR(VLOOKUP(B66,Données!$B$3:$X$1479,23,FALSE)),"",VLOOKUP(B66,Données!$B$3:$X$1479,23,FALSE))</f>
        <v/>
      </c>
      <c r="E66" s="74"/>
      <c r="F66" s="358">
        <f>IF(ISERROR(VLOOKUP(B66,Données!$B$3:$U$1479,11,FALSE)),0,VLOOKUP(B66,Données!$B$3:$U$1479,11,FALSE))</f>
        <v>0</v>
      </c>
      <c r="G66" s="74">
        <f t="shared" si="1"/>
        <v>0</v>
      </c>
      <c r="H66" s="363">
        <f>IF(ISERROR(VLOOKUP(B66,Données!$B$3:$U$1479,12,FALSE)),0,VLOOKUP(B66,Données!$B$3:$U$1479,12,FALSE))</f>
        <v>0</v>
      </c>
      <c r="I66" s="74">
        <f>IF(((E66+5)-'Calcul Masse Salariale'!$B$1)&lt;=0,0,(E66+5)-'Calcul Masse Salariale'!$B$1)</f>
        <v>0</v>
      </c>
      <c r="J66" s="154"/>
    </row>
    <row r="67" spans="1:10" ht="15.75" x14ac:dyDescent="0.25">
      <c r="A67" s="496"/>
      <c r="B67" s="74"/>
      <c r="C67" s="74" t="str">
        <f>IF(ISERROR(VLOOKUP(B67,Données!$B$3:$L$1479,5,FALSE)),"",VLOOKUP(B67,Données!$B$3:$L$1479,5,FALSE))</f>
        <v/>
      </c>
      <c r="D67" s="347" t="str">
        <f>IF(ISERROR(VLOOKUP(B67,Données!$B$3:$X$1479,23,FALSE)),"",VLOOKUP(B67,Données!$B$3:$X$1479,23,FALSE))</f>
        <v/>
      </c>
      <c r="E67" s="74"/>
      <c r="F67" s="358">
        <f>IF(ISERROR(VLOOKUP(B67,Données!$B$3:$U$1479,11,FALSE)),0,VLOOKUP(B67,Données!$B$3:$U$1479,11,FALSE))</f>
        <v>0</v>
      </c>
      <c r="G67" s="74">
        <f t="shared" si="1"/>
        <v>0</v>
      </c>
      <c r="H67" s="363">
        <f>IF(ISERROR(VLOOKUP(B67,Données!$B$3:$U$1479,12,FALSE)),0,VLOOKUP(B67,Données!$B$3:$U$1479,12,FALSE))</f>
        <v>0</v>
      </c>
      <c r="I67" s="74">
        <f>IF(((E67+5)-'Calcul Masse Salariale'!$B$1)&lt;=0,0,(E67+5)-'Calcul Masse Salariale'!$B$1)</f>
        <v>0</v>
      </c>
      <c r="J67" s="154"/>
    </row>
    <row r="68" spans="1:10" ht="15.75" x14ac:dyDescent="0.25">
      <c r="A68" s="496"/>
      <c r="B68" s="74"/>
      <c r="C68" s="74" t="str">
        <f>IF(ISERROR(VLOOKUP(B68,Données!$B$3:$L$1479,5,FALSE)),"",VLOOKUP(B68,Données!$B$3:$L$1479,5,FALSE))</f>
        <v/>
      </c>
      <c r="D68" s="347" t="str">
        <f>IF(ISERROR(VLOOKUP(B68,Données!$B$3:$X$1479,23,FALSE)),"",VLOOKUP(B68,Données!$B$3:$X$1479,23,FALSE))</f>
        <v/>
      </c>
      <c r="E68" s="74"/>
      <c r="F68" s="358">
        <f>IF(ISERROR(VLOOKUP(B68,Données!$B$3:$U$1479,11,FALSE)),0,VLOOKUP(B68,Données!$B$3:$U$1479,11,FALSE))</f>
        <v>0</v>
      </c>
      <c r="G68" s="74">
        <f t="shared" si="1"/>
        <v>0</v>
      </c>
      <c r="H68" s="363">
        <f>IF(ISERROR(VLOOKUP(B68,Données!$B$3:$U$1479,12,FALSE)),0,VLOOKUP(B68,Données!$B$3:$U$1479,12,FALSE))</f>
        <v>0</v>
      </c>
      <c r="I68" s="74">
        <f>IF(((E68+5)-'Calcul Masse Salariale'!$B$1)&lt;=0,0,(E68+5)-'Calcul Masse Salariale'!$B$1)</f>
        <v>0</v>
      </c>
      <c r="J68" s="154"/>
    </row>
    <row r="69" spans="1:10" ht="15.75" x14ac:dyDescent="0.25">
      <c r="A69" s="496"/>
      <c r="B69" s="74"/>
      <c r="C69" s="74" t="str">
        <f>IF(ISERROR(VLOOKUP(B69,Données!$B$3:$L$1479,5,FALSE)),"",VLOOKUP(B69,Données!$B$3:$L$1479,5,FALSE))</f>
        <v/>
      </c>
      <c r="D69" s="347" t="str">
        <f>IF(ISERROR(VLOOKUP(B69,Données!$B$3:$X$1479,23,FALSE)),"",VLOOKUP(B69,Données!$B$3:$X$1479,23,FALSE))</f>
        <v/>
      </c>
      <c r="E69" s="74"/>
      <c r="F69" s="358">
        <f>IF(ISERROR(VLOOKUP(B69,Données!$B$3:$U$1479,11,FALSE)),0,VLOOKUP(B69,Données!$B$3:$U$1479,11,FALSE))</f>
        <v>0</v>
      </c>
      <c r="G69" s="74">
        <f t="shared" si="1"/>
        <v>0</v>
      </c>
      <c r="H69" s="363">
        <f>IF(ISERROR(VLOOKUP(B69,Données!$B$3:$U$1479,12,FALSE)),0,VLOOKUP(B69,Données!$B$3:$U$1479,12,FALSE))</f>
        <v>0</v>
      </c>
      <c r="I69" s="74">
        <f>IF(((E69+5)-'Calcul Masse Salariale'!$B$1)&lt;=0,0,(E69+5)-'Calcul Masse Salariale'!$B$1)</f>
        <v>0</v>
      </c>
      <c r="J69" s="154"/>
    </row>
    <row r="70" spans="1:10" ht="15.75" x14ac:dyDescent="0.25">
      <c r="A70" s="496"/>
      <c r="B70" s="74"/>
      <c r="C70" s="74" t="str">
        <f>IF(ISERROR(VLOOKUP(B70,Données!$B$3:$L$1479,5,FALSE)),"",VLOOKUP(B70,Données!$B$3:$L$1479,5,FALSE))</f>
        <v/>
      </c>
      <c r="D70" s="347" t="str">
        <f>IF(ISERROR(VLOOKUP(B70,Données!$B$3:$X$1479,23,FALSE)),"",VLOOKUP(B70,Données!$B$3:$X$1479,23,FALSE))</f>
        <v/>
      </c>
      <c r="E70" s="74"/>
      <c r="F70" s="358">
        <f>IF(ISERROR(VLOOKUP(B70,Données!$B$3:$U$1479,11,FALSE)),0,VLOOKUP(B70,Données!$B$3:$U$1479,11,FALSE))</f>
        <v>0</v>
      </c>
      <c r="G70" s="74">
        <f t="shared" si="1"/>
        <v>0</v>
      </c>
      <c r="H70" s="363">
        <f>IF(ISERROR(VLOOKUP(B70,Données!$B$3:$U$1479,12,FALSE)),0,VLOOKUP(B70,Données!$B$3:$U$1479,12,FALSE))</f>
        <v>0</v>
      </c>
      <c r="I70" s="74">
        <f>IF(((E70+5)-'Calcul Masse Salariale'!$B$1)&lt;=0,0,(E70+5)-'Calcul Masse Salariale'!$B$1)</f>
        <v>0</v>
      </c>
      <c r="J70" s="154"/>
    </row>
    <row r="71" spans="1:10" ht="15.75" x14ac:dyDescent="0.25">
      <c r="A71" s="496"/>
      <c r="B71" s="74"/>
      <c r="C71" s="74" t="str">
        <f>IF(ISERROR(VLOOKUP(B71,Données!$B$3:$L$1479,5,FALSE)),"",VLOOKUP(B71,Données!$B$3:$L$1479,5,FALSE))</f>
        <v/>
      </c>
      <c r="D71" s="347" t="str">
        <f>IF(ISERROR(VLOOKUP(B71,Données!$B$3:$X$1479,23,FALSE)),"",VLOOKUP(B71,Données!$B$3:$X$1479,23,FALSE))</f>
        <v/>
      </c>
      <c r="E71" s="74"/>
      <c r="F71" s="358">
        <f>IF(ISERROR(VLOOKUP(B71,Données!$B$3:$U$1479,11,FALSE)),0,VLOOKUP(B71,Données!$B$3:$U$1479,11,FALSE))</f>
        <v>0</v>
      </c>
      <c r="G71" s="74">
        <f t="shared" si="1"/>
        <v>0</v>
      </c>
      <c r="H71" s="363">
        <f>IF(ISERROR(VLOOKUP(B71,Données!$B$3:$U$1479,12,FALSE)),0,VLOOKUP(B71,Données!$B$3:$U$1479,12,FALSE))</f>
        <v>0</v>
      </c>
      <c r="I71" s="74">
        <f>IF(((E71+5)-'Calcul Masse Salariale'!$B$1)&lt;=0,0,(E71+5)-'Calcul Masse Salariale'!$B$1)</f>
        <v>0</v>
      </c>
      <c r="J71" s="154"/>
    </row>
    <row r="72" spans="1:10" ht="15.75" x14ac:dyDescent="0.25">
      <c r="A72" s="496"/>
      <c r="B72" s="74"/>
      <c r="C72" s="74" t="str">
        <f>IF(ISERROR(VLOOKUP(B72,Données!$B$3:$L$1479,5,FALSE)),"",VLOOKUP(B72,Données!$B$3:$L$1479,5,FALSE))</f>
        <v/>
      </c>
      <c r="D72" s="347" t="str">
        <f>IF(ISERROR(VLOOKUP(B72,Données!$B$3:$X$1479,23,FALSE)),"",VLOOKUP(B72,Données!$B$3:$X$1479,23,FALSE))</f>
        <v/>
      </c>
      <c r="E72" s="74"/>
      <c r="F72" s="358">
        <f>IF(ISERROR(VLOOKUP(B72,Données!$B$3:$U$1479,11,FALSE)),0,VLOOKUP(B72,Données!$B$3:$U$1479,11,FALSE))</f>
        <v>0</v>
      </c>
      <c r="G72" s="74">
        <f t="shared" si="1"/>
        <v>0</v>
      </c>
      <c r="H72" s="363">
        <f>IF(ISERROR(VLOOKUP(B72,Données!$B$3:$U$1479,12,FALSE)),0,VLOOKUP(B72,Données!$B$3:$U$1479,12,FALSE))</f>
        <v>0</v>
      </c>
      <c r="I72" s="74">
        <f>IF(((E72+5)-'Calcul Masse Salariale'!$B$1)&lt;=0,0,(E72+5)-'Calcul Masse Salariale'!$B$1)</f>
        <v>0</v>
      </c>
      <c r="J72" s="154"/>
    </row>
    <row r="73" spans="1:10" ht="15.75" x14ac:dyDescent="0.25">
      <c r="A73" s="496"/>
      <c r="B73" s="74"/>
      <c r="C73" s="74" t="str">
        <f>IF(ISERROR(VLOOKUP(B73,Données!$B$3:$L$1479,5,FALSE)),"",VLOOKUP(B73,Données!$B$3:$L$1479,5,FALSE))</f>
        <v/>
      </c>
      <c r="D73" s="347" t="str">
        <f>IF(ISERROR(VLOOKUP(B73,Données!$B$3:$X$1479,23,FALSE)),"",VLOOKUP(B73,Données!$B$3:$X$1479,23,FALSE))</f>
        <v/>
      </c>
      <c r="E73" s="74"/>
      <c r="F73" s="358">
        <f>IF(ISERROR(VLOOKUP(B73,Données!$B$3:$U$1479,11,FALSE)),0,VLOOKUP(B73,Données!$B$3:$U$1479,11,FALSE))</f>
        <v>0</v>
      </c>
      <c r="G73" s="74">
        <f t="shared" si="1"/>
        <v>0</v>
      </c>
      <c r="H73" s="363">
        <f>IF(ISERROR(VLOOKUP(B73,Données!$B$3:$U$1479,12,FALSE)),0,VLOOKUP(B73,Données!$B$3:$U$1479,12,FALSE))</f>
        <v>0</v>
      </c>
      <c r="I73" s="74">
        <f>IF(((E73+5)-'Calcul Masse Salariale'!$B$1)&lt;=0,0,(E73+5)-'Calcul Masse Salariale'!$B$1)</f>
        <v>0</v>
      </c>
      <c r="J73" s="154"/>
    </row>
    <row r="74" spans="1:10" x14ac:dyDescent="0.25">
      <c r="A74" s="41"/>
      <c r="C74" s="273"/>
      <c r="D74" s="273"/>
      <c r="F74" s="358">
        <f>IF(ISERROR(VLOOKUP(B74,Données!$B$3:$U$1479,11,FALSE)),0,VLOOKUP(B74,Données!$B$3:$U$1479,11,FALSE))</f>
        <v>0</v>
      </c>
      <c r="G74" s="401">
        <f>IF(ISERROR(VLOOKUP(#REF!,Données!$B$3:$U$1479,20,FALSE)),0,VLOOKUP(#REF!,Données!$B$3:$U$1479,20,FALSE))</f>
        <v>0</v>
      </c>
      <c r="H74" s="279"/>
      <c r="J74" s="154"/>
    </row>
    <row r="75" spans="1:10" x14ac:dyDescent="0.25">
      <c r="A75" s="41"/>
      <c r="J75" s="154"/>
    </row>
    <row r="76" spans="1:10" x14ac:dyDescent="0.25">
      <c r="A76" s="41"/>
    </row>
    <row r="77" spans="1:10" x14ac:dyDescent="0.25">
      <c r="A77" s="41"/>
    </row>
    <row r="78" spans="1:10" x14ac:dyDescent="0.25">
      <c r="A78" s="41"/>
    </row>
    <row r="79" spans="1:10" x14ac:dyDescent="0.25">
      <c r="A79" s="41"/>
    </row>
  </sheetData>
  <mergeCells count="13">
    <mergeCell ref="A1:C1"/>
    <mergeCell ref="A23:A30"/>
    <mergeCell ref="A31:E31"/>
    <mergeCell ref="A32:E32"/>
    <mergeCell ref="O1:R1"/>
    <mergeCell ref="A39:A73"/>
    <mergeCell ref="A2:A14"/>
    <mergeCell ref="K9:L9"/>
    <mergeCell ref="A15:A20"/>
    <mergeCell ref="A21:A22"/>
    <mergeCell ref="A35:A36"/>
    <mergeCell ref="G36:I36"/>
    <mergeCell ref="C36:E36"/>
  </mergeCells>
  <conditionalFormatting sqref="G3:G30">
    <cfRule type="iconSet" priority="10">
      <iconSet iconSet="3Symbols" showValue="0" reverse="1">
        <cfvo type="percent" val="0"/>
        <cfvo type="num" val="0.5" gte="0"/>
        <cfvo type="num" val="1"/>
      </iconSet>
    </cfRule>
  </conditionalFormatting>
  <conditionalFormatting sqref="H3:H30">
    <cfRule type="expression" dxfId="3" priority="7">
      <formula>(F3&lt;&gt;H3)</formula>
    </cfRule>
  </conditionalFormatting>
  <conditionalFormatting sqref="G35">
    <cfRule type="iconSet" priority="3">
      <iconSet iconSet="3Symbols" showValue="0" reverse="1">
        <cfvo type="percent" val="0"/>
        <cfvo type="num" val="0.5" gte="0"/>
        <cfvo type="num" val="1"/>
      </iconSet>
    </cfRule>
  </conditionalFormatting>
  <conditionalFormatting sqref="G49:G73">
    <cfRule type="iconSet" priority="63">
      <iconSet iconSet="3Flags" showValue="0">
        <cfvo type="percent" val="0"/>
        <cfvo type="num" val="1"/>
        <cfvo type="num" val="2"/>
      </iconSet>
    </cfRule>
  </conditionalFormatting>
  <conditionalFormatting sqref="G39:G48">
    <cfRule type="iconSet" priority="65">
      <iconSet iconSet="3Flags" showValue="0">
        <cfvo type="percent" val="0"/>
        <cfvo type="num" val="1"/>
        <cfvo type="num" val="2"/>
      </iconSet>
    </cfRule>
  </conditionalFormatting>
  <conditionalFormatting sqref="H39:H73">
    <cfRule type="expression" dxfId="2" priority="1">
      <formula>(F39&lt;&gt;H39)</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9" id="{222D7D67-7F9F-4255-9588-7F741833F7F4}">
            <x14:iconSet iconSet="3Stars" showValue="0" custom="1">
              <x14:cfvo type="percent">
                <xm:f>0</xm:f>
              </x14:cfvo>
              <x14:cfvo type="num">
                <xm:f>0</xm:f>
              </x14:cfvo>
              <x14:cfvo type="num">
                <xm:f>1</xm:f>
              </x14:cfvo>
              <x14:cfIcon iconSet="NoIcons" iconId="0"/>
              <x14:cfIcon iconSet="NoIcons" iconId="0"/>
              <x14:cfIcon iconSet="3Stars" iconId="2"/>
            </x14:iconSet>
          </x14:cfRule>
          <xm:sqref>D3:D30</xm:sqref>
        </x14:conditionalFormatting>
        <x14:conditionalFormatting xmlns:xm="http://schemas.microsoft.com/office/excel/2006/main">
          <x14:cfRule type="iconSet" priority="2" id="{E63D0885-E8E3-49FE-B3D7-DD58970F8354}">
            <x14:iconSet iconSet="3Stars" showValue="0" custom="1">
              <x14:cfvo type="percent">
                <xm:f>0</xm:f>
              </x14:cfvo>
              <x14:cfvo type="num">
                <xm:f>0</xm:f>
              </x14:cfvo>
              <x14:cfvo type="num">
                <xm:f>1</xm:f>
              </x14:cfvo>
              <x14:cfIcon iconSet="NoIcons" iconId="0"/>
              <x14:cfIcon iconSet="NoIcons" iconId="0"/>
              <x14:cfIcon iconSet="3Stars" iconId="2"/>
            </x14:iconSet>
          </x14:cfRule>
          <xm:sqref>D39:D73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9"/>
  <sheetViews>
    <sheetView tabSelected="1" zoomScale="85" zoomScaleNormal="85" workbookViewId="0">
      <selection activeCell="O28" sqref="O28"/>
    </sheetView>
  </sheetViews>
  <sheetFormatPr baseColWidth="10" defaultColWidth="11.42578125" defaultRowHeight="15" x14ac:dyDescent="0.25"/>
  <cols>
    <col min="1" max="1" width="12.42578125" style="155" customWidth="1"/>
    <col min="2" max="2" width="32.85546875" style="155" customWidth="1"/>
    <col min="3" max="3" width="4" style="169" bestFit="1" customWidth="1"/>
    <col min="4" max="4" width="13.140625" style="155" bestFit="1" customWidth="1"/>
    <col min="5" max="5" width="25.7109375" style="155" bestFit="1" customWidth="1"/>
    <col min="6" max="6" width="15.42578125" style="177" bestFit="1" customWidth="1"/>
    <col min="7" max="7" width="23.7109375" style="155" bestFit="1" customWidth="1"/>
    <col min="8" max="8" width="11.28515625" style="155" customWidth="1"/>
    <col min="9" max="9" width="2" style="155" customWidth="1"/>
    <col min="10" max="10" width="15.28515625" style="155" customWidth="1"/>
    <col min="11" max="11" width="25.140625" style="155" customWidth="1"/>
    <col min="12" max="12" width="2" style="154" customWidth="1"/>
    <col min="13" max="13" width="12.85546875" style="155" bestFit="1" customWidth="1"/>
    <col min="14" max="14" width="27.42578125" style="155" bestFit="1" customWidth="1"/>
    <col min="15" max="15" width="24.42578125" style="155" bestFit="1" customWidth="1"/>
    <col min="16" max="17" width="10.5703125" style="155" bestFit="1" customWidth="1"/>
    <col min="18" max="16384" width="11.42578125" style="155"/>
  </cols>
  <sheetData>
    <row r="1" spans="1:19" ht="21.75" thickBot="1" x14ac:dyDescent="0.4">
      <c r="A1" s="608" t="s">
        <v>41</v>
      </c>
      <c r="B1" s="608"/>
      <c r="C1" s="487"/>
      <c r="D1" s="487" t="s">
        <v>187</v>
      </c>
      <c r="E1" s="304">
        <f>SUM(E3:E30)</f>
        <v>21275000</v>
      </c>
      <c r="F1" s="487" t="s">
        <v>188</v>
      </c>
      <c r="G1" s="304">
        <f>E32</f>
        <v>80725000</v>
      </c>
      <c r="H1" s="153"/>
      <c r="I1" s="154"/>
      <c r="J1" s="156" t="s">
        <v>59</v>
      </c>
      <c r="K1" s="156"/>
      <c r="M1" s="154"/>
      <c r="N1" s="613" t="s">
        <v>45</v>
      </c>
      <c r="O1" s="613"/>
      <c r="P1" s="613"/>
      <c r="Q1" s="613"/>
      <c r="R1" s="179"/>
    </row>
    <row r="2" spans="1:19" ht="30" x14ac:dyDescent="0.25">
      <c r="A2" s="600" t="s">
        <v>38</v>
      </c>
      <c r="B2" s="157" t="s">
        <v>36</v>
      </c>
      <c r="C2" s="157" t="s">
        <v>405</v>
      </c>
      <c r="D2" s="157" t="s">
        <v>5</v>
      </c>
      <c r="E2" s="158" t="s">
        <v>1157</v>
      </c>
      <c r="F2" s="159" t="s">
        <v>189</v>
      </c>
      <c r="G2" s="160" t="s">
        <v>2678</v>
      </c>
      <c r="H2" s="161" t="s">
        <v>2405</v>
      </c>
      <c r="I2" s="154"/>
      <c r="J2" s="41" t="s">
        <v>2438</v>
      </c>
      <c r="K2" s="41" t="s">
        <v>50</v>
      </c>
      <c r="M2" s="163" t="s">
        <v>112</v>
      </c>
      <c r="N2" s="374" t="s">
        <v>108</v>
      </c>
      <c r="O2" s="382" t="s">
        <v>109</v>
      </c>
      <c r="P2" s="162" t="s">
        <v>46</v>
      </c>
      <c r="Q2" s="162" t="s">
        <v>55</v>
      </c>
    </row>
    <row r="3" spans="1:19" ht="16.5" customHeight="1" x14ac:dyDescent="0.25">
      <c r="A3" s="600"/>
      <c r="B3" s="209">
        <v>37</v>
      </c>
      <c r="C3" s="347">
        <f>IF(ISERROR(VLOOKUP(B3,Données!$A$3:$X$1479,24,FALSE)),"",VLOOKUP(B3,Données!$A$3:$X$1479,24,FALSE))</f>
        <v>0</v>
      </c>
      <c r="D3" s="165" t="str">
        <f>IF(ISERROR(VLOOKUP(B3,Données!$A$3:$L$1479,8,FALSE)),"",VLOOKUP(B3,Données!$A$3:$L$1479,8,FALSE))</f>
        <v>DG</v>
      </c>
      <c r="E3" s="166">
        <f>IF(ISERROR(VLOOKUP(B3,Données!$A$3:$U$1479,12,FALSE)),0,VLOOKUP(B3,Données!$A$3:$U$1479,12,FALSE))</f>
        <v>750000</v>
      </c>
      <c r="F3" s="167">
        <f>VALUE(COUNTIF(Validation!$A$2:$H$64,B3))-1</f>
        <v>-1</v>
      </c>
      <c r="G3" s="363">
        <f>IF(ISERROR(VLOOKUP(B3,Données!$A$3:$U$1479,13,FALSE)),0,VLOOKUP(B3,Données!$A$3:$U$1479,13,FALSE))</f>
        <v>0</v>
      </c>
      <c r="H3" s="168">
        <f>IF(ISERROR(VLOOKUP(B3,Données!$A$3:$U$1479,21,FALSE)),0,VLOOKUP(B3,Données!$A$3:$U$1479,21,FALSE))</f>
        <v>1</v>
      </c>
      <c r="I3" s="154"/>
      <c r="J3" s="290" t="s">
        <v>2419</v>
      </c>
      <c r="K3" s="41" t="s">
        <v>49</v>
      </c>
      <c r="N3" s="209"/>
      <c r="O3" s="275"/>
      <c r="P3" s="181"/>
      <c r="Q3" s="181" t="str">
        <f>IF(P3="","",P3+7)</f>
        <v/>
      </c>
    </row>
    <row r="4" spans="1:19" ht="16.5" customHeight="1" x14ac:dyDescent="0.25">
      <c r="A4" s="600"/>
      <c r="B4" s="274">
        <v>35</v>
      </c>
      <c r="C4" s="347">
        <f>IF(ISERROR(VLOOKUP(B4,Données!$A$3:$X$1479,24,FALSE)),"",VLOOKUP(B4,Données!$A$3:$X$1479,24,FALSE))</f>
        <v>0</v>
      </c>
      <c r="D4" s="165" t="str">
        <f>IF(ISERROR(VLOOKUP(B4,Données!$A$3:$L$1479,8,FALSE)),"",VLOOKUP(B4,Données!$A$3:$L$1479,8,FALSE))</f>
        <v>DD</v>
      </c>
      <c r="E4" s="166">
        <f>IF(ISERROR(VLOOKUP(B4,Données!$A$3:$U$1479,12,FALSE)),0,VLOOKUP(B4,Données!$A$3:$U$1479,12,FALSE))</f>
        <v>850000</v>
      </c>
      <c r="F4" s="167">
        <f>VALUE(COUNTIF(Validation!$A$2:$H$64,B4))-1</f>
        <v>-1</v>
      </c>
      <c r="G4" s="363">
        <f>IF(ISERROR(VLOOKUP(B4,Données!$A$3:$U$1479,13,FALSE)),0,VLOOKUP(B4,Données!$A$3:$U$1479,13,FALSE))</f>
        <v>0</v>
      </c>
      <c r="H4" s="168">
        <f>IF(ISERROR(VLOOKUP(B4,Données!$A$3:$U$1479,21,FALSE)),0,VLOOKUP(B4,Données!$A$3:$U$1479,21,FALSE))</f>
        <v>1</v>
      </c>
      <c r="I4" s="154"/>
      <c r="J4" s="290" t="s">
        <v>2419</v>
      </c>
      <c r="K4" s="41" t="s">
        <v>107</v>
      </c>
      <c r="N4" s="41"/>
      <c r="O4" s="209"/>
      <c r="P4" s="181"/>
      <c r="Q4" s="181" t="str">
        <f t="shared" ref="Q4:Q37" si="0">IF(P4="","",P4+7)</f>
        <v/>
      </c>
    </row>
    <row r="5" spans="1:19" ht="16.5" customHeight="1" x14ac:dyDescent="0.25">
      <c r="A5" s="600"/>
      <c r="B5" s="274">
        <v>37</v>
      </c>
      <c r="C5" s="347">
        <f>IF(ISERROR(VLOOKUP(B5,Données!$A$3:$X$1479,24,FALSE)),"",VLOOKUP(B5,Données!$A$3:$X$1479,24,FALSE))</f>
        <v>0</v>
      </c>
      <c r="D5" s="165" t="str">
        <f>IF(ISERROR(VLOOKUP(B5,Données!$A$3:$L$1479,8,FALSE)),"",VLOOKUP(B5,Données!$A$3:$L$1479,8,FALSE))</f>
        <v>DG</v>
      </c>
      <c r="E5" s="166">
        <f>IF(ISERROR(VLOOKUP(B5,Données!$A$3:$U$1479,12,FALSE)),0,VLOOKUP(B5,Données!$A$3:$U$1479,12,FALSE))</f>
        <v>750000</v>
      </c>
      <c r="F5" s="167">
        <f>VALUE(COUNTIF(Validation!$A$2:$H$64,B5))-1</f>
        <v>-1</v>
      </c>
      <c r="G5" s="363">
        <f>IF(ISERROR(VLOOKUP(B5,Données!$A$3:$U$1479,13,FALSE)),0,VLOOKUP(B5,Données!$A$3:$U$1479,13,FALSE))</f>
        <v>0</v>
      </c>
      <c r="H5" s="168">
        <f>IF(ISERROR(VLOOKUP(B5,Données!$A$3:$U$1479,21,FALSE)),0,VLOOKUP(B5,Données!$A$3:$U$1479,21,FALSE))</f>
        <v>1</v>
      </c>
      <c r="I5" s="154"/>
      <c r="J5" s="290" t="s">
        <v>2419</v>
      </c>
      <c r="K5" s="41" t="s">
        <v>2420</v>
      </c>
      <c r="M5" s="41"/>
      <c r="N5" s="41"/>
      <c r="O5" s="41"/>
      <c r="P5" s="181"/>
      <c r="Q5" s="181" t="str">
        <f t="shared" si="0"/>
        <v/>
      </c>
    </row>
    <row r="6" spans="1:19" ht="16.5" customHeight="1" x14ac:dyDescent="0.25">
      <c r="A6" s="600"/>
      <c r="B6" s="164">
        <v>37</v>
      </c>
      <c r="C6" s="347">
        <f>IF(ISERROR(VLOOKUP(B6,Données!$A$3:$X$1479,24,FALSE)),"",VLOOKUP(B6,Données!$A$3:$X$1479,24,FALSE))</f>
        <v>0</v>
      </c>
      <c r="D6" s="165" t="str">
        <f>IF(ISERROR(VLOOKUP(B6,Données!$A$3:$L$1479,8,FALSE)),"",VLOOKUP(B6,Données!$A$3:$L$1479,8,FALSE))</f>
        <v>DG</v>
      </c>
      <c r="E6" s="166">
        <f>IF(ISERROR(VLOOKUP(B6,Données!$A$3:$U$1479,12,FALSE)),0,VLOOKUP(B6,Données!$A$3:$U$1479,12,FALSE))</f>
        <v>750000</v>
      </c>
      <c r="F6" s="167">
        <f>VALUE(COUNTIF(Validation!$A$2:$H$64,B6))-1</f>
        <v>-1</v>
      </c>
      <c r="G6" s="363">
        <f>IF(ISERROR(VLOOKUP(B6,Données!$A$3:$U$1479,13,FALSE)),0,VLOOKUP(B6,Données!$A$3:$U$1479,13,FALSE))</f>
        <v>0</v>
      </c>
      <c r="H6" s="168">
        <f>IF(ISERROR(VLOOKUP(B6,Données!$A$3:$U$1479,21,FALSE)),0,VLOOKUP(B6,Données!$A$3:$U$1479,21,FALSE))</f>
        <v>1</v>
      </c>
      <c r="I6" s="154"/>
      <c r="J6" s="290"/>
      <c r="K6" s="41"/>
      <c r="M6" s="41"/>
      <c r="N6" s="41"/>
      <c r="P6" s="181"/>
      <c r="Q6" s="181" t="str">
        <f t="shared" si="0"/>
        <v/>
      </c>
    </row>
    <row r="7" spans="1:19" ht="16.5" customHeight="1" x14ac:dyDescent="0.25">
      <c r="A7" s="600"/>
      <c r="B7" s="209">
        <v>447</v>
      </c>
      <c r="C7" s="347">
        <f>IF(ISERROR(VLOOKUP(B7,Données!$A$3:$X$1479,24,FALSE)),"",VLOOKUP(B7,Données!$A$3:$X$1479,24,FALSE))</f>
        <v>1</v>
      </c>
      <c r="D7" s="165" t="str">
        <f>IF(ISERROR(VLOOKUP(B7,Données!$A$3:$L$1479,8,FALSE)),"",VLOOKUP(B7,Données!$A$3:$L$1479,8,FALSE))</f>
        <v>C, LW</v>
      </c>
      <c r="E7" s="166">
        <f>IF(ISERROR(VLOOKUP(B7,Données!$A$3:$U$1479,12,FALSE)),0,VLOOKUP(B7,Données!$A$3:$U$1479,12,FALSE))</f>
        <v>925000</v>
      </c>
      <c r="F7" s="167">
        <f>VALUE(COUNTIF(Validation!$A$2:$H$64,B7))-1</f>
        <v>-1</v>
      </c>
      <c r="G7" s="363">
        <f>IF(ISERROR(VLOOKUP(B7,Données!$A$3:$U$1479,13,FALSE)),0,VLOOKUP(B7,Données!$A$3:$U$1479,13,FALSE))</f>
        <v>0</v>
      </c>
      <c r="H7" s="168">
        <f>IF(ISERROR(VLOOKUP(B7,Données!$A$3:$U$1479,21,FALSE)),0,VLOOKUP(B7,Données!$A$3:$U$1479,21,FALSE))</f>
        <v>1</v>
      </c>
      <c r="I7" s="154"/>
      <c r="M7" s="390"/>
      <c r="O7" s="41"/>
      <c r="P7" s="181"/>
      <c r="Q7" s="181" t="str">
        <f t="shared" si="0"/>
        <v/>
      </c>
      <c r="R7" s="390"/>
      <c r="S7" s="390"/>
    </row>
    <row r="8" spans="1:19" ht="16.5" customHeight="1" x14ac:dyDescent="0.25">
      <c r="A8" s="600"/>
      <c r="B8" s="209">
        <v>37</v>
      </c>
      <c r="C8" s="347">
        <f>IF(ISERROR(VLOOKUP(B8,Données!$A$3:$X$1479,24,FALSE)),"",VLOOKUP(B8,Données!$A$3:$X$1479,24,FALSE))</f>
        <v>0</v>
      </c>
      <c r="D8" s="165" t="str">
        <f>IF(ISERROR(VLOOKUP(B8,Données!$A$3:$L$1479,8,FALSE)),"",VLOOKUP(B8,Données!$A$3:$L$1479,8,FALSE))</f>
        <v>DG</v>
      </c>
      <c r="E8" s="166">
        <f>IF(ISERROR(VLOOKUP(B8,Données!$A$3:$U$1479,12,FALSE)),0,VLOOKUP(B8,Données!$A$3:$U$1479,12,FALSE))</f>
        <v>750000</v>
      </c>
      <c r="F8" s="167">
        <f>VALUE(COUNTIF(Validation!$A$2:$H$64,B8))-1</f>
        <v>-1</v>
      </c>
      <c r="G8" s="363">
        <f>IF(ISERROR(VLOOKUP(B8,Données!$A$3:$U$1479,13,FALSE)),0,VLOOKUP(B8,Données!$A$3:$U$1479,13,FALSE))</f>
        <v>0</v>
      </c>
      <c r="H8" s="168">
        <f>IF(ISERROR(VLOOKUP(B8,Données!$A$3:$U$1479,21,FALSE)),0,VLOOKUP(B8,Données!$A$3:$U$1479,21,FALSE))</f>
        <v>1</v>
      </c>
      <c r="I8" s="154"/>
      <c r="N8" s="41"/>
      <c r="O8" s="41"/>
      <c r="P8" s="181"/>
      <c r="Q8" s="181" t="str">
        <f>IF(P8="","",P8+7)</f>
        <v/>
      </c>
    </row>
    <row r="9" spans="1:19" ht="16.5" customHeight="1" x14ac:dyDescent="0.25">
      <c r="A9" s="600"/>
      <c r="B9" s="164">
        <v>37</v>
      </c>
      <c r="C9" s="347">
        <f>IF(ISERROR(VLOOKUP(B9,Données!$A$3:$X$1479,24,FALSE)),"",VLOOKUP(B9,Données!$A$3:$X$1479,24,FALSE))</f>
        <v>0</v>
      </c>
      <c r="D9" s="165" t="str">
        <f>IF(ISERROR(VLOOKUP(B9,Données!$A$3:$L$1479,8,FALSE)),"",VLOOKUP(B9,Données!$A$3:$L$1479,8,FALSE))</f>
        <v>DG</v>
      </c>
      <c r="E9" s="166">
        <f>IF(ISERROR(VLOOKUP(B9,Données!$A$3:$U$1479,12,FALSE)),0,VLOOKUP(B9,Données!$A$3:$U$1479,12,FALSE))</f>
        <v>750000</v>
      </c>
      <c r="F9" s="167">
        <f>VALUE(COUNTIF(Validation!$A$2:$H$64,B9))-1</f>
        <v>-1</v>
      </c>
      <c r="G9" s="363">
        <f>IF(ISERROR(VLOOKUP(B9,Données!$A$3:$U$1479,13,FALSE)),0,VLOOKUP(B9,Données!$A$3:$U$1479,13,FALSE))</f>
        <v>0</v>
      </c>
      <c r="H9" s="168">
        <f>IF(ISERROR(VLOOKUP(B9,Données!$A$3:$U$1479,21,FALSE)),0,VLOOKUP(B9,Données!$A$3:$U$1479,21,FALSE))</f>
        <v>1</v>
      </c>
      <c r="I9" s="154"/>
      <c r="J9" s="602" t="s">
        <v>60</v>
      </c>
      <c r="K9" s="602"/>
      <c r="N9" s="41"/>
      <c r="P9" s="181"/>
      <c r="Q9" s="181" t="str">
        <f>IF(P9="","",P9+7)</f>
        <v/>
      </c>
    </row>
    <row r="10" spans="1:19" ht="16.5" customHeight="1" x14ac:dyDescent="0.25">
      <c r="A10" s="600"/>
      <c r="B10" s="209">
        <v>37</v>
      </c>
      <c r="C10" s="347">
        <f>IF(ISERROR(VLOOKUP(B10,Données!$A$3:$X$1479,24,FALSE)),"",VLOOKUP(B10,Données!$A$3:$X$1479,24,FALSE))</f>
        <v>0</v>
      </c>
      <c r="D10" s="165" t="str">
        <f>IF(ISERROR(VLOOKUP(B10,Données!$A$3:$L$1479,8,FALSE)),"",VLOOKUP(B10,Données!$A$3:$L$1479,8,FALSE))</f>
        <v>DG</v>
      </c>
      <c r="E10" s="166">
        <f>IF(ISERROR(VLOOKUP(B10,Données!$A$3:$U$1479,12,FALSE)),0,VLOOKUP(B10,Données!$A$3:$U$1479,12,FALSE))</f>
        <v>750000</v>
      </c>
      <c r="F10" s="167">
        <f>VALUE(COUNTIF(Validation!$A$2:$H$64,B10))-1</f>
        <v>-1</v>
      </c>
      <c r="G10" s="363">
        <f>IF(ISERROR(VLOOKUP(B10,Données!$A$3:$U$1479,13,FALSE)),0,VLOOKUP(B10,Données!$A$3:$U$1479,13,FALSE))</f>
        <v>0</v>
      </c>
      <c r="H10" s="168">
        <f>IF(ISERROR(VLOOKUP(B10,Données!$A$3:$U$1479,21,FALSE)),0,VLOOKUP(B10,Données!$A$3:$U$1479,21,FALSE))</f>
        <v>1</v>
      </c>
      <c r="I10" s="154"/>
      <c r="J10" s="162" t="s">
        <v>62</v>
      </c>
      <c r="K10" s="162" t="s">
        <v>61</v>
      </c>
      <c r="N10" s="41"/>
      <c r="O10" s="41"/>
      <c r="P10" s="181"/>
      <c r="Q10" s="181" t="str">
        <f>IF(P10="","",P10+7)</f>
        <v/>
      </c>
    </row>
    <row r="11" spans="1:19" ht="16.5" customHeight="1" x14ac:dyDescent="0.25">
      <c r="A11" s="600"/>
      <c r="B11" s="164">
        <v>37</v>
      </c>
      <c r="C11" s="347">
        <f>IF(ISERROR(VLOOKUP(B11,Données!$A$3:$X$1479,24,FALSE)),"",VLOOKUP(B11,Données!$A$3:$X$1479,24,FALSE))</f>
        <v>0</v>
      </c>
      <c r="D11" s="165" t="str">
        <f>IF(ISERROR(VLOOKUP(B11,Données!$A$3:$L$1479,8,FALSE)),"",VLOOKUP(B11,Données!$A$3:$L$1479,8,FALSE))</f>
        <v>DG</v>
      </c>
      <c r="E11" s="166">
        <f>IF(ISERROR(VLOOKUP(B11,Données!$A$3:$U$1479,12,FALSE)),0,VLOOKUP(B11,Données!$A$3:$U$1479,12,FALSE))</f>
        <v>750000</v>
      </c>
      <c r="F11" s="167">
        <f>VALUE(COUNTIF(Validation!$A$2:$H$64,B11))-1</f>
        <v>-1</v>
      </c>
      <c r="G11" s="363">
        <f>IF(ISERROR(VLOOKUP(B11,Données!$A$3:$U$1479,13,FALSE)),0,VLOOKUP(B11,Données!$A$3:$U$1479,13,FALSE))</f>
        <v>0</v>
      </c>
      <c r="H11" s="168">
        <f>IF(ISERROR(VLOOKUP(B11,Données!$A$3:$U$1479,21,FALSE)),0,VLOOKUP(B11,Données!$A$3:$U$1479,21,FALSE))</f>
        <v>1</v>
      </c>
      <c r="I11" s="154"/>
      <c r="J11" s="41" t="s">
        <v>192</v>
      </c>
      <c r="K11" s="41" t="s">
        <v>1343</v>
      </c>
      <c r="N11" s="41"/>
      <c r="O11" s="41"/>
      <c r="P11" s="181"/>
      <c r="Q11" s="181" t="str">
        <f>IF(P11="","",P11+7)</f>
        <v/>
      </c>
    </row>
    <row r="12" spans="1:19" ht="16.5" customHeight="1" x14ac:dyDescent="0.25">
      <c r="A12" s="600"/>
      <c r="B12" s="209">
        <v>37</v>
      </c>
      <c r="C12" s="347">
        <f>IF(ISERROR(VLOOKUP(B12,Données!$A$3:$X$1479,24,FALSE)),"",VLOOKUP(B12,Données!$A$3:$X$1479,24,FALSE))</f>
        <v>0</v>
      </c>
      <c r="D12" s="165" t="str">
        <f>IF(ISERROR(VLOOKUP(B12,Données!$A$3:$L$1479,8,FALSE)),"",VLOOKUP(B12,Données!$A$3:$L$1479,8,FALSE))</f>
        <v>DG</v>
      </c>
      <c r="E12" s="166">
        <f>IF(ISERROR(VLOOKUP(B12,Données!$A$3:$U$1479,12,FALSE)),0,VLOOKUP(B12,Données!$A$3:$U$1479,12,FALSE))</f>
        <v>750000</v>
      </c>
      <c r="F12" s="167">
        <f>VALUE(COUNTIF(Validation!$A$2:$H$64,B12))-1</f>
        <v>-1</v>
      </c>
      <c r="G12" s="363">
        <f>IF(ISERROR(VLOOKUP(B12,Données!$A$3:$U$1479,13,FALSE)),0,VLOOKUP(B12,Données!$A$3:$U$1479,13,FALSE))</f>
        <v>0</v>
      </c>
      <c r="H12" s="168">
        <f>IF(ISERROR(VLOOKUP(B12,Données!$A$3:$U$1479,21,FALSE)),0,VLOOKUP(B12,Données!$A$3:$U$1479,21,FALSE))</f>
        <v>1</v>
      </c>
      <c r="I12" s="154"/>
      <c r="J12" s="155" t="s">
        <v>192</v>
      </c>
      <c r="K12" s="155" t="s">
        <v>1343</v>
      </c>
      <c r="N12" s="41"/>
      <c r="O12" s="41"/>
      <c r="P12" s="181"/>
      <c r="Q12" s="181" t="str">
        <f>IF(P12="","",P12+7)</f>
        <v/>
      </c>
    </row>
    <row r="13" spans="1:19" ht="16.5" customHeight="1" x14ac:dyDescent="0.25">
      <c r="A13" s="600"/>
      <c r="B13" s="274">
        <v>37</v>
      </c>
      <c r="C13" s="347">
        <f>IF(ISERROR(VLOOKUP(B13,Données!$A$3:$X$1479,24,FALSE)),"",VLOOKUP(B13,Données!$A$3:$X$1479,24,FALSE))</f>
        <v>0</v>
      </c>
      <c r="D13" s="165" t="str">
        <f>IF(ISERROR(VLOOKUP(B13,Données!$A$3:$L$1479,8,FALSE)),"",VLOOKUP(B13,Données!$A$3:$L$1479,8,FALSE))</f>
        <v>DG</v>
      </c>
      <c r="E13" s="166">
        <f>IF(ISERROR(VLOOKUP(B13,Données!$A$3:$U$1479,12,FALSE)),0,VLOOKUP(B13,Données!$A$3:$U$1479,12,FALSE))</f>
        <v>750000</v>
      </c>
      <c r="F13" s="167">
        <f>VALUE(COUNTIF(Validation!$A$2:$H$64,B13))-1</f>
        <v>-1</v>
      </c>
      <c r="G13" s="363">
        <f>IF(ISERROR(VLOOKUP(B13,Données!$A$3:$U$1479,13,FALSE)),0,VLOOKUP(B13,Données!$A$3:$U$1479,13,FALSE))</f>
        <v>0</v>
      </c>
      <c r="H13" s="168">
        <f>IF(ISERROR(VLOOKUP(B13,Données!$A$3:$U$1479,21,FALSE)),0,VLOOKUP(B13,Données!$A$3:$U$1479,21,FALSE))</f>
        <v>1</v>
      </c>
      <c r="I13" s="154"/>
      <c r="J13" s="41" t="s">
        <v>193</v>
      </c>
      <c r="K13" s="155" t="s">
        <v>1343</v>
      </c>
      <c r="N13" s="41"/>
      <c r="O13" s="41"/>
      <c r="P13" s="181"/>
      <c r="Q13" s="181" t="str">
        <f t="shared" si="0"/>
        <v/>
      </c>
    </row>
    <row r="14" spans="1:19" ht="16.5" customHeight="1" x14ac:dyDescent="0.25">
      <c r="A14" s="601"/>
      <c r="B14" s="278">
        <v>37</v>
      </c>
      <c r="C14" s="349">
        <f>IF(ISERROR(VLOOKUP(B14,Données!$A$3:$X$1479,24,FALSE)),"",VLOOKUP(B14,Données!$A$3:$X$1479,24,FALSE))</f>
        <v>0</v>
      </c>
      <c r="D14" s="170" t="str">
        <f>IF(ISERROR(VLOOKUP(B14,Données!$A$3:$L$1479,8,FALSE)),"",VLOOKUP(B14,Données!$A$3:$L$1479,8,FALSE))</f>
        <v>DG</v>
      </c>
      <c r="E14" s="171">
        <f>IF(ISERROR(VLOOKUP(B14,Données!$A$3:$U$1479,12,FALSE)),0,VLOOKUP(B14,Données!$A$3:$U$1479,12,FALSE))</f>
        <v>750000</v>
      </c>
      <c r="F14" s="172">
        <f>VALUE(COUNTIF(Validation!$A$2:$H$64,B14))-1</f>
        <v>-1</v>
      </c>
      <c r="G14" s="364">
        <f>IF(ISERROR(VLOOKUP(B14,Données!$A$3:$U$1479,13,FALSE)),0,VLOOKUP(B14,Données!$A$3:$U$1479,13,FALSE))</f>
        <v>0</v>
      </c>
      <c r="H14" s="173">
        <f>IF(ISERROR(VLOOKUP(B14,Données!$A$3:$U$1479,21,FALSE)),0,VLOOKUP(B14,Données!$A$3:$U$1479,21,FALSE))</f>
        <v>1</v>
      </c>
      <c r="I14" s="154"/>
      <c r="J14" s="41" t="s">
        <v>193</v>
      </c>
      <c r="K14" s="41" t="s">
        <v>1343</v>
      </c>
      <c r="N14" s="41"/>
      <c r="O14" s="41"/>
      <c r="P14" s="181"/>
      <c r="Q14" s="181" t="str">
        <f t="shared" si="0"/>
        <v/>
      </c>
    </row>
    <row r="15" spans="1:19" ht="16.5" customHeight="1" x14ac:dyDescent="0.25">
      <c r="A15" s="603" t="s">
        <v>39</v>
      </c>
      <c r="B15" s="275">
        <v>37</v>
      </c>
      <c r="C15" s="347">
        <f>IF(ISERROR(VLOOKUP(B15,Données!$A$3:$X$1479,24,FALSE)),"",VLOOKUP(B15,Données!$A$3:$X$1479,24,FALSE))</f>
        <v>0</v>
      </c>
      <c r="D15" s="165" t="str">
        <f>IF(ISERROR(VLOOKUP(B15,Données!$A$3:$L$1479,8,FALSE)),"",VLOOKUP(B15,Données!$A$3:$L$1479,8,FALSE))</f>
        <v>DG</v>
      </c>
      <c r="E15" s="166">
        <f>IF(ISERROR(VLOOKUP(B15,Données!$A$3:$U$1479,12,FALSE)),0,VLOOKUP(B15,Données!$A$3:$U$1479,12,FALSE))</f>
        <v>750000</v>
      </c>
      <c r="F15" s="167">
        <f>VALUE(COUNTIF(Validation!$A$2:$H$64,B15))-1</f>
        <v>-1</v>
      </c>
      <c r="G15" s="363">
        <f>IF(ISERROR(VLOOKUP(B15,Données!$A$3:$U$1479,13,FALSE)),0,VLOOKUP(B15,Données!$A$3:$U$1479,13,FALSE))</f>
        <v>0</v>
      </c>
      <c r="H15" s="168">
        <f>IF(ISERROR(VLOOKUP(B15,Données!$A$3:$U$1479,21,FALSE)),0,VLOOKUP(B15,Données!$A$3:$U$1479,21,FALSE))</f>
        <v>1</v>
      </c>
      <c r="I15" s="154"/>
      <c r="J15" s="41" t="s">
        <v>193</v>
      </c>
      <c r="K15" s="41" t="s">
        <v>1343</v>
      </c>
      <c r="N15" s="41"/>
      <c r="O15" s="41"/>
      <c r="P15" s="181"/>
      <c r="Q15" s="181" t="str">
        <f t="shared" si="0"/>
        <v/>
      </c>
    </row>
    <row r="16" spans="1:19" ht="16.5" customHeight="1" x14ac:dyDescent="0.25">
      <c r="A16" s="604"/>
      <c r="B16" s="164">
        <v>37</v>
      </c>
      <c r="C16" s="347">
        <f>IF(ISERROR(VLOOKUP(B16,Données!$A$3:$X$1479,24,FALSE)),"",VLOOKUP(B16,Données!$A$3:$X$1479,24,FALSE))</f>
        <v>0</v>
      </c>
      <c r="D16" s="165" t="str">
        <f>IF(ISERROR(VLOOKUP(B16,Données!$A$3:$L$1479,8,FALSE)),"",VLOOKUP(B16,Données!$A$3:$L$1479,8,FALSE))</f>
        <v>DG</v>
      </c>
      <c r="E16" s="166">
        <f>IF(ISERROR(VLOOKUP(B16,Données!$A$3:$U$1479,12,FALSE)),0,VLOOKUP(B16,Données!$A$3:$U$1479,12,FALSE))</f>
        <v>750000</v>
      </c>
      <c r="F16" s="167">
        <f>VALUE(COUNTIF(Validation!$A$2:$H$64,B16))-1</f>
        <v>-1</v>
      </c>
      <c r="G16" s="363">
        <f>IF(ISERROR(VLOOKUP(B16,Données!$A$3:$U$1479,13,FALSE)),0,VLOOKUP(B16,Données!$A$3:$U$1479,13,FALSE))</f>
        <v>0</v>
      </c>
      <c r="H16" s="168">
        <f>IF(ISERROR(VLOOKUP(B16,Données!$A$3:$U$1479,21,FALSE)),0,VLOOKUP(B16,Données!$A$3:$U$1479,21,FALSE))</f>
        <v>1</v>
      </c>
      <c r="I16" s="154"/>
      <c r="J16" s="155" t="s">
        <v>194</v>
      </c>
      <c r="K16" s="41" t="s">
        <v>1343</v>
      </c>
      <c r="N16" s="41"/>
      <c r="O16" s="41"/>
      <c r="P16" s="181"/>
      <c r="Q16" s="181" t="str">
        <f t="shared" si="0"/>
        <v/>
      </c>
    </row>
    <row r="17" spans="1:17" ht="16.5" customHeight="1" x14ac:dyDescent="0.25">
      <c r="A17" s="604"/>
      <c r="B17" s="209">
        <v>37</v>
      </c>
      <c r="C17" s="347">
        <f>IF(ISERROR(VLOOKUP(B17,Données!$A$3:$X$1479,24,FALSE)),"",VLOOKUP(B17,Données!$A$3:$X$1479,24,FALSE))</f>
        <v>0</v>
      </c>
      <c r="D17" s="165" t="str">
        <f>IF(ISERROR(VLOOKUP(B17,Données!$A$3:$L$1479,8,FALSE)),"",VLOOKUP(B17,Données!$A$3:$L$1479,8,FALSE))</f>
        <v>DG</v>
      </c>
      <c r="E17" s="166">
        <f>IF(ISERROR(VLOOKUP(B17,Données!$A$3:$U$1479,12,FALSE)),0,VLOOKUP(B17,Données!$A$3:$U$1479,12,FALSE))</f>
        <v>750000</v>
      </c>
      <c r="F17" s="167">
        <f>VALUE(COUNTIF(Validation!$A$2:$H$64,B17))-1</f>
        <v>-1</v>
      </c>
      <c r="G17" s="363">
        <f>IF(ISERROR(VLOOKUP(B17,Données!$A$3:$U$1479,13,FALSE)),0,VLOOKUP(B17,Données!$A$3:$U$1479,13,FALSE))</f>
        <v>0</v>
      </c>
      <c r="H17" s="168">
        <f>IF(ISERROR(VLOOKUP(B17,Données!$A$3:$U$1479,21,FALSE)),0,VLOOKUP(B17,Données!$A$3:$U$1479,21,FALSE))</f>
        <v>1</v>
      </c>
      <c r="I17" s="154"/>
      <c r="N17" s="41"/>
      <c r="O17" s="41"/>
      <c r="P17" s="181"/>
      <c r="Q17" s="181" t="str">
        <f t="shared" si="0"/>
        <v/>
      </c>
    </row>
    <row r="18" spans="1:17" ht="16.5" customHeight="1" x14ac:dyDescent="0.25">
      <c r="A18" s="604"/>
      <c r="B18" s="209">
        <v>37</v>
      </c>
      <c r="C18" s="347">
        <f>IF(ISERROR(VLOOKUP(B18,Données!$A$3:$X$1479,24,FALSE)),"",VLOOKUP(B18,Données!$A$3:$X$1479,24,FALSE))</f>
        <v>0</v>
      </c>
      <c r="D18" s="165" t="str">
        <f>IF(ISERROR(VLOOKUP(B18,Données!$A$3:$L$1479,8,FALSE)),"",VLOOKUP(B18,Données!$A$3:$L$1479,8,FALSE))</f>
        <v>DG</v>
      </c>
      <c r="E18" s="166">
        <f>IF(ISERROR(VLOOKUP(B18,Données!$A$3:$U$1479,12,FALSE)),0,VLOOKUP(B18,Données!$A$3:$U$1479,12,FALSE))</f>
        <v>750000</v>
      </c>
      <c r="F18" s="167">
        <f>VALUE(COUNTIF(Validation!$A$2:$H$64,B18))-1</f>
        <v>-1</v>
      </c>
      <c r="G18" s="363">
        <f>IF(ISERROR(VLOOKUP(B18,Données!$A$3:$U$1479,13,FALSE)),0,VLOOKUP(B18,Données!$A$3:$U$1479,13,FALSE))</f>
        <v>0</v>
      </c>
      <c r="H18" s="168">
        <f>IF(ISERROR(VLOOKUP(B18,Données!$A$3:$U$1479,21,FALSE)),0,VLOOKUP(B18,Données!$A$3:$U$1479,21,FALSE))</f>
        <v>1</v>
      </c>
      <c r="I18" s="174"/>
      <c r="J18" s="41" t="s">
        <v>194</v>
      </c>
      <c r="K18" s="41" t="s">
        <v>2435</v>
      </c>
      <c r="N18" s="41"/>
      <c r="O18" s="41"/>
      <c r="P18" s="181"/>
      <c r="Q18" s="181" t="str">
        <f t="shared" si="0"/>
        <v/>
      </c>
    </row>
    <row r="19" spans="1:17" ht="16.5" customHeight="1" x14ac:dyDescent="0.25">
      <c r="A19" s="604"/>
      <c r="B19" s="209">
        <v>37</v>
      </c>
      <c r="C19" s="347">
        <f>IF(ISERROR(VLOOKUP(B19,Données!$A$3:$X$1479,24,FALSE)),"",VLOOKUP(B19,Données!$A$3:$X$1479,24,FALSE))</f>
        <v>0</v>
      </c>
      <c r="D19" s="165" t="str">
        <f>IF(ISERROR(VLOOKUP(B19,Données!$A$3:$L$1479,8,FALSE)),"",VLOOKUP(B19,Données!$A$3:$L$1479,8,FALSE))</f>
        <v>DG</v>
      </c>
      <c r="E19" s="166">
        <f>IF(ISERROR(VLOOKUP(B19,Données!$A$3:$U$1479,12,FALSE)),0,VLOOKUP(B19,Données!$A$3:$U$1479,12,FALSE))</f>
        <v>750000</v>
      </c>
      <c r="F19" s="167">
        <f>VALUE(COUNTIF(Validation!$A$2:$H$64,B19))-1</f>
        <v>-1</v>
      </c>
      <c r="G19" s="363">
        <f>IF(ISERROR(VLOOKUP(B19,Données!$A$3:$U$1479,13,FALSE)),0,VLOOKUP(B19,Données!$A$3:$U$1479,13,FALSE))</f>
        <v>0</v>
      </c>
      <c r="H19" s="168">
        <f>IF(ISERROR(VLOOKUP(B19,Données!$A$3:$U$1479,21,FALSE)),0,VLOOKUP(B19,Données!$A$3:$U$1479,21,FALSE))</f>
        <v>1</v>
      </c>
      <c r="I19" s="174"/>
      <c r="N19" s="41"/>
      <c r="O19" s="41"/>
      <c r="P19" s="181"/>
      <c r="Q19" s="181" t="str">
        <f t="shared" si="0"/>
        <v/>
      </c>
    </row>
    <row r="20" spans="1:17" ht="16.5" customHeight="1" x14ac:dyDescent="0.25">
      <c r="A20" s="605"/>
      <c r="B20" s="277">
        <v>37</v>
      </c>
      <c r="C20" s="349">
        <f>IF(ISERROR(VLOOKUP(B20,Données!$A$3:$X$1479,24,FALSE)),"",VLOOKUP(B20,Données!$A$3:$X$1479,24,FALSE))</f>
        <v>0</v>
      </c>
      <c r="D20" s="170" t="str">
        <f>IF(ISERROR(VLOOKUP(B20,Données!$A$3:$L$1479,8,FALSE)),"",VLOOKUP(B20,Données!$A$3:$L$1479,8,FALSE))</f>
        <v>DG</v>
      </c>
      <c r="E20" s="171">
        <f>IF(ISERROR(VLOOKUP(B20,Données!$A$3:$U$1479,12,FALSE)),0,VLOOKUP(B20,Données!$A$3:$U$1479,12,FALSE))</f>
        <v>750000</v>
      </c>
      <c r="F20" s="172">
        <f>VALUE(COUNTIF(Validation!$A$2:$H$64,B20))-1</f>
        <v>-1</v>
      </c>
      <c r="G20" s="364">
        <f>IF(ISERROR(VLOOKUP(B20,Données!$A$3:$U$1479,13,FALSE)),0,VLOOKUP(B20,Données!$A$3:$U$1479,13,FALSE))</f>
        <v>0</v>
      </c>
      <c r="H20" s="173">
        <f>IF(ISERROR(VLOOKUP(B20,Données!$A$3:$U$1479,21,FALSE)),0,VLOOKUP(B20,Données!$A$3:$U$1479,21,FALSE))</f>
        <v>1</v>
      </c>
      <c r="I20" s="174"/>
      <c r="N20" s="41"/>
      <c r="O20" s="41"/>
      <c r="P20" s="181"/>
      <c r="Q20" s="181" t="str">
        <f t="shared" si="0"/>
        <v/>
      </c>
    </row>
    <row r="21" spans="1:17" ht="16.5" customHeight="1" x14ac:dyDescent="0.25">
      <c r="A21" s="606" t="s">
        <v>40</v>
      </c>
      <c r="B21" s="274">
        <v>37</v>
      </c>
      <c r="C21" s="347">
        <f>IF(ISERROR(VLOOKUP(B21,Données!$A$3:$X$1479,24,FALSE)),"",VLOOKUP(B21,Données!$A$3:$X$1479,24,FALSE))</f>
        <v>0</v>
      </c>
      <c r="D21" s="165" t="str">
        <f>IF(ISERROR(VLOOKUP(B21,Données!$A$3:$L$1479,8,FALSE)),"",VLOOKUP(B21,Données!$A$3:$L$1479,8,FALSE))</f>
        <v>DG</v>
      </c>
      <c r="E21" s="166">
        <f>IF(ISERROR(VLOOKUP(B21,Données!$A$3:$U$1479,12,FALSE)),0,VLOOKUP(B21,Données!$A$3:$U$1479,12,FALSE))</f>
        <v>750000</v>
      </c>
      <c r="F21" s="167">
        <f>VALUE(COUNTIF(Validation!$A$2:$H$64,B21))-1</f>
        <v>-1</v>
      </c>
      <c r="G21" s="363">
        <f>IF(ISERROR(VLOOKUP(B21,Données!$A$3:$U$1479,13,FALSE)),0,VLOOKUP(B21,Données!$A$3:$U$1479,13,FALSE))</f>
        <v>0</v>
      </c>
      <c r="H21" s="168">
        <f>IF(ISERROR(VLOOKUP(B21,Données!$A$3:$U$1479,21,FALSE)),0,VLOOKUP(B21,Données!$A$3:$U$1479,21,FALSE))</f>
        <v>1</v>
      </c>
      <c r="I21" s="154"/>
      <c r="N21" s="41"/>
      <c r="O21" s="41"/>
      <c r="P21" s="181"/>
      <c r="Q21" s="181" t="str">
        <f t="shared" si="0"/>
        <v/>
      </c>
    </row>
    <row r="22" spans="1:17" ht="16.5" customHeight="1" x14ac:dyDescent="0.25">
      <c r="A22" s="607"/>
      <c r="B22" s="277">
        <v>37</v>
      </c>
      <c r="C22" s="349">
        <f>IF(ISERROR(VLOOKUP(B22,Données!$A$3:$X$1479,24,FALSE)),"",VLOOKUP(B22,Données!$A$3:$X$1479,24,FALSE))</f>
        <v>0</v>
      </c>
      <c r="D22" s="170" t="str">
        <f>IF(ISERROR(VLOOKUP(B22,Données!$A$3:$L$1479,8,FALSE)),"",VLOOKUP(B22,Données!$A$3:$L$1479,8,FALSE))</f>
        <v>DG</v>
      </c>
      <c r="E22" s="171">
        <f>IF(ISERROR(VLOOKUP(B22,Données!$A$3:$U$1479,12,FALSE)),0,VLOOKUP(B22,Données!$A$3:$U$1479,12,FALSE))</f>
        <v>750000</v>
      </c>
      <c r="F22" s="172">
        <f>VALUE(COUNTIF(Validation!$A$2:$H$64,B22))-1</f>
        <v>-1</v>
      </c>
      <c r="G22" s="364">
        <f>IF(ISERROR(VLOOKUP(B22,Données!$A$3:$U$1479,13,FALSE)),0,VLOOKUP(B22,Données!$A$3:$U$1479,13,FALSE))</f>
        <v>0</v>
      </c>
      <c r="H22" s="173">
        <f>IF(ISERROR(VLOOKUP(B22,Données!$A$3:$U$1479,21,FALSE)),0,VLOOKUP(B22,Données!$A$3:$U$1479,21,FALSE))</f>
        <v>1</v>
      </c>
      <c r="I22" s="154"/>
      <c r="N22" s="41"/>
      <c r="O22" s="41"/>
      <c r="P22" s="181"/>
      <c r="Q22" s="181" t="str">
        <f t="shared" si="0"/>
        <v/>
      </c>
    </row>
    <row r="23" spans="1:17" ht="16.5" customHeight="1" x14ac:dyDescent="0.25">
      <c r="A23" s="609" t="s">
        <v>42</v>
      </c>
      <c r="B23" s="209">
        <v>37</v>
      </c>
      <c r="C23" s="347">
        <f>IF(ISERROR(VLOOKUP(B23,Données!$A$3:$X$1479,24,FALSE)),"",VLOOKUP(B23,Données!$A$3:$X$1479,24,FALSE))</f>
        <v>0</v>
      </c>
      <c r="D23" s="165" t="str">
        <f>IF(ISERROR(VLOOKUP(B23,Données!$A$3:$L$1479,8,FALSE)),"",VLOOKUP(B23,Données!$A$3:$L$1479,8,FALSE))</f>
        <v>DG</v>
      </c>
      <c r="E23" s="166">
        <f>IF(ISERROR(VLOOKUP(B23,Données!$A$3:$U$1479,12,FALSE)),0,VLOOKUP(B23,Données!$A$3:$U$1479,12,FALSE))</f>
        <v>750000</v>
      </c>
      <c r="F23" s="167">
        <f>VALUE(COUNTIF(Validation!$A$2:$H$64,B23))-1</f>
        <v>-1</v>
      </c>
      <c r="G23" s="363">
        <f>IF(ISERROR(VLOOKUP(B23,Données!$A$3:$U$1479,13,FALSE)),0,VLOOKUP(B23,Données!$A$3:$U$1479,13,FALSE))</f>
        <v>0</v>
      </c>
      <c r="H23" s="168">
        <f>IF(ISERROR(VLOOKUP(B23,Données!$A$3:$U$1479,21,FALSE)),0,VLOOKUP(B23,Données!$A$3:$U$1479,21,FALSE))</f>
        <v>1</v>
      </c>
      <c r="I23" s="154"/>
      <c r="O23" s="41"/>
      <c r="P23" s="181"/>
      <c r="Q23" s="181" t="str">
        <f t="shared" si="0"/>
        <v/>
      </c>
    </row>
    <row r="24" spans="1:17" ht="16.5" customHeight="1" x14ac:dyDescent="0.25">
      <c r="A24" s="610"/>
      <c r="B24" s="209">
        <v>37</v>
      </c>
      <c r="C24" s="347">
        <f>IF(ISERROR(VLOOKUP(B24,Données!$A$3:$X$1479,24,FALSE)),"",VLOOKUP(B24,Données!$A$3:$X$1479,24,FALSE))</f>
        <v>0</v>
      </c>
      <c r="D24" s="165" t="str">
        <f>IF(ISERROR(VLOOKUP(B24,Données!$A$3:$L$1479,8,FALSE)),"",VLOOKUP(B24,Données!$A$3:$L$1479,8,FALSE))</f>
        <v>DG</v>
      </c>
      <c r="E24" s="166">
        <f>IF(ISERROR(VLOOKUP(B24,Données!$A$3:$U$1479,12,FALSE)),0,VLOOKUP(B24,Données!$A$3:$U$1479,12,FALSE))</f>
        <v>750000</v>
      </c>
      <c r="F24" s="167">
        <f>VALUE(COUNTIF(Validation!$A$2:$H$64,B24))-1</f>
        <v>-1</v>
      </c>
      <c r="G24" s="363">
        <f>IF(ISERROR(VLOOKUP(B24,Données!$A$3:$U$1479,13,FALSE)),0,VLOOKUP(B24,Données!$A$3:$U$1479,13,FALSE))</f>
        <v>0</v>
      </c>
      <c r="H24" s="168">
        <f>IF(ISERROR(VLOOKUP(B24,Données!$A$3:$U$1479,21,FALSE)),0,VLOOKUP(B24,Données!$A$3:$U$1479,21,FALSE))</f>
        <v>1</v>
      </c>
      <c r="I24" s="154"/>
      <c r="O24" s="41"/>
      <c r="P24" s="181"/>
      <c r="Q24" s="181" t="str">
        <f t="shared" si="0"/>
        <v/>
      </c>
    </row>
    <row r="25" spans="1:17" ht="16.5" customHeight="1" x14ac:dyDescent="0.25">
      <c r="A25" s="610"/>
      <c r="B25" s="209">
        <v>37</v>
      </c>
      <c r="C25" s="347">
        <f>IF(ISERROR(VLOOKUP(B25,Données!$A$3:$X$1479,24,FALSE)),"",VLOOKUP(B25,Données!$A$3:$X$1479,24,FALSE))</f>
        <v>0</v>
      </c>
      <c r="D25" s="165" t="str">
        <f>IF(ISERROR(VLOOKUP(B25,Données!$A$3:$L$1479,8,FALSE)),"",VLOOKUP(B25,Données!$A$3:$L$1479,8,FALSE))</f>
        <v>DG</v>
      </c>
      <c r="E25" s="166">
        <f>IF(ISERROR(VLOOKUP(B25,Données!$A$3:$U$1479,12,FALSE)),0,VLOOKUP(B25,Données!$A$3:$U$1479,12,FALSE))</f>
        <v>750000</v>
      </c>
      <c r="F25" s="167">
        <f>VALUE(COUNTIF(Validation!$A$2:$H$64,B25))-1</f>
        <v>-1</v>
      </c>
      <c r="G25" s="363">
        <f>IF(ISERROR(VLOOKUP(B25,Données!$A$3:$U$1479,13,FALSE)),0,VLOOKUP(B25,Données!$A$3:$U$1479,13,FALSE))</f>
        <v>0</v>
      </c>
      <c r="H25" s="168">
        <f>IF(ISERROR(VLOOKUP(B25,Données!$A$3:$U$1479,21,FALSE)),0,VLOOKUP(B25,Données!$A$3:$U$1479,21,FALSE))</f>
        <v>1</v>
      </c>
      <c r="I25" s="154"/>
      <c r="N25" s="41"/>
      <c r="O25" s="41"/>
      <c r="P25" s="181"/>
      <c r="Q25" s="181" t="str">
        <f t="shared" si="0"/>
        <v/>
      </c>
    </row>
    <row r="26" spans="1:17" ht="16.5" customHeight="1" x14ac:dyDescent="0.25">
      <c r="A26" s="610"/>
      <c r="B26" s="209">
        <v>37</v>
      </c>
      <c r="C26" s="347">
        <f>IF(ISERROR(VLOOKUP(B26,Données!$A$3:$X$1479,24,FALSE)),"",VLOOKUP(B26,Données!$A$3:$X$1479,24,FALSE))</f>
        <v>0</v>
      </c>
      <c r="D26" s="165" t="str">
        <f>IF(ISERROR(VLOOKUP(B26,Données!$A$3:$L$1479,8,FALSE)),"",VLOOKUP(B26,Données!$A$3:$L$1479,8,FALSE))</f>
        <v>DG</v>
      </c>
      <c r="E26" s="166">
        <f>IF(ISERROR(VLOOKUP(B26,Données!$A$3:$U$1479,12,FALSE)),0,VLOOKUP(B26,Données!$A$3:$U$1479,12,FALSE))</f>
        <v>750000</v>
      </c>
      <c r="F26" s="167">
        <f>VALUE(COUNTIF(Validation!$A$2:$H$64,B26))-1</f>
        <v>-1</v>
      </c>
      <c r="G26" s="363">
        <f>IF(ISERROR(VLOOKUP(B26,Données!$A$3:$U$1479,13,FALSE)),0,VLOOKUP(B26,Données!$A$3:$U$1479,13,FALSE))</f>
        <v>0</v>
      </c>
      <c r="H26" s="168">
        <f>IF(ISERROR(VLOOKUP(B26,Données!$A$3:$U$1479,21,FALSE)),0,VLOOKUP(B26,Données!$A$3:$U$1479,21,FALSE))</f>
        <v>1</v>
      </c>
      <c r="I26" s="154"/>
      <c r="N26" s="41"/>
      <c r="O26" s="41"/>
      <c r="P26" s="181"/>
      <c r="Q26" s="181" t="str">
        <f t="shared" si="0"/>
        <v/>
      </c>
    </row>
    <row r="27" spans="1:17" ht="16.5" customHeight="1" x14ac:dyDescent="0.25">
      <c r="A27" s="610"/>
      <c r="B27" s="209">
        <v>37</v>
      </c>
      <c r="C27" s="347">
        <f>IF(ISERROR(VLOOKUP(B27,Données!$A$3:$X$1479,24,FALSE)),"",VLOOKUP(B27,Données!$A$3:$X$1479,24,FALSE))</f>
        <v>0</v>
      </c>
      <c r="D27" s="165" t="str">
        <f>IF(ISERROR(VLOOKUP(B27,Données!$A$3:$L$1479,8,FALSE)),"",VLOOKUP(B27,Données!$A$3:$L$1479,8,FALSE))</f>
        <v>DG</v>
      </c>
      <c r="E27" s="166">
        <f>IF(ISERROR(VLOOKUP(B27,Données!$A$3:$U$1479,12,FALSE)),0,VLOOKUP(B27,Données!$A$3:$U$1479,12,FALSE))</f>
        <v>750000</v>
      </c>
      <c r="F27" s="167">
        <f>VALUE(COUNTIF(Validation!$A$2:$H$64,B27))-1</f>
        <v>-1</v>
      </c>
      <c r="G27" s="363">
        <f>IF(ISERROR(VLOOKUP(B27,Données!$A$3:$U$1479,13,FALSE)),0,VLOOKUP(B27,Données!$A$3:$U$1479,13,FALSE))</f>
        <v>0</v>
      </c>
      <c r="H27" s="168">
        <f>IF(ISERROR(VLOOKUP(B27,Données!$A$3:$U$1479,21,FALSE)),0,VLOOKUP(B27,Données!$A$3:$U$1479,21,FALSE))</f>
        <v>1</v>
      </c>
      <c r="I27" s="154"/>
      <c r="M27" s="41"/>
      <c r="O27" s="41"/>
      <c r="Q27" s="181" t="str">
        <f t="shared" si="0"/>
        <v/>
      </c>
    </row>
    <row r="28" spans="1:17" ht="16.5" customHeight="1" x14ac:dyDescent="0.25">
      <c r="A28" s="610"/>
      <c r="B28" s="209">
        <v>37</v>
      </c>
      <c r="C28" s="347">
        <f>IF(ISERROR(VLOOKUP(B28,Données!$A$3:$X$1479,24,FALSE)),"",VLOOKUP(B28,Données!$A$3:$X$1479,24,FALSE))</f>
        <v>0</v>
      </c>
      <c r="D28" s="165" t="str">
        <f>IF(ISERROR(VLOOKUP(B28,Données!$A$3:$L$1479,8,FALSE)),"",VLOOKUP(B28,Données!$A$3:$L$1479,8,FALSE))</f>
        <v>DG</v>
      </c>
      <c r="E28" s="166">
        <f>IF(ISERROR(VLOOKUP(B28,Données!$A$3:$U$1479,12,FALSE)),0,VLOOKUP(B28,Données!$A$3:$U$1479,12,FALSE))</f>
        <v>750000</v>
      </c>
      <c r="F28" s="167">
        <f>VALUE(COUNTIF(Validation!$A$2:$H$64,B28))-1</f>
        <v>-1</v>
      </c>
      <c r="G28" s="363">
        <f>IF(ISERROR(VLOOKUP(B28,Données!$A$3:$U$1479,13,FALSE)),0,VLOOKUP(B28,Données!$A$3:$U$1479,13,FALSE))</f>
        <v>0</v>
      </c>
      <c r="H28" s="168">
        <f>IF(ISERROR(VLOOKUP(B28,Données!$A$3:$U$1479,21,FALSE)),0,VLOOKUP(B28,Données!$A$3:$U$1479,21,FALSE))</f>
        <v>1</v>
      </c>
      <c r="I28" s="154"/>
      <c r="M28" s="41"/>
      <c r="N28" s="41"/>
      <c r="O28" s="41"/>
      <c r="Q28" s="181" t="str">
        <f t="shared" si="0"/>
        <v/>
      </c>
    </row>
    <row r="29" spans="1:17" ht="16.5" customHeight="1" x14ac:dyDescent="0.25">
      <c r="A29" s="610"/>
      <c r="B29" s="209">
        <v>37</v>
      </c>
      <c r="C29" s="347">
        <f>IF(ISERROR(VLOOKUP(B29,Données!$A$3:$X$1479,24,FALSE)),"",VLOOKUP(B29,Données!$A$3:$X$1479,24,FALSE))</f>
        <v>0</v>
      </c>
      <c r="D29" s="165" t="str">
        <f>IF(ISERROR(VLOOKUP(B29,Données!$A$3:$L$1479,8,FALSE)),"",VLOOKUP(B29,Données!$A$3:$L$1479,8,FALSE))</f>
        <v>DG</v>
      </c>
      <c r="E29" s="166">
        <f>IF(ISERROR(VLOOKUP(B29,Données!$A$3:$U$1479,12,FALSE)),0,VLOOKUP(B29,Données!$A$3:$U$1479,12,FALSE))</f>
        <v>750000</v>
      </c>
      <c r="F29" s="167">
        <f>VALUE(COUNTIF(Validation!$A$2:$H$64,B29))-1</f>
        <v>-1</v>
      </c>
      <c r="G29" s="363">
        <f>IF(ISERROR(VLOOKUP(B29,Données!$A$3:$U$1479,13,FALSE)),0,VLOOKUP(B29,Données!$A$3:$U$1479,13,FALSE))</f>
        <v>0</v>
      </c>
      <c r="H29" s="168">
        <f>IF(ISERROR(VLOOKUP(B29,Données!$A$3:$U$1479,21,FALSE)),0,VLOOKUP(B29,Données!$A$3:$U$1479,21,FALSE))</f>
        <v>1</v>
      </c>
      <c r="I29" s="154"/>
      <c r="N29" s="41"/>
      <c r="O29" s="41"/>
      <c r="Q29" s="181" t="str">
        <f t="shared" si="0"/>
        <v/>
      </c>
    </row>
    <row r="30" spans="1:17" ht="16.5" customHeight="1" x14ac:dyDescent="0.25">
      <c r="A30" s="610"/>
      <c r="B30" s="29">
        <v>37</v>
      </c>
      <c r="C30" s="347">
        <f>IF(ISERROR(VLOOKUP(B30,Données!$A$3:$X$1479,24,FALSE)),"",VLOOKUP(B30,Données!$A$3:$X$1479,24,FALSE))</f>
        <v>0</v>
      </c>
      <c r="D30" s="165" t="str">
        <f>IF(ISERROR(VLOOKUP(B30,Données!$A$3:$L$1479,8,FALSE)),"",VLOOKUP(B30,Données!$A$3:$L$1479,8,FALSE))</f>
        <v>DG</v>
      </c>
      <c r="E30" s="166">
        <f>IF(ISERROR(VLOOKUP(B30,Données!$A$3:$U$1479,12,FALSE)),0,VLOOKUP(B30,Données!$A$3:$U$1479,12,FALSE))</f>
        <v>750000</v>
      </c>
      <c r="F30" s="167">
        <f>VALUE(COUNTIF(Validation!$A$2:$H$64,B30))-1</f>
        <v>-1</v>
      </c>
      <c r="G30" s="363">
        <f>IF(ISERROR(VLOOKUP(B30,Données!$A$3:$U$1479,13,FALSE)),0,VLOOKUP(B30,Données!$A$3:$U$1479,13,FALSE))</f>
        <v>0</v>
      </c>
      <c r="H30" s="168">
        <f>IF(ISERROR(VLOOKUP(B30,Données!$A$3:$U$1479,21,FALSE)),0,VLOOKUP(B30,Données!$A$3:$U$1479,21,FALSE))</f>
        <v>1</v>
      </c>
      <c r="I30" s="154"/>
      <c r="N30" s="41"/>
      <c r="O30" s="41"/>
      <c r="P30" s="181"/>
      <c r="Q30" s="181" t="str">
        <f t="shared" si="0"/>
        <v/>
      </c>
    </row>
    <row r="31" spans="1:17" ht="15.75" x14ac:dyDescent="0.25">
      <c r="A31" s="611" t="s">
        <v>37</v>
      </c>
      <c r="B31" s="611"/>
      <c r="C31" s="611"/>
      <c r="D31" s="611"/>
      <c r="E31" s="312">
        <f>ROUNDDOWN(SUM(E3:E30),2)</f>
        <v>21275000</v>
      </c>
      <c r="F31" s="488"/>
      <c r="G31" s="328">
        <f>SUM(G3:G30)</f>
        <v>0</v>
      </c>
      <c r="I31" s="154"/>
      <c r="N31" s="41"/>
      <c r="O31" s="41"/>
      <c r="P31" s="181"/>
      <c r="Q31" s="181" t="str">
        <f t="shared" si="0"/>
        <v/>
      </c>
    </row>
    <row r="32" spans="1:17" ht="19.5" thickBot="1" x14ac:dyDescent="0.35">
      <c r="A32" s="612" t="s">
        <v>44</v>
      </c>
      <c r="B32" s="612"/>
      <c r="C32" s="612"/>
      <c r="D32" s="612"/>
      <c r="E32" s="320">
        <f>'Calcul Masse Salariale'!$B$5-E31</f>
        <v>80725000</v>
      </c>
      <c r="F32" s="489"/>
      <c r="G32" s="336">
        <f>'Calcul Masse Salariale'!$B$6-G31</f>
        <v>102000000</v>
      </c>
      <c r="I32" s="154"/>
      <c r="N32" s="41"/>
      <c r="O32" s="41"/>
      <c r="Q32" s="181" t="str">
        <f t="shared" si="0"/>
        <v/>
      </c>
    </row>
    <row r="33" spans="1:17" ht="16.5" thickBot="1" x14ac:dyDescent="0.3">
      <c r="E33" s="368"/>
      <c r="I33" s="154"/>
      <c r="N33" s="41"/>
      <c r="O33" s="41"/>
      <c r="P33" s="181"/>
      <c r="Q33" s="181" t="str">
        <f t="shared" si="0"/>
        <v/>
      </c>
    </row>
    <row r="34" spans="1:17" ht="30.75" thickBot="1" x14ac:dyDescent="0.3">
      <c r="B34" s="420" t="s">
        <v>36</v>
      </c>
      <c r="C34" s="421" t="s">
        <v>405</v>
      </c>
      <c r="D34" s="421" t="s">
        <v>5</v>
      </c>
      <c r="E34" s="422" t="s">
        <v>134</v>
      </c>
      <c r="F34" s="423" t="s">
        <v>189</v>
      </c>
      <c r="G34" s="424" t="s">
        <v>1157</v>
      </c>
      <c r="H34" s="425" t="s">
        <v>2405</v>
      </c>
      <c r="I34" s="154"/>
      <c r="M34" s="41"/>
      <c r="N34" s="41"/>
      <c r="O34" s="41"/>
      <c r="Q34" s="181" t="str">
        <f t="shared" si="0"/>
        <v/>
      </c>
    </row>
    <row r="35" spans="1:17" ht="19.5" thickBot="1" x14ac:dyDescent="0.35">
      <c r="A35" s="505" t="s">
        <v>2403</v>
      </c>
      <c r="B35" s="453"/>
      <c r="C35" s="402" t="str">
        <f>IF(ISERROR(VLOOKUP(B35,Données!$B$3:$X$1479,22,FALSE)),"",VLOOKUP(B35,Données!$B$3:$X$1479,22,FALSE))</f>
        <v/>
      </c>
      <c r="D35" s="402" t="str">
        <f>IF(ISERROR(VLOOKUP(B35,Données!$B$3:$L$1479,7,FALSE)),"",VLOOKUP(B35,Données!$B$3:$L$1479,7,FALSE))</f>
        <v/>
      </c>
      <c r="E35" s="403">
        <f>IF(ISERROR(VLOOKUP(B35,Données!$B$3:$U$1479,11,FALSE)),0,VLOOKUP(B35,Données!$B$3:$U$1479,11,FALSE))</f>
        <v>0</v>
      </c>
      <c r="F35" s="456">
        <f>VALUE(COUNTIF(Validation!$A$2:$H$120,B35))-1</f>
        <v>198</v>
      </c>
      <c r="G35" s="404">
        <f>IF(ISERROR(VLOOKUP(B35,Données!$B$3:$U$1479,12,FALSE)),0,VLOOKUP(B35,Données!$B$3:$U$1479,12,FALSE))</f>
        <v>0</v>
      </c>
      <c r="H35" s="405">
        <f>IF(ISERROR(VLOOKUP(B35,Données!$E$3:$U$1479,17,FALSE)),0,VLOOKUP(B35,Données!$E$3:$U$1479,17,FALSE))</f>
        <v>0</v>
      </c>
      <c r="I35" s="154"/>
      <c r="O35" s="41"/>
      <c r="Q35" s="181" t="str">
        <f t="shared" si="0"/>
        <v/>
      </c>
    </row>
    <row r="36" spans="1:17" ht="19.5" thickBot="1" x14ac:dyDescent="0.35">
      <c r="A36" s="506"/>
      <c r="B36" s="406" t="s">
        <v>2406</v>
      </c>
      <c r="C36" s="508"/>
      <c r="D36" s="508"/>
      <c r="E36" s="407" t="s">
        <v>2407</v>
      </c>
      <c r="F36" s="508" t="e">
        <f>IF(#REF!="","",#REF!+28)</f>
        <v>#REF!</v>
      </c>
      <c r="G36" s="508"/>
      <c r="H36" s="508"/>
      <c r="I36" s="154"/>
      <c r="M36" s="41"/>
      <c r="N36" s="41"/>
      <c r="O36" s="41"/>
      <c r="Q36" s="181" t="str">
        <f t="shared" si="0"/>
        <v/>
      </c>
    </row>
    <row r="37" spans="1:17" x14ac:dyDescent="0.25">
      <c r="I37" s="154"/>
      <c r="M37" s="41"/>
      <c r="N37" s="41"/>
      <c r="O37" s="41"/>
      <c r="Q37" s="181" t="str">
        <f t="shared" si="0"/>
        <v/>
      </c>
    </row>
    <row r="38" spans="1:17" ht="34.5" customHeight="1" x14ac:dyDescent="0.25">
      <c r="A38" s="60"/>
      <c r="B38" s="62" t="s">
        <v>36</v>
      </c>
      <c r="C38" s="62" t="s">
        <v>405</v>
      </c>
      <c r="D38" s="7" t="s">
        <v>2404</v>
      </c>
      <c r="E38" s="399" t="s">
        <v>134</v>
      </c>
      <c r="F38" s="68" t="s">
        <v>195</v>
      </c>
      <c r="G38" s="160" t="s">
        <v>2678</v>
      </c>
      <c r="H38" s="67" t="s">
        <v>1</v>
      </c>
      <c r="I38" s="154"/>
      <c r="O38" s="41"/>
    </row>
    <row r="39" spans="1:17" ht="15.75" x14ac:dyDescent="0.25">
      <c r="A39" s="496" t="s">
        <v>43</v>
      </c>
      <c r="B39" s="353" t="s">
        <v>600</v>
      </c>
      <c r="C39" s="347" t="str">
        <f>IF(ISERROR(VLOOKUP(B39,Données!$B$3:$X$1479,23,FALSE)),"",VLOOKUP(B39,Données!$B$3:$X$1479,23,FALSE))</f>
        <v/>
      </c>
      <c r="D39" s="169">
        <v>2014</v>
      </c>
      <c r="E39" s="358">
        <f>IF(ISERROR(VLOOKUP(B39,Données!$B$3:$U$1479,11,FALSE)),0,VLOOKUP(B39,Données!$B$3:$U$1479,11,FALSE))</f>
        <v>0</v>
      </c>
      <c r="F39" s="74">
        <f t="shared" ref="F39:F73" si="1">H39</f>
        <v>0</v>
      </c>
      <c r="G39" s="363">
        <f>IF(ISERROR(VLOOKUP(B39,Données!$B$3:$U$1479,12,FALSE)),0,VLOOKUP(B39,Données!$B$3:$U$1479,12,FALSE))</f>
        <v>0</v>
      </c>
      <c r="H39" s="74">
        <f>IF(((D39+5)-'Calcul Masse Salariale'!$B$1)&lt;=0,0,(D39+5)-'Calcul Masse Salariale'!$B$1)</f>
        <v>0</v>
      </c>
      <c r="I39" s="154"/>
    </row>
    <row r="40" spans="1:17" ht="15.75" x14ac:dyDescent="0.25">
      <c r="A40" s="496"/>
      <c r="B40" s="353" t="s">
        <v>865</v>
      </c>
      <c r="C40" s="347" t="str">
        <f>IF(ISERROR(VLOOKUP(B40,Données!$B$3:$X$1479,23,FALSE)),"",VLOOKUP(B40,Données!$B$3:$X$1479,23,FALSE))</f>
        <v/>
      </c>
      <c r="D40" s="169">
        <v>2015</v>
      </c>
      <c r="E40" s="358">
        <f>IF(ISERROR(VLOOKUP(B40,Données!$B$3:$U$1479,11,FALSE)),0,VLOOKUP(B40,Données!$B$3:$U$1479,11,FALSE))</f>
        <v>0</v>
      </c>
      <c r="F40" s="74">
        <f t="shared" si="1"/>
        <v>1</v>
      </c>
      <c r="G40" s="363">
        <f>IF(ISERROR(VLOOKUP(B40,Données!$B$3:$U$1479,12,FALSE)),0,VLOOKUP(B40,Données!$B$3:$U$1479,12,FALSE))</f>
        <v>0</v>
      </c>
      <c r="H40" s="74">
        <f>IF(((D40+5)-'Calcul Masse Salariale'!$B$1)&lt;=0,0,(D40+5)-'Calcul Masse Salariale'!$B$1)</f>
        <v>1</v>
      </c>
      <c r="I40" s="154"/>
    </row>
    <row r="41" spans="1:17" ht="18.75" x14ac:dyDescent="0.3">
      <c r="A41" s="496"/>
      <c r="B41" s="353" t="s">
        <v>1001</v>
      </c>
      <c r="C41" s="347" t="str">
        <f>IF(ISERROR(VLOOKUP(B41,Données!$B$3:$X$1479,23,FALSE)),"",VLOOKUP(B41,Données!$B$3:$X$1479,23,FALSE))</f>
        <v/>
      </c>
      <c r="D41" s="169">
        <v>2015</v>
      </c>
      <c r="E41" s="358">
        <f>IF(ISERROR(VLOOKUP(B41,Données!$B$3:$U$1479,11,FALSE)),0,VLOOKUP(B41,Données!$B$3:$U$1479,11,FALSE))</f>
        <v>0</v>
      </c>
      <c r="F41" s="74">
        <f t="shared" si="1"/>
        <v>1</v>
      </c>
      <c r="G41" s="363">
        <f>IF(ISERROR(VLOOKUP(B41,Données!$B$3:$U$1479,12,FALSE)),0,VLOOKUP(B41,Données!$B$3:$U$1479,12,FALSE))</f>
        <v>0</v>
      </c>
      <c r="H41" s="74">
        <f>IF(((D41+5)-'Calcul Masse Salariale'!$B$1)&lt;=0,0,(D41+5)-'Calcul Masse Salariale'!$B$1)</f>
        <v>1</v>
      </c>
      <c r="I41" s="180"/>
    </row>
    <row r="42" spans="1:17" ht="15.75" x14ac:dyDescent="0.25">
      <c r="A42" s="496"/>
      <c r="B42" s="353" t="s">
        <v>684</v>
      </c>
      <c r="C42" s="347" t="str">
        <f>IF(ISERROR(VLOOKUP(B42,Données!$B$3:$X$1479,23,FALSE)),"",VLOOKUP(B42,Données!$B$3:$X$1479,23,FALSE))</f>
        <v/>
      </c>
      <c r="D42" s="169">
        <v>2015</v>
      </c>
      <c r="E42" s="358">
        <f>IF(ISERROR(VLOOKUP(B42,Données!$B$3:$U$1479,11,FALSE)),0,VLOOKUP(B42,Données!$B$3:$U$1479,11,FALSE))</f>
        <v>0</v>
      </c>
      <c r="F42" s="74">
        <f t="shared" si="1"/>
        <v>1</v>
      </c>
      <c r="G42" s="363">
        <f>IF(ISERROR(VLOOKUP(B42,Données!$B$3:$U$1479,12,FALSE)),0,VLOOKUP(B42,Données!$B$3:$U$1479,12,FALSE))</f>
        <v>0</v>
      </c>
      <c r="H42" s="74">
        <f>IF(((D42+5)-'Calcul Masse Salariale'!$B$1)&lt;=0,0,(D42+5)-'Calcul Masse Salariale'!$B$1)</f>
        <v>1</v>
      </c>
      <c r="I42" s="154"/>
    </row>
    <row r="43" spans="1:17" ht="15.75" x14ac:dyDescent="0.25">
      <c r="A43" s="496"/>
      <c r="B43" s="353" t="s">
        <v>870</v>
      </c>
      <c r="C43" s="347" t="str">
        <f>IF(ISERROR(VLOOKUP(B43,Données!$B$3:$X$1479,23,FALSE)),"",VLOOKUP(B43,Données!$B$3:$X$1479,23,FALSE))</f>
        <v/>
      </c>
      <c r="D43" s="169">
        <v>2015</v>
      </c>
      <c r="E43" s="358">
        <f>IF(ISERROR(VLOOKUP(B43,Données!$B$3:$U$1479,11,FALSE)),0,VLOOKUP(B43,Données!$B$3:$U$1479,11,FALSE))</f>
        <v>0</v>
      </c>
      <c r="F43" s="74">
        <f t="shared" si="1"/>
        <v>1</v>
      </c>
      <c r="G43" s="363">
        <f>IF(ISERROR(VLOOKUP(B43,Données!$B$3:$U$1479,12,FALSE)),0,VLOOKUP(B43,Données!$B$3:$U$1479,12,FALSE))</f>
        <v>0</v>
      </c>
      <c r="H43" s="74">
        <f>IF(((D43+5)-'Calcul Masse Salariale'!$B$1)&lt;=0,0,(D43+5)-'Calcul Masse Salariale'!$B$1)</f>
        <v>1</v>
      </c>
      <c r="I43" s="154"/>
    </row>
    <row r="44" spans="1:17" ht="15.75" x14ac:dyDescent="0.25">
      <c r="A44" s="496"/>
      <c r="B44" s="357" t="s">
        <v>890</v>
      </c>
      <c r="C44" s="347" t="str">
        <f>IF(ISERROR(VLOOKUP(B44,Données!$B$3:$X$1479,23,FALSE)),"",VLOOKUP(B44,Données!$B$3:$X$1479,23,FALSE))</f>
        <v/>
      </c>
      <c r="D44" s="169">
        <v>2016</v>
      </c>
      <c r="E44" s="358">
        <f>IF(ISERROR(VLOOKUP(B44,Données!$B$3:$U$1479,11,FALSE)),0,VLOOKUP(B44,Données!$B$3:$U$1479,11,FALSE))</f>
        <v>0</v>
      </c>
      <c r="F44" s="74">
        <f t="shared" si="1"/>
        <v>2</v>
      </c>
      <c r="G44" s="363">
        <f>IF(ISERROR(VLOOKUP(B44,Données!$B$3:$U$1479,12,FALSE)),0,VLOOKUP(B44,Données!$B$3:$U$1479,12,FALSE))</f>
        <v>0</v>
      </c>
      <c r="H44" s="74">
        <f>IF(((D44+5)-'Calcul Masse Salariale'!$B$1)&lt;=0,0,(D44+5)-'Calcul Masse Salariale'!$B$1)</f>
        <v>2</v>
      </c>
      <c r="I44" s="154"/>
    </row>
    <row r="45" spans="1:17" ht="15.75" x14ac:dyDescent="0.25">
      <c r="A45" s="496"/>
      <c r="B45" s="355" t="s">
        <v>841</v>
      </c>
      <c r="C45" s="347" t="str">
        <f>IF(ISERROR(VLOOKUP(B45,Données!$B$3:$X$1479,23,FALSE)),"",VLOOKUP(B45,Données!$B$3:$X$1479,23,FALSE))</f>
        <v/>
      </c>
      <c r="D45" s="169">
        <v>2015</v>
      </c>
      <c r="E45" s="358">
        <f>IF(ISERROR(VLOOKUP(B45,Données!$B$3:$U$1479,11,FALSE)),0,VLOOKUP(B45,Données!$B$3:$U$1479,11,FALSE))</f>
        <v>0</v>
      </c>
      <c r="F45" s="74">
        <f t="shared" si="1"/>
        <v>1</v>
      </c>
      <c r="G45" s="363">
        <f>IF(ISERROR(VLOOKUP(B45,Données!$B$3:$U$1479,12,FALSE)),0,VLOOKUP(B45,Données!$B$3:$U$1479,12,FALSE))</f>
        <v>0</v>
      </c>
      <c r="H45" s="74">
        <f>IF(((D45+5)-'Calcul Masse Salariale'!$B$1)&lt;=0,0,(D45+5)-'Calcul Masse Salariale'!$B$1)</f>
        <v>1</v>
      </c>
      <c r="I45" s="154"/>
    </row>
    <row r="46" spans="1:17" ht="15.75" x14ac:dyDescent="0.25">
      <c r="A46" s="496"/>
      <c r="B46" s="356" t="s">
        <v>138</v>
      </c>
      <c r="C46" s="347" t="str">
        <f>IF(ISERROR(VLOOKUP(B46,Données!$B$3:$X$1479,23,FALSE)),"",VLOOKUP(B46,Données!$B$3:$X$1479,23,FALSE))</f>
        <v/>
      </c>
      <c r="D46" s="169">
        <v>2017</v>
      </c>
      <c r="E46" s="358">
        <f>IF(ISERROR(VLOOKUP(B46,Données!$B$3:$U$1479,11,FALSE)),0,VLOOKUP(B46,Données!$B$3:$U$1479,11,FALSE))</f>
        <v>0</v>
      </c>
      <c r="F46" s="74">
        <f t="shared" si="1"/>
        <v>3</v>
      </c>
      <c r="G46" s="363">
        <f>IF(ISERROR(VLOOKUP(B46,Données!$B$3:$U$1479,12,FALSE)),0,VLOOKUP(B46,Données!$B$3:$U$1479,12,FALSE))</f>
        <v>0</v>
      </c>
      <c r="H46" s="74">
        <f>IF(((D46+5)-'Calcul Masse Salariale'!$B$1)&lt;=0,0,(D46+5)-'Calcul Masse Salariale'!$B$1)</f>
        <v>3</v>
      </c>
      <c r="I46" s="154"/>
    </row>
    <row r="47" spans="1:17" ht="15.75" x14ac:dyDescent="0.25">
      <c r="A47" s="496"/>
      <c r="B47" s="357" t="s">
        <v>151</v>
      </c>
      <c r="C47" s="347" t="str">
        <f>IF(ISERROR(VLOOKUP(B47,Données!$B$3:$X$1479,23,FALSE)),"",VLOOKUP(B47,Données!$B$3:$X$1479,23,FALSE))</f>
        <v/>
      </c>
      <c r="D47" s="169">
        <v>2017</v>
      </c>
      <c r="E47" s="358">
        <f>IF(ISERROR(VLOOKUP(B47,Données!$B$3:$U$1479,11,FALSE)),0,VLOOKUP(B47,Données!$B$3:$U$1479,11,FALSE))</f>
        <v>0</v>
      </c>
      <c r="F47" s="74">
        <f t="shared" si="1"/>
        <v>3</v>
      </c>
      <c r="G47" s="363">
        <f>IF(ISERROR(VLOOKUP(B47,Données!$B$3:$U$1479,12,FALSE)),0,VLOOKUP(B47,Données!$B$3:$U$1479,12,FALSE))</f>
        <v>0</v>
      </c>
      <c r="H47" s="74">
        <f>IF(((D47+5)-'Calcul Masse Salariale'!$B$1)&lt;=0,0,(D47+5)-'Calcul Masse Salariale'!$B$1)</f>
        <v>3</v>
      </c>
      <c r="I47" s="154"/>
    </row>
    <row r="48" spans="1:17" ht="15.75" x14ac:dyDescent="0.25">
      <c r="A48" s="496"/>
      <c r="B48" s="356" t="s">
        <v>153</v>
      </c>
      <c r="C48" s="347" t="str">
        <f>IF(ISERROR(VLOOKUP(B48,Données!$B$3:$X$1479,23,FALSE)),"",VLOOKUP(B48,Données!$B$3:$X$1479,23,FALSE))</f>
        <v/>
      </c>
      <c r="D48" s="169">
        <v>2017</v>
      </c>
      <c r="E48" s="358">
        <f>IF(ISERROR(VLOOKUP(B48,Données!$B$3:$U$1479,11,FALSE)),0,VLOOKUP(B48,Données!$B$3:$U$1479,11,FALSE))</f>
        <v>0</v>
      </c>
      <c r="F48" s="74">
        <f t="shared" si="1"/>
        <v>3</v>
      </c>
      <c r="G48" s="363">
        <f>IF(ISERROR(VLOOKUP(B48,Données!$B$3:$U$1479,12,FALSE)),0,VLOOKUP(B48,Données!$B$3:$U$1479,12,FALSE))</f>
        <v>0</v>
      </c>
      <c r="H48" s="74">
        <f>IF(((D48+5)-'Calcul Masse Salariale'!$B$1)&lt;=0,0,(D48+5)-'Calcul Masse Salariale'!$B$1)</f>
        <v>3</v>
      </c>
      <c r="I48" s="154"/>
    </row>
    <row r="49" spans="1:9" ht="15.75" x14ac:dyDescent="0.25">
      <c r="A49" s="496"/>
      <c r="B49" s="356" t="s">
        <v>154</v>
      </c>
      <c r="C49" s="347" t="str">
        <f>IF(ISERROR(VLOOKUP(B49,Données!$B$3:$X$1479,23,FALSE)),"",VLOOKUP(B49,Données!$B$3:$X$1479,23,FALSE))</f>
        <v/>
      </c>
      <c r="D49" s="169">
        <v>2017</v>
      </c>
      <c r="E49" s="358">
        <f>IF(ISERROR(VLOOKUP(B49,Données!$B$3:$U$1479,11,FALSE)),0,VLOOKUP(B49,Données!$B$3:$U$1479,11,FALSE))</f>
        <v>0</v>
      </c>
      <c r="F49" s="74">
        <f t="shared" si="1"/>
        <v>3</v>
      </c>
      <c r="G49" s="363">
        <f>IF(ISERROR(VLOOKUP(B49,Données!$B$3:$U$1479,12,FALSE)),0,VLOOKUP(B49,Données!$B$3:$U$1479,12,FALSE))</f>
        <v>0</v>
      </c>
      <c r="H49" s="74">
        <f>IF(((D49+5)-'Calcul Masse Salariale'!$B$1)&lt;=0,0,(D49+5)-'Calcul Masse Salariale'!$B$1)</f>
        <v>3</v>
      </c>
      <c r="I49" s="154"/>
    </row>
    <row r="50" spans="1:9" ht="15.75" x14ac:dyDescent="0.25">
      <c r="A50" s="496"/>
      <c r="B50" s="175" t="s">
        <v>1167</v>
      </c>
      <c r="C50" s="347" t="str">
        <f>IF(ISERROR(VLOOKUP(B50,Données!$B$3:$X$1479,23,FALSE)),"",VLOOKUP(B50,Données!$B$3:$X$1479,23,FALSE))</f>
        <v/>
      </c>
      <c r="D50" s="169">
        <v>2018</v>
      </c>
      <c r="E50" s="358">
        <f>IF(ISERROR(VLOOKUP(B50,Données!$B$3:$U$1479,11,FALSE)),0,VLOOKUP(B50,Données!$B$3:$U$1479,11,FALSE))</f>
        <v>0</v>
      </c>
      <c r="F50" s="74">
        <f t="shared" si="1"/>
        <v>4</v>
      </c>
      <c r="G50" s="363">
        <f>IF(ISERROR(VLOOKUP(B50,Données!$B$3:$U$1479,12,FALSE)),0,VLOOKUP(B50,Données!$B$3:$U$1479,12,FALSE))</f>
        <v>0</v>
      </c>
      <c r="H50" s="74">
        <f>IF(((D50+5)-'Calcul Masse Salariale'!$B$1)&lt;=0,0,(D50+5)-'Calcul Masse Salariale'!$B$1)</f>
        <v>4</v>
      </c>
      <c r="I50" s="154"/>
    </row>
    <row r="51" spans="1:9" ht="15.75" x14ac:dyDescent="0.25">
      <c r="A51" s="496"/>
      <c r="B51" s="165" t="s">
        <v>791</v>
      </c>
      <c r="C51" s="347" t="str">
        <f>IF(ISERROR(VLOOKUP(B51,Données!$B$3:$X$1479,23,FALSE)),"",VLOOKUP(B51,Données!$B$3:$X$1479,23,FALSE))</f>
        <v/>
      </c>
      <c r="D51" s="169">
        <v>2018</v>
      </c>
      <c r="E51" s="358">
        <f>IF(ISERROR(VLOOKUP(B51,Données!$B$3:$U$1479,11,FALSE)),0,VLOOKUP(B51,Données!$B$3:$U$1479,11,FALSE))</f>
        <v>0</v>
      </c>
      <c r="F51" s="74">
        <f t="shared" si="1"/>
        <v>4</v>
      </c>
      <c r="G51" s="363">
        <f>IF(ISERROR(VLOOKUP(B51,Données!$B$3:$U$1479,12,FALSE)),0,VLOOKUP(B51,Données!$B$3:$U$1479,12,FALSE))</f>
        <v>0</v>
      </c>
      <c r="H51" s="74">
        <f>IF(((D51+5)-'Calcul Masse Salariale'!$B$1)&lt;=0,0,(D51+5)-'Calcul Masse Salariale'!$B$1)</f>
        <v>4</v>
      </c>
      <c r="I51" s="154"/>
    </row>
    <row r="52" spans="1:9" ht="15.75" x14ac:dyDescent="0.25">
      <c r="A52" s="496"/>
      <c r="B52" s="169" t="s">
        <v>411</v>
      </c>
      <c r="C52" s="347" t="str">
        <f>IF(ISERROR(VLOOKUP(B52,Données!$B$3:$X$1479,23,FALSE)),"",VLOOKUP(B52,Données!$B$3:$X$1479,23,FALSE))</f>
        <v/>
      </c>
      <c r="D52" s="169">
        <v>2018</v>
      </c>
      <c r="E52" s="358">
        <f>IF(ISERROR(VLOOKUP(B52,Données!$B$3:$U$1479,11,FALSE)),0,VLOOKUP(B52,Données!$B$3:$U$1479,11,FALSE))</f>
        <v>0</v>
      </c>
      <c r="F52" s="74">
        <f t="shared" si="1"/>
        <v>4</v>
      </c>
      <c r="G52" s="363">
        <f>IF(ISERROR(VLOOKUP(B52,Données!$B$3:$U$1479,12,FALSE)),0,VLOOKUP(B52,Données!$B$3:$U$1479,12,FALSE))</f>
        <v>0</v>
      </c>
      <c r="H52" s="74">
        <f>IF(((D52+5)-'Calcul Masse Salariale'!$B$1)&lt;=0,0,(D52+5)-'Calcul Masse Salariale'!$B$1)</f>
        <v>4</v>
      </c>
      <c r="I52" s="154"/>
    </row>
    <row r="53" spans="1:9" ht="15.75" x14ac:dyDescent="0.25">
      <c r="A53" s="496"/>
      <c r="B53" s="169" t="s">
        <v>1177</v>
      </c>
      <c r="C53" s="347" t="str">
        <f>IF(ISERROR(VLOOKUP(B53,Données!$B$3:$X$1479,23,FALSE)),"",VLOOKUP(B53,Données!$B$3:$X$1479,23,FALSE))</f>
        <v/>
      </c>
      <c r="D53" s="169">
        <v>2018</v>
      </c>
      <c r="E53" s="358">
        <f>IF(ISERROR(VLOOKUP(B53,Données!$B$3:$U$1479,11,FALSE)),0,VLOOKUP(B53,Données!$B$3:$U$1479,11,FALSE))</f>
        <v>0</v>
      </c>
      <c r="F53" s="74">
        <f t="shared" si="1"/>
        <v>4</v>
      </c>
      <c r="G53" s="363">
        <f>IF(ISERROR(VLOOKUP(B53,Données!$B$3:$U$1479,12,FALSE)),0,VLOOKUP(B53,Données!$B$3:$U$1479,12,FALSE))</f>
        <v>0</v>
      </c>
      <c r="H53" s="74">
        <f>IF(((D53+5)-'Calcul Masse Salariale'!$B$1)&lt;=0,0,(D53+5)-'Calcul Masse Salariale'!$B$1)</f>
        <v>4</v>
      </c>
      <c r="I53" s="154"/>
    </row>
    <row r="54" spans="1:9" ht="15.75" x14ac:dyDescent="0.25">
      <c r="A54" s="496"/>
      <c r="B54" s="169" t="s">
        <v>944</v>
      </c>
      <c r="C54" s="347" t="str">
        <f>IF(ISERROR(VLOOKUP(B54,Données!$B$3:$X$1479,23,FALSE)),"",VLOOKUP(B54,Données!$B$3:$X$1479,23,FALSE))</f>
        <v/>
      </c>
      <c r="D54" s="169">
        <v>2018</v>
      </c>
      <c r="E54" s="358">
        <f>IF(ISERROR(VLOOKUP(B54,Données!$B$3:$U$1479,11,FALSE)),0,VLOOKUP(B54,Données!$B$3:$U$1479,11,FALSE))</f>
        <v>0</v>
      </c>
      <c r="F54" s="74">
        <f t="shared" si="1"/>
        <v>4</v>
      </c>
      <c r="G54" s="363">
        <f>IF(ISERROR(VLOOKUP(B54,Données!$B$3:$U$1479,12,FALSE)),0,VLOOKUP(B54,Données!$B$3:$U$1479,12,FALSE))</f>
        <v>0</v>
      </c>
      <c r="H54" s="74">
        <f>IF(((D54+5)-'Calcul Masse Salariale'!$B$1)&lt;=0,0,(D54+5)-'Calcul Masse Salariale'!$B$1)</f>
        <v>4</v>
      </c>
      <c r="I54" s="154"/>
    </row>
    <row r="55" spans="1:9" ht="15.75" x14ac:dyDescent="0.25">
      <c r="A55" s="496"/>
      <c r="B55" s="169" t="s">
        <v>1202</v>
      </c>
      <c r="C55" s="347" t="str">
        <f>IF(ISERROR(VLOOKUP(B55,Données!$B$3:$X$1479,23,FALSE)),"",VLOOKUP(B55,Données!$B$3:$X$1479,23,FALSE))</f>
        <v/>
      </c>
      <c r="D55" s="169">
        <v>2018</v>
      </c>
      <c r="E55" s="358">
        <f>IF(ISERROR(VLOOKUP(B55,Données!$B$3:$U$1479,11,FALSE)),0,VLOOKUP(B55,Données!$B$3:$U$1479,11,FALSE))</f>
        <v>0</v>
      </c>
      <c r="F55" s="74">
        <f t="shared" si="1"/>
        <v>4</v>
      </c>
      <c r="G55" s="363">
        <f>IF(ISERROR(VLOOKUP(B55,Données!$B$3:$U$1479,12,FALSE)),0,VLOOKUP(B55,Données!$B$3:$U$1479,12,FALSE))</f>
        <v>0</v>
      </c>
      <c r="H55" s="74">
        <f>IF(((D55+5)-'Calcul Masse Salariale'!$B$1)&lt;=0,0,(D55+5)-'Calcul Masse Salariale'!$B$1)</f>
        <v>4</v>
      </c>
      <c r="I55" s="154"/>
    </row>
    <row r="56" spans="1:9" ht="15.75" x14ac:dyDescent="0.25">
      <c r="A56" s="496"/>
      <c r="B56" s="74"/>
      <c r="C56" s="347" t="str">
        <f>IF(ISERROR(VLOOKUP(B56,Données!$B$3:$X$1479,23,FALSE)),"",VLOOKUP(B56,Données!$B$3:$X$1479,23,FALSE))</f>
        <v/>
      </c>
      <c r="D56" s="74"/>
      <c r="E56" s="358">
        <f>IF(ISERROR(VLOOKUP(B56,Données!$B$3:$U$1479,11,FALSE)),0,VLOOKUP(B56,Données!$B$3:$U$1479,11,FALSE))</f>
        <v>0</v>
      </c>
      <c r="F56" s="74">
        <f t="shared" si="1"/>
        <v>0</v>
      </c>
      <c r="G56" s="363">
        <f>IF(ISERROR(VLOOKUP(B56,Données!$B$3:$U$1479,12,FALSE)),0,VLOOKUP(B56,Données!$B$3:$U$1479,12,FALSE))</f>
        <v>0</v>
      </c>
      <c r="H56" s="74">
        <f>IF(((D56+5)-'Calcul Masse Salariale'!$B$1)&lt;=0,0,(D56+5)-'Calcul Masse Salariale'!$B$1)</f>
        <v>0</v>
      </c>
      <c r="I56" s="154"/>
    </row>
    <row r="57" spans="1:9" ht="15.75" x14ac:dyDescent="0.25">
      <c r="A57" s="496"/>
      <c r="B57" s="74"/>
      <c r="C57" s="347" t="str">
        <f>IF(ISERROR(VLOOKUP(B57,Données!$B$3:$X$1479,23,FALSE)),"",VLOOKUP(B57,Données!$B$3:$X$1479,23,FALSE))</f>
        <v/>
      </c>
      <c r="D57" s="74"/>
      <c r="E57" s="358">
        <f>IF(ISERROR(VLOOKUP(B57,Données!$B$3:$U$1479,11,FALSE)),0,VLOOKUP(B57,Données!$B$3:$U$1479,11,FALSE))</f>
        <v>0</v>
      </c>
      <c r="F57" s="74">
        <f t="shared" si="1"/>
        <v>0</v>
      </c>
      <c r="G57" s="363">
        <f>IF(ISERROR(VLOOKUP(B57,Données!$B$3:$U$1479,12,FALSE)),0,VLOOKUP(B57,Données!$B$3:$U$1479,12,FALSE))</f>
        <v>0</v>
      </c>
      <c r="H57" s="74">
        <f>IF(((D57+5)-'Calcul Masse Salariale'!$B$1)&lt;=0,0,(D57+5)-'Calcul Masse Salariale'!$B$1)</f>
        <v>0</v>
      </c>
      <c r="I57" s="154"/>
    </row>
    <row r="58" spans="1:9" ht="15.75" x14ac:dyDescent="0.25">
      <c r="A58" s="496"/>
      <c r="B58" s="74"/>
      <c r="C58" s="347" t="str">
        <f>IF(ISERROR(VLOOKUP(B58,Données!$B$3:$X$1479,23,FALSE)),"",VLOOKUP(B58,Données!$B$3:$X$1479,23,FALSE))</f>
        <v/>
      </c>
      <c r="D58" s="74"/>
      <c r="E58" s="358">
        <f>IF(ISERROR(VLOOKUP(B58,Données!$B$3:$U$1479,11,FALSE)),0,VLOOKUP(B58,Données!$B$3:$U$1479,11,FALSE))</f>
        <v>0</v>
      </c>
      <c r="F58" s="74">
        <f t="shared" si="1"/>
        <v>0</v>
      </c>
      <c r="G58" s="363">
        <f>IF(ISERROR(VLOOKUP(B58,Données!$B$3:$U$1479,12,FALSE)),0,VLOOKUP(B58,Données!$B$3:$U$1479,12,FALSE))</f>
        <v>0</v>
      </c>
      <c r="H58" s="74">
        <f>IF(((D58+5)-'Calcul Masse Salariale'!$B$1)&lt;=0,0,(D58+5)-'Calcul Masse Salariale'!$B$1)</f>
        <v>0</v>
      </c>
      <c r="I58" s="154"/>
    </row>
    <row r="59" spans="1:9" ht="15.75" x14ac:dyDescent="0.25">
      <c r="A59" s="496"/>
      <c r="B59" s="74"/>
      <c r="C59" s="347" t="str">
        <f>IF(ISERROR(VLOOKUP(B59,Données!$B$3:$X$1479,23,FALSE)),"",VLOOKUP(B59,Données!$B$3:$X$1479,23,FALSE))</f>
        <v/>
      </c>
      <c r="D59" s="74"/>
      <c r="E59" s="358">
        <f>IF(ISERROR(VLOOKUP(B59,Données!$B$3:$U$1479,11,FALSE)),0,VLOOKUP(B59,Données!$B$3:$U$1479,11,FALSE))</f>
        <v>0</v>
      </c>
      <c r="F59" s="74">
        <f t="shared" si="1"/>
        <v>0</v>
      </c>
      <c r="G59" s="363">
        <f>IF(ISERROR(VLOOKUP(B59,Données!$B$3:$U$1479,12,FALSE)),0,VLOOKUP(B59,Données!$B$3:$U$1479,12,FALSE))</f>
        <v>0</v>
      </c>
      <c r="H59" s="74">
        <f>IF(((D59+5)-'Calcul Masse Salariale'!$B$1)&lt;=0,0,(D59+5)-'Calcul Masse Salariale'!$B$1)</f>
        <v>0</v>
      </c>
      <c r="I59" s="154"/>
    </row>
    <row r="60" spans="1:9" ht="15.75" x14ac:dyDescent="0.25">
      <c r="A60" s="496"/>
      <c r="B60" s="74"/>
      <c r="C60" s="347" t="str">
        <f>IF(ISERROR(VLOOKUP(B60,Données!$B$3:$X$1479,23,FALSE)),"",VLOOKUP(B60,Données!$B$3:$X$1479,23,FALSE))</f>
        <v/>
      </c>
      <c r="D60" s="74"/>
      <c r="E60" s="358">
        <f>IF(ISERROR(VLOOKUP(B60,Données!$B$3:$U$1479,11,FALSE)),0,VLOOKUP(B60,Données!$B$3:$U$1479,11,FALSE))</f>
        <v>0</v>
      </c>
      <c r="F60" s="74">
        <f t="shared" si="1"/>
        <v>0</v>
      </c>
      <c r="G60" s="363">
        <f>IF(ISERROR(VLOOKUP(B60,Données!$B$3:$U$1479,12,FALSE)),0,VLOOKUP(B60,Données!$B$3:$U$1479,12,FALSE))</f>
        <v>0</v>
      </c>
      <c r="H60" s="74">
        <f>IF(((D60+5)-'Calcul Masse Salariale'!$B$1)&lt;=0,0,(D60+5)-'Calcul Masse Salariale'!$B$1)</f>
        <v>0</v>
      </c>
      <c r="I60" s="154"/>
    </row>
    <row r="61" spans="1:9" ht="15.75" x14ac:dyDescent="0.25">
      <c r="A61" s="496"/>
      <c r="B61" s="74"/>
      <c r="C61" s="347" t="str">
        <f>IF(ISERROR(VLOOKUP(B61,Données!$B$3:$X$1479,23,FALSE)),"",VLOOKUP(B61,Données!$B$3:$X$1479,23,FALSE))</f>
        <v/>
      </c>
      <c r="D61" s="74"/>
      <c r="E61" s="358">
        <f>IF(ISERROR(VLOOKUP(B61,Données!$B$3:$U$1479,11,FALSE)),0,VLOOKUP(B61,Données!$B$3:$U$1479,11,FALSE))</f>
        <v>0</v>
      </c>
      <c r="F61" s="74">
        <f t="shared" si="1"/>
        <v>0</v>
      </c>
      <c r="G61" s="363">
        <f>IF(ISERROR(VLOOKUP(B61,Données!$B$3:$U$1479,12,FALSE)),0,VLOOKUP(B61,Données!$B$3:$U$1479,12,FALSE))</f>
        <v>0</v>
      </c>
      <c r="H61" s="74">
        <f>IF(((D61+5)-'Calcul Masse Salariale'!$B$1)&lt;=0,0,(D61+5)-'Calcul Masse Salariale'!$B$1)</f>
        <v>0</v>
      </c>
      <c r="I61" s="154"/>
    </row>
    <row r="62" spans="1:9" ht="15.75" x14ac:dyDescent="0.25">
      <c r="A62" s="496"/>
      <c r="B62" s="74"/>
      <c r="C62" s="347" t="str">
        <f>IF(ISERROR(VLOOKUP(B62,Données!$B$3:$X$1479,23,FALSE)),"",VLOOKUP(B62,Données!$B$3:$X$1479,23,FALSE))</f>
        <v/>
      </c>
      <c r="D62" s="74"/>
      <c r="E62" s="358">
        <f>IF(ISERROR(VLOOKUP(B62,Données!$B$3:$U$1479,11,FALSE)),0,VLOOKUP(B62,Données!$B$3:$U$1479,11,FALSE))</f>
        <v>0</v>
      </c>
      <c r="F62" s="74">
        <f t="shared" si="1"/>
        <v>0</v>
      </c>
      <c r="G62" s="363">
        <f>IF(ISERROR(VLOOKUP(B62,Données!$B$3:$U$1479,12,FALSE)),0,VLOOKUP(B62,Données!$B$3:$U$1479,12,FALSE))</f>
        <v>0</v>
      </c>
      <c r="H62" s="74">
        <f>IF(((D62+5)-'Calcul Masse Salariale'!$B$1)&lt;=0,0,(D62+5)-'Calcul Masse Salariale'!$B$1)</f>
        <v>0</v>
      </c>
      <c r="I62" s="154"/>
    </row>
    <row r="63" spans="1:9" ht="15.75" x14ac:dyDescent="0.25">
      <c r="A63" s="496"/>
      <c r="B63" s="74"/>
      <c r="C63" s="347" t="str">
        <f>IF(ISERROR(VLOOKUP(B63,Données!$B$3:$X$1479,23,FALSE)),"",VLOOKUP(B63,Données!$B$3:$X$1479,23,FALSE))</f>
        <v/>
      </c>
      <c r="D63" s="74"/>
      <c r="E63" s="358">
        <f>IF(ISERROR(VLOOKUP(B63,Données!$B$3:$U$1479,11,FALSE)),0,VLOOKUP(B63,Données!$B$3:$U$1479,11,FALSE))</f>
        <v>0</v>
      </c>
      <c r="F63" s="74">
        <f t="shared" si="1"/>
        <v>0</v>
      </c>
      <c r="G63" s="363">
        <f>IF(ISERROR(VLOOKUP(B63,Données!$B$3:$U$1479,12,FALSE)),0,VLOOKUP(B63,Données!$B$3:$U$1479,12,FALSE))</f>
        <v>0</v>
      </c>
      <c r="H63" s="74">
        <f>IF(((D63+5)-'Calcul Masse Salariale'!$B$1)&lt;=0,0,(D63+5)-'Calcul Masse Salariale'!$B$1)</f>
        <v>0</v>
      </c>
      <c r="I63" s="154"/>
    </row>
    <row r="64" spans="1:9" ht="15.75" x14ac:dyDescent="0.25">
      <c r="A64" s="496"/>
      <c r="B64" s="74"/>
      <c r="C64" s="347" t="str">
        <f>IF(ISERROR(VLOOKUP(B64,Données!$B$3:$X$1479,23,FALSE)),"",VLOOKUP(B64,Données!$B$3:$X$1479,23,FALSE))</f>
        <v/>
      </c>
      <c r="D64" s="74"/>
      <c r="E64" s="358">
        <f>IF(ISERROR(VLOOKUP(B64,Données!$B$3:$U$1479,11,FALSE)),0,VLOOKUP(B64,Données!$B$3:$U$1479,11,FALSE))</f>
        <v>0</v>
      </c>
      <c r="F64" s="74">
        <f t="shared" si="1"/>
        <v>0</v>
      </c>
      <c r="G64" s="363">
        <f>IF(ISERROR(VLOOKUP(B64,Données!$B$3:$U$1479,12,FALSE)),0,VLOOKUP(B64,Données!$B$3:$U$1479,12,FALSE))</f>
        <v>0</v>
      </c>
      <c r="H64" s="74">
        <f>IF(((D64+5)-'Calcul Masse Salariale'!$B$1)&lt;=0,0,(D64+5)-'Calcul Masse Salariale'!$B$1)</f>
        <v>0</v>
      </c>
      <c r="I64" s="154"/>
    </row>
    <row r="65" spans="1:9" ht="15.75" x14ac:dyDescent="0.25">
      <c r="A65" s="496"/>
      <c r="B65" s="74"/>
      <c r="C65" s="347" t="str">
        <f>IF(ISERROR(VLOOKUP(B65,Données!$B$3:$X$1479,23,FALSE)),"",VLOOKUP(B65,Données!$B$3:$X$1479,23,FALSE))</f>
        <v/>
      </c>
      <c r="D65" s="74"/>
      <c r="E65" s="358">
        <f>IF(ISERROR(VLOOKUP(B65,Données!$B$3:$U$1479,11,FALSE)),0,VLOOKUP(B65,Données!$B$3:$U$1479,11,FALSE))</f>
        <v>0</v>
      </c>
      <c r="F65" s="74">
        <f t="shared" si="1"/>
        <v>0</v>
      </c>
      <c r="G65" s="363">
        <f>IF(ISERROR(VLOOKUP(B65,Données!$B$3:$U$1479,12,FALSE)),0,VLOOKUP(B65,Données!$B$3:$U$1479,12,FALSE))</f>
        <v>0</v>
      </c>
      <c r="H65" s="74">
        <f>IF(((D65+5)-'Calcul Masse Salariale'!$B$1)&lt;=0,0,(D65+5)-'Calcul Masse Salariale'!$B$1)</f>
        <v>0</v>
      </c>
      <c r="I65" s="154"/>
    </row>
    <row r="66" spans="1:9" ht="15.75" x14ac:dyDescent="0.25">
      <c r="A66" s="496"/>
      <c r="B66" s="74"/>
      <c r="C66" s="347" t="str">
        <f>IF(ISERROR(VLOOKUP(B66,Données!$B$3:$X$1479,23,FALSE)),"",VLOOKUP(B66,Données!$B$3:$X$1479,23,FALSE))</f>
        <v/>
      </c>
      <c r="D66" s="74"/>
      <c r="E66" s="358">
        <f>IF(ISERROR(VLOOKUP(B66,Données!$B$3:$U$1479,11,FALSE)),0,VLOOKUP(B66,Données!$B$3:$U$1479,11,FALSE))</f>
        <v>0</v>
      </c>
      <c r="F66" s="74">
        <f t="shared" si="1"/>
        <v>0</v>
      </c>
      <c r="G66" s="363">
        <f>IF(ISERROR(VLOOKUP(B66,Données!$B$3:$U$1479,12,FALSE)),0,VLOOKUP(B66,Données!$B$3:$U$1479,12,FALSE))</f>
        <v>0</v>
      </c>
      <c r="H66" s="74">
        <f>IF(((D66+5)-'Calcul Masse Salariale'!$B$1)&lt;=0,0,(D66+5)-'Calcul Masse Salariale'!$B$1)</f>
        <v>0</v>
      </c>
      <c r="I66" s="154"/>
    </row>
    <row r="67" spans="1:9" ht="15.75" x14ac:dyDescent="0.25">
      <c r="A67" s="496"/>
      <c r="B67" s="74"/>
      <c r="C67" s="347" t="str">
        <f>IF(ISERROR(VLOOKUP(B67,Données!$B$3:$X$1479,23,FALSE)),"",VLOOKUP(B67,Données!$B$3:$X$1479,23,FALSE))</f>
        <v/>
      </c>
      <c r="D67" s="74"/>
      <c r="E67" s="358">
        <f>IF(ISERROR(VLOOKUP(B67,Données!$B$3:$U$1479,11,FALSE)),0,VLOOKUP(B67,Données!$B$3:$U$1479,11,FALSE))</f>
        <v>0</v>
      </c>
      <c r="F67" s="74">
        <f t="shared" si="1"/>
        <v>0</v>
      </c>
      <c r="G67" s="363">
        <f>IF(ISERROR(VLOOKUP(B67,Données!$B$3:$U$1479,12,FALSE)),0,VLOOKUP(B67,Données!$B$3:$U$1479,12,FALSE))</f>
        <v>0</v>
      </c>
      <c r="H67" s="74">
        <f>IF(((D67+5)-'Calcul Masse Salariale'!$B$1)&lt;=0,0,(D67+5)-'Calcul Masse Salariale'!$B$1)</f>
        <v>0</v>
      </c>
      <c r="I67" s="154"/>
    </row>
    <row r="68" spans="1:9" ht="15.75" x14ac:dyDescent="0.25">
      <c r="A68" s="496"/>
      <c r="B68" s="74"/>
      <c r="C68" s="347" t="str">
        <f>IF(ISERROR(VLOOKUP(B68,Données!$B$3:$X$1479,23,FALSE)),"",VLOOKUP(B68,Données!$B$3:$X$1479,23,FALSE))</f>
        <v/>
      </c>
      <c r="D68" s="74"/>
      <c r="E68" s="358">
        <f>IF(ISERROR(VLOOKUP(B68,Données!$B$3:$U$1479,11,FALSE)),0,VLOOKUP(B68,Données!$B$3:$U$1479,11,FALSE))</f>
        <v>0</v>
      </c>
      <c r="F68" s="74">
        <f t="shared" si="1"/>
        <v>0</v>
      </c>
      <c r="G68" s="363">
        <f>IF(ISERROR(VLOOKUP(B68,Données!$B$3:$U$1479,12,FALSE)),0,VLOOKUP(B68,Données!$B$3:$U$1479,12,FALSE))</f>
        <v>0</v>
      </c>
      <c r="H68" s="74">
        <f>IF(((D68+5)-'Calcul Masse Salariale'!$B$1)&lt;=0,0,(D68+5)-'Calcul Masse Salariale'!$B$1)</f>
        <v>0</v>
      </c>
      <c r="I68" s="154"/>
    </row>
    <row r="69" spans="1:9" ht="15.75" x14ac:dyDescent="0.25">
      <c r="A69" s="496"/>
      <c r="B69" s="74"/>
      <c r="C69" s="347" t="str">
        <f>IF(ISERROR(VLOOKUP(B69,Données!$B$3:$X$1479,23,FALSE)),"",VLOOKUP(B69,Données!$B$3:$X$1479,23,FALSE))</f>
        <v/>
      </c>
      <c r="D69" s="74"/>
      <c r="E69" s="358">
        <f>IF(ISERROR(VLOOKUP(B69,Données!$B$3:$U$1479,11,FALSE)),0,VLOOKUP(B69,Données!$B$3:$U$1479,11,FALSE))</f>
        <v>0</v>
      </c>
      <c r="F69" s="74">
        <f t="shared" si="1"/>
        <v>0</v>
      </c>
      <c r="G69" s="363">
        <f>IF(ISERROR(VLOOKUP(B69,Données!$B$3:$U$1479,12,FALSE)),0,VLOOKUP(B69,Données!$B$3:$U$1479,12,FALSE))</f>
        <v>0</v>
      </c>
      <c r="H69" s="74">
        <f>IF(((D69+5)-'Calcul Masse Salariale'!$B$1)&lt;=0,0,(D69+5)-'Calcul Masse Salariale'!$B$1)</f>
        <v>0</v>
      </c>
      <c r="I69" s="154"/>
    </row>
    <row r="70" spans="1:9" ht="15.75" x14ac:dyDescent="0.25">
      <c r="A70" s="496"/>
      <c r="B70" s="74"/>
      <c r="C70" s="347" t="str">
        <f>IF(ISERROR(VLOOKUP(B70,Données!$B$3:$X$1479,23,FALSE)),"",VLOOKUP(B70,Données!$B$3:$X$1479,23,FALSE))</f>
        <v/>
      </c>
      <c r="D70" s="74"/>
      <c r="E70" s="358">
        <f>IF(ISERROR(VLOOKUP(B70,Données!$B$3:$U$1479,11,FALSE)),0,VLOOKUP(B70,Données!$B$3:$U$1479,11,FALSE))</f>
        <v>0</v>
      </c>
      <c r="F70" s="74">
        <f t="shared" si="1"/>
        <v>0</v>
      </c>
      <c r="G70" s="363">
        <f>IF(ISERROR(VLOOKUP(B70,Données!$B$3:$U$1479,12,FALSE)),0,VLOOKUP(B70,Données!$B$3:$U$1479,12,FALSE))</f>
        <v>0</v>
      </c>
      <c r="H70" s="74">
        <f>IF(((D70+5)-'Calcul Masse Salariale'!$B$1)&lt;=0,0,(D70+5)-'Calcul Masse Salariale'!$B$1)</f>
        <v>0</v>
      </c>
      <c r="I70" s="154"/>
    </row>
    <row r="71" spans="1:9" ht="15.75" x14ac:dyDescent="0.25">
      <c r="A71" s="496"/>
      <c r="B71" s="74"/>
      <c r="C71" s="347" t="str">
        <f>IF(ISERROR(VLOOKUP(B71,Données!$B$3:$X$1479,23,FALSE)),"",VLOOKUP(B71,Données!$B$3:$X$1479,23,FALSE))</f>
        <v/>
      </c>
      <c r="D71" s="74"/>
      <c r="E71" s="358">
        <f>IF(ISERROR(VLOOKUP(B71,Données!$B$3:$U$1479,11,FALSE)),0,VLOOKUP(B71,Données!$B$3:$U$1479,11,FALSE))</f>
        <v>0</v>
      </c>
      <c r="F71" s="74">
        <f t="shared" si="1"/>
        <v>0</v>
      </c>
      <c r="G71" s="363">
        <f>IF(ISERROR(VLOOKUP(B71,Données!$B$3:$U$1479,12,FALSE)),0,VLOOKUP(B71,Données!$B$3:$U$1479,12,FALSE))</f>
        <v>0</v>
      </c>
      <c r="H71" s="74">
        <f>IF(((D71+5)-'Calcul Masse Salariale'!$B$1)&lt;=0,0,(D71+5)-'Calcul Masse Salariale'!$B$1)</f>
        <v>0</v>
      </c>
      <c r="I71" s="154"/>
    </row>
    <row r="72" spans="1:9" ht="15.75" x14ac:dyDescent="0.25">
      <c r="A72" s="496"/>
      <c r="B72" s="74"/>
      <c r="C72" s="347" t="str">
        <f>IF(ISERROR(VLOOKUP(B72,Données!$B$3:$X$1479,23,FALSE)),"",VLOOKUP(B72,Données!$B$3:$X$1479,23,FALSE))</f>
        <v/>
      </c>
      <c r="D72" s="74"/>
      <c r="E72" s="358">
        <f>IF(ISERROR(VLOOKUP(B72,Données!$B$3:$U$1479,11,FALSE)),0,VLOOKUP(B72,Données!$B$3:$U$1479,11,FALSE))</f>
        <v>0</v>
      </c>
      <c r="F72" s="74">
        <f t="shared" si="1"/>
        <v>0</v>
      </c>
      <c r="G72" s="363">
        <f>IF(ISERROR(VLOOKUP(B72,Données!$B$3:$U$1479,12,FALSE)),0,VLOOKUP(B72,Données!$B$3:$U$1479,12,FALSE))</f>
        <v>0</v>
      </c>
      <c r="H72" s="74">
        <f>IF(((D72+5)-'Calcul Masse Salariale'!$B$1)&lt;=0,0,(D72+5)-'Calcul Masse Salariale'!$B$1)</f>
        <v>0</v>
      </c>
      <c r="I72" s="154"/>
    </row>
    <row r="73" spans="1:9" ht="15.75" x14ac:dyDescent="0.25">
      <c r="A73" s="496"/>
      <c r="B73" s="74"/>
      <c r="C73" s="347" t="str">
        <f>IF(ISERROR(VLOOKUP(B73,Données!$B$3:$X$1479,23,FALSE)),"",VLOOKUP(B73,Données!$B$3:$X$1479,23,FALSE))</f>
        <v/>
      </c>
      <c r="D73" s="74"/>
      <c r="E73" s="358">
        <f>IF(ISERROR(VLOOKUP(B73,Données!$B$3:$U$1479,11,FALSE)),0,VLOOKUP(B73,Données!$B$3:$U$1479,11,FALSE))</f>
        <v>0</v>
      </c>
      <c r="F73" s="74">
        <f t="shared" si="1"/>
        <v>0</v>
      </c>
      <c r="G73" s="363">
        <f>IF(ISERROR(VLOOKUP(B73,Données!$B$3:$U$1479,12,FALSE)),0,VLOOKUP(B73,Données!$B$3:$U$1479,12,FALSE))</f>
        <v>0</v>
      </c>
      <c r="H73" s="74">
        <f>IF(((D73+5)-'Calcul Masse Salariale'!$B$1)&lt;=0,0,(D73+5)-'Calcul Masse Salariale'!$B$1)</f>
        <v>0</v>
      </c>
      <c r="I73" s="154"/>
    </row>
    <row r="74" spans="1:9" x14ac:dyDescent="0.25">
      <c r="A74" s="41"/>
      <c r="C74" s="273"/>
      <c r="E74" s="358">
        <f>IF(ISERROR(VLOOKUP(B74,Données!$B$3:$U$1479,11,FALSE)),0,VLOOKUP(B74,Données!$B$3:$U$1479,11,FALSE))</f>
        <v>0</v>
      </c>
      <c r="F74" s="401">
        <f>IF(ISERROR(VLOOKUP(#REF!,Données!$B$3:$U$1479,20,FALSE)),0,VLOOKUP(#REF!,Données!$B$3:$U$1479,20,FALSE))</f>
        <v>0</v>
      </c>
      <c r="G74" s="279"/>
      <c r="I74" s="154"/>
    </row>
    <row r="75" spans="1:9" x14ac:dyDescent="0.25">
      <c r="A75" s="41"/>
      <c r="I75" s="154"/>
    </row>
    <row r="76" spans="1:9" x14ac:dyDescent="0.25">
      <c r="A76" s="41"/>
    </row>
    <row r="77" spans="1:9" x14ac:dyDescent="0.25">
      <c r="A77" s="41"/>
    </row>
    <row r="78" spans="1:9" x14ac:dyDescent="0.25">
      <c r="A78" s="41"/>
    </row>
    <row r="79" spans="1:9" x14ac:dyDescent="0.25">
      <c r="A79" s="41"/>
    </row>
  </sheetData>
  <mergeCells count="13">
    <mergeCell ref="A39:A73"/>
    <mergeCell ref="A23:A30"/>
    <mergeCell ref="A31:D31"/>
    <mergeCell ref="A32:D32"/>
    <mergeCell ref="A35:A36"/>
    <mergeCell ref="C36:D36"/>
    <mergeCell ref="F36:H36"/>
    <mergeCell ref="A1:B1"/>
    <mergeCell ref="N1:Q1"/>
    <mergeCell ref="A2:A14"/>
    <mergeCell ref="J9:K9"/>
    <mergeCell ref="A15:A20"/>
    <mergeCell ref="A21:A22"/>
  </mergeCells>
  <conditionalFormatting sqref="F3:F30">
    <cfRule type="iconSet" priority="6">
      <iconSet iconSet="3Symbols" showValue="0" reverse="1">
        <cfvo type="percent" val="0"/>
        <cfvo type="num" val="0.5" gte="0"/>
        <cfvo type="num" val="1"/>
      </iconSet>
    </cfRule>
  </conditionalFormatting>
  <conditionalFormatting sqref="G3:G30">
    <cfRule type="expression" dxfId="1" priority="4">
      <formula>(E3&lt;&gt;G3)</formula>
    </cfRule>
  </conditionalFormatting>
  <conditionalFormatting sqref="F35">
    <cfRule type="iconSet" priority="3">
      <iconSet iconSet="3Symbols" showValue="0" reverse="1">
        <cfvo type="percent" val="0"/>
        <cfvo type="num" val="0.5" gte="0"/>
        <cfvo type="num" val="1"/>
      </iconSet>
    </cfRule>
  </conditionalFormatting>
  <conditionalFormatting sqref="F49:F73">
    <cfRule type="iconSet" priority="7">
      <iconSet iconSet="3Flags" showValue="0">
        <cfvo type="percent" val="0"/>
        <cfvo type="num" val="1"/>
        <cfvo type="num" val="2"/>
      </iconSet>
    </cfRule>
  </conditionalFormatting>
  <conditionalFormatting sqref="F39:F48">
    <cfRule type="iconSet" priority="8">
      <iconSet iconSet="3Flags" showValue="0">
        <cfvo type="percent" val="0"/>
        <cfvo type="num" val="1"/>
        <cfvo type="num" val="2"/>
      </iconSet>
    </cfRule>
  </conditionalFormatting>
  <conditionalFormatting sqref="G39:G73">
    <cfRule type="expression" dxfId="0" priority="1">
      <formula>(E39&lt;&gt;G39)</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Drop Down 2">
              <controlPr defaultSize="0" autoLine="0" autoPict="0">
                <anchor moveWithCells="1">
                  <from>
                    <xdr:col>1</xdr:col>
                    <xdr:colOff>9525</xdr:colOff>
                    <xdr:row>2</xdr:row>
                    <xdr:rowOff>0</xdr:rowOff>
                  </from>
                  <to>
                    <xdr:col>2</xdr:col>
                    <xdr:colOff>0</xdr:colOff>
                    <xdr:row>2</xdr:row>
                    <xdr:rowOff>190500</xdr:rowOff>
                  </to>
                </anchor>
              </controlPr>
            </control>
          </mc:Choice>
        </mc:AlternateContent>
        <mc:AlternateContent xmlns:mc="http://schemas.openxmlformats.org/markup-compatibility/2006">
          <mc:Choice Requires="x14">
            <control shapeId="4129" r:id="rId5" name="Drop Down 33">
              <controlPr defaultSize="0" autoLine="0" autoPict="0">
                <anchor moveWithCells="1">
                  <from>
                    <xdr:col>1</xdr:col>
                    <xdr:colOff>9525</xdr:colOff>
                    <xdr:row>3</xdr:row>
                    <xdr:rowOff>0</xdr:rowOff>
                  </from>
                  <to>
                    <xdr:col>2</xdr:col>
                    <xdr:colOff>0</xdr:colOff>
                    <xdr:row>3</xdr:row>
                    <xdr:rowOff>190500</xdr:rowOff>
                  </to>
                </anchor>
              </controlPr>
            </control>
          </mc:Choice>
        </mc:AlternateContent>
        <mc:AlternateContent xmlns:mc="http://schemas.openxmlformats.org/markup-compatibility/2006">
          <mc:Choice Requires="x14">
            <control shapeId="4130" r:id="rId6" name="Drop Down 34">
              <controlPr defaultSize="0" autoLine="0" autoPict="0">
                <anchor moveWithCells="1">
                  <from>
                    <xdr:col>1</xdr:col>
                    <xdr:colOff>9525</xdr:colOff>
                    <xdr:row>4</xdr:row>
                    <xdr:rowOff>0</xdr:rowOff>
                  </from>
                  <to>
                    <xdr:col>2</xdr:col>
                    <xdr:colOff>0</xdr:colOff>
                    <xdr:row>4</xdr:row>
                    <xdr:rowOff>190500</xdr:rowOff>
                  </to>
                </anchor>
              </controlPr>
            </control>
          </mc:Choice>
        </mc:AlternateContent>
        <mc:AlternateContent xmlns:mc="http://schemas.openxmlformats.org/markup-compatibility/2006">
          <mc:Choice Requires="x14">
            <control shapeId="4131" r:id="rId7" name="Drop Down 35">
              <controlPr defaultSize="0" autoLine="0" autoPict="0">
                <anchor moveWithCells="1">
                  <from>
                    <xdr:col>1</xdr:col>
                    <xdr:colOff>9525</xdr:colOff>
                    <xdr:row>5</xdr:row>
                    <xdr:rowOff>0</xdr:rowOff>
                  </from>
                  <to>
                    <xdr:col>2</xdr:col>
                    <xdr:colOff>0</xdr:colOff>
                    <xdr:row>5</xdr:row>
                    <xdr:rowOff>190500</xdr:rowOff>
                  </to>
                </anchor>
              </controlPr>
            </control>
          </mc:Choice>
        </mc:AlternateContent>
        <mc:AlternateContent xmlns:mc="http://schemas.openxmlformats.org/markup-compatibility/2006">
          <mc:Choice Requires="x14">
            <control shapeId="4132" r:id="rId8" name="Drop Down 36">
              <controlPr defaultSize="0" autoLine="0" autoPict="0">
                <anchor moveWithCells="1">
                  <from>
                    <xdr:col>1</xdr:col>
                    <xdr:colOff>9525</xdr:colOff>
                    <xdr:row>6</xdr:row>
                    <xdr:rowOff>0</xdr:rowOff>
                  </from>
                  <to>
                    <xdr:col>2</xdr:col>
                    <xdr:colOff>0</xdr:colOff>
                    <xdr:row>6</xdr:row>
                    <xdr:rowOff>190500</xdr:rowOff>
                  </to>
                </anchor>
              </controlPr>
            </control>
          </mc:Choice>
        </mc:AlternateContent>
        <mc:AlternateContent xmlns:mc="http://schemas.openxmlformats.org/markup-compatibility/2006">
          <mc:Choice Requires="x14">
            <control shapeId="4133" r:id="rId9" name="Drop Down 37">
              <controlPr defaultSize="0" autoLine="0" autoPict="0">
                <anchor moveWithCells="1">
                  <from>
                    <xdr:col>1</xdr:col>
                    <xdr:colOff>9525</xdr:colOff>
                    <xdr:row>7</xdr:row>
                    <xdr:rowOff>0</xdr:rowOff>
                  </from>
                  <to>
                    <xdr:col>2</xdr:col>
                    <xdr:colOff>0</xdr:colOff>
                    <xdr:row>7</xdr:row>
                    <xdr:rowOff>190500</xdr:rowOff>
                  </to>
                </anchor>
              </controlPr>
            </control>
          </mc:Choice>
        </mc:AlternateContent>
        <mc:AlternateContent xmlns:mc="http://schemas.openxmlformats.org/markup-compatibility/2006">
          <mc:Choice Requires="x14">
            <control shapeId="4134" r:id="rId10" name="Drop Down 38">
              <controlPr defaultSize="0" autoLine="0" autoPict="0">
                <anchor moveWithCells="1">
                  <from>
                    <xdr:col>1</xdr:col>
                    <xdr:colOff>9525</xdr:colOff>
                    <xdr:row>8</xdr:row>
                    <xdr:rowOff>0</xdr:rowOff>
                  </from>
                  <to>
                    <xdr:col>2</xdr:col>
                    <xdr:colOff>0</xdr:colOff>
                    <xdr:row>8</xdr:row>
                    <xdr:rowOff>190500</xdr:rowOff>
                  </to>
                </anchor>
              </controlPr>
            </control>
          </mc:Choice>
        </mc:AlternateContent>
        <mc:AlternateContent xmlns:mc="http://schemas.openxmlformats.org/markup-compatibility/2006">
          <mc:Choice Requires="x14">
            <control shapeId="4135" r:id="rId11" name="Drop Down 39">
              <controlPr defaultSize="0" autoLine="0" autoPict="0">
                <anchor moveWithCells="1">
                  <from>
                    <xdr:col>1</xdr:col>
                    <xdr:colOff>9525</xdr:colOff>
                    <xdr:row>9</xdr:row>
                    <xdr:rowOff>0</xdr:rowOff>
                  </from>
                  <to>
                    <xdr:col>2</xdr:col>
                    <xdr:colOff>0</xdr:colOff>
                    <xdr:row>9</xdr:row>
                    <xdr:rowOff>190500</xdr:rowOff>
                  </to>
                </anchor>
              </controlPr>
            </control>
          </mc:Choice>
        </mc:AlternateContent>
        <mc:AlternateContent xmlns:mc="http://schemas.openxmlformats.org/markup-compatibility/2006">
          <mc:Choice Requires="x14">
            <control shapeId="4136" r:id="rId12" name="Drop Down 40">
              <controlPr defaultSize="0" autoLine="0" autoPict="0">
                <anchor moveWithCells="1">
                  <from>
                    <xdr:col>1</xdr:col>
                    <xdr:colOff>9525</xdr:colOff>
                    <xdr:row>10</xdr:row>
                    <xdr:rowOff>0</xdr:rowOff>
                  </from>
                  <to>
                    <xdr:col>2</xdr:col>
                    <xdr:colOff>0</xdr:colOff>
                    <xdr:row>10</xdr:row>
                    <xdr:rowOff>190500</xdr:rowOff>
                  </to>
                </anchor>
              </controlPr>
            </control>
          </mc:Choice>
        </mc:AlternateContent>
        <mc:AlternateContent xmlns:mc="http://schemas.openxmlformats.org/markup-compatibility/2006">
          <mc:Choice Requires="x14">
            <control shapeId="4137" r:id="rId13" name="Drop Down 41">
              <controlPr defaultSize="0" autoLine="0" autoPict="0">
                <anchor moveWithCells="1">
                  <from>
                    <xdr:col>1</xdr:col>
                    <xdr:colOff>9525</xdr:colOff>
                    <xdr:row>11</xdr:row>
                    <xdr:rowOff>0</xdr:rowOff>
                  </from>
                  <to>
                    <xdr:col>2</xdr:col>
                    <xdr:colOff>0</xdr:colOff>
                    <xdr:row>11</xdr:row>
                    <xdr:rowOff>190500</xdr:rowOff>
                  </to>
                </anchor>
              </controlPr>
            </control>
          </mc:Choice>
        </mc:AlternateContent>
        <mc:AlternateContent xmlns:mc="http://schemas.openxmlformats.org/markup-compatibility/2006">
          <mc:Choice Requires="x14">
            <control shapeId="4138" r:id="rId14" name="Drop Down 42">
              <controlPr defaultSize="0" autoLine="0" autoPict="0">
                <anchor moveWithCells="1">
                  <from>
                    <xdr:col>1</xdr:col>
                    <xdr:colOff>9525</xdr:colOff>
                    <xdr:row>12</xdr:row>
                    <xdr:rowOff>0</xdr:rowOff>
                  </from>
                  <to>
                    <xdr:col>2</xdr:col>
                    <xdr:colOff>0</xdr:colOff>
                    <xdr:row>12</xdr:row>
                    <xdr:rowOff>190500</xdr:rowOff>
                  </to>
                </anchor>
              </controlPr>
            </control>
          </mc:Choice>
        </mc:AlternateContent>
        <mc:AlternateContent xmlns:mc="http://schemas.openxmlformats.org/markup-compatibility/2006">
          <mc:Choice Requires="x14">
            <control shapeId="4139" r:id="rId15" name="Drop Down 43">
              <controlPr defaultSize="0" autoLine="0" autoPict="0">
                <anchor moveWithCells="1">
                  <from>
                    <xdr:col>1</xdr:col>
                    <xdr:colOff>9525</xdr:colOff>
                    <xdr:row>13</xdr:row>
                    <xdr:rowOff>0</xdr:rowOff>
                  </from>
                  <to>
                    <xdr:col>2</xdr:col>
                    <xdr:colOff>0</xdr:colOff>
                    <xdr:row>13</xdr:row>
                    <xdr:rowOff>190500</xdr:rowOff>
                  </to>
                </anchor>
              </controlPr>
            </control>
          </mc:Choice>
        </mc:AlternateContent>
        <mc:AlternateContent xmlns:mc="http://schemas.openxmlformats.org/markup-compatibility/2006">
          <mc:Choice Requires="x14">
            <control shapeId="4140" r:id="rId16" name="Drop Down 44">
              <controlPr defaultSize="0" autoLine="0" autoPict="0">
                <anchor moveWithCells="1">
                  <from>
                    <xdr:col>1</xdr:col>
                    <xdr:colOff>9525</xdr:colOff>
                    <xdr:row>14</xdr:row>
                    <xdr:rowOff>0</xdr:rowOff>
                  </from>
                  <to>
                    <xdr:col>2</xdr:col>
                    <xdr:colOff>0</xdr:colOff>
                    <xdr:row>14</xdr:row>
                    <xdr:rowOff>190500</xdr:rowOff>
                  </to>
                </anchor>
              </controlPr>
            </control>
          </mc:Choice>
        </mc:AlternateContent>
        <mc:AlternateContent xmlns:mc="http://schemas.openxmlformats.org/markup-compatibility/2006">
          <mc:Choice Requires="x14">
            <control shapeId="4141" r:id="rId17" name="Drop Down 45">
              <controlPr defaultSize="0" autoLine="0" autoPict="0">
                <anchor moveWithCells="1">
                  <from>
                    <xdr:col>1</xdr:col>
                    <xdr:colOff>9525</xdr:colOff>
                    <xdr:row>15</xdr:row>
                    <xdr:rowOff>0</xdr:rowOff>
                  </from>
                  <to>
                    <xdr:col>2</xdr:col>
                    <xdr:colOff>0</xdr:colOff>
                    <xdr:row>15</xdr:row>
                    <xdr:rowOff>190500</xdr:rowOff>
                  </to>
                </anchor>
              </controlPr>
            </control>
          </mc:Choice>
        </mc:AlternateContent>
        <mc:AlternateContent xmlns:mc="http://schemas.openxmlformats.org/markup-compatibility/2006">
          <mc:Choice Requires="x14">
            <control shapeId="4142" r:id="rId18" name="Drop Down 46">
              <controlPr defaultSize="0" autoLine="0" autoPict="0">
                <anchor moveWithCells="1">
                  <from>
                    <xdr:col>1</xdr:col>
                    <xdr:colOff>9525</xdr:colOff>
                    <xdr:row>16</xdr:row>
                    <xdr:rowOff>0</xdr:rowOff>
                  </from>
                  <to>
                    <xdr:col>2</xdr:col>
                    <xdr:colOff>0</xdr:colOff>
                    <xdr:row>16</xdr:row>
                    <xdr:rowOff>190500</xdr:rowOff>
                  </to>
                </anchor>
              </controlPr>
            </control>
          </mc:Choice>
        </mc:AlternateContent>
        <mc:AlternateContent xmlns:mc="http://schemas.openxmlformats.org/markup-compatibility/2006">
          <mc:Choice Requires="x14">
            <control shapeId="4143" r:id="rId19" name="Drop Down 47">
              <controlPr defaultSize="0" autoLine="0" autoPict="0">
                <anchor moveWithCells="1">
                  <from>
                    <xdr:col>1</xdr:col>
                    <xdr:colOff>9525</xdr:colOff>
                    <xdr:row>17</xdr:row>
                    <xdr:rowOff>0</xdr:rowOff>
                  </from>
                  <to>
                    <xdr:col>2</xdr:col>
                    <xdr:colOff>0</xdr:colOff>
                    <xdr:row>17</xdr:row>
                    <xdr:rowOff>190500</xdr:rowOff>
                  </to>
                </anchor>
              </controlPr>
            </control>
          </mc:Choice>
        </mc:AlternateContent>
        <mc:AlternateContent xmlns:mc="http://schemas.openxmlformats.org/markup-compatibility/2006">
          <mc:Choice Requires="x14">
            <control shapeId="4144" r:id="rId20" name="Drop Down 48">
              <controlPr defaultSize="0" autoLine="0" autoPict="0">
                <anchor moveWithCells="1">
                  <from>
                    <xdr:col>1</xdr:col>
                    <xdr:colOff>9525</xdr:colOff>
                    <xdr:row>18</xdr:row>
                    <xdr:rowOff>0</xdr:rowOff>
                  </from>
                  <to>
                    <xdr:col>2</xdr:col>
                    <xdr:colOff>0</xdr:colOff>
                    <xdr:row>18</xdr:row>
                    <xdr:rowOff>190500</xdr:rowOff>
                  </to>
                </anchor>
              </controlPr>
            </control>
          </mc:Choice>
        </mc:AlternateContent>
        <mc:AlternateContent xmlns:mc="http://schemas.openxmlformats.org/markup-compatibility/2006">
          <mc:Choice Requires="x14">
            <control shapeId="4145" r:id="rId21" name="Drop Down 49">
              <controlPr defaultSize="0" autoLine="0" autoPict="0">
                <anchor moveWithCells="1">
                  <from>
                    <xdr:col>1</xdr:col>
                    <xdr:colOff>9525</xdr:colOff>
                    <xdr:row>19</xdr:row>
                    <xdr:rowOff>0</xdr:rowOff>
                  </from>
                  <to>
                    <xdr:col>2</xdr:col>
                    <xdr:colOff>0</xdr:colOff>
                    <xdr:row>19</xdr:row>
                    <xdr:rowOff>190500</xdr:rowOff>
                  </to>
                </anchor>
              </controlPr>
            </control>
          </mc:Choice>
        </mc:AlternateContent>
        <mc:AlternateContent xmlns:mc="http://schemas.openxmlformats.org/markup-compatibility/2006">
          <mc:Choice Requires="x14">
            <control shapeId="4146" r:id="rId22" name="Drop Down 50">
              <controlPr defaultSize="0" autoLine="0" autoPict="0">
                <anchor moveWithCells="1">
                  <from>
                    <xdr:col>1</xdr:col>
                    <xdr:colOff>9525</xdr:colOff>
                    <xdr:row>20</xdr:row>
                    <xdr:rowOff>0</xdr:rowOff>
                  </from>
                  <to>
                    <xdr:col>2</xdr:col>
                    <xdr:colOff>0</xdr:colOff>
                    <xdr:row>20</xdr:row>
                    <xdr:rowOff>190500</xdr:rowOff>
                  </to>
                </anchor>
              </controlPr>
            </control>
          </mc:Choice>
        </mc:AlternateContent>
        <mc:AlternateContent xmlns:mc="http://schemas.openxmlformats.org/markup-compatibility/2006">
          <mc:Choice Requires="x14">
            <control shapeId="4147" r:id="rId23" name="Drop Down 51">
              <controlPr defaultSize="0" autoLine="0" autoPict="0">
                <anchor moveWithCells="1">
                  <from>
                    <xdr:col>1</xdr:col>
                    <xdr:colOff>9525</xdr:colOff>
                    <xdr:row>21</xdr:row>
                    <xdr:rowOff>0</xdr:rowOff>
                  </from>
                  <to>
                    <xdr:col>2</xdr:col>
                    <xdr:colOff>0</xdr:colOff>
                    <xdr:row>21</xdr:row>
                    <xdr:rowOff>190500</xdr:rowOff>
                  </to>
                </anchor>
              </controlPr>
            </control>
          </mc:Choice>
        </mc:AlternateContent>
        <mc:AlternateContent xmlns:mc="http://schemas.openxmlformats.org/markup-compatibility/2006">
          <mc:Choice Requires="x14">
            <control shapeId="4148" r:id="rId24" name="Drop Down 52">
              <controlPr defaultSize="0" autoLine="0" autoPict="0">
                <anchor moveWithCells="1">
                  <from>
                    <xdr:col>1</xdr:col>
                    <xdr:colOff>9525</xdr:colOff>
                    <xdr:row>22</xdr:row>
                    <xdr:rowOff>0</xdr:rowOff>
                  </from>
                  <to>
                    <xdr:col>2</xdr:col>
                    <xdr:colOff>0</xdr:colOff>
                    <xdr:row>22</xdr:row>
                    <xdr:rowOff>190500</xdr:rowOff>
                  </to>
                </anchor>
              </controlPr>
            </control>
          </mc:Choice>
        </mc:AlternateContent>
        <mc:AlternateContent xmlns:mc="http://schemas.openxmlformats.org/markup-compatibility/2006">
          <mc:Choice Requires="x14">
            <control shapeId="4149" r:id="rId25" name="Drop Down 53">
              <controlPr defaultSize="0" autoLine="0" autoPict="0">
                <anchor moveWithCells="1">
                  <from>
                    <xdr:col>1</xdr:col>
                    <xdr:colOff>9525</xdr:colOff>
                    <xdr:row>23</xdr:row>
                    <xdr:rowOff>0</xdr:rowOff>
                  </from>
                  <to>
                    <xdr:col>2</xdr:col>
                    <xdr:colOff>0</xdr:colOff>
                    <xdr:row>23</xdr:row>
                    <xdr:rowOff>190500</xdr:rowOff>
                  </to>
                </anchor>
              </controlPr>
            </control>
          </mc:Choice>
        </mc:AlternateContent>
        <mc:AlternateContent xmlns:mc="http://schemas.openxmlformats.org/markup-compatibility/2006">
          <mc:Choice Requires="x14">
            <control shapeId="4150" r:id="rId26" name="Drop Down 54">
              <controlPr defaultSize="0" autoLine="0" autoPict="0">
                <anchor moveWithCells="1">
                  <from>
                    <xdr:col>1</xdr:col>
                    <xdr:colOff>9525</xdr:colOff>
                    <xdr:row>24</xdr:row>
                    <xdr:rowOff>0</xdr:rowOff>
                  </from>
                  <to>
                    <xdr:col>2</xdr:col>
                    <xdr:colOff>0</xdr:colOff>
                    <xdr:row>24</xdr:row>
                    <xdr:rowOff>190500</xdr:rowOff>
                  </to>
                </anchor>
              </controlPr>
            </control>
          </mc:Choice>
        </mc:AlternateContent>
        <mc:AlternateContent xmlns:mc="http://schemas.openxmlformats.org/markup-compatibility/2006">
          <mc:Choice Requires="x14">
            <control shapeId="4151" r:id="rId27" name="Drop Down 55">
              <controlPr defaultSize="0" autoLine="0" autoPict="0">
                <anchor moveWithCells="1">
                  <from>
                    <xdr:col>1</xdr:col>
                    <xdr:colOff>9525</xdr:colOff>
                    <xdr:row>25</xdr:row>
                    <xdr:rowOff>0</xdr:rowOff>
                  </from>
                  <to>
                    <xdr:col>2</xdr:col>
                    <xdr:colOff>0</xdr:colOff>
                    <xdr:row>25</xdr:row>
                    <xdr:rowOff>190500</xdr:rowOff>
                  </to>
                </anchor>
              </controlPr>
            </control>
          </mc:Choice>
        </mc:AlternateContent>
        <mc:AlternateContent xmlns:mc="http://schemas.openxmlformats.org/markup-compatibility/2006">
          <mc:Choice Requires="x14">
            <control shapeId="4152" r:id="rId28" name="Drop Down 56">
              <controlPr defaultSize="0" autoLine="0" autoPict="0">
                <anchor moveWithCells="1">
                  <from>
                    <xdr:col>1</xdr:col>
                    <xdr:colOff>9525</xdr:colOff>
                    <xdr:row>26</xdr:row>
                    <xdr:rowOff>0</xdr:rowOff>
                  </from>
                  <to>
                    <xdr:col>2</xdr:col>
                    <xdr:colOff>0</xdr:colOff>
                    <xdr:row>26</xdr:row>
                    <xdr:rowOff>190500</xdr:rowOff>
                  </to>
                </anchor>
              </controlPr>
            </control>
          </mc:Choice>
        </mc:AlternateContent>
        <mc:AlternateContent xmlns:mc="http://schemas.openxmlformats.org/markup-compatibility/2006">
          <mc:Choice Requires="x14">
            <control shapeId="4153" r:id="rId29" name="Drop Down 57">
              <controlPr defaultSize="0" autoLine="0" autoPict="0">
                <anchor moveWithCells="1">
                  <from>
                    <xdr:col>1</xdr:col>
                    <xdr:colOff>9525</xdr:colOff>
                    <xdr:row>27</xdr:row>
                    <xdr:rowOff>0</xdr:rowOff>
                  </from>
                  <to>
                    <xdr:col>2</xdr:col>
                    <xdr:colOff>0</xdr:colOff>
                    <xdr:row>27</xdr:row>
                    <xdr:rowOff>190500</xdr:rowOff>
                  </to>
                </anchor>
              </controlPr>
            </control>
          </mc:Choice>
        </mc:AlternateContent>
        <mc:AlternateContent xmlns:mc="http://schemas.openxmlformats.org/markup-compatibility/2006">
          <mc:Choice Requires="x14">
            <control shapeId="4154" r:id="rId30" name="Drop Down 58">
              <controlPr defaultSize="0" autoLine="0" autoPict="0">
                <anchor moveWithCells="1">
                  <from>
                    <xdr:col>1</xdr:col>
                    <xdr:colOff>9525</xdr:colOff>
                    <xdr:row>28</xdr:row>
                    <xdr:rowOff>0</xdr:rowOff>
                  </from>
                  <to>
                    <xdr:col>2</xdr:col>
                    <xdr:colOff>0</xdr:colOff>
                    <xdr:row>28</xdr:row>
                    <xdr:rowOff>190500</xdr:rowOff>
                  </to>
                </anchor>
              </controlPr>
            </control>
          </mc:Choice>
        </mc:AlternateContent>
        <mc:AlternateContent xmlns:mc="http://schemas.openxmlformats.org/markup-compatibility/2006">
          <mc:Choice Requires="x14">
            <control shapeId="4155" r:id="rId31" name="Drop Down 59">
              <controlPr defaultSize="0" autoLine="0" autoPict="0">
                <anchor moveWithCells="1">
                  <from>
                    <xdr:col>1</xdr:col>
                    <xdr:colOff>9525</xdr:colOff>
                    <xdr:row>29</xdr:row>
                    <xdr:rowOff>0</xdr:rowOff>
                  </from>
                  <to>
                    <xdr:col>2</xdr:col>
                    <xdr:colOff>0</xdr:colOff>
                    <xdr:row>29</xdr:row>
                    <xdr:rowOff>190500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iconSet" priority="5" id="{3AFA5C42-43BD-4FF2-8367-4AA2C10EC60D}">
            <x14:iconSet iconSet="3Stars" showValue="0" custom="1">
              <x14:cfvo type="percent">
                <xm:f>0</xm:f>
              </x14:cfvo>
              <x14:cfvo type="num">
                <xm:f>0</xm:f>
              </x14:cfvo>
              <x14:cfvo type="num">
                <xm:f>1</xm:f>
              </x14:cfvo>
              <x14:cfIcon iconSet="NoIcons" iconId="0"/>
              <x14:cfIcon iconSet="NoIcons" iconId="0"/>
              <x14:cfIcon iconSet="3Stars" iconId="2"/>
            </x14:iconSet>
          </x14:cfRule>
          <xm:sqref>C3:C30</xm:sqref>
        </x14:conditionalFormatting>
        <x14:conditionalFormatting xmlns:xm="http://schemas.microsoft.com/office/excel/2006/main">
          <x14:cfRule type="iconSet" priority="2" id="{F9C00691-6894-420C-8FFC-1CDA77ADC4FF}">
            <x14:iconSet iconSet="3Stars" showValue="0" custom="1">
              <x14:cfvo type="percent">
                <xm:f>0</xm:f>
              </x14:cfvo>
              <x14:cfvo type="num">
                <xm:f>0</xm:f>
              </x14:cfvo>
              <x14:cfvo type="num">
                <xm:f>1</xm:f>
              </x14:cfvo>
              <x14:cfIcon iconSet="NoIcons" iconId="0"/>
              <x14:cfIcon iconSet="NoIcons" iconId="0"/>
              <x14:cfIcon iconSet="3Stars" iconId="2"/>
            </x14:iconSet>
          </x14:cfRule>
          <xm:sqref>C39:C73</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8" sqref="C18"/>
    </sheetView>
  </sheetViews>
  <sheetFormatPr baseColWidth="10" defaultRowHeight="15" x14ac:dyDescent="0.25"/>
  <cols>
    <col min="1" max="1" width="13" bestFit="1" customWidth="1"/>
    <col min="2" max="7" width="25.7109375" customWidth="1"/>
  </cols>
  <sheetData>
    <row r="1" spans="1:7" x14ac:dyDescent="0.25">
      <c r="A1" s="620" t="s">
        <v>2421</v>
      </c>
      <c r="B1" s="614" t="s">
        <v>2424</v>
      </c>
      <c r="C1" s="615"/>
      <c r="D1" s="616" t="s">
        <v>2425</v>
      </c>
      <c r="E1" s="617"/>
      <c r="F1" s="618" t="s">
        <v>2427</v>
      </c>
      <c r="G1" s="619"/>
    </row>
    <row r="2" spans="1:7" x14ac:dyDescent="0.25">
      <c r="A2" s="621"/>
      <c r="B2" s="474" t="s">
        <v>2423</v>
      </c>
      <c r="C2" s="477" t="s">
        <v>2422</v>
      </c>
      <c r="D2" s="481" t="s">
        <v>2423</v>
      </c>
      <c r="E2" s="477" t="s">
        <v>2422</v>
      </c>
      <c r="F2" s="480" t="s">
        <v>2423</v>
      </c>
      <c r="G2" s="472" t="s">
        <v>2428</v>
      </c>
    </row>
    <row r="3" spans="1:7" x14ac:dyDescent="0.25">
      <c r="A3" s="467" t="s">
        <v>47</v>
      </c>
      <c r="B3" s="468" t="str">
        <f>IF(ISERROR(VLOOKUP($B$1,David!$N$3:$P$29,2,FALSE)),"",VLOOKUP($B$1,David!$N$3:$P$29,2,FALSE))</f>
        <v/>
      </c>
      <c r="C3" s="478" t="str">
        <f>IF(ISERROR(VLOOKUP($B$1,David!$N$3:$P$29,3,FALSE)),"",VLOOKUP($B$1,David!$N$3:$P$29,3,FALSE))</f>
        <v/>
      </c>
      <c r="D3" s="482" t="str">
        <f>IF(ISERROR(VLOOKUP($D$1,David!$N$3:$P$29,2,FALSE)),"",VLOOKUP($D$1,David!$N$3:$P$29,2,FALSE))</f>
        <v/>
      </c>
      <c r="E3" s="478" t="str">
        <f>IF(ISERROR(VLOOKUP($D$1,David!$N$3:$P$29,3,FALSE)),"",VLOOKUP($D$1,David!$N$3:$P$29,3,FALSE))</f>
        <v/>
      </c>
      <c r="F3" s="475" t="str">
        <f>IF(ISERROR(VLOOKUP($F$1,David!$N$3:$P$59,2,FALSE)),"",VLOOKUP($F$1,David!$N$3:$P$59,2,FALSE))</f>
        <v/>
      </c>
      <c r="G3" s="469" t="str">
        <f>IF(ISERROR(VLOOKUP($F$1,David!$N$3:$P$29,3,FALSE)),"",VLOOKUP($F$1,David!$N$3:$P$29,3,FALSE))</f>
        <v/>
      </c>
    </row>
    <row r="4" spans="1:7" x14ac:dyDescent="0.25">
      <c r="A4" s="467" t="s">
        <v>51</v>
      </c>
      <c r="B4" s="468" t="str">
        <f>IF(ISERROR(VLOOKUP($B$1,Vincent!$N$3:$P$29,2,FALSE)),"",VLOOKUP($B$1,Vincent!$N$3:$P$29,2,FALSE))</f>
        <v/>
      </c>
      <c r="C4" s="478" t="str">
        <f>IF(ISERROR(VLOOKUP($B$1,Vincent!$N$3:$P$29,3,FALSE)),"",VLOOKUP($B$1,Vincent!$N$3:$P$29,3,FALSE))</f>
        <v/>
      </c>
      <c r="D4" s="482" t="str">
        <f>IF(ISERROR(VLOOKUP($D$1,Vincent!$N$3:$P$59,2,FALSE)),"",VLOOKUP($D$1,Vincent!$N$3:$P$59,2,FALSE))</f>
        <v/>
      </c>
      <c r="E4" s="478" t="str">
        <f>IF(ISERROR(VLOOKUP($D$1,Vincent!$N$3:$P$59,3,FALSE)),"",VLOOKUP($D$1,Vincent!$N$3:$P$59,3,FALSE))</f>
        <v/>
      </c>
      <c r="F4" s="475" t="str">
        <f>IF(ISERROR(VLOOKUP($F$1,Vincent!$N$3:$P$59,2,FALSE)),"",VLOOKUP($F$1,Vincent!$N$3:$P$59,2,FALSE))</f>
        <v/>
      </c>
      <c r="G4" s="469" t="str">
        <f>IF(ISERROR(VLOOKUP($F$1,Vincent!$N$3:$P$59,3,FALSE)),"",VLOOKUP($F$1,Vincent!$N$3:$P$59,3,FALSE))</f>
        <v/>
      </c>
    </row>
    <row r="5" spans="1:7" x14ac:dyDescent="0.25">
      <c r="A5" s="467" t="s">
        <v>49</v>
      </c>
      <c r="B5" s="468" t="str">
        <f>IF(ISERROR(VLOOKUP($B$1,Steve!$N$3:$P$29,2,FALSE)),"",VLOOKUP($B$1,Steve!$N$3:$P$29,2,FALSE))</f>
        <v/>
      </c>
      <c r="C5" s="478" t="str">
        <f>IF(ISERROR(VLOOKUP($B$1,Steve!$N$3:$P$29,3,FALSE)),"",VLOOKUP($B$1,Steve!$N$3:$P$29,3,FALSE))</f>
        <v/>
      </c>
      <c r="D5" s="482" t="str">
        <f>IF(ISERROR(VLOOKUP($D$1,Steve!$N$3:$P$29,2,FALSE)),"",VLOOKUP($D$1,Steve!$N$3:$P$29,2,FALSE))</f>
        <v/>
      </c>
      <c r="E5" s="478" t="str">
        <f>IF(ISERROR(VLOOKUP($D$1,Steve!$N$3:$P$29,3,FALSE)),"",VLOOKUP($D$1,Steve!$N$3:$P$29,3,FALSE))</f>
        <v/>
      </c>
      <c r="F5" s="475" t="str">
        <f>IF(ISERROR(VLOOKUP($F$1,Steve!$N$3:$P$29,2,FALSE)),"",VLOOKUP($F$1,Steve!$N$3:$P$29,2,FALSE))</f>
        <v/>
      </c>
      <c r="G5" s="469" t="str">
        <f>IF(ISERROR(VLOOKUP($F$1,Steve!$N$3:$P$29,3,FALSE)),"",VLOOKUP($F$1,Steve!$N$3:$P$29,3,FALSE))</f>
        <v/>
      </c>
    </row>
    <row r="6" spans="1:7" x14ac:dyDescent="0.25">
      <c r="A6" s="467" t="s">
        <v>107</v>
      </c>
      <c r="B6" s="468" t="str">
        <f>IF(ISERROR(VLOOKUP($B$1,Paule!$N$3:$P$30,2,FALSE)),"",VLOOKUP($B$1,Paule!$N$3:$P$30,2,FALSE))</f>
        <v/>
      </c>
      <c r="C6" s="478" t="str">
        <f>IF(ISERROR(VLOOKUP($B$1,Paule!$N$3:$P$30,3,FALSE)),"",VLOOKUP($B$1,Paule!$N$3:$P$30,3,FALSE))</f>
        <v/>
      </c>
      <c r="D6" s="482" t="str">
        <f>IF(ISERROR(VLOOKUP($D$1,Paule!$N$3:$P$30,2,FALSE)),"",VLOOKUP($D$1,Paule!$N$3:$P$30,2,FALSE))</f>
        <v/>
      </c>
      <c r="E6" s="478" t="str">
        <f>IF(ISERROR(VLOOKUP($D$1,Paule!$N$3:$P$30,3,FALSE)),"",VLOOKUP($D$1,Paule!$N$3:$P$30,3,FALSE))</f>
        <v/>
      </c>
      <c r="F6" s="475" t="str">
        <f>IF(ISERROR(VLOOKUP($F$1,Paule!$N$3:$P$30,2,FALSE)),"",VLOOKUP($F$1,Paule!$N$3:$P$30,2,FALSE))</f>
        <v/>
      </c>
      <c r="G6" s="469" t="str">
        <f>IF(ISERROR(VLOOKUP($F$1,Paule!$N$3:$P$30,3,FALSE)),"",VLOOKUP($F$1,Paule!$N$3:$P$30,3,FALSE))</f>
        <v/>
      </c>
    </row>
    <row r="7" spans="1:7" x14ac:dyDescent="0.25">
      <c r="A7" s="467" t="s">
        <v>131</v>
      </c>
      <c r="B7" s="468" t="str">
        <f>IF(ISERROR(VLOOKUP($B$1,Sébastien_STL!$N$3:$P$29,2,FALSE)),"",VLOOKUP($B$1,Sébastien_STL!$N$3:$P$29,2,FALSE))</f>
        <v/>
      </c>
      <c r="C7" s="478" t="str">
        <f>IF(ISERROR(VLOOKUP($B$1,Sébastien_STL!$N$3:$P$29,3,FALSE)),"",VLOOKUP($B$1,Sébastien_STL!$N$3:$P$29,3,FALSE))</f>
        <v/>
      </c>
      <c r="D7" s="482" t="str">
        <f>IF(ISERROR(VLOOKUP($D$1,Sébastien_STL!$N$3:$P$29,2,FALSE)),"",VLOOKUP($D$1,Sébastien_STL!$N$3:$P$29,2,FALSE))</f>
        <v/>
      </c>
      <c r="E7" s="478" t="str">
        <f>IF(ISERROR(VLOOKUP($D$1,Sébastien_STL!$N$3:$P$29,3,FALSE)),"",VLOOKUP($D$1,Sébastien_STL!$N$3:$P$29,2,FALSE))</f>
        <v/>
      </c>
      <c r="F7" s="475" t="str">
        <f>IF(ISERROR(VLOOKUP($F$1,Sébastien_STL!$N$3:$P$29,2,FALSE)),"",VLOOKUP($F$1,Sébastien_STL!$N$3:$P$29,2,FALSE))</f>
        <v/>
      </c>
      <c r="G7" s="469" t="str">
        <f>IF(ISERROR(VLOOKUP($F$1,Sébastien_STL!$N$3:$P$29,3,FALSE)),"",VLOOKUP($F$1,Sébastien_STL!$N$3:$P$29,2,FALSE))</f>
        <v/>
      </c>
    </row>
    <row r="8" spans="1:7" x14ac:dyDescent="0.25">
      <c r="A8" s="467" t="s">
        <v>48</v>
      </c>
      <c r="B8" s="468" t="str">
        <f>IF(ISERROR(VLOOKUP($B$1,Jérôme!$N$3:$P$29,2,FALSE)),"",VLOOKUP($B$1,Jérôme!$N$3:$P$29,2,FALSE))</f>
        <v/>
      </c>
      <c r="C8" s="478" t="str">
        <f>IF(ISERROR(VLOOKUP($B$1,Jérôme!$N$3:$P$29,3,FALSE)),"",VLOOKUP($B$1,Jérôme!$N$3:$P$29,3,FALSE))</f>
        <v/>
      </c>
      <c r="D8" s="482" t="str">
        <f>IF(ISERROR(VLOOKUP($D$1,Jérôme!$N$3:$P$29,2,FALSE)),"",VLOOKUP($D$1,Jérôme!$N$3:$P$29,2,FALSE))</f>
        <v/>
      </c>
      <c r="E8" s="478" t="str">
        <f>IF(ISERROR(VLOOKUP($D$1,Jérôme!$N$3:$P$29,3,FALSE)),"",VLOOKUP($D$1,Jérôme!$N$3:$P$29,3,FALSE))</f>
        <v/>
      </c>
      <c r="F8" s="475" t="str">
        <f>IF(ISERROR(VLOOKUP($F$1,Jérôme!$N$3:$P$29,2,FALSE)),"",VLOOKUP($F$1,Jérôme!$N$3:$P$29,2,FALSE))</f>
        <v/>
      </c>
      <c r="G8" s="469" t="str">
        <f>IF(ISERROR(VLOOKUP($F$1,Jérôme!$N$3:$P$29,3,FALSE)),"",VLOOKUP($F$1,Jérôme!$N$3:$P$29,3,FALSE))</f>
        <v/>
      </c>
    </row>
    <row r="9" spans="1:7" x14ac:dyDescent="0.25">
      <c r="A9" s="467" t="s">
        <v>2426</v>
      </c>
      <c r="B9" s="468" t="str">
        <f>IF(ISERROR(VLOOKUP($B$1,Sébastien_FAU!$N$3:$P$30,2,FALSE)),"",VLOOKUP($B$1,Sébastien_FAU!$N$3:$P$30,2,FALSE))</f>
        <v/>
      </c>
      <c r="C9" s="478" t="str">
        <f>IF(ISERROR(VLOOKUP($B$1,Sébastien_FAU!$N$3:$P$30,3,FALSE)),"",VLOOKUP($B$1,Sébastien_FAU!$N$3:$P$30,3,FALSE))</f>
        <v/>
      </c>
      <c r="D9" s="482" t="str">
        <f>IF(ISERROR(VLOOKUP($D$1,Sébastien_FAU!$N$3:$P$30,2,FALSE)),"",VLOOKUP($D$1,Sébastien_FAU!$N$3:$P$30,2,FALSE))</f>
        <v/>
      </c>
      <c r="E9" s="478" t="str">
        <f>IF(ISERROR(VLOOKUP($D$1,Sébastien_FAU!$N$3:$P$30,3,FALSE)),"",VLOOKUP($D$1,Sébastien_FAU!$N$3:$P$30,3,FALSE))</f>
        <v/>
      </c>
      <c r="F9" s="475" t="str">
        <f>IF(ISERROR(VLOOKUP($F$1,Sébastien_FAU!$N$3:$P$30,2,FALSE)),"",VLOOKUP($F$1,Sébastien_FAU!$N$3:$P$30,2,FALSE))</f>
        <v/>
      </c>
      <c r="G9" s="469" t="str">
        <f>IF(ISERROR(VLOOKUP($F$1,Sébastien_FAU!$N$3:$P$30,3,FALSE)),"",VLOOKUP($F$1,Sébastien_FAU!$N$3:$P$30,3,FALSE))</f>
        <v/>
      </c>
    </row>
    <row r="10" spans="1:7" ht="15.75" thickBot="1" x14ac:dyDescent="0.3">
      <c r="A10" s="473" t="s">
        <v>50</v>
      </c>
      <c r="B10" s="470" t="str">
        <f>IF(ISERROR(VLOOKUP($B$1,Nicolas!$N$3:$P$29,2,FALSE)),"",VLOOKUP($B$1,Nicolas!$N$3:$P$29,2,FALSE))</f>
        <v/>
      </c>
      <c r="C10" s="479" t="str">
        <f>IF(ISERROR(VLOOKUP($B$1,Nicolas!$N$3:$P$29,3,FALSE)),"",VLOOKUP($B$1,Nicolas!$N$3:$P$29,3,FALSE))</f>
        <v/>
      </c>
      <c r="D10" s="483" t="str">
        <f>IF(ISERROR(VLOOKUP($D$1,Nicolas!$N$3:$P$29,2,FALSE)),"",VLOOKUP($D$1,Nicolas!$N$3:$P$29,2,FALSE))</f>
        <v/>
      </c>
      <c r="E10" s="479" t="str">
        <f>IF(ISERROR(VLOOKUP($D$1,Nicolas!$N$3:$P$29,3,FALSE)),"",VLOOKUP($D$1,Nicolas!$N$3:$P$29,3,FALSE))</f>
        <v/>
      </c>
      <c r="F10" s="476" t="str">
        <f>IF(ISERROR(VLOOKUP($F$1,Nicolas!$N$3:$P$29,2,FALSE)),"",VLOOKUP($F$1,Nicolas!$N$3:$P$29,2,FALSE))</f>
        <v/>
      </c>
      <c r="G10" s="471" t="str">
        <f>IF(ISERROR(VLOOKUP($F$1,Nicolas!$N$3:$P$29,3,FALSE)),"",VLOOKUP($F$1,Nicolas!$N$3:$P$29,3,FALSE))</f>
        <v/>
      </c>
    </row>
  </sheetData>
  <mergeCells count="4">
    <mergeCell ref="B1:C1"/>
    <mergeCell ref="D1:E1"/>
    <mergeCell ref="F1:G1"/>
    <mergeCell ref="A1:A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8"/>
  <sheetViews>
    <sheetView topLeftCell="A1440" workbookViewId="0">
      <selection activeCell="G2" sqref="G2:M1478"/>
    </sheetView>
  </sheetViews>
  <sheetFormatPr baseColWidth="10" defaultRowHeight="15" x14ac:dyDescent="0.25"/>
  <cols>
    <col min="1" max="1" width="24.85546875" bestFit="1" customWidth="1"/>
  </cols>
  <sheetData>
    <row r="1" spans="1:13" ht="15.75" thickBot="1" x14ac:dyDescent="0.3">
      <c r="A1" s="3" t="s">
        <v>53</v>
      </c>
      <c r="B1" s="4" t="s">
        <v>52</v>
      </c>
      <c r="C1" s="4" t="s">
        <v>996</v>
      </c>
      <c r="D1" s="4" t="s">
        <v>5</v>
      </c>
      <c r="E1" s="4" t="s">
        <v>195</v>
      </c>
      <c r="F1" s="4" t="s">
        <v>997</v>
      </c>
      <c r="G1" t="s">
        <v>365</v>
      </c>
      <c r="H1" t="s">
        <v>366</v>
      </c>
      <c r="I1" t="s">
        <v>367</v>
      </c>
      <c r="J1" t="s">
        <v>368</v>
      </c>
      <c r="K1" t="s">
        <v>369</v>
      </c>
      <c r="L1" t="s">
        <v>370</v>
      </c>
      <c r="M1" t="s">
        <v>2673</v>
      </c>
    </row>
    <row r="2" spans="1:13" ht="15" customHeight="1" x14ac:dyDescent="0.25">
      <c r="A2" t="s">
        <v>2795</v>
      </c>
      <c r="B2" t="s">
        <v>17</v>
      </c>
      <c r="C2" t="s">
        <v>374</v>
      </c>
      <c r="D2" t="s">
        <v>2444</v>
      </c>
      <c r="E2" t="s">
        <v>2441</v>
      </c>
      <c r="F2">
        <v>32</v>
      </c>
      <c r="G2">
        <v>4250000</v>
      </c>
      <c r="H2">
        <v>4250000</v>
      </c>
      <c r="I2">
        <v>4250000</v>
      </c>
      <c r="J2">
        <v>4250000</v>
      </c>
      <c r="K2" t="s">
        <v>7</v>
      </c>
      <c r="L2">
        <v>0</v>
      </c>
      <c r="M2">
        <v>0</v>
      </c>
    </row>
    <row r="3" spans="1:13" ht="28.5" customHeight="1" x14ac:dyDescent="0.25">
      <c r="A3" t="s">
        <v>2687</v>
      </c>
      <c r="B3" t="s">
        <v>33</v>
      </c>
      <c r="C3">
        <v>0</v>
      </c>
      <c r="D3" t="s">
        <v>2682</v>
      </c>
      <c r="E3" t="s">
        <v>2679</v>
      </c>
      <c r="F3">
        <v>25</v>
      </c>
      <c r="G3">
        <v>700000</v>
      </c>
      <c r="H3" t="s">
        <v>8</v>
      </c>
      <c r="I3">
        <v>0</v>
      </c>
      <c r="J3">
        <v>0</v>
      </c>
      <c r="K3">
        <v>0</v>
      </c>
      <c r="L3">
        <v>0</v>
      </c>
      <c r="M3">
        <v>0</v>
      </c>
    </row>
    <row r="4" spans="1:13" ht="32.25" customHeight="1" x14ac:dyDescent="0.25">
      <c r="A4" t="s">
        <v>2536</v>
      </c>
      <c r="B4" t="s">
        <v>2533</v>
      </c>
      <c r="C4" t="s">
        <v>388</v>
      </c>
      <c r="D4" t="s">
        <v>73</v>
      </c>
      <c r="E4" t="s">
        <v>2692</v>
      </c>
      <c r="F4">
        <v>23</v>
      </c>
      <c r="G4">
        <v>925000</v>
      </c>
      <c r="H4">
        <v>925000</v>
      </c>
      <c r="I4" t="s">
        <v>8</v>
      </c>
      <c r="J4">
        <v>0</v>
      </c>
      <c r="K4">
        <v>0</v>
      </c>
      <c r="L4">
        <v>0</v>
      </c>
      <c r="M4">
        <v>0</v>
      </c>
    </row>
    <row r="5" spans="1:13" ht="32.25" customHeight="1" x14ac:dyDescent="0.25">
      <c r="A5" t="s">
        <v>1685</v>
      </c>
      <c r="B5" t="s">
        <v>27</v>
      </c>
      <c r="C5" t="s">
        <v>388</v>
      </c>
      <c r="D5" t="s">
        <v>2442</v>
      </c>
      <c r="E5" t="s">
        <v>2448</v>
      </c>
      <c r="F5">
        <v>21</v>
      </c>
      <c r="G5">
        <v>880000</v>
      </c>
      <c r="H5">
        <v>880000</v>
      </c>
      <c r="I5" t="s">
        <v>8</v>
      </c>
      <c r="J5">
        <v>0</v>
      </c>
      <c r="K5">
        <v>0</v>
      </c>
      <c r="L5">
        <v>0</v>
      </c>
      <c r="M5">
        <v>0</v>
      </c>
    </row>
    <row r="6" spans="1:13" ht="15" customHeight="1" x14ac:dyDescent="0.25">
      <c r="A6" t="s">
        <v>1354</v>
      </c>
      <c r="B6" t="s">
        <v>2533</v>
      </c>
      <c r="C6" t="s">
        <v>383</v>
      </c>
      <c r="D6" t="s">
        <v>2680</v>
      </c>
      <c r="E6" t="s">
        <v>2679</v>
      </c>
      <c r="F6">
        <v>27</v>
      </c>
      <c r="G6">
        <v>1666667</v>
      </c>
      <c r="H6">
        <v>1666667</v>
      </c>
      <c r="I6">
        <v>1666667</v>
      </c>
      <c r="J6" t="s">
        <v>7</v>
      </c>
      <c r="K6">
        <v>0</v>
      </c>
      <c r="L6">
        <v>0</v>
      </c>
      <c r="M6">
        <v>0</v>
      </c>
    </row>
    <row r="7" spans="1:13" ht="15" customHeight="1" x14ac:dyDescent="0.25">
      <c r="A7" t="s">
        <v>2482</v>
      </c>
      <c r="B7" t="s">
        <v>29</v>
      </c>
      <c r="C7" t="s">
        <v>390</v>
      </c>
      <c r="D7" t="s">
        <v>381</v>
      </c>
      <c r="E7" t="s">
        <v>391</v>
      </c>
      <c r="F7">
        <v>19</v>
      </c>
      <c r="G7">
        <v>925000</v>
      </c>
      <c r="H7">
        <v>925000</v>
      </c>
      <c r="I7">
        <v>925000</v>
      </c>
      <c r="J7" t="s">
        <v>8</v>
      </c>
      <c r="K7">
        <v>0</v>
      </c>
      <c r="L7">
        <v>0</v>
      </c>
      <c r="M7">
        <v>0</v>
      </c>
    </row>
    <row r="8" spans="1:13" ht="28.5" customHeight="1" x14ac:dyDescent="0.25">
      <c r="A8" t="s">
        <v>1510</v>
      </c>
      <c r="B8" t="s">
        <v>33</v>
      </c>
      <c r="C8">
        <v>0</v>
      </c>
      <c r="D8" t="s">
        <v>93</v>
      </c>
      <c r="E8" t="s">
        <v>2679</v>
      </c>
      <c r="F8">
        <v>27</v>
      </c>
      <c r="G8">
        <v>737500</v>
      </c>
      <c r="H8">
        <v>737500</v>
      </c>
      <c r="I8" t="s">
        <v>7</v>
      </c>
      <c r="J8">
        <v>0</v>
      </c>
      <c r="K8">
        <v>0</v>
      </c>
      <c r="L8">
        <v>0</v>
      </c>
      <c r="M8">
        <v>0</v>
      </c>
    </row>
    <row r="9" spans="1:13" ht="15" customHeight="1" x14ac:dyDescent="0.25">
      <c r="A9" t="s">
        <v>1952</v>
      </c>
      <c r="B9" t="s">
        <v>29</v>
      </c>
      <c r="C9">
        <v>0</v>
      </c>
      <c r="D9" t="s">
        <v>2681</v>
      </c>
      <c r="E9" t="s">
        <v>2692</v>
      </c>
      <c r="F9">
        <v>28</v>
      </c>
      <c r="G9">
        <v>700000</v>
      </c>
      <c r="H9">
        <v>700000</v>
      </c>
      <c r="I9" t="s">
        <v>7</v>
      </c>
      <c r="J9">
        <v>0</v>
      </c>
      <c r="K9">
        <v>0</v>
      </c>
      <c r="L9">
        <v>0</v>
      </c>
      <c r="M9">
        <v>0</v>
      </c>
    </row>
    <row r="10" spans="1:13" ht="15" customHeight="1" x14ac:dyDescent="0.25">
      <c r="A10" t="s">
        <v>1624</v>
      </c>
      <c r="B10" t="s">
        <v>25</v>
      </c>
      <c r="C10" t="s">
        <v>388</v>
      </c>
      <c r="D10" t="s">
        <v>82</v>
      </c>
      <c r="E10" t="s">
        <v>2448</v>
      </c>
      <c r="F10">
        <v>23</v>
      </c>
      <c r="G10">
        <v>925000</v>
      </c>
      <c r="H10" t="s">
        <v>8</v>
      </c>
      <c r="I10">
        <v>0</v>
      </c>
      <c r="J10">
        <v>0</v>
      </c>
      <c r="K10">
        <v>0</v>
      </c>
      <c r="L10">
        <v>0</v>
      </c>
      <c r="M10">
        <v>0</v>
      </c>
    </row>
    <row r="11" spans="1:13" ht="15" customHeight="1" x14ac:dyDescent="0.25">
      <c r="A11" t="s">
        <v>1624</v>
      </c>
      <c r="B11" t="s">
        <v>11</v>
      </c>
      <c r="C11">
        <v>0</v>
      </c>
      <c r="D11" t="s">
        <v>2454</v>
      </c>
      <c r="E11" t="s">
        <v>2441</v>
      </c>
      <c r="F11">
        <v>22</v>
      </c>
      <c r="G11">
        <v>8454000</v>
      </c>
      <c r="H11">
        <v>8454000</v>
      </c>
      <c r="I11">
        <v>8454000</v>
      </c>
      <c r="J11">
        <v>8454000</v>
      </c>
      <c r="K11">
        <v>8454000</v>
      </c>
      <c r="L11" t="s">
        <v>7</v>
      </c>
      <c r="M11">
        <v>0</v>
      </c>
    </row>
    <row r="12" spans="1:13" ht="30" customHeight="1" x14ac:dyDescent="0.25">
      <c r="A12" t="s">
        <v>1506</v>
      </c>
      <c r="B12" t="s">
        <v>22</v>
      </c>
      <c r="C12" t="s">
        <v>388</v>
      </c>
      <c r="D12" t="s">
        <v>2455</v>
      </c>
      <c r="E12" t="s">
        <v>2448</v>
      </c>
      <c r="F12">
        <v>22</v>
      </c>
      <c r="G12">
        <v>776666</v>
      </c>
      <c r="H12">
        <v>776666</v>
      </c>
      <c r="I12" t="s">
        <v>8</v>
      </c>
      <c r="J12">
        <v>0</v>
      </c>
      <c r="K12">
        <v>0</v>
      </c>
      <c r="L12">
        <v>0</v>
      </c>
      <c r="M12">
        <v>0</v>
      </c>
    </row>
    <row r="13" spans="1:13" ht="15" customHeight="1" x14ac:dyDescent="0.25">
      <c r="A13" t="s">
        <v>2718</v>
      </c>
      <c r="B13" t="s">
        <v>31</v>
      </c>
      <c r="C13" t="s">
        <v>388</v>
      </c>
      <c r="D13" t="s">
        <v>73</v>
      </c>
      <c r="E13" t="s">
        <v>2692</v>
      </c>
      <c r="F13">
        <v>18</v>
      </c>
      <c r="G13">
        <v>925000</v>
      </c>
      <c r="H13">
        <v>925000</v>
      </c>
      <c r="I13">
        <v>925000</v>
      </c>
      <c r="J13" t="s">
        <v>8</v>
      </c>
      <c r="K13">
        <v>0</v>
      </c>
      <c r="L13">
        <v>0</v>
      </c>
      <c r="M13">
        <v>0</v>
      </c>
    </row>
    <row r="14" spans="1:13" ht="15" customHeight="1" x14ac:dyDescent="0.25">
      <c r="A14" t="s">
        <v>2512</v>
      </c>
      <c r="B14" t="s">
        <v>2505</v>
      </c>
      <c r="C14" t="s">
        <v>388</v>
      </c>
      <c r="D14" t="s">
        <v>382</v>
      </c>
      <c r="E14" t="s">
        <v>2692</v>
      </c>
      <c r="F14">
        <v>19</v>
      </c>
      <c r="G14">
        <v>894167</v>
      </c>
      <c r="H14">
        <v>894167</v>
      </c>
      <c r="I14">
        <v>894167</v>
      </c>
      <c r="J14" t="s">
        <v>8</v>
      </c>
      <c r="K14">
        <v>0</v>
      </c>
      <c r="L14">
        <v>0</v>
      </c>
      <c r="M14">
        <v>0</v>
      </c>
    </row>
    <row r="15" spans="1:13" ht="30" customHeight="1" x14ac:dyDescent="0.25">
      <c r="A15" t="s">
        <v>2889</v>
      </c>
      <c r="B15" t="s">
        <v>23</v>
      </c>
      <c r="C15" t="s">
        <v>388</v>
      </c>
      <c r="D15" t="s">
        <v>381</v>
      </c>
      <c r="E15" t="s">
        <v>2692</v>
      </c>
      <c r="F15">
        <v>21</v>
      </c>
      <c r="G15">
        <v>921666</v>
      </c>
      <c r="H15">
        <v>921666</v>
      </c>
      <c r="I15" t="s">
        <v>8</v>
      </c>
      <c r="J15">
        <v>0</v>
      </c>
      <c r="K15">
        <v>0</v>
      </c>
      <c r="L15">
        <v>0</v>
      </c>
      <c r="M15">
        <v>0</v>
      </c>
    </row>
    <row r="16" spans="1:13" ht="15" customHeight="1" x14ac:dyDescent="0.25">
      <c r="A16" t="s">
        <v>2063</v>
      </c>
      <c r="B16" t="s">
        <v>31</v>
      </c>
      <c r="C16">
        <v>0</v>
      </c>
      <c r="D16" t="s">
        <v>127</v>
      </c>
      <c r="E16" t="s">
        <v>2679</v>
      </c>
      <c r="F16">
        <v>29</v>
      </c>
      <c r="G16">
        <v>4350000</v>
      </c>
      <c r="H16">
        <v>4350000</v>
      </c>
      <c r="I16" t="s">
        <v>7</v>
      </c>
      <c r="J16">
        <v>0</v>
      </c>
      <c r="K16">
        <v>0</v>
      </c>
      <c r="L16">
        <v>0</v>
      </c>
      <c r="M16">
        <v>0</v>
      </c>
    </row>
    <row r="17" spans="1:13" ht="15" customHeight="1" x14ac:dyDescent="0.25">
      <c r="A17" t="s">
        <v>2481</v>
      </c>
      <c r="B17" t="s">
        <v>29</v>
      </c>
      <c r="C17" t="s">
        <v>388</v>
      </c>
      <c r="D17" t="s">
        <v>382</v>
      </c>
      <c r="E17" t="s">
        <v>2692</v>
      </c>
      <c r="F17">
        <v>21</v>
      </c>
      <c r="G17">
        <v>925000</v>
      </c>
      <c r="H17">
        <v>925000</v>
      </c>
      <c r="I17">
        <v>925000</v>
      </c>
      <c r="J17" t="s">
        <v>8</v>
      </c>
      <c r="K17">
        <v>0</v>
      </c>
      <c r="L17">
        <v>0</v>
      </c>
      <c r="M17">
        <v>0</v>
      </c>
    </row>
    <row r="18" spans="1:13" ht="15" customHeight="1" x14ac:dyDescent="0.25">
      <c r="A18" t="s">
        <v>2476</v>
      </c>
      <c r="B18" t="s">
        <v>29</v>
      </c>
      <c r="C18" t="s">
        <v>388</v>
      </c>
      <c r="D18" t="s">
        <v>2681</v>
      </c>
      <c r="E18" t="s">
        <v>2692</v>
      </c>
      <c r="F18">
        <v>20</v>
      </c>
      <c r="G18">
        <v>925000</v>
      </c>
      <c r="H18">
        <v>925000</v>
      </c>
      <c r="I18">
        <v>925000</v>
      </c>
      <c r="J18" t="s">
        <v>8</v>
      </c>
      <c r="K18">
        <v>0</v>
      </c>
      <c r="L18">
        <v>0</v>
      </c>
      <c r="M18">
        <v>0</v>
      </c>
    </row>
    <row r="19" spans="1:13" ht="15" customHeight="1" x14ac:dyDescent="0.25">
      <c r="A19" t="s">
        <v>2658</v>
      </c>
      <c r="B19" t="s">
        <v>27</v>
      </c>
      <c r="C19" t="s">
        <v>388</v>
      </c>
      <c r="D19" t="s">
        <v>2447</v>
      </c>
      <c r="E19" t="s">
        <v>2448</v>
      </c>
      <c r="F19">
        <v>23</v>
      </c>
      <c r="G19">
        <v>925000</v>
      </c>
      <c r="H19">
        <v>925000</v>
      </c>
      <c r="I19" t="s">
        <v>8</v>
      </c>
      <c r="J19">
        <v>0</v>
      </c>
      <c r="K19">
        <v>0</v>
      </c>
      <c r="L19">
        <v>0</v>
      </c>
      <c r="M19">
        <v>0</v>
      </c>
    </row>
    <row r="20" spans="1:13" ht="15" customHeight="1" x14ac:dyDescent="0.25">
      <c r="A20" t="s">
        <v>1946</v>
      </c>
      <c r="B20" t="s">
        <v>15</v>
      </c>
      <c r="C20">
        <v>0</v>
      </c>
      <c r="D20" t="s">
        <v>2446</v>
      </c>
      <c r="E20" t="s">
        <v>2448</v>
      </c>
      <c r="F20">
        <v>27</v>
      </c>
      <c r="G20">
        <v>725000</v>
      </c>
      <c r="H20" t="s">
        <v>7</v>
      </c>
      <c r="I20">
        <v>0</v>
      </c>
      <c r="J20">
        <v>0</v>
      </c>
      <c r="K20">
        <v>0</v>
      </c>
      <c r="L20">
        <v>0</v>
      </c>
      <c r="M20">
        <v>0</v>
      </c>
    </row>
    <row r="21" spans="1:13" ht="15" customHeight="1" x14ac:dyDescent="0.25">
      <c r="A21" t="s">
        <v>1492</v>
      </c>
      <c r="B21" t="s">
        <v>22</v>
      </c>
      <c r="C21" t="s">
        <v>383</v>
      </c>
      <c r="D21" t="s">
        <v>2447</v>
      </c>
      <c r="E21" t="s">
        <v>2441</v>
      </c>
      <c r="F21">
        <v>30</v>
      </c>
      <c r="G21">
        <v>4625000</v>
      </c>
      <c r="H21">
        <v>4625000</v>
      </c>
      <c r="I21">
        <v>4625000</v>
      </c>
      <c r="J21" t="s">
        <v>7</v>
      </c>
      <c r="K21">
        <v>0</v>
      </c>
      <c r="L21">
        <v>0</v>
      </c>
      <c r="M21">
        <v>0</v>
      </c>
    </row>
    <row r="22" spans="1:13" ht="28.5" customHeight="1" x14ac:dyDescent="0.25">
      <c r="A22" t="s">
        <v>2287</v>
      </c>
      <c r="B22" t="s">
        <v>20</v>
      </c>
      <c r="C22">
        <v>0</v>
      </c>
      <c r="D22" t="s">
        <v>2450</v>
      </c>
      <c r="E22" t="s">
        <v>2448</v>
      </c>
      <c r="F22">
        <v>23</v>
      </c>
      <c r="G22">
        <v>700000</v>
      </c>
      <c r="H22">
        <v>700000</v>
      </c>
      <c r="I22" t="s">
        <v>8</v>
      </c>
      <c r="J22">
        <v>0</v>
      </c>
      <c r="K22">
        <v>0</v>
      </c>
      <c r="L22">
        <v>0</v>
      </c>
      <c r="M22">
        <v>0</v>
      </c>
    </row>
    <row r="23" spans="1:13" ht="15" customHeight="1" x14ac:dyDescent="0.25">
      <c r="A23" t="s">
        <v>2015</v>
      </c>
      <c r="B23" t="s">
        <v>21</v>
      </c>
      <c r="C23">
        <v>0</v>
      </c>
      <c r="D23" t="s">
        <v>73</v>
      </c>
      <c r="E23" t="s">
        <v>2448</v>
      </c>
      <c r="F23">
        <v>26</v>
      </c>
      <c r="G23">
        <v>675000</v>
      </c>
      <c r="H23" t="s">
        <v>7</v>
      </c>
      <c r="I23">
        <v>0</v>
      </c>
      <c r="J23">
        <v>0</v>
      </c>
      <c r="K23">
        <v>0</v>
      </c>
      <c r="L23">
        <v>0</v>
      </c>
      <c r="M23">
        <v>0</v>
      </c>
    </row>
    <row r="24" spans="1:13" ht="15" customHeight="1" x14ac:dyDescent="0.25">
      <c r="A24" t="s">
        <v>1603</v>
      </c>
      <c r="B24" t="s">
        <v>33</v>
      </c>
      <c r="C24" t="s">
        <v>383</v>
      </c>
      <c r="D24" t="s">
        <v>127</v>
      </c>
      <c r="E24" t="s">
        <v>2679</v>
      </c>
      <c r="F24">
        <v>29</v>
      </c>
      <c r="G24">
        <v>5000000</v>
      </c>
      <c r="H24">
        <v>5000000</v>
      </c>
      <c r="I24" t="s">
        <v>7</v>
      </c>
      <c r="J24">
        <v>0</v>
      </c>
      <c r="K24">
        <v>0</v>
      </c>
      <c r="L24">
        <v>0</v>
      </c>
      <c r="M24">
        <v>0</v>
      </c>
    </row>
    <row r="25" spans="1:13" ht="15" customHeight="1" x14ac:dyDescent="0.25">
      <c r="A25" t="s">
        <v>1531</v>
      </c>
      <c r="B25" t="s">
        <v>27</v>
      </c>
      <c r="C25" t="s">
        <v>2580</v>
      </c>
      <c r="D25" t="s">
        <v>127</v>
      </c>
      <c r="E25" t="s">
        <v>2441</v>
      </c>
      <c r="F25">
        <v>38</v>
      </c>
      <c r="G25">
        <v>4750000</v>
      </c>
      <c r="H25" t="s">
        <v>7</v>
      </c>
      <c r="I25">
        <v>0</v>
      </c>
      <c r="J25">
        <v>0</v>
      </c>
      <c r="K25">
        <v>0</v>
      </c>
      <c r="L25">
        <v>0</v>
      </c>
      <c r="M25">
        <v>0</v>
      </c>
    </row>
    <row r="26" spans="1:13" ht="15" customHeight="1" x14ac:dyDescent="0.25">
      <c r="A26" t="s">
        <v>1697</v>
      </c>
      <c r="B26" t="s">
        <v>24</v>
      </c>
      <c r="C26" t="s">
        <v>388</v>
      </c>
      <c r="D26" t="s">
        <v>2440</v>
      </c>
      <c r="E26" t="s">
        <v>2448</v>
      </c>
      <c r="F26">
        <v>21</v>
      </c>
      <c r="G26">
        <v>925000</v>
      </c>
      <c r="H26" t="s">
        <v>8</v>
      </c>
      <c r="I26">
        <v>0</v>
      </c>
      <c r="J26">
        <v>0</v>
      </c>
      <c r="K26">
        <v>0</v>
      </c>
      <c r="L26">
        <v>0</v>
      </c>
      <c r="M26">
        <v>0</v>
      </c>
    </row>
    <row r="27" spans="1:13" ht="15" customHeight="1" x14ac:dyDescent="0.25">
      <c r="A27" t="s">
        <v>1661</v>
      </c>
      <c r="B27" t="s">
        <v>15</v>
      </c>
      <c r="C27" t="s">
        <v>388</v>
      </c>
      <c r="D27" t="s">
        <v>2447</v>
      </c>
      <c r="E27" t="s">
        <v>2448</v>
      </c>
      <c r="F27">
        <v>20</v>
      </c>
      <c r="G27">
        <v>816666</v>
      </c>
      <c r="H27">
        <v>816666</v>
      </c>
      <c r="I27" t="s">
        <v>8</v>
      </c>
      <c r="J27">
        <v>0</v>
      </c>
      <c r="K27">
        <v>0</v>
      </c>
      <c r="L27">
        <v>0</v>
      </c>
      <c r="M27">
        <v>0</v>
      </c>
    </row>
    <row r="28" spans="1:13" ht="15" customHeight="1" x14ac:dyDescent="0.25">
      <c r="A28" t="s">
        <v>1661</v>
      </c>
      <c r="B28" t="s">
        <v>14</v>
      </c>
      <c r="C28">
        <v>0</v>
      </c>
      <c r="D28" t="s">
        <v>2440</v>
      </c>
      <c r="E28" t="s">
        <v>2441</v>
      </c>
      <c r="F28">
        <v>25</v>
      </c>
      <c r="G28">
        <v>1850000</v>
      </c>
      <c r="H28" t="s">
        <v>8</v>
      </c>
      <c r="I28">
        <v>0</v>
      </c>
      <c r="J28">
        <v>0</v>
      </c>
      <c r="K28">
        <v>0</v>
      </c>
      <c r="L28">
        <v>0</v>
      </c>
      <c r="M28">
        <v>0</v>
      </c>
    </row>
    <row r="29" spans="1:13" ht="28.5" customHeight="1" x14ac:dyDescent="0.25">
      <c r="A29" t="s">
        <v>2627</v>
      </c>
      <c r="B29" t="s">
        <v>20</v>
      </c>
      <c r="C29" t="s">
        <v>388</v>
      </c>
      <c r="D29" t="s">
        <v>2447</v>
      </c>
      <c r="E29" t="s">
        <v>2448</v>
      </c>
      <c r="F29">
        <v>20</v>
      </c>
      <c r="G29">
        <v>1775000</v>
      </c>
      <c r="H29">
        <v>1775000</v>
      </c>
      <c r="I29">
        <v>1775000</v>
      </c>
      <c r="J29" t="s">
        <v>8</v>
      </c>
      <c r="K29">
        <v>0</v>
      </c>
      <c r="L29">
        <v>0</v>
      </c>
      <c r="M29">
        <v>0</v>
      </c>
    </row>
    <row r="30" spans="1:13" ht="15" customHeight="1" x14ac:dyDescent="0.25">
      <c r="A30" t="s">
        <v>2283</v>
      </c>
      <c r="B30" t="s">
        <v>20</v>
      </c>
      <c r="C30" t="s">
        <v>388</v>
      </c>
      <c r="D30" t="s">
        <v>73</v>
      </c>
      <c r="E30" t="s">
        <v>2448</v>
      </c>
      <c r="F30">
        <v>19</v>
      </c>
      <c r="G30">
        <v>913333</v>
      </c>
      <c r="H30">
        <v>913333</v>
      </c>
      <c r="I30">
        <v>913333</v>
      </c>
      <c r="J30" t="s">
        <v>8</v>
      </c>
      <c r="K30">
        <v>0</v>
      </c>
      <c r="L30">
        <v>0</v>
      </c>
      <c r="M30">
        <v>0</v>
      </c>
    </row>
    <row r="31" spans="1:13" ht="15" customHeight="1" x14ac:dyDescent="0.25">
      <c r="A31" t="s">
        <v>1369</v>
      </c>
      <c r="B31" t="s">
        <v>9</v>
      </c>
      <c r="C31" t="s">
        <v>390</v>
      </c>
      <c r="D31" t="s">
        <v>82</v>
      </c>
      <c r="E31" t="s">
        <v>2594</v>
      </c>
      <c r="F31">
        <v>19</v>
      </c>
      <c r="G31">
        <v>894167</v>
      </c>
      <c r="H31">
        <v>894167</v>
      </c>
      <c r="I31">
        <v>894167</v>
      </c>
      <c r="J31" t="s">
        <v>8</v>
      </c>
      <c r="K31">
        <v>0</v>
      </c>
      <c r="L31">
        <v>0</v>
      </c>
      <c r="M31">
        <v>0</v>
      </c>
    </row>
    <row r="32" spans="1:13" x14ac:dyDescent="0.25">
      <c r="A32" t="s">
        <v>1772</v>
      </c>
      <c r="B32" t="s">
        <v>26</v>
      </c>
      <c r="C32" t="s">
        <v>388</v>
      </c>
      <c r="D32" t="s">
        <v>2681</v>
      </c>
      <c r="E32" t="s">
        <v>2679</v>
      </c>
      <c r="F32">
        <v>20</v>
      </c>
      <c r="G32">
        <v>1744166</v>
      </c>
      <c r="H32">
        <v>1744166</v>
      </c>
      <c r="I32" t="s">
        <v>8</v>
      </c>
      <c r="J32">
        <v>0</v>
      </c>
      <c r="K32">
        <v>0</v>
      </c>
      <c r="L32">
        <v>0</v>
      </c>
      <c r="M32">
        <v>0</v>
      </c>
    </row>
    <row r="33" spans="1:13" ht="28.5" customHeight="1" x14ac:dyDescent="0.25">
      <c r="A33" t="s">
        <v>2209</v>
      </c>
      <c r="B33" t="s">
        <v>12</v>
      </c>
      <c r="C33" t="s">
        <v>405</v>
      </c>
      <c r="D33" t="s">
        <v>2446</v>
      </c>
      <c r="E33" t="s">
        <v>2441</v>
      </c>
      <c r="F33">
        <v>22</v>
      </c>
      <c r="G33">
        <v>863333</v>
      </c>
      <c r="H33" t="s">
        <v>8</v>
      </c>
      <c r="I33">
        <v>0</v>
      </c>
      <c r="J33">
        <v>0</v>
      </c>
      <c r="K33">
        <v>0</v>
      </c>
      <c r="L33">
        <v>0</v>
      </c>
      <c r="M33">
        <v>0</v>
      </c>
    </row>
    <row r="34" spans="1:13" ht="15" customHeight="1" x14ac:dyDescent="0.25">
      <c r="A34" t="s">
        <v>1556</v>
      </c>
      <c r="B34" t="s">
        <v>28</v>
      </c>
      <c r="C34">
        <v>0</v>
      </c>
      <c r="D34" t="s">
        <v>2452</v>
      </c>
      <c r="E34" t="s">
        <v>2448</v>
      </c>
      <c r="F34">
        <v>28</v>
      </c>
      <c r="G34">
        <v>750000</v>
      </c>
      <c r="H34">
        <v>750000</v>
      </c>
      <c r="I34" t="s">
        <v>7</v>
      </c>
      <c r="J34">
        <v>0</v>
      </c>
      <c r="K34">
        <v>0</v>
      </c>
      <c r="L34">
        <v>0</v>
      </c>
      <c r="M34">
        <v>0</v>
      </c>
    </row>
    <row r="35" spans="1:13" ht="15" customHeight="1" x14ac:dyDescent="0.25">
      <c r="A35" t="s">
        <v>1474</v>
      </c>
      <c r="B35" t="s">
        <v>2533</v>
      </c>
      <c r="C35" t="s">
        <v>388</v>
      </c>
      <c r="D35" t="s">
        <v>73</v>
      </c>
      <c r="E35" t="s">
        <v>2692</v>
      </c>
      <c r="F35">
        <v>21</v>
      </c>
      <c r="G35">
        <v>910833</v>
      </c>
      <c r="H35">
        <v>910833</v>
      </c>
      <c r="I35" t="s">
        <v>8</v>
      </c>
      <c r="J35">
        <v>0</v>
      </c>
      <c r="K35">
        <v>0</v>
      </c>
      <c r="L35">
        <v>0</v>
      </c>
      <c r="M35">
        <v>0</v>
      </c>
    </row>
    <row r="36" spans="1:13" ht="15" customHeight="1" x14ac:dyDescent="0.25">
      <c r="A36" t="s">
        <v>1840</v>
      </c>
      <c r="B36" t="s">
        <v>29</v>
      </c>
      <c r="C36" t="s">
        <v>388</v>
      </c>
      <c r="D36" t="s">
        <v>73</v>
      </c>
      <c r="E36" t="s">
        <v>2692</v>
      </c>
      <c r="F36">
        <v>23</v>
      </c>
      <c r="G36">
        <v>925000</v>
      </c>
      <c r="H36" t="s">
        <v>8</v>
      </c>
      <c r="I36">
        <v>0</v>
      </c>
      <c r="J36">
        <v>0</v>
      </c>
      <c r="K36">
        <v>0</v>
      </c>
      <c r="L36">
        <v>0</v>
      </c>
      <c r="M36">
        <v>0</v>
      </c>
    </row>
    <row r="37" spans="1:13" ht="15" customHeight="1" x14ac:dyDescent="0.25">
      <c r="A37" t="s">
        <v>1891</v>
      </c>
      <c r="B37" t="s">
        <v>27</v>
      </c>
      <c r="C37">
        <v>0</v>
      </c>
      <c r="D37" t="s">
        <v>2454</v>
      </c>
      <c r="E37" t="s">
        <v>2441</v>
      </c>
      <c r="F37">
        <v>31</v>
      </c>
      <c r="G37">
        <v>4550000</v>
      </c>
      <c r="H37">
        <v>4550000</v>
      </c>
      <c r="I37" t="s">
        <v>7</v>
      </c>
      <c r="J37">
        <v>0</v>
      </c>
      <c r="K37">
        <v>0</v>
      </c>
      <c r="L37">
        <v>0</v>
      </c>
      <c r="M37">
        <v>0</v>
      </c>
    </row>
    <row r="38" spans="1:13" ht="15" customHeight="1" x14ac:dyDescent="0.25">
      <c r="A38" t="s">
        <v>2109</v>
      </c>
      <c r="B38" t="s">
        <v>35</v>
      </c>
      <c r="C38" t="s">
        <v>388</v>
      </c>
      <c r="D38" t="s">
        <v>2455</v>
      </c>
      <c r="E38" t="s">
        <v>2448</v>
      </c>
      <c r="F38">
        <v>23</v>
      </c>
      <c r="G38">
        <v>758333</v>
      </c>
      <c r="H38" t="s">
        <v>8</v>
      </c>
      <c r="I38">
        <v>0</v>
      </c>
      <c r="J38">
        <v>0</v>
      </c>
      <c r="K38">
        <v>0</v>
      </c>
      <c r="L38">
        <v>0</v>
      </c>
      <c r="M38">
        <v>0</v>
      </c>
    </row>
    <row r="39" spans="1:13" ht="15" customHeight="1" x14ac:dyDescent="0.25">
      <c r="A39" t="s">
        <v>2722</v>
      </c>
      <c r="B39" t="s">
        <v>18</v>
      </c>
      <c r="C39">
        <v>0</v>
      </c>
      <c r="D39" t="s">
        <v>2440</v>
      </c>
      <c r="E39" t="s">
        <v>2441</v>
      </c>
      <c r="F39">
        <v>26</v>
      </c>
      <c r="G39">
        <v>1000000</v>
      </c>
      <c r="H39" t="s">
        <v>7</v>
      </c>
      <c r="I39">
        <v>0</v>
      </c>
      <c r="J39">
        <v>0</v>
      </c>
      <c r="K39">
        <v>0</v>
      </c>
      <c r="L39">
        <v>0</v>
      </c>
      <c r="M39">
        <v>0</v>
      </c>
    </row>
    <row r="40" spans="1:13" ht="15" customHeight="1" x14ac:dyDescent="0.25">
      <c r="A40" t="s">
        <v>1486</v>
      </c>
      <c r="B40" t="s">
        <v>22</v>
      </c>
      <c r="C40">
        <v>0</v>
      </c>
      <c r="D40" t="s">
        <v>2440</v>
      </c>
      <c r="E40" t="s">
        <v>2441</v>
      </c>
      <c r="F40">
        <v>26</v>
      </c>
      <c r="G40">
        <v>2600000</v>
      </c>
      <c r="H40">
        <v>2600000</v>
      </c>
      <c r="I40" t="s">
        <v>7</v>
      </c>
      <c r="J40">
        <v>0</v>
      </c>
      <c r="K40">
        <v>0</v>
      </c>
      <c r="L40">
        <v>0</v>
      </c>
      <c r="M40">
        <v>0</v>
      </c>
    </row>
    <row r="41" spans="1:13" ht="15" customHeight="1" x14ac:dyDescent="0.25">
      <c r="A41" t="s">
        <v>2022</v>
      </c>
      <c r="B41" t="s">
        <v>23</v>
      </c>
      <c r="C41">
        <v>0</v>
      </c>
      <c r="D41" t="s">
        <v>2682</v>
      </c>
      <c r="E41" t="s">
        <v>2679</v>
      </c>
      <c r="F41">
        <v>26</v>
      </c>
      <c r="G41">
        <v>4250000</v>
      </c>
      <c r="H41">
        <v>4250000</v>
      </c>
      <c r="I41">
        <v>4250000</v>
      </c>
      <c r="J41">
        <v>4250000</v>
      </c>
      <c r="K41">
        <v>4250000</v>
      </c>
      <c r="L41" t="s">
        <v>7</v>
      </c>
      <c r="M41">
        <v>0</v>
      </c>
    </row>
    <row r="42" spans="1:13" ht="15" customHeight="1" x14ac:dyDescent="0.25">
      <c r="A42" t="s">
        <v>1410</v>
      </c>
      <c r="B42" t="s">
        <v>10</v>
      </c>
      <c r="C42" t="s">
        <v>388</v>
      </c>
      <c r="D42" t="s">
        <v>2681</v>
      </c>
      <c r="E42" t="s">
        <v>2692</v>
      </c>
      <c r="F42">
        <v>21</v>
      </c>
      <c r="G42">
        <v>925000</v>
      </c>
      <c r="H42">
        <v>925000</v>
      </c>
      <c r="I42" t="s">
        <v>8</v>
      </c>
      <c r="J42">
        <v>0</v>
      </c>
      <c r="K42">
        <v>0</v>
      </c>
      <c r="L42">
        <v>0</v>
      </c>
      <c r="M42">
        <v>0</v>
      </c>
    </row>
    <row r="43" spans="1:13" ht="15" customHeight="1" x14ac:dyDescent="0.25">
      <c r="A43" t="s">
        <v>1838</v>
      </c>
      <c r="B43" t="s">
        <v>29</v>
      </c>
      <c r="C43">
        <v>0</v>
      </c>
      <c r="D43" t="s">
        <v>2686</v>
      </c>
      <c r="E43" t="s">
        <v>2679</v>
      </c>
      <c r="F43">
        <v>25</v>
      </c>
      <c r="G43">
        <v>1000000</v>
      </c>
      <c r="H43">
        <v>1000000</v>
      </c>
      <c r="I43" t="s">
        <v>8</v>
      </c>
      <c r="J43">
        <v>0</v>
      </c>
      <c r="K43">
        <v>0</v>
      </c>
      <c r="L43">
        <v>0</v>
      </c>
      <c r="M43">
        <v>0</v>
      </c>
    </row>
    <row r="44" spans="1:13" ht="15" customHeight="1" x14ac:dyDescent="0.25">
      <c r="A44" t="s">
        <v>1427</v>
      </c>
      <c r="B44" t="s">
        <v>17</v>
      </c>
      <c r="C44">
        <v>0</v>
      </c>
      <c r="D44" t="s">
        <v>2496</v>
      </c>
      <c r="E44" t="s">
        <v>2441</v>
      </c>
      <c r="F44">
        <v>25</v>
      </c>
      <c r="G44">
        <v>3000000</v>
      </c>
      <c r="H44" t="s">
        <v>8</v>
      </c>
      <c r="I44">
        <v>0</v>
      </c>
      <c r="J44">
        <v>0</v>
      </c>
      <c r="K44">
        <v>0</v>
      </c>
      <c r="L44">
        <v>0</v>
      </c>
      <c r="M44">
        <v>0</v>
      </c>
    </row>
    <row r="45" spans="1:13" ht="15" customHeight="1" x14ac:dyDescent="0.25">
      <c r="A45" t="s">
        <v>2819</v>
      </c>
      <c r="B45" t="s">
        <v>14</v>
      </c>
      <c r="C45" t="s">
        <v>374</v>
      </c>
      <c r="D45" t="s">
        <v>2443</v>
      </c>
      <c r="E45" t="s">
        <v>2441</v>
      </c>
      <c r="F45">
        <v>30</v>
      </c>
      <c r="G45">
        <v>5875000</v>
      </c>
      <c r="H45">
        <v>5875000</v>
      </c>
      <c r="I45">
        <v>5875000</v>
      </c>
      <c r="J45">
        <v>5875000</v>
      </c>
      <c r="K45">
        <v>5875000</v>
      </c>
      <c r="L45">
        <v>5875000</v>
      </c>
      <c r="M45" t="s">
        <v>7</v>
      </c>
    </row>
    <row r="46" spans="1:13" ht="15" customHeight="1" x14ac:dyDescent="0.25">
      <c r="A46" t="s">
        <v>2890</v>
      </c>
      <c r="B46" t="s">
        <v>28</v>
      </c>
      <c r="C46">
        <v>0</v>
      </c>
      <c r="D46" t="s">
        <v>2440</v>
      </c>
      <c r="E46" t="s">
        <v>2448</v>
      </c>
      <c r="F46">
        <v>23</v>
      </c>
      <c r="G46">
        <v>700000</v>
      </c>
      <c r="H46" t="s">
        <v>8</v>
      </c>
      <c r="I46">
        <v>0</v>
      </c>
      <c r="J46">
        <v>0</v>
      </c>
      <c r="K46">
        <v>0</v>
      </c>
      <c r="L46">
        <v>0</v>
      </c>
      <c r="M46">
        <v>0</v>
      </c>
    </row>
    <row r="47" spans="1:13" ht="15" customHeight="1" x14ac:dyDescent="0.25">
      <c r="A47" t="s">
        <v>2365</v>
      </c>
      <c r="B47" t="s">
        <v>34</v>
      </c>
      <c r="C47">
        <v>0</v>
      </c>
      <c r="D47" t="s">
        <v>127</v>
      </c>
      <c r="E47" t="s">
        <v>2448</v>
      </c>
      <c r="F47">
        <v>32</v>
      </c>
      <c r="G47">
        <v>675000</v>
      </c>
      <c r="H47" t="s">
        <v>7</v>
      </c>
      <c r="I47">
        <v>0</v>
      </c>
      <c r="J47">
        <v>0</v>
      </c>
      <c r="K47">
        <v>0</v>
      </c>
      <c r="L47">
        <v>0</v>
      </c>
      <c r="M47">
        <v>0</v>
      </c>
    </row>
    <row r="48" spans="1:13" ht="15" customHeight="1" x14ac:dyDescent="0.25">
      <c r="A48" t="s">
        <v>1347</v>
      </c>
      <c r="B48" t="s">
        <v>9</v>
      </c>
      <c r="C48" t="s">
        <v>383</v>
      </c>
      <c r="D48" t="s">
        <v>2450</v>
      </c>
      <c r="E48" t="s">
        <v>2441</v>
      </c>
      <c r="F48">
        <v>35</v>
      </c>
      <c r="G48">
        <v>6000000</v>
      </c>
      <c r="H48">
        <v>6000000</v>
      </c>
      <c r="I48" t="s">
        <v>7</v>
      </c>
      <c r="J48">
        <v>0</v>
      </c>
      <c r="K48">
        <v>0</v>
      </c>
      <c r="L48">
        <v>0</v>
      </c>
      <c r="M48">
        <v>0</v>
      </c>
    </row>
    <row r="49" spans="1:13" ht="15" customHeight="1" x14ac:dyDescent="0.25">
      <c r="A49" t="s">
        <v>2804</v>
      </c>
      <c r="B49" t="s">
        <v>12</v>
      </c>
      <c r="C49" t="s">
        <v>374</v>
      </c>
      <c r="D49" t="s">
        <v>73</v>
      </c>
      <c r="E49" t="s">
        <v>2441</v>
      </c>
      <c r="F49">
        <v>30</v>
      </c>
      <c r="G49">
        <v>5350000</v>
      </c>
      <c r="H49">
        <v>5350000</v>
      </c>
      <c r="I49">
        <v>5350000</v>
      </c>
      <c r="J49">
        <v>5350000</v>
      </c>
      <c r="K49">
        <v>5350000</v>
      </c>
      <c r="L49" t="s">
        <v>7</v>
      </c>
      <c r="M49">
        <v>0</v>
      </c>
    </row>
    <row r="50" spans="1:13" ht="15" customHeight="1" x14ac:dyDescent="0.25">
      <c r="A50" t="s">
        <v>2872</v>
      </c>
      <c r="B50" t="s">
        <v>2505</v>
      </c>
      <c r="C50" t="s">
        <v>383</v>
      </c>
      <c r="D50" t="s">
        <v>73</v>
      </c>
      <c r="E50" t="s">
        <v>2679</v>
      </c>
      <c r="F50">
        <v>31</v>
      </c>
      <c r="G50">
        <v>6700000</v>
      </c>
      <c r="H50" t="s">
        <v>7</v>
      </c>
      <c r="I50">
        <v>0</v>
      </c>
      <c r="J50">
        <v>0</v>
      </c>
      <c r="K50">
        <v>0</v>
      </c>
      <c r="L50">
        <v>0</v>
      </c>
      <c r="M50">
        <v>0</v>
      </c>
    </row>
    <row r="51" spans="1:13" ht="15" customHeight="1" x14ac:dyDescent="0.25">
      <c r="A51" t="s">
        <v>1725</v>
      </c>
      <c r="B51" t="s">
        <v>24</v>
      </c>
      <c r="C51">
        <v>0</v>
      </c>
      <c r="D51" t="s">
        <v>2452</v>
      </c>
      <c r="E51" t="s">
        <v>2448</v>
      </c>
      <c r="F51">
        <v>24</v>
      </c>
      <c r="G51">
        <v>700000</v>
      </c>
      <c r="H51" t="s">
        <v>8</v>
      </c>
      <c r="I51">
        <v>0</v>
      </c>
      <c r="J51">
        <v>0</v>
      </c>
      <c r="K51">
        <v>0</v>
      </c>
      <c r="L51">
        <v>0</v>
      </c>
      <c r="M51">
        <v>0</v>
      </c>
    </row>
    <row r="52" spans="1:13" ht="15" customHeight="1" x14ac:dyDescent="0.25">
      <c r="A52" t="s">
        <v>2332</v>
      </c>
      <c r="B52" t="s">
        <v>34</v>
      </c>
      <c r="C52">
        <v>0</v>
      </c>
      <c r="D52" t="s">
        <v>2442</v>
      </c>
      <c r="E52" t="s">
        <v>2441</v>
      </c>
      <c r="F52">
        <v>26</v>
      </c>
      <c r="G52">
        <v>3366666</v>
      </c>
      <c r="H52">
        <v>3366666</v>
      </c>
      <c r="I52" t="s">
        <v>7</v>
      </c>
      <c r="J52">
        <v>0</v>
      </c>
      <c r="K52">
        <v>0</v>
      </c>
      <c r="L52">
        <v>0</v>
      </c>
      <c r="M52">
        <v>0</v>
      </c>
    </row>
    <row r="53" spans="1:13" ht="15" customHeight="1" x14ac:dyDescent="0.25">
      <c r="A53" t="s">
        <v>2462</v>
      </c>
      <c r="B53" t="s">
        <v>63</v>
      </c>
      <c r="C53" t="s">
        <v>390</v>
      </c>
      <c r="D53" t="s">
        <v>382</v>
      </c>
      <c r="E53" t="s">
        <v>391</v>
      </c>
      <c r="F53">
        <v>19</v>
      </c>
      <c r="G53">
        <v>925000</v>
      </c>
      <c r="H53">
        <v>925000</v>
      </c>
      <c r="I53">
        <v>925000</v>
      </c>
      <c r="J53" t="s">
        <v>8</v>
      </c>
      <c r="K53">
        <v>0</v>
      </c>
      <c r="L53">
        <v>0</v>
      </c>
      <c r="M53">
        <v>0</v>
      </c>
    </row>
    <row r="54" spans="1:13" ht="15" customHeight="1" x14ac:dyDescent="0.25">
      <c r="A54" t="s">
        <v>2808</v>
      </c>
      <c r="B54" t="s">
        <v>25</v>
      </c>
      <c r="C54">
        <v>0</v>
      </c>
      <c r="D54" t="s">
        <v>2443</v>
      </c>
      <c r="E54" t="s">
        <v>2441</v>
      </c>
      <c r="F54">
        <v>29</v>
      </c>
      <c r="G54">
        <v>5000000</v>
      </c>
      <c r="H54">
        <v>5000000</v>
      </c>
      <c r="I54">
        <v>5000000</v>
      </c>
      <c r="J54">
        <v>5000000</v>
      </c>
      <c r="K54">
        <v>5000000</v>
      </c>
      <c r="L54" t="s">
        <v>7</v>
      </c>
      <c r="M54">
        <v>0</v>
      </c>
    </row>
    <row r="55" spans="1:13" ht="15" customHeight="1" x14ac:dyDescent="0.25">
      <c r="A55" t="s">
        <v>2737</v>
      </c>
      <c r="B55" t="s">
        <v>34</v>
      </c>
      <c r="C55">
        <v>0</v>
      </c>
      <c r="D55" t="s">
        <v>2440</v>
      </c>
      <c r="E55" t="s">
        <v>2448</v>
      </c>
      <c r="F55">
        <v>24</v>
      </c>
      <c r="G55">
        <v>700000</v>
      </c>
      <c r="H55" t="s">
        <v>8</v>
      </c>
      <c r="I55">
        <v>0</v>
      </c>
      <c r="J55">
        <v>0</v>
      </c>
      <c r="K55">
        <v>0</v>
      </c>
      <c r="L55">
        <v>0</v>
      </c>
      <c r="M55">
        <v>0</v>
      </c>
    </row>
    <row r="56" spans="1:13" ht="15" customHeight="1" x14ac:dyDescent="0.25">
      <c r="A56" t="s">
        <v>1471</v>
      </c>
      <c r="B56" t="s">
        <v>2533</v>
      </c>
      <c r="C56" t="s">
        <v>388</v>
      </c>
      <c r="D56" t="s">
        <v>2682</v>
      </c>
      <c r="E56" t="s">
        <v>2692</v>
      </c>
      <c r="F56">
        <v>21</v>
      </c>
      <c r="G56">
        <v>925000</v>
      </c>
      <c r="H56">
        <v>925000</v>
      </c>
      <c r="I56" t="s">
        <v>8</v>
      </c>
      <c r="J56">
        <v>0</v>
      </c>
      <c r="K56">
        <v>0</v>
      </c>
      <c r="L56">
        <v>0</v>
      </c>
      <c r="M56">
        <v>0</v>
      </c>
    </row>
    <row r="57" spans="1:13" ht="15" customHeight="1" x14ac:dyDescent="0.25">
      <c r="A57" t="s">
        <v>2657</v>
      </c>
      <c r="B57" t="s">
        <v>27</v>
      </c>
      <c r="C57" t="s">
        <v>388</v>
      </c>
      <c r="D57" t="s">
        <v>2443</v>
      </c>
      <c r="E57" t="s">
        <v>2448</v>
      </c>
      <c r="F57">
        <v>22</v>
      </c>
      <c r="G57">
        <v>925000</v>
      </c>
      <c r="H57" t="s">
        <v>8</v>
      </c>
      <c r="I57">
        <v>0</v>
      </c>
      <c r="J57">
        <v>0</v>
      </c>
      <c r="K57">
        <v>0</v>
      </c>
      <c r="L57">
        <v>0</v>
      </c>
      <c r="M57">
        <v>0</v>
      </c>
    </row>
    <row r="58" spans="1:13" ht="15" customHeight="1" x14ac:dyDescent="0.25">
      <c r="A58" t="s">
        <v>2053</v>
      </c>
      <c r="B58" t="s">
        <v>31</v>
      </c>
      <c r="C58">
        <v>0</v>
      </c>
      <c r="D58" t="s">
        <v>73</v>
      </c>
      <c r="E58" t="s">
        <v>2679</v>
      </c>
      <c r="F58">
        <v>23</v>
      </c>
      <c r="G58" t="s">
        <v>8</v>
      </c>
      <c r="H58">
        <v>0</v>
      </c>
      <c r="I58">
        <v>0</v>
      </c>
      <c r="J58">
        <v>0</v>
      </c>
      <c r="K58">
        <v>0</v>
      </c>
      <c r="L58">
        <v>0</v>
      </c>
      <c r="M58">
        <v>0</v>
      </c>
    </row>
    <row r="59" spans="1:13" ht="15" customHeight="1" x14ac:dyDescent="0.25">
      <c r="A59" t="s">
        <v>1888</v>
      </c>
      <c r="B59" t="s">
        <v>22</v>
      </c>
      <c r="C59">
        <v>0</v>
      </c>
      <c r="D59" t="s">
        <v>2440</v>
      </c>
      <c r="E59" t="s">
        <v>2448</v>
      </c>
      <c r="F59">
        <v>25</v>
      </c>
      <c r="G59">
        <v>700000</v>
      </c>
      <c r="H59" t="s">
        <v>8</v>
      </c>
      <c r="I59">
        <v>0</v>
      </c>
      <c r="J59">
        <v>0</v>
      </c>
      <c r="K59">
        <v>0</v>
      </c>
      <c r="L59">
        <v>0</v>
      </c>
      <c r="M59">
        <v>0</v>
      </c>
    </row>
    <row r="60" spans="1:13" ht="15" customHeight="1" x14ac:dyDescent="0.25">
      <c r="A60" t="s">
        <v>1930</v>
      </c>
      <c r="B60" t="s">
        <v>15</v>
      </c>
      <c r="C60">
        <v>0</v>
      </c>
      <c r="D60" t="s">
        <v>2447</v>
      </c>
      <c r="E60" t="s">
        <v>2441</v>
      </c>
      <c r="F60">
        <v>29</v>
      </c>
      <c r="G60">
        <v>1450000</v>
      </c>
      <c r="H60" t="s">
        <v>7</v>
      </c>
      <c r="I60">
        <v>0</v>
      </c>
      <c r="J60">
        <v>0</v>
      </c>
      <c r="K60">
        <v>0</v>
      </c>
      <c r="L60">
        <v>0</v>
      </c>
      <c r="M60">
        <v>0</v>
      </c>
    </row>
    <row r="61" spans="1:13" ht="15" customHeight="1" x14ac:dyDescent="0.25">
      <c r="A61" t="s">
        <v>1822</v>
      </c>
      <c r="B61" t="s">
        <v>25</v>
      </c>
      <c r="C61">
        <v>0</v>
      </c>
      <c r="D61" t="s">
        <v>73</v>
      </c>
      <c r="E61" t="s">
        <v>2448</v>
      </c>
      <c r="F61">
        <v>26</v>
      </c>
      <c r="G61">
        <v>700000</v>
      </c>
      <c r="H61">
        <v>700000</v>
      </c>
      <c r="I61" t="s">
        <v>7</v>
      </c>
      <c r="J61">
        <v>0</v>
      </c>
      <c r="K61">
        <v>0</v>
      </c>
      <c r="L61">
        <v>0</v>
      </c>
      <c r="M61">
        <v>0</v>
      </c>
    </row>
    <row r="62" spans="1:13" ht="15" customHeight="1" x14ac:dyDescent="0.25">
      <c r="A62" t="s">
        <v>2891</v>
      </c>
      <c r="B62" t="s">
        <v>21</v>
      </c>
      <c r="C62" t="s">
        <v>388</v>
      </c>
      <c r="D62" t="s">
        <v>127</v>
      </c>
      <c r="E62" t="s">
        <v>2448</v>
      </c>
      <c r="F62">
        <v>20</v>
      </c>
      <c r="G62">
        <v>733333</v>
      </c>
      <c r="H62">
        <v>733333</v>
      </c>
      <c r="I62">
        <v>733333</v>
      </c>
      <c r="J62" t="s">
        <v>8</v>
      </c>
      <c r="K62">
        <v>0</v>
      </c>
      <c r="L62">
        <v>0</v>
      </c>
      <c r="M62">
        <v>0</v>
      </c>
    </row>
    <row r="63" spans="1:13" ht="15" customHeight="1" x14ac:dyDescent="0.25">
      <c r="A63" t="s">
        <v>2833</v>
      </c>
      <c r="B63" t="s">
        <v>2533</v>
      </c>
      <c r="C63">
        <v>0</v>
      </c>
      <c r="D63" t="s">
        <v>73</v>
      </c>
      <c r="E63" t="s">
        <v>2679</v>
      </c>
      <c r="F63">
        <v>23</v>
      </c>
      <c r="G63">
        <v>5900000</v>
      </c>
      <c r="H63">
        <v>5900000</v>
      </c>
      <c r="I63">
        <v>5900000</v>
      </c>
      <c r="J63" t="s">
        <v>7</v>
      </c>
      <c r="K63">
        <v>0</v>
      </c>
      <c r="L63">
        <v>0</v>
      </c>
      <c r="M63">
        <v>0</v>
      </c>
    </row>
    <row r="64" spans="1:13" ht="15" customHeight="1" x14ac:dyDescent="0.25">
      <c r="A64" t="s">
        <v>2892</v>
      </c>
      <c r="B64" t="s">
        <v>32</v>
      </c>
      <c r="C64" t="s">
        <v>388</v>
      </c>
      <c r="D64" t="s">
        <v>73</v>
      </c>
      <c r="E64" t="s">
        <v>2448</v>
      </c>
      <c r="F64">
        <v>22</v>
      </c>
      <c r="G64">
        <v>759258</v>
      </c>
      <c r="H64">
        <v>759258</v>
      </c>
      <c r="I64" t="s">
        <v>8</v>
      </c>
      <c r="J64">
        <v>0</v>
      </c>
      <c r="K64">
        <v>0</v>
      </c>
      <c r="L64">
        <v>0</v>
      </c>
      <c r="M64">
        <v>0</v>
      </c>
    </row>
    <row r="65" spans="1:13" ht="15" customHeight="1" x14ac:dyDescent="0.25">
      <c r="A65" t="s">
        <v>1926</v>
      </c>
      <c r="B65" t="s">
        <v>33</v>
      </c>
      <c r="C65" t="s">
        <v>2688</v>
      </c>
      <c r="D65" t="s">
        <v>381</v>
      </c>
      <c r="E65" t="s">
        <v>2679</v>
      </c>
      <c r="F65">
        <v>28</v>
      </c>
      <c r="G65">
        <v>2750000</v>
      </c>
      <c r="H65" t="s">
        <v>7</v>
      </c>
      <c r="I65">
        <v>0</v>
      </c>
      <c r="J65">
        <v>0</v>
      </c>
      <c r="K65">
        <v>0</v>
      </c>
      <c r="L65">
        <v>0</v>
      </c>
      <c r="M65">
        <v>0</v>
      </c>
    </row>
    <row r="66" spans="1:13" ht="15" customHeight="1" x14ac:dyDescent="0.25">
      <c r="A66" t="s">
        <v>1944</v>
      </c>
      <c r="B66" t="s">
        <v>15</v>
      </c>
      <c r="C66" t="s">
        <v>388</v>
      </c>
      <c r="D66" t="s">
        <v>2442</v>
      </c>
      <c r="E66" t="s">
        <v>2448</v>
      </c>
      <c r="F66">
        <v>20</v>
      </c>
      <c r="G66">
        <v>741666</v>
      </c>
      <c r="H66">
        <v>741666</v>
      </c>
      <c r="I66" t="s">
        <v>8</v>
      </c>
      <c r="J66">
        <v>0</v>
      </c>
      <c r="K66">
        <v>0</v>
      </c>
      <c r="L66">
        <v>0</v>
      </c>
      <c r="M66">
        <v>0</v>
      </c>
    </row>
    <row r="67" spans="1:13" ht="15" customHeight="1" x14ac:dyDescent="0.25">
      <c r="A67" t="s">
        <v>2017</v>
      </c>
      <c r="B67" t="s">
        <v>21</v>
      </c>
      <c r="C67">
        <v>0</v>
      </c>
      <c r="D67" t="s">
        <v>2446</v>
      </c>
      <c r="E67" t="s">
        <v>2448</v>
      </c>
      <c r="F67">
        <v>31</v>
      </c>
      <c r="G67">
        <v>700000</v>
      </c>
      <c r="H67" t="s">
        <v>7</v>
      </c>
      <c r="I67">
        <v>0</v>
      </c>
      <c r="J67">
        <v>0</v>
      </c>
      <c r="K67">
        <v>0</v>
      </c>
      <c r="L67">
        <v>0</v>
      </c>
      <c r="M67">
        <v>0</v>
      </c>
    </row>
    <row r="68" spans="1:13" ht="15" customHeight="1" x14ac:dyDescent="0.25">
      <c r="A68" t="s">
        <v>1734</v>
      </c>
      <c r="B68" t="s">
        <v>25</v>
      </c>
      <c r="C68" t="s">
        <v>405</v>
      </c>
      <c r="D68" t="s">
        <v>73</v>
      </c>
      <c r="E68" t="s">
        <v>2441</v>
      </c>
      <c r="F68">
        <v>22</v>
      </c>
      <c r="G68">
        <v>1263333</v>
      </c>
      <c r="H68" t="s">
        <v>8</v>
      </c>
      <c r="I68">
        <v>0</v>
      </c>
      <c r="J68">
        <v>0</v>
      </c>
      <c r="K68">
        <v>0</v>
      </c>
      <c r="L68">
        <v>0</v>
      </c>
      <c r="M68">
        <v>0</v>
      </c>
    </row>
    <row r="69" spans="1:13" ht="15" customHeight="1" x14ac:dyDescent="0.25">
      <c r="A69" t="s">
        <v>1718</v>
      </c>
      <c r="B69" t="s">
        <v>24</v>
      </c>
      <c r="C69" t="s">
        <v>388</v>
      </c>
      <c r="D69" t="s">
        <v>2455</v>
      </c>
      <c r="E69" t="s">
        <v>2448</v>
      </c>
      <c r="F69">
        <v>21</v>
      </c>
      <c r="G69">
        <v>905000</v>
      </c>
      <c r="H69">
        <v>905000</v>
      </c>
      <c r="I69" t="s">
        <v>8</v>
      </c>
      <c r="J69">
        <v>0</v>
      </c>
      <c r="K69">
        <v>0</v>
      </c>
      <c r="L69">
        <v>0</v>
      </c>
      <c r="M69">
        <v>0</v>
      </c>
    </row>
    <row r="70" spans="1:13" ht="15" customHeight="1" x14ac:dyDescent="0.25">
      <c r="A70" t="s">
        <v>1542</v>
      </c>
      <c r="B70" t="s">
        <v>27</v>
      </c>
      <c r="C70" t="s">
        <v>388</v>
      </c>
      <c r="D70" t="s">
        <v>73</v>
      </c>
      <c r="E70" t="s">
        <v>2441</v>
      </c>
      <c r="F70">
        <v>21</v>
      </c>
      <c r="G70">
        <v>773333</v>
      </c>
      <c r="H70">
        <v>773333</v>
      </c>
      <c r="I70" t="s">
        <v>8</v>
      </c>
      <c r="J70">
        <v>0</v>
      </c>
      <c r="K70">
        <v>0</v>
      </c>
      <c r="L70">
        <v>0</v>
      </c>
      <c r="M70">
        <v>0</v>
      </c>
    </row>
    <row r="71" spans="1:13" ht="15" customHeight="1" x14ac:dyDescent="0.25">
      <c r="A71" t="s">
        <v>1966</v>
      </c>
      <c r="B71" t="s">
        <v>16</v>
      </c>
      <c r="C71">
        <v>0</v>
      </c>
      <c r="D71" t="s">
        <v>82</v>
      </c>
      <c r="E71" t="s">
        <v>2692</v>
      </c>
      <c r="F71">
        <v>25</v>
      </c>
      <c r="G71">
        <v>700000</v>
      </c>
      <c r="H71" t="s">
        <v>8</v>
      </c>
      <c r="I71">
        <v>0</v>
      </c>
      <c r="J71">
        <v>0</v>
      </c>
      <c r="K71">
        <v>0</v>
      </c>
      <c r="L71">
        <v>0</v>
      </c>
      <c r="M71">
        <v>0</v>
      </c>
    </row>
    <row r="72" spans="1:13" ht="15" customHeight="1" x14ac:dyDescent="0.25">
      <c r="A72" t="s">
        <v>2335</v>
      </c>
      <c r="B72" t="s">
        <v>34</v>
      </c>
      <c r="C72" t="s">
        <v>383</v>
      </c>
      <c r="D72" t="s">
        <v>73</v>
      </c>
      <c r="E72" t="s">
        <v>2441</v>
      </c>
      <c r="F72">
        <v>33</v>
      </c>
      <c r="G72">
        <v>3000000</v>
      </c>
      <c r="H72">
        <v>3000000</v>
      </c>
      <c r="I72">
        <v>3000000</v>
      </c>
      <c r="J72" t="s">
        <v>7</v>
      </c>
      <c r="K72">
        <v>0</v>
      </c>
      <c r="L72">
        <v>0</v>
      </c>
      <c r="M72">
        <v>0</v>
      </c>
    </row>
    <row r="73" spans="1:13" ht="15" customHeight="1" x14ac:dyDescent="0.25">
      <c r="A73" t="s">
        <v>1636</v>
      </c>
      <c r="B73" t="s">
        <v>11</v>
      </c>
      <c r="C73" t="s">
        <v>388</v>
      </c>
      <c r="D73" t="s">
        <v>2447</v>
      </c>
      <c r="E73" t="s">
        <v>2448</v>
      </c>
      <c r="F73">
        <v>20</v>
      </c>
      <c r="G73">
        <v>1363333</v>
      </c>
      <c r="H73">
        <v>1363333</v>
      </c>
      <c r="I73" t="s">
        <v>8</v>
      </c>
      <c r="J73">
        <v>0</v>
      </c>
      <c r="K73">
        <v>0</v>
      </c>
      <c r="L73">
        <v>0</v>
      </c>
      <c r="M73">
        <v>0</v>
      </c>
    </row>
    <row r="74" spans="1:13" ht="15" customHeight="1" x14ac:dyDescent="0.25">
      <c r="A74" t="s">
        <v>2250</v>
      </c>
      <c r="B74" t="s">
        <v>18</v>
      </c>
      <c r="C74" t="s">
        <v>388</v>
      </c>
      <c r="D74" t="s">
        <v>2446</v>
      </c>
      <c r="E74" t="s">
        <v>2448</v>
      </c>
      <c r="F74">
        <v>22</v>
      </c>
      <c r="G74">
        <v>798333</v>
      </c>
      <c r="H74" t="s">
        <v>8</v>
      </c>
      <c r="I74">
        <v>0</v>
      </c>
      <c r="J74">
        <v>0</v>
      </c>
      <c r="K74">
        <v>0</v>
      </c>
      <c r="L74">
        <v>0</v>
      </c>
      <c r="M74">
        <v>0</v>
      </c>
    </row>
    <row r="75" spans="1:13" ht="15" customHeight="1" x14ac:dyDescent="0.25">
      <c r="A75" t="s">
        <v>1943</v>
      </c>
      <c r="B75" t="s">
        <v>27</v>
      </c>
      <c r="C75" t="s">
        <v>388</v>
      </c>
      <c r="D75" t="s">
        <v>2450</v>
      </c>
      <c r="E75" t="s">
        <v>2448</v>
      </c>
      <c r="F75">
        <v>22</v>
      </c>
      <c r="G75">
        <v>816667</v>
      </c>
      <c r="H75" t="s">
        <v>8</v>
      </c>
      <c r="I75">
        <v>0</v>
      </c>
      <c r="J75">
        <v>0</v>
      </c>
      <c r="K75">
        <v>0</v>
      </c>
      <c r="L75">
        <v>0</v>
      </c>
      <c r="M75">
        <v>0</v>
      </c>
    </row>
    <row r="76" spans="1:13" ht="15" customHeight="1" x14ac:dyDescent="0.25">
      <c r="A76" t="s">
        <v>2473</v>
      </c>
      <c r="B76" t="s">
        <v>13</v>
      </c>
      <c r="C76" t="s">
        <v>390</v>
      </c>
      <c r="D76" t="s">
        <v>82</v>
      </c>
      <c r="E76" t="s">
        <v>391</v>
      </c>
      <c r="F76">
        <v>19</v>
      </c>
      <c r="G76">
        <v>1135833</v>
      </c>
      <c r="H76">
        <v>1135833</v>
      </c>
      <c r="I76">
        <v>1135833</v>
      </c>
      <c r="J76" t="s">
        <v>8</v>
      </c>
      <c r="K76">
        <v>0</v>
      </c>
      <c r="L76">
        <v>0</v>
      </c>
      <c r="M76">
        <v>0</v>
      </c>
    </row>
    <row r="77" spans="1:13" ht="15" customHeight="1" x14ac:dyDescent="0.25">
      <c r="A77" t="s">
        <v>1397</v>
      </c>
      <c r="B77" t="s">
        <v>35</v>
      </c>
      <c r="C77">
        <v>0</v>
      </c>
      <c r="D77" t="s">
        <v>2447</v>
      </c>
      <c r="E77" t="s">
        <v>2441</v>
      </c>
      <c r="F77">
        <v>26</v>
      </c>
      <c r="G77">
        <v>1000000</v>
      </c>
      <c r="H77" t="s">
        <v>7</v>
      </c>
      <c r="I77">
        <v>0</v>
      </c>
      <c r="J77">
        <v>0</v>
      </c>
      <c r="K77">
        <v>0</v>
      </c>
      <c r="L77">
        <v>0</v>
      </c>
      <c r="M77">
        <v>0</v>
      </c>
    </row>
    <row r="78" spans="1:13" ht="15" customHeight="1" x14ac:dyDescent="0.25">
      <c r="A78" t="s">
        <v>1733</v>
      </c>
      <c r="B78" t="s">
        <v>25</v>
      </c>
      <c r="C78">
        <v>0</v>
      </c>
      <c r="D78" t="s">
        <v>2442</v>
      </c>
      <c r="E78" t="s">
        <v>2441</v>
      </c>
      <c r="F78">
        <v>22</v>
      </c>
      <c r="G78" t="s">
        <v>8</v>
      </c>
      <c r="H78">
        <v>0</v>
      </c>
      <c r="I78">
        <v>0</v>
      </c>
      <c r="J78">
        <v>0</v>
      </c>
      <c r="K78">
        <v>0</v>
      </c>
      <c r="L78">
        <v>0</v>
      </c>
      <c r="M78">
        <v>0</v>
      </c>
    </row>
    <row r="79" spans="1:13" ht="15" customHeight="1" x14ac:dyDescent="0.25">
      <c r="A79" t="s">
        <v>2620</v>
      </c>
      <c r="B79" t="s">
        <v>21</v>
      </c>
      <c r="C79">
        <v>0</v>
      </c>
      <c r="D79" t="s">
        <v>2442</v>
      </c>
      <c r="E79" t="s">
        <v>2448</v>
      </c>
      <c r="F79">
        <v>29</v>
      </c>
      <c r="G79">
        <v>675000</v>
      </c>
      <c r="H79" t="s">
        <v>7</v>
      </c>
      <c r="I79">
        <v>0</v>
      </c>
      <c r="J79">
        <v>0</v>
      </c>
      <c r="K79">
        <v>0</v>
      </c>
      <c r="L79">
        <v>0</v>
      </c>
      <c r="M79">
        <v>0</v>
      </c>
    </row>
    <row r="80" spans="1:13" ht="15" customHeight="1" x14ac:dyDescent="0.25">
      <c r="A80" t="s">
        <v>2540</v>
      </c>
      <c r="B80" t="s">
        <v>2533</v>
      </c>
      <c r="C80" t="s">
        <v>388</v>
      </c>
      <c r="D80" t="s">
        <v>127</v>
      </c>
      <c r="E80" t="s">
        <v>2692</v>
      </c>
      <c r="F80">
        <v>22</v>
      </c>
      <c r="G80">
        <v>925000</v>
      </c>
      <c r="H80">
        <v>925000</v>
      </c>
      <c r="I80" t="s">
        <v>8</v>
      </c>
      <c r="J80">
        <v>0</v>
      </c>
      <c r="K80">
        <v>0</v>
      </c>
      <c r="L80">
        <v>0</v>
      </c>
      <c r="M80">
        <v>0</v>
      </c>
    </row>
    <row r="81" spans="1:13" ht="15" customHeight="1" x14ac:dyDescent="0.25">
      <c r="A81" t="s">
        <v>1364</v>
      </c>
      <c r="B81" t="s">
        <v>26</v>
      </c>
      <c r="C81" t="s">
        <v>2688</v>
      </c>
      <c r="D81" t="s">
        <v>93</v>
      </c>
      <c r="E81" t="s">
        <v>2679</v>
      </c>
      <c r="F81">
        <v>31</v>
      </c>
      <c r="G81">
        <v>1900000</v>
      </c>
      <c r="H81" t="s">
        <v>7</v>
      </c>
      <c r="I81">
        <v>0</v>
      </c>
      <c r="J81">
        <v>0</v>
      </c>
      <c r="K81">
        <v>0</v>
      </c>
      <c r="L81">
        <v>0</v>
      </c>
      <c r="M81">
        <v>0</v>
      </c>
    </row>
    <row r="82" spans="1:13" ht="15" customHeight="1" x14ac:dyDescent="0.25">
      <c r="A82" t="s">
        <v>2893</v>
      </c>
      <c r="B82" t="s">
        <v>15</v>
      </c>
      <c r="C82">
        <v>0</v>
      </c>
      <c r="D82" t="s">
        <v>2452</v>
      </c>
      <c r="E82" t="s">
        <v>2441</v>
      </c>
      <c r="F82">
        <v>34</v>
      </c>
      <c r="G82">
        <v>1800000</v>
      </c>
      <c r="H82">
        <v>1800000</v>
      </c>
      <c r="I82" t="s">
        <v>7</v>
      </c>
      <c r="J82">
        <v>0</v>
      </c>
      <c r="K82">
        <v>0</v>
      </c>
      <c r="L82">
        <v>0</v>
      </c>
      <c r="M82">
        <v>0</v>
      </c>
    </row>
    <row r="83" spans="1:13" ht="15" customHeight="1" x14ac:dyDescent="0.25">
      <c r="A83" t="s">
        <v>1845</v>
      </c>
      <c r="B83" t="s">
        <v>29</v>
      </c>
      <c r="C83" t="s">
        <v>388</v>
      </c>
      <c r="D83" t="s">
        <v>73</v>
      </c>
      <c r="E83" t="s">
        <v>2692</v>
      </c>
      <c r="F83">
        <v>20</v>
      </c>
      <c r="G83">
        <v>733333</v>
      </c>
      <c r="H83">
        <v>733333</v>
      </c>
      <c r="I83">
        <v>733333</v>
      </c>
      <c r="J83" t="s">
        <v>8</v>
      </c>
      <c r="K83">
        <v>0</v>
      </c>
      <c r="L83">
        <v>0</v>
      </c>
      <c r="M83">
        <v>0</v>
      </c>
    </row>
    <row r="84" spans="1:13" ht="15" customHeight="1" x14ac:dyDescent="0.25">
      <c r="A84" t="s">
        <v>1745</v>
      </c>
      <c r="B84" t="s">
        <v>25</v>
      </c>
      <c r="C84" t="s">
        <v>388</v>
      </c>
      <c r="D84" t="s">
        <v>2454</v>
      </c>
      <c r="E84" t="s">
        <v>2448</v>
      </c>
      <c r="F84">
        <v>21</v>
      </c>
      <c r="G84">
        <v>1106666</v>
      </c>
      <c r="H84">
        <v>1106666</v>
      </c>
      <c r="I84" t="s">
        <v>8</v>
      </c>
      <c r="J84">
        <v>0</v>
      </c>
      <c r="K84">
        <v>0</v>
      </c>
      <c r="L84">
        <v>0</v>
      </c>
      <c r="M84">
        <v>0</v>
      </c>
    </row>
    <row r="85" spans="1:13" ht="15" customHeight="1" x14ac:dyDescent="0.25">
      <c r="A85" t="s">
        <v>2007</v>
      </c>
      <c r="B85" t="s">
        <v>21</v>
      </c>
      <c r="C85">
        <v>0</v>
      </c>
      <c r="D85" t="s">
        <v>2446</v>
      </c>
      <c r="E85" t="s">
        <v>2448</v>
      </c>
      <c r="F85">
        <v>23</v>
      </c>
      <c r="G85" t="s">
        <v>8</v>
      </c>
      <c r="H85">
        <v>0</v>
      </c>
      <c r="I85">
        <v>0</v>
      </c>
      <c r="J85">
        <v>0</v>
      </c>
      <c r="K85">
        <v>0</v>
      </c>
      <c r="L85">
        <v>0</v>
      </c>
      <c r="M85">
        <v>0</v>
      </c>
    </row>
    <row r="86" spans="1:13" ht="15" customHeight="1" x14ac:dyDescent="0.25">
      <c r="A86" t="s">
        <v>2606</v>
      </c>
      <c r="B86" t="s">
        <v>22</v>
      </c>
      <c r="C86">
        <v>0</v>
      </c>
      <c r="D86" t="s">
        <v>2455</v>
      </c>
      <c r="E86" t="s">
        <v>2448</v>
      </c>
      <c r="F86">
        <v>27</v>
      </c>
      <c r="G86">
        <v>700000</v>
      </c>
      <c r="H86" t="s">
        <v>7</v>
      </c>
      <c r="I86">
        <v>0</v>
      </c>
      <c r="J86">
        <v>0</v>
      </c>
      <c r="K86">
        <v>0</v>
      </c>
      <c r="L86">
        <v>0</v>
      </c>
      <c r="M86">
        <v>0</v>
      </c>
    </row>
    <row r="87" spans="1:13" ht="15" customHeight="1" x14ac:dyDescent="0.25">
      <c r="A87" t="s">
        <v>2849</v>
      </c>
      <c r="B87" t="s">
        <v>14</v>
      </c>
      <c r="C87" t="s">
        <v>388</v>
      </c>
      <c r="D87" t="s">
        <v>2450</v>
      </c>
      <c r="E87" t="s">
        <v>2448</v>
      </c>
      <c r="F87">
        <v>20</v>
      </c>
      <c r="G87">
        <v>1633333</v>
      </c>
      <c r="H87">
        <v>1633333</v>
      </c>
      <c r="I87">
        <v>1633333</v>
      </c>
      <c r="J87" t="s">
        <v>8</v>
      </c>
      <c r="K87">
        <v>0</v>
      </c>
      <c r="L87">
        <v>0</v>
      </c>
      <c r="M87">
        <v>0</v>
      </c>
    </row>
    <row r="88" spans="1:13" ht="15" customHeight="1" x14ac:dyDescent="0.25">
      <c r="A88" t="s">
        <v>2830</v>
      </c>
      <c r="B88" t="s">
        <v>16</v>
      </c>
      <c r="C88" t="s">
        <v>422</v>
      </c>
      <c r="D88" t="s">
        <v>93</v>
      </c>
      <c r="E88" t="s">
        <v>2679</v>
      </c>
      <c r="F88">
        <v>30</v>
      </c>
      <c r="G88">
        <v>9500000</v>
      </c>
      <c r="H88">
        <v>9500000</v>
      </c>
      <c r="I88">
        <v>9500000</v>
      </c>
      <c r="J88">
        <v>9500000</v>
      </c>
      <c r="K88">
        <v>9500000</v>
      </c>
      <c r="L88">
        <v>9500000</v>
      </c>
      <c r="M88" t="s">
        <v>7</v>
      </c>
    </row>
    <row r="89" spans="1:13" ht="15" customHeight="1" x14ac:dyDescent="0.25">
      <c r="A89" t="s">
        <v>1493</v>
      </c>
      <c r="B89" t="s">
        <v>34</v>
      </c>
      <c r="C89">
        <v>0</v>
      </c>
      <c r="D89" t="s">
        <v>2447</v>
      </c>
      <c r="E89" t="s">
        <v>2441</v>
      </c>
      <c r="F89">
        <v>32</v>
      </c>
      <c r="G89">
        <v>2000000</v>
      </c>
      <c r="H89">
        <v>2000000</v>
      </c>
      <c r="I89" t="s">
        <v>7</v>
      </c>
      <c r="J89">
        <v>0</v>
      </c>
      <c r="K89">
        <v>0</v>
      </c>
      <c r="L89">
        <v>0</v>
      </c>
      <c r="M89">
        <v>0</v>
      </c>
    </row>
    <row r="90" spans="1:13" ht="15" customHeight="1" x14ac:dyDescent="0.25">
      <c r="A90" t="s">
        <v>2460</v>
      </c>
      <c r="B90" t="s">
        <v>63</v>
      </c>
      <c r="C90">
        <v>0</v>
      </c>
      <c r="D90" t="s">
        <v>2682</v>
      </c>
      <c r="E90" t="s">
        <v>2692</v>
      </c>
      <c r="F90">
        <v>27</v>
      </c>
      <c r="G90">
        <v>725000</v>
      </c>
      <c r="H90" t="s">
        <v>7</v>
      </c>
      <c r="I90">
        <v>0</v>
      </c>
      <c r="J90">
        <v>0</v>
      </c>
      <c r="K90">
        <v>0</v>
      </c>
      <c r="L90">
        <v>0</v>
      </c>
      <c r="M90">
        <v>0</v>
      </c>
    </row>
    <row r="91" spans="1:13" ht="15" customHeight="1" x14ac:dyDescent="0.25">
      <c r="A91" t="s">
        <v>2195</v>
      </c>
      <c r="B91" t="s">
        <v>12</v>
      </c>
      <c r="C91">
        <v>0</v>
      </c>
      <c r="D91" t="s">
        <v>2456</v>
      </c>
      <c r="E91" t="s">
        <v>2441</v>
      </c>
      <c r="F91">
        <v>23</v>
      </c>
      <c r="G91">
        <v>2550000</v>
      </c>
      <c r="H91">
        <v>2550000</v>
      </c>
      <c r="I91" t="s">
        <v>8</v>
      </c>
      <c r="J91">
        <v>0</v>
      </c>
      <c r="K91">
        <v>0</v>
      </c>
      <c r="L91">
        <v>0</v>
      </c>
      <c r="M91">
        <v>0</v>
      </c>
    </row>
    <row r="92" spans="1:13" ht="15" customHeight="1" x14ac:dyDescent="0.25">
      <c r="A92" t="s">
        <v>2228</v>
      </c>
      <c r="B92" t="s">
        <v>18</v>
      </c>
      <c r="C92">
        <v>0</v>
      </c>
      <c r="D92" t="s">
        <v>2446</v>
      </c>
      <c r="E92" t="s">
        <v>2441</v>
      </c>
      <c r="F92">
        <v>25</v>
      </c>
      <c r="G92">
        <v>1900000</v>
      </c>
      <c r="H92" t="s">
        <v>8</v>
      </c>
      <c r="I92">
        <v>0</v>
      </c>
      <c r="J92">
        <v>0</v>
      </c>
      <c r="K92">
        <v>0</v>
      </c>
      <c r="L92">
        <v>0</v>
      </c>
      <c r="M92">
        <v>0</v>
      </c>
    </row>
    <row r="93" spans="1:13" ht="15" customHeight="1" x14ac:dyDescent="0.25">
      <c r="A93" t="s">
        <v>2581</v>
      </c>
      <c r="B93" t="s">
        <v>6</v>
      </c>
      <c r="C93" t="s">
        <v>388</v>
      </c>
      <c r="D93" t="s">
        <v>2447</v>
      </c>
      <c r="E93" t="s">
        <v>2448</v>
      </c>
      <c r="F93">
        <v>20</v>
      </c>
      <c r="G93">
        <v>925000</v>
      </c>
      <c r="H93">
        <v>925000</v>
      </c>
      <c r="I93">
        <v>925000</v>
      </c>
      <c r="J93" t="s">
        <v>8</v>
      </c>
      <c r="K93">
        <v>0</v>
      </c>
      <c r="L93">
        <v>0</v>
      </c>
      <c r="M93">
        <v>0</v>
      </c>
    </row>
    <row r="94" spans="1:13" ht="15" customHeight="1" x14ac:dyDescent="0.25">
      <c r="A94" t="s">
        <v>2241</v>
      </c>
      <c r="B94" t="s">
        <v>18</v>
      </c>
      <c r="C94" t="s">
        <v>388</v>
      </c>
      <c r="D94" t="s">
        <v>2442</v>
      </c>
      <c r="E94" t="s">
        <v>2448</v>
      </c>
      <c r="F94">
        <v>21</v>
      </c>
      <c r="G94">
        <v>863333</v>
      </c>
      <c r="H94">
        <v>863333</v>
      </c>
      <c r="I94" t="s">
        <v>8</v>
      </c>
      <c r="J94">
        <v>0</v>
      </c>
      <c r="K94">
        <v>0</v>
      </c>
      <c r="L94">
        <v>0</v>
      </c>
      <c r="M94">
        <v>0</v>
      </c>
    </row>
    <row r="95" spans="1:13" ht="15" customHeight="1" x14ac:dyDescent="0.25">
      <c r="A95" t="s">
        <v>2106</v>
      </c>
      <c r="B95" t="s">
        <v>35</v>
      </c>
      <c r="C95" t="s">
        <v>388</v>
      </c>
      <c r="D95" t="s">
        <v>127</v>
      </c>
      <c r="E95" t="s">
        <v>2448</v>
      </c>
      <c r="F95">
        <v>21</v>
      </c>
      <c r="G95">
        <v>766666</v>
      </c>
      <c r="H95">
        <v>766666</v>
      </c>
      <c r="I95" t="s">
        <v>8</v>
      </c>
      <c r="J95">
        <v>0</v>
      </c>
      <c r="K95">
        <v>0</v>
      </c>
      <c r="L95">
        <v>0</v>
      </c>
      <c r="M95">
        <v>0</v>
      </c>
    </row>
    <row r="96" spans="1:13" ht="15" customHeight="1" x14ac:dyDescent="0.25">
      <c r="A96" t="s">
        <v>2802</v>
      </c>
      <c r="B96" t="s">
        <v>9</v>
      </c>
      <c r="C96" t="s">
        <v>422</v>
      </c>
      <c r="D96" t="s">
        <v>73</v>
      </c>
      <c r="E96" t="s">
        <v>2441</v>
      </c>
      <c r="F96">
        <v>34</v>
      </c>
      <c r="G96">
        <v>6875000</v>
      </c>
      <c r="H96">
        <v>6875000</v>
      </c>
      <c r="I96">
        <v>6875000</v>
      </c>
      <c r="J96" t="s">
        <v>7</v>
      </c>
      <c r="K96">
        <v>0</v>
      </c>
      <c r="L96">
        <v>0</v>
      </c>
      <c r="M96">
        <v>0</v>
      </c>
    </row>
    <row r="97" spans="1:13" ht="15" customHeight="1" x14ac:dyDescent="0.25">
      <c r="A97" t="s">
        <v>2543</v>
      </c>
      <c r="B97" t="s">
        <v>30</v>
      </c>
      <c r="C97" t="s">
        <v>388</v>
      </c>
      <c r="D97" t="s">
        <v>2444</v>
      </c>
      <c r="E97" t="s">
        <v>2448</v>
      </c>
      <c r="F97">
        <v>20</v>
      </c>
      <c r="G97">
        <v>925000</v>
      </c>
      <c r="H97">
        <v>925000</v>
      </c>
      <c r="I97">
        <v>925000</v>
      </c>
      <c r="J97" t="s">
        <v>8</v>
      </c>
      <c r="K97">
        <v>0</v>
      </c>
      <c r="L97">
        <v>0</v>
      </c>
      <c r="M97">
        <v>0</v>
      </c>
    </row>
    <row r="98" spans="1:13" ht="15" customHeight="1" x14ac:dyDescent="0.25">
      <c r="A98" t="s">
        <v>1438</v>
      </c>
      <c r="B98" t="s">
        <v>17</v>
      </c>
      <c r="C98">
        <v>0</v>
      </c>
      <c r="D98" t="s">
        <v>127</v>
      </c>
      <c r="E98" t="s">
        <v>2441</v>
      </c>
      <c r="F98">
        <v>31</v>
      </c>
      <c r="G98">
        <v>3000000</v>
      </c>
      <c r="H98">
        <v>3000000</v>
      </c>
      <c r="I98" t="s">
        <v>7</v>
      </c>
      <c r="J98">
        <v>0</v>
      </c>
      <c r="K98">
        <v>0</v>
      </c>
      <c r="L98">
        <v>0</v>
      </c>
      <c r="M98">
        <v>0</v>
      </c>
    </row>
    <row r="99" spans="1:13" ht="15" customHeight="1" x14ac:dyDescent="0.25">
      <c r="A99" t="s">
        <v>1429</v>
      </c>
      <c r="B99" t="s">
        <v>17</v>
      </c>
      <c r="C99">
        <v>0</v>
      </c>
      <c r="D99" t="s">
        <v>2444</v>
      </c>
      <c r="E99" t="s">
        <v>2441</v>
      </c>
      <c r="F99">
        <v>24</v>
      </c>
      <c r="G99">
        <v>1400000</v>
      </c>
      <c r="H99" t="s">
        <v>8</v>
      </c>
      <c r="I99">
        <v>0</v>
      </c>
      <c r="J99">
        <v>0</v>
      </c>
      <c r="K99">
        <v>0</v>
      </c>
      <c r="L99">
        <v>0</v>
      </c>
      <c r="M99">
        <v>0</v>
      </c>
    </row>
    <row r="100" spans="1:13" ht="15" customHeight="1" x14ac:dyDescent="0.25">
      <c r="A100" t="s">
        <v>2894</v>
      </c>
      <c r="B100" t="s">
        <v>28</v>
      </c>
      <c r="C100">
        <v>0</v>
      </c>
      <c r="D100" t="s">
        <v>127</v>
      </c>
      <c r="E100" t="s">
        <v>2448</v>
      </c>
      <c r="F100">
        <v>28</v>
      </c>
      <c r="G100">
        <v>700000</v>
      </c>
      <c r="H100" t="s">
        <v>7</v>
      </c>
      <c r="I100">
        <v>0</v>
      </c>
      <c r="J100">
        <v>0</v>
      </c>
      <c r="K100">
        <v>0</v>
      </c>
      <c r="L100">
        <v>0</v>
      </c>
      <c r="M100">
        <v>0</v>
      </c>
    </row>
    <row r="101" spans="1:13" ht="15" customHeight="1" x14ac:dyDescent="0.25">
      <c r="A101" t="s">
        <v>2329</v>
      </c>
      <c r="B101" t="s">
        <v>30</v>
      </c>
      <c r="C101">
        <v>0</v>
      </c>
      <c r="D101" t="s">
        <v>127</v>
      </c>
      <c r="E101" t="s">
        <v>2448</v>
      </c>
      <c r="F101">
        <v>25</v>
      </c>
      <c r="G101">
        <v>675000</v>
      </c>
      <c r="H101" t="s">
        <v>8</v>
      </c>
      <c r="I101">
        <v>0</v>
      </c>
      <c r="J101">
        <v>0</v>
      </c>
      <c r="K101">
        <v>0</v>
      </c>
      <c r="L101">
        <v>0</v>
      </c>
      <c r="M101">
        <v>0</v>
      </c>
    </row>
    <row r="102" spans="1:13" ht="15" customHeight="1" x14ac:dyDescent="0.25">
      <c r="A102" t="s">
        <v>2346</v>
      </c>
      <c r="B102" t="s">
        <v>34</v>
      </c>
      <c r="C102">
        <v>0</v>
      </c>
      <c r="D102" t="s">
        <v>2446</v>
      </c>
      <c r="E102" t="s">
        <v>2441</v>
      </c>
      <c r="F102">
        <v>31</v>
      </c>
      <c r="G102">
        <v>825000</v>
      </c>
      <c r="H102" t="s">
        <v>7</v>
      </c>
      <c r="I102">
        <v>0</v>
      </c>
      <c r="J102">
        <v>0</v>
      </c>
      <c r="K102">
        <v>0</v>
      </c>
      <c r="L102">
        <v>0</v>
      </c>
      <c r="M102">
        <v>0</v>
      </c>
    </row>
    <row r="103" spans="1:13" ht="15" customHeight="1" x14ac:dyDescent="0.25">
      <c r="A103" t="s">
        <v>1773</v>
      </c>
      <c r="B103" t="s">
        <v>28</v>
      </c>
      <c r="C103">
        <v>0</v>
      </c>
      <c r="D103" t="s">
        <v>2446</v>
      </c>
      <c r="E103" t="s">
        <v>2448</v>
      </c>
      <c r="F103">
        <v>24</v>
      </c>
      <c r="G103">
        <v>700000</v>
      </c>
      <c r="H103">
        <v>700000</v>
      </c>
      <c r="I103" t="s">
        <v>8</v>
      </c>
      <c r="J103">
        <v>0</v>
      </c>
      <c r="K103">
        <v>0</v>
      </c>
      <c r="L103">
        <v>0</v>
      </c>
      <c r="M103">
        <v>0</v>
      </c>
    </row>
    <row r="104" spans="1:13" ht="15" customHeight="1" x14ac:dyDescent="0.25">
      <c r="A104" t="s">
        <v>1876</v>
      </c>
      <c r="B104" t="s">
        <v>2505</v>
      </c>
      <c r="C104" t="s">
        <v>388</v>
      </c>
      <c r="D104" t="s">
        <v>82</v>
      </c>
      <c r="E104" t="s">
        <v>2692</v>
      </c>
      <c r="F104">
        <v>23</v>
      </c>
      <c r="G104">
        <v>925000</v>
      </c>
      <c r="H104" t="s">
        <v>8</v>
      </c>
      <c r="I104">
        <v>0</v>
      </c>
      <c r="J104">
        <v>0</v>
      </c>
      <c r="K104">
        <v>0</v>
      </c>
      <c r="L104">
        <v>0</v>
      </c>
      <c r="M104">
        <v>0</v>
      </c>
    </row>
    <row r="105" spans="1:13" ht="15" customHeight="1" x14ac:dyDescent="0.25">
      <c r="A105" t="s">
        <v>2082</v>
      </c>
      <c r="B105" t="s">
        <v>31</v>
      </c>
      <c r="C105">
        <v>0</v>
      </c>
      <c r="D105" t="s">
        <v>127</v>
      </c>
      <c r="E105" t="s">
        <v>2679</v>
      </c>
      <c r="F105">
        <v>26</v>
      </c>
      <c r="G105">
        <v>4400000</v>
      </c>
      <c r="H105">
        <v>4400000</v>
      </c>
      <c r="I105" t="s">
        <v>7</v>
      </c>
      <c r="J105">
        <v>0</v>
      </c>
      <c r="K105">
        <v>0</v>
      </c>
      <c r="L105">
        <v>0</v>
      </c>
      <c r="M105">
        <v>0</v>
      </c>
    </row>
    <row r="106" spans="1:13" ht="15" customHeight="1" x14ac:dyDescent="0.25">
      <c r="A106" t="s">
        <v>1843</v>
      </c>
      <c r="B106" t="s">
        <v>63</v>
      </c>
      <c r="C106" t="s">
        <v>388</v>
      </c>
      <c r="D106" t="s">
        <v>82</v>
      </c>
      <c r="E106" t="s">
        <v>2692</v>
      </c>
      <c r="F106">
        <v>23</v>
      </c>
      <c r="G106">
        <v>800000</v>
      </c>
      <c r="H106" t="s">
        <v>8</v>
      </c>
      <c r="I106">
        <v>0</v>
      </c>
      <c r="J106">
        <v>0</v>
      </c>
      <c r="K106">
        <v>0</v>
      </c>
      <c r="L106">
        <v>0</v>
      </c>
      <c r="M106">
        <v>0</v>
      </c>
    </row>
    <row r="107" spans="1:13" ht="15" customHeight="1" x14ac:dyDescent="0.25">
      <c r="A107" t="s">
        <v>2388</v>
      </c>
      <c r="B107" t="s">
        <v>135</v>
      </c>
      <c r="C107">
        <v>0</v>
      </c>
      <c r="D107" t="s">
        <v>382</v>
      </c>
      <c r="E107" t="s">
        <v>2692</v>
      </c>
      <c r="F107">
        <v>25</v>
      </c>
      <c r="G107">
        <v>716667</v>
      </c>
      <c r="H107">
        <v>716667</v>
      </c>
      <c r="I107">
        <v>716667</v>
      </c>
      <c r="J107" t="s">
        <v>7</v>
      </c>
      <c r="K107">
        <v>0</v>
      </c>
      <c r="L107">
        <v>0</v>
      </c>
      <c r="M107">
        <v>0</v>
      </c>
    </row>
    <row r="108" spans="1:13" ht="15" customHeight="1" x14ac:dyDescent="0.25">
      <c r="A108" t="s">
        <v>1964</v>
      </c>
      <c r="B108" t="s">
        <v>16</v>
      </c>
      <c r="C108" t="s">
        <v>422</v>
      </c>
      <c r="D108" t="s">
        <v>127</v>
      </c>
      <c r="E108" t="s">
        <v>2679</v>
      </c>
      <c r="F108">
        <v>32</v>
      </c>
      <c r="G108">
        <v>4916666</v>
      </c>
      <c r="H108">
        <v>4916666</v>
      </c>
      <c r="I108">
        <v>4916666</v>
      </c>
      <c r="J108">
        <v>4916666</v>
      </c>
      <c r="K108" t="s">
        <v>7</v>
      </c>
      <c r="L108">
        <v>0</v>
      </c>
      <c r="M108">
        <v>0</v>
      </c>
    </row>
    <row r="109" spans="1:13" ht="15" customHeight="1" x14ac:dyDescent="0.25">
      <c r="A109" t="s">
        <v>1652</v>
      </c>
      <c r="B109" t="s">
        <v>11</v>
      </c>
      <c r="C109">
        <v>0</v>
      </c>
      <c r="D109" t="s">
        <v>73</v>
      </c>
      <c r="E109" t="s">
        <v>2441</v>
      </c>
      <c r="F109">
        <v>23</v>
      </c>
      <c r="G109">
        <v>700000</v>
      </c>
      <c r="H109" t="s">
        <v>8</v>
      </c>
      <c r="I109">
        <v>0</v>
      </c>
      <c r="J109">
        <v>0</v>
      </c>
      <c r="K109">
        <v>0</v>
      </c>
      <c r="L109">
        <v>0</v>
      </c>
      <c r="M109">
        <v>0</v>
      </c>
    </row>
    <row r="110" spans="1:13" ht="15" customHeight="1" x14ac:dyDescent="0.25">
      <c r="A110" t="s">
        <v>2032</v>
      </c>
      <c r="B110" t="s">
        <v>35</v>
      </c>
      <c r="C110">
        <v>0</v>
      </c>
      <c r="D110" t="s">
        <v>2447</v>
      </c>
      <c r="E110" t="s">
        <v>2448</v>
      </c>
      <c r="F110">
        <v>29</v>
      </c>
      <c r="G110">
        <v>700000</v>
      </c>
      <c r="H110" t="s">
        <v>7</v>
      </c>
      <c r="I110">
        <v>0</v>
      </c>
      <c r="J110">
        <v>0</v>
      </c>
      <c r="K110">
        <v>0</v>
      </c>
      <c r="L110">
        <v>0</v>
      </c>
      <c r="M110">
        <v>0</v>
      </c>
    </row>
    <row r="111" spans="1:13" ht="15" customHeight="1" x14ac:dyDescent="0.25">
      <c r="A111" t="s">
        <v>1503</v>
      </c>
      <c r="B111" t="s">
        <v>21</v>
      </c>
      <c r="C111" t="s">
        <v>388</v>
      </c>
      <c r="D111" t="s">
        <v>2455</v>
      </c>
      <c r="E111" t="s">
        <v>2448</v>
      </c>
      <c r="F111">
        <v>21</v>
      </c>
      <c r="G111">
        <v>910000</v>
      </c>
      <c r="H111">
        <v>910000</v>
      </c>
      <c r="I111" t="s">
        <v>8</v>
      </c>
      <c r="J111">
        <v>0</v>
      </c>
      <c r="K111">
        <v>0</v>
      </c>
      <c r="L111">
        <v>0</v>
      </c>
      <c r="M111">
        <v>0</v>
      </c>
    </row>
    <row r="112" spans="1:13" ht="15" customHeight="1" x14ac:dyDescent="0.25">
      <c r="A112" t="s">
        <v>1684</v>
      </c>
      <c r="B112" t="s">
        <v>14</v>
      </c>
      <c r="C112" t="s">
        <v>405</v>
      </c>
      <c r="D112" t="s">
        <v>2442</v>
      </c>
      <c r="E112" t="s">
        <v>2448</v>
      </c>
      <c r="F112">
        <v>22</v>
      </c>
      <c r="G112">
        <v>863333</v>
      </c>
      <c r="H112" t="s">
        <v>8</v>
      </c>
      <c r="I112">
        <v>0</v>
      </c>
      <c r="J112">
        <v>0</v>
      </c>
      <c r="K112">
        <v>0</v>
      </c>
      <c r="L112">
        <v>0</v>
      </c>
      <c r="M112">
        <v>0</v>
      </c>
    </row>
    <row r="113" spans="1:13" ht="15" customHeight="1" x14ac:dyDescent="0.25">
      <c r="A113" t="s">
        <v>1350</v>
      </c>
      <c r="B113" t="s">
        <v>9</v>
      </c>
      <c r="C113" t="s">
        <v>388</v>
      </c>
      <c r="D113" t="s">
        <v>2444</v>
      </c>
      <c r="E113" t="s">
        <v>2448</v>
      </c>
      <c r="F113">
        <v>23</v>
      </c>
      <c r="G113">
        <v>1066667</v>
      </c>
      <c r="H113" t="s">
        <v>8</v>
      </c>
      <c r="I113">
        <v>0</v>
      </c>
      <c r="J113">
        <v>0</v>
      </c>
      <c r="K113">
        <v>0</v>
      </c>
      <c r="L113">
        <v>0</v>
      </c>
      <c r="M113">
        <v>0</v>
      </c>
    </row>
    <row r="114" spans="1:13" ht="15" customHeight="1" x14ac:dyDescent="0.25">
      <c r="A114" t="s">
        <v>2850</v>
      </c>
      <c r="B114" t="s">
        <v>29</v>
      </c>
      <c r="C114" t="s">
        <v>388</v>
      </c>
      <c r="D114" t="s">
        <v>93</v>
      </c>
      <c r="E114" t="s">
        <v>2692</v>
      </c>
      <c r="F114">
        <v>22</v>
      </c>
      <c r="G114">
        <v>925000</v>
      </c>
      <c r="H114">
        <v>925000</v>
      </c>
      <c r="I114" t="s">
        <v>8</v>
      </c>
      <c r="J114">
        <v>0</v>
      </c>
      <c r="K114">
        <v>0</v>
      </c>
      <c r="L114">
        <v>0</v>
      </c>
      <c r="M114">
        <v>0</v>
      </c>
    </row>
    <row r="115" spans="1:13" ht="15" customHeight="1" x14ac:dyDescent="0.25">
      <c r="A115" t="s">
        <v>1660</v>
      </c>
      <c r="B115" t="s">
        <v>14</v>
      </c>
      <c r="C115">
        <v>0</v>
      </c>
      <c r="D115" t="s">
        <v>2440</v>
      </c>
      <c r="E115" t="s">
        <v>2441</v>
      </c>
      <c r="F115">
        <v>24</v>
      </c>
      <c r="G115">
        <v>2500000</v>
      </c>
      <c r="H115">
        <v>2500000</v>
      </c>
      <c r="I115" t="s">
        <v>8</v>
      </c>
      <c r="J115">
        <v>0</v>
      </c>
      <c r="K115">
        <v>0</v>
      </c>
      <c r="L115">
        <v>0</v>
      </c>
      <c r="M115">
        <v>0</v>
      </c>
    </row>
    <row r="116" spans="1:13" ht="15" customHeight="1" x14ac:dyDescent="0.25">
      <c r="A116" t="s">
        <v>2851</v>
      </c>
      <c r="B116" t="s">
        <v>20</v>
      </c>
      <c r="C116" t="s">
        <v>388</v>
      </c>
      <c r="D116" t="s">
        <v>2447</v>
      </c>
      <c r="E116" t="s">
        <v>2448</v>
      </c>
      <c r="F116">
        <v>18</v>
      </c>
      <c r="G116">
        <v>1083333</v>
      </c>
      <c r="H116">
        <v>1083333</v>
      </c>
      <c r="I116">
        <v>1083333</v>
      </c>
      <c r="J116" t="s">
        <v>8</v>
      </c>
      <c r="K116">
        <v>0</v>
      </c>
      <c r="L116">
        <v>0</v>
      </c>
      <c r="M116">
        <v>0</v>
      </c>
    </row>
    <row r="117" spans="1:13" ht="15" customHeight="1" x14ac:dyDescent="0.25">
      <c r="A117" t="s">
        <v>1456</v>
      </c>
      <c r="B117" t="s">
        <v>29</v>
      </c>
      <c r="C117">
        <v>0</v>
      </c>
      <c r="D117" t="s">
        <v>2686</v>
      </c>
      <c r="E117" t="s">
        <v>2679</v>
      </c>
      <c r="F117">
        <v>27</v>
      </c>
      <c r="G117">
        <v>4100000</v>
      </c>
      <c r="H117">
        <v>4100000</v>
      </c>
      <c r="I117" t="s">
        <v>7</v>
      </c>
      <c r="J117">
        <v>0</v>
      </c>
      <c r="K117">
        <v>0</v>
      </c>
      <c r="L117">
        <v>0</v>
      </c>
      <c r="M117">
        <v>0</v>
      </c>
    </row>
    <row r="118" spans="1:13" ht="15" customHeight="1" x14ac:dyDescent="0.25">
      <c r="A118" t="s">
        <v>2043</v>
      </c>
      <c r="B118" t="s">
        <v>23</v>
      </c>
      <c r="C118">
        <v>0</v>
      </c>
      <c r="D118" t="s">
        <v>73</v>
      </c>
      <c r="E118" t="s">
        <v>2692</v>
      </c>
      <c r="F118">
        <v>26</v>
      </c>
      <c r="G118">
        <v>675000</v>
      </c>
      <c r="H118" t="s">
        <v>7</v>
      </c>
      <c r="I118">
        <v>0</v>
      </c>
      <c r="J118">
        <v>0</v>
      </c>
      <c r="K118">
        <v>0</v>
      </c>
      <c r="L118">
        <v>0</v>
      </c>
      <c r="M118">
        <v>0</v>
      </c>
    </row>
    <row r="119" spans="1:13" ht="15" customHeight="1" x14ac:dyDescent="0.25">
      <c r="A119" t="s">
        <v>1722</v>
      </c>
      <c r="B119" t="s">
        <v>24</v>
      </c>
      <c r="C119" t="s">
        <v>388</v>
      </c>
      <c r="D119" t="s">
        <v>127</v>
      </c>
      <c r="E119" t="s">
        <v>2441</v>
      </c>
      <c r="F119">
        <v>22</v>
      </c>
      <c r="G119">
        <v>913333</v>
      </c>
      <c r="H119" t="s">
        <v>8</v>
      </c>
      <c r="I119">
        <v>0</v>
      </c>
      <c r="J119">
        <v>0</v>
      </c>
      <c r="K119">
        <v>0</v>
      </c>
      <c r="L119">
        <v>0</v>
      </c>
      <c r="M119">
        <v>0</v>
      </c>
    </row>
    <row r="120" spans="1:13" ht="15" customHeight="1" x14ac:dyDescent="0.25">
      <c r="A120" t="s">
        <v>2080</v>
      </c>
      <c r="B120" t="s">
        <v>31</v>
      </c>
      <c r="C120">
        <v>0</v>
      </c>
      <c r="D120" t="s">
        <v>88</v>
      </c>
      <c r="E120" t="s">
        <v>2679</v>
      </c>
      <c r="F120">
        <v>23</v>
      </c>
      <c r="G120">
        <v>850000</v>
      </c>
      <c r="H120" t="s">
        <v>8</v>
      </c>
      <c r="I120">
        <v>0</v>
      </c>
      <c r="J120">
        <v>0</v>
      </c>
      <c r="K120">
        <v>0</v>
      </c>
      <c r="L120">
        <v>0</v>
      </c>
      <c r="M120">
        <v>0</v>
      </c>
    </row>
    <row r="121" spans="1:13" ht="15" customHeight="1" x14ac:dyDescent="0.25">
      <c r="A121" t="s">
        <v>2148</v>
      </c>
      <c r="B121" t="s">
        <v>29</v>
      </c>
      <c r="C121">
        <v>0</v>
      </c>
      <c r="D121" t="s">
        <v>73</v>
      </c>
      <c r="E121" t="s">
        <v>2692</v>
      </c>
      <c r="F121">
        <v>25</v>
      </c>
      <c r="G121">
        <v>700000</v>
      </c>
      <c r="H121" t="s">
        <v>8</v>
      </c>
      <c r="I121">
        <v>0</v>
      </c>
      <c r="J121">
        <v>0</v>
      </c>
      <c r="K121">
        <v>0</v>
      </c>
      <c r="L121">
        <v>0</v>
      </c>
      <c r="M121">
        <v>0</v>
      </c>
    </row>
    <row r="122" spans="1:13" ht="15" customHeight="1" x14ac:dyDescent="0.25">
      <c r="A122" t="s">
        <v>2324</v>
      </c>
      <c r="B122" t="s">
        <v>30</v>
      </c>
      <c r="C122" t="s">
        <v>388</v>
      </c>
      <c r="D122" t="s">
        <v>2443</v>
      </c>
      <c r="E122" t="s">
        <v>2448</v>
      </c>
      <c r="F122">
        <v>21</v>
      </c>
      <c r="G122">
        <v>790000</v>
      </c>
      <c r="H122">
        <v>790000</v>
      </c>
      <c r="I122" t="s">
        <v>8</v>
      </c>
      <c r="J122">
        <v>0</v>
      </c>
      <c r="K122">
        <v>0</v>
      </c>
      <c r="L122">
        <v>0</v>
      </c>
      <c r="M122">
        <v>0</v>
      </c>
    </row>
    <row r="123" spans="1:13" ht="15" customHeight="1" x14ac:dyDescent="0.25">
      <c r="A123" t="s">
        <v>1382</v>
      </c>
      <c r="B123" t="s">
        <v>9</v>
      </c>
      <c r="C123">
        <v>0</v>
      </c>
      <c r="D123" t="s">
        <v>2442</v>
      </c>
      <c r="E123" t="s">
        <v>2448</v>
      </c>
      <c r="F123">
        <v>24</v>
      </c>
      <c r="G123">
        <v>700000</v>
      </c>
      <c r="H123">
        <v>700000</v>
      </c>
      <c r="I123" t="s">
        <v>8</v>
      </c>
      <c r="J123">
        <v>0</v>
      </c>
      <c r="K123">
        <v>0</v>
      </c>
      <c r="L123">
        <v>0</v>
      </c>
      <c r="M123">
        <v>0</v>
      </c>
    </row>
    <row r="124" spans="1:13" ht="15" customHeight="1" x14ac:dyDescent="0.25">
      <c r="A124" t="s">
        <v>1849</v>
      </c>
      <c r="B124" t="s">
        <v>29</v>
      </c>
      <c r="C124">
        <v>0</v>
      </c>
      <c r="D124" t="s">
        <v>2681</v>
      </c>
      <c r="E124" t="s">
        <v>2679</v>
      </c>
      <c r="F124">
        <v>24</v>
      </c>
      <c r="G124">
        <v>750000</v>
      </c>
      <c r="H124">
        <v>750000</v>
      </c>
      <c r="I124" t="s">
        <v>8</v>
      </c>
      <c r="J124">
        <v>0</v>
      </c>
      <c r="K124">
        <v>0</v>
      </c>
      <c r="L124">
        <v>0</v>
      </c>
      <c r="M124">
        <v>0</v>
      </c>
    </row>
    <row r="125" spans="1:13" ht="15" customHeight="1" x14ac:dyDescent="0.25">
      <c r="A125" t="s">
        <v>1671</v>
      </c>
      <c r="B125" t="s">
        <v>2533</v>
      </c>
      <c r="C125" t="s">
        <v>422</v>
      </c>
      <c r="D125" t="s">
        <v>127</v>
      </c>
      <c r="E125" t="s">
        <v>2679</v>
      </c>
      <c r="F125">
        <v>30</v>
      </c>
      <c r="G125">
        <v>10000000</v>
      </c>
      <c r="H125">
        <v>10000000</v>
      </c>
      <c r="I125">
        <v>10000000</v>
      </c>
      <c r="J125">
        <v>10000000</v>
      </c>
      <c r="K125">
        <v>10000000</v>
      </c>
      <c r="L125">
        <v>10000000</v>
      </c>
      <c r="M125">
        <v>10000000</v>
      </c>
    </row>
    <row r="126" spans="1:13" ht="15" customHeight="1" x14ac:dyDescent="0.25">
      <c r="A126" t="s">
        <v>1521</v>
      </c>
      <c r="B126" t="s">
        <v>27</v>
      </c>
      <c r="C126">
        <v>0</v>
      </c>
      <c r="D126" t="s">
        <v>2444</v>
      </c>
      <c r="E126" t="s">
        <v>2441</v>
      </c>
      <c r="F126">
        <v>29</v>
      </c>
      <c r="G126">
        <v>4000000</v>
      </c>
      <c r="H126" t="s">
        <v>7</v>
      </c>
      <c r="I126">
        <v>0</v>
      </c>
      <c r="J126">
        <v>0</v>
      </c>
      <c r="K126">
        <v>0</v>
      </c>
      <c r="L126">
        <v>0</v>
      </c>
      <c r="M126">
        <v>0</v>
      </c>
    </row>
    <row r="127" spans="1:13" ht="15" customHeight="1" x14ac:dyDescent="0.25">
      <c r="A127" t="s">
        <v>2339</v>
      </c>
      <c r="B127" t="s">
        <v>34</v>
      </c>
      <c r="C127">
        <v>0</v>
      </c>
      <c r="D127" t="s">
        <v>2440</v>
      </c>
      <c r="E127" t="s">
        <v>2441</v>
      </c>
      <c r="F127">
        <v>22</v>
      </c>
      <c r="G127" t="s">
        <v>8</v>
      </c>
      <c r="H127">
        <v>0</v>
      </c>
      <c r="I127">
        <v>0</v>
      </c>
      <c r="J127">
        <v>0</v>
      </c>
      <c r="K127">
        <v>0</v>
      </c>
      <c r="L127">
        <v>0</v>
      </c>
      <c r="M127">
        <v>0</v>
      </c>
    </row>
    <row r="128" spans="1:13" ht="15" customHeight="1" x14ac:dyDescent="0.25">
      <c r="A128" t="s">
        <v>2764</v>
      </c>
      <c r="B128" t="s">
        <v>10</v>
      </c>
      <c r="C128">
        <v>0</v>
      </c>
      <c r="D128" t="s">
        <v>381</v>
      </c>
      <c r="E128" t="s">
        <v>2679</v>
      </c>
      <c r="F128">
        <v>29</v>
      </c>
      <c r="G128">
        <v>5142857</v>
      </c>
      <c r="H128" t="s">
        <v>7</v>
      </c>
      <c r="I128">
        <v>0</v>
      </c>
      <c r="J128">
        <v>0</v>
      </c>
      <c r="K128">
        <v>0</v>
      </c>
      <c r="L128">
        <v>0</v>
      </c>
      <c r="M128">
        <v>0</v>
      </c>
    </row>
    <row r="129" spans="1:13" ht="15" customHeight="1" x14ac:dyDescent="0.25">
      <c r="A129" t="s">
        <v>2066</v>
      </c>
      <c r="B129" t="s">
        <v>31</v>
      </c>
      <c r="C129" t="s">
        <v>388</v>
      </c>
      <c r="D129" t="s">
        <v>2691</v>
      </c>
      <c r="E129" t="s">
        <v>2692</v>
      </c>
      <c r="F129">
        <v>19</v>
      </c>
      <c r="G129">
        <v>1106667</v>
      </c>
      <c r="H129">
        <v>1106667</v>
      </c>
      <c r="I129">
        <v>1106667</v>
      </c>
      <c r="J129" t="s">
        <v>8</v>
      </c>
      <c r="K129">
        <v>0</v>
      </c>
      <c r="L129">
        <v>0</v>
      </c>
      <c r="M129">
        <v>0</v>
      </c>
    </row>
    <row r="130" spans="1:13" ht="15" customHeight="1" x14ac:dyDescent="0.25">
      <c r="A130" t="s">
        <v>2023</v>
      </c>
      <c r="B130" t="s">
        <v>23</v>
      </c>
      <c r="C130">
        <v>0</v>
      </c>
      <c r="D130" t="s">
        <v>73</v>
      </c>
      <c r="E130" t="s">
        <v>2679</v>
      </c>
      <c r="F130">
        <v>31</v>
      </c>
      <c r="G130">
        <v>4100000</v>
      </c>
      <c r="H130">
        <v>4100000</v>
      </c>
      <c r="I130" t="s">
        <v>7</v>
      </c>
      <c r="J130">
        <v>0</v>
      </c>
      <c r="K130">
        <v>0</v>
      </c>
      <c r="L130">
        <v>0</v>
      </c>
      <c r="M130">
        <v>0</v>
      </c>
    </row>
    <row r="131" spans="1:13" ht="15" customHeight="1" x14ac:dyDescent="0.25">
      <c r="A131" t="s">
        <v>1645</v>
      </c>
      <c r="B131" t="s">
        <v>11</v>
      </c>
      <c r="C131" t="s">
        <v>388</v>
      </c>
      <c r="D131" t="s">
        <v>127</v>
      </c>
      <c r="E131" t="s">
        <v>2448</v>
      </c>
      <c r="F131">
        <v>22</v>
      </c>
      <c r="G131">
        <v>758333</v>
      </c>
      <c r="H131" t="s">
        <v>8</v>
      </c>
      <c r="I131">
        <v>0</v>
      </c>
      <c r="J131">
        <v>0</v>
      </c>
      <c r="K131">
        <v>0</v>
      </c>
      <c r="L131">
        <v>0</v>
      </c>
      <c r="M131">
        <v>0</v>
      </c>
    </row>
    <row r="132" spans="1:13" ht="15" customHeight="1" x14ac:dyDescent="0.25">
      <c r="A132" t="s">
        <v>1906</v>
      </c>
      <c r="B132" t="s">
        <v>13</v>
      </c>
      <c r="C132" t="s">
        <v>390</v>
      </c>
      <c r="D132" t="s">
        <v>2446</v>
      </c>
      <c r="E132" t="s">
        <v>391</v>
      </c>
      <c r="F132">
        <v>18</v>
      </c>
      <c r="G132">
        <v>1744167</v>
      </c>
      <c r="H132">
        <v>1744167</v>
      </c>
      <c r="I132">
        <v>1744167</v>
      </c>
      <c r="J132" t="s">
        <v>8</v>
      </c>
      <c r="K132">
        <v>0</v>
      </c>
      <c r="L132">
        <v>0</v>
      </c>
      <c r="M132">
        <v>0</v>
      </c>
    </row>
    <row r="133" spans="1:13" ht="15" customHeight="1" x14ac:dyDescent="0.25">
      <c r="A133" t="s">
        <v>2649</v>
      </c>
      <c r="B133" t="s">
        <v>24</v>
      </c>
      <c r="C133" t="s">
        <v>388</v>
      </c>
      <c r="D133" t="s">
        <v>2496</v>
      </c>
      <c r="E133" t="s">
        <v>2448</v>
      </c>
      <c r="F133">
        <v>20</v>
      </c>
      <c r="G133">
        <v>925000</v>
      </c>
      <c r="H133">
        <v>925000</v>
      </c>
      <c r="I133">
        <v>925000</v>
      </c>
      <c r="J133" t="s">
        <v>8</v>
      </c>
      <c r="K133">
        <v>0</v>
      </c>
      <c r="L133">
        <v>0</v>
      </c>
      <c r="M133">
        <v>0</v>
      </c>
    </row>
    <row r="134" spans="1:13" ht="15" customHeight="1" x14ac:dyDescent="0.25">
      <c r="A134" t="s">
        <v>1408</v>
      </c>
      <c r="B134" t="s">
        <v>10</v>
      </c>
      <c r="C134" t="s">
        <v>388</v>
      </c>
      <c r="D134" t="s">
        <v>381</v>
      </c>
      <c r="E134" t="s">
        <v>2692</v>
      </c>
      <c r="F134">
        <v>22</v>
      </c>
      <c r="G134">
        <v>925000</v>
      </c>
      <c r="H134">
        <v>925000</v>
      </c>
      <c r="I134" t="s">
        <v>8</v>
      </c>
      <c r="J134">
        <v>0</v>
      </c>
      <c r="K134">
        <v>0</v>
      </c>
      <c r="L134">
        <v>0</v>
      </c>
      <c r="M134">
        <v>0</v>
      </c>
    </row>
    <row r="135" spans="1:13" ht="15" customHeight="1" x14ac:dyDescent="0.25">
      <c r="A135" t="s">
        <v>1607</v>
      </c>
      <c r="B135" t="s">
        <v>31</v>
      </c>
      <c r="C135">
        <v>0</v>
      </c>
      <c r="D135" t="s">
        <v>382</v>
      </c>
      <c r="E135" t="s">
        <v>2692</v>
      </c>
      <c r="F135">
        <v>24</v>
      </c>
      <c r="G135">
        <v>700000</v>
      </c>
      <c r="H135" t="s">
        <v>8</v>
      </c>
      <c r="I135">
        <v>0</v>
      </c>
      <c r="J135">
        <v>0</v>
      </c>
      <c r="K135">
        <v>0</v>
      </c>
      <c r="L135">
        <v>0</v>
      </c>
      <c r="M135">
        <v>0</v>
      </c>
    </row>
    <row r="136" spans="1:13" ht="15" customHeight="1" x14ac:dyDescent="0.25">
      <c r="A136" t="s">
        <v>2852</v>
      </c>
      <c r="B136" t="s">
        <v>2533</v>
      </c>
      <c r="C136" t="s">
        <v>388</v>
      </c>
      <c r="D136" t="s">
        <v>73</v>
      </c>
      <c r="E136" t="s">
        <v>2679</v>
      </c>
      <c r="F136">
        <v>22</v>
      </c>
      <c r="G136">
        <v>1491667</v>
      </c>
      <c r="H136" t="s">
        <v>8</v>
      </c>
      <c r="I136">
        <v>0</v>
      </c>
      <c r="J136">
        <v>0</v>
      </c>
      <c r="K136">
        <v>0</v>
      </c>
      <c r="L136">
        <v>0</v>
      </c>
      <c r="M136">
        <v>0</v>
      </c>
    </row>
    <row r="137" spans="1:13" ht="15" customHeight="1" x14ac:dyDescent="0.25">
      <c r="A137" t="s">
        <v>2818</v>
      </c>
      <c r="B137" t="s">
        <v>27</v>
      </c>
      <c r="C137">
        <v>0</v>
      </c>
      <c r="D137" t="s">
        <v>2447</v>
      </c>
      <c r="E137" t="s">
        <v>2441</v>
      </c>
      <c r="F137">
        <v>30</v>
      </c>
      <c r="G137">
        <v>1200000</v>
      </c>
      <c r="H137" t="s">
        <v>7</v>
      </c>
      <c r="I137">
        <v>0</v>
      </c>
      <c r="J137">
        <v>0</v>
      </c>
      <c r="K137">
        <v>0</v>
      </c>
      <c r="L137">
        <v>0</v>
      </c>
      <c r="M137">
        <v>0</v>
      </c>
    </row>
    <row r="138" spans="1:13" ht="15" customHeight="1" x14ac:dyDescent="0.25">
      <c r="A138" t="s">
        <v>2060</v>
      </c>
      <c r="B138" t="s">
        <v>31</v>
      </c>
      <c r="C138">
        <v>0</v>
      </c>
      <c r="D138" t="s">
        <v>381</v>
      </c>
      <c r="E138" t="s">
        <v>2679</v>
      </c>
      <c r="F138">
        <v>30</v>
      </c>
      <c r="G138">
        <v>1375000</v>
      </c>
      <c r="H138">
        <v>1375000</v>
      </c>
      <c r="I138">
        <v>1375000</v>
      </c>
      <c r="J138" t="s">
        <v>7</v>
      </c>
      <c r="K138">
        <v>0</v>
      </c>
      <c r="L138">
        <v>0</v>
      </c>
      <c r="M138">
        <v>0</v>
      </c>
    </row>
    <row r="139" spans="1:13" ht="15" customHeight="1" x14ac:dyDescent="0.25">
      <c r="A139" t="s">
        <v>2235</v>
      </c>
      <c r="B139" t="s">
        <v>18</v>
      </c>
      <c r="C139" t="s">
        <v>388</v>
      </c>
      <c r="D139" t="s">
        <v>2446</v>
      </c>
      <c r="E139" t="s">
        <v>2448</v>
      </c>
      <c r="F139">
        <v>19</v>
      </c>
      <c r="G139">
        <v>1627500</v>
      </c>
      <c r="H139">
        <v>1627500</v>
      </c>
      <c r="I139">
        <v>1627500</v>
      </c>
      <c r="J139" t="s">
        <v>8</v>
      </c>
      <c r="K139">
        <v>0</v>
      </c>
      <c r="L139">
        <v>0</v>
      </c>
      <c r="M139">
        <v>0</v>
      </c>
    </row>
    <row r="140" spans="1:13" ht="15" customHeight="1" x14ac:dyDescent="0.25">
      <c r="A140" t="s">
        <v>2361</v>
      </c>
      <c r="B140" t="s">
        <v>34</v>
      </c>
      <c r="C140">
        <v>0</v>
      </c>
      <c r="D140" t="s">
        <v>2442</v>
      </c>
      <c r="E140" t="s">
        <v>2448</v>
      </c>
      <c r="F140">
        <v>25</v>
      </c>
      <c r="G140">
        <v>750000</v>
      </c>
      <c r="H140" t="s">
        <v>8</v>
      </c>
      <c r="I140">
        <v>0</v>
      </c>
      <c r="J140">
        <v>0</v>
      </c>
      <c r="K140">
        <v>0</v>
      </c>
      <c r="L140">
        <v>0</v>
      </c>
      <c r="M140">
        <v>0</v>
      </c>
    </row>
    <row r="141" spans="1:13" ht="15" customHeight="1" x14ac:dyDescent="0.25">
      <c r="A141" t="s">
        <v>2012</v>
      </c>
      <c r="B141" t="s">
        <v>21</v>
      </c>
      <c r="C141" t="s">
        <v>388</v>
      </c>
      <c r="D141" t="s">
        <v>2446</v>
      </c>
      <c r="E141" t="s">
        <v>2448</v>
      </c>
      <c r="F141">
        <v>22</v>
      </c>
      <c r="G141">
        <v>806666</v>
      </c>
      <c r="H141" t="s">
        <v>8</v>
      </c>
      <c r="I141">
        <v>0</v>
      </c>
      <c r="J141">
        <v>0</v>
      </c>
      <c r="K141">
        <v>0</v>
      </c>
      <c r="L141">
        <v>0</v>
      </c>
      <c r="M141">
        <v>0</v>
      </c>
    </row>
    <row r="142" spans="1:13" ht="15" customHeight="1" x14ac:dyDescent="0.25">
      <c r="A142" t="s">
        <v>2057</v>
      </c>
      <c r="B142" t="s">
        <v>31</v>
      </c>
      <c r="C142" t="s">
        <v>2685</v>
      </c>
      <c r="D142" t="s">
        <v>382</v>
      </c>
      <c r="E142" t="s">
        <v>2679</v>
      </c>
      <c r="F142">
        <v>35</v>
      </c>
      <c r="G142">
        <v>3500000</v>
      </c>
      <c r="H142" t="s">
        <v>7</v>
      </c>
      <c r="I142">
        <v>0</v>
      </c>
      <c r="J142">
        <v>0</v>
      </c>
      <c r="K142">
        <v>0</v>
      </c>
      <c r="L142">
        <v>0</v>
      </c>
      <c r="M142">
        <v>0</v>
      </c>
    </row>
    <row r="143" spans="1:13" ht="15" customHeight="1" x14ac:dyDescent="0.25">
      <c r="A143" t="s">
        <v>1982</v>
      </c>
      <c r="B143" t="s">
        <v>16</v>
      </c>
      <c r="C143">
        <v>0</v>
      </c>
      <c r="D143" t="s">
        <v>127</v>
      </c>
      <c r="E143" t="s">
        <v>2692</v>
      </c>
      <c r="F143">
        <v>23</v>
      </c>
      <c r="G143">
        <v>700000</v>
      </c>
      <c r="H143" t="s">
        <v>8</v>
      </c>
      <c r="I143">
        <v>0</v>
      </c>
      <c r="J143">
        <v>0</v>
      </c>
      <c r="K143">
        <v>0</v>
      </c>
      <c r="L143">
        <v>0</v>
      </c>
      <c r="M143">
        <v>0</v>
      </c>
    </row>
    <row r="144" spans="1:13" ht="15" customHeight="1" x14ac:dyDescent="0.25">
      <c r="A144" t="s">
        <v>2669</v>
      </c>
      <c r="B144" t="s">
        <v>15</v>
      </c>
      <c r="C144" t="s">
        <v>388</v>
      </c>
      <c r="D144" t="s">
        <v>73</v>
      </c>
      <c r="E144" t="s">
        <v>2448</v>
      </c>
      <c r="F144">
        <v>20</v>
      </c>
      <c r="G144">
        <v>1075000</v>
      </c>
      <c r="H144">
        <v>1075000</v>
      </c>
      <c r="I144">
        <v>1075000</v>
      </c>
      <c r="J144" t="s">
        <v>8</v>
      </c>
      <c r="K144">
        <v>0</v>
      </c>
      <c r="L144">
        <v>0</v>
      </c>
      <c r="M144">
        <v>0</v>
      </c>
    </row>
    <row r="145" spans="1:13" ht="15" customHeight="1" x14ac:dyDescent="0.25">
      <c r="A145" t="s">
        <v>1867</v>
      </c>
      <c r="B145" t="s">
        <v>17</v>
      </c>
      <c r="C145">
        <v>0</v>
      </c>
      <c r="D145" t="s">
        <v>2446</v>
      </c>
      <c r="E145" t="s">
        <v>2441</v>
      </c>
      <c r="F145">
        <v>24</v>
      </c>
      <c r="G145">
        <v>1000000</v>
      </c>
      <c r="H145" t="s">
        <v>8</v>
      </c>
      <c r="I145">
        <v>0</v>
      </c>
      <c r="J145">
        <v>0</v>
      </c>
      <c r="K145">
        <v>0</v>
      </c>
      <c r="L145">
        <v>0</v>
      </c>
      <c r="M145">
        <v>0</v>
      </c>
    </row>
    <row r="146" spans="1:13" ht="15" customHeight="1" x14ac:dyDescent="0.25">
      <c r="A146" t="s">
        <v>1736</v>
      </c>
      <c r="B146" t="s">
        <v>25</v>
      </c>
      <c r="C146" t="s">
        <v>383</v>
      </c>
      <c r="D146" t="s">
        <v>2446</v>
      </c>
      <c r="E146" t="s">
        <v>2441</v>
      </c>
      <c r="F146">
        <v>35</v>
      </c>
      <c r="G146">
        <v>6000000</v>
      </c>
      <c r="H146">
        <v>6000000</v>
      </c>
      <c r="I146">
        <v>6000000</v>
      </c>
      <c r="J146" t="s">
        <v>7</v>
      </c>
      <c r="K146">
        <v>0</v>
      </c>
      <c r="L146">
        <v>0</v>
      </c>
      <c r="M146">
        <v>0</v>
      </c>
    </row>
    <row r="147" spans="1:13" ht="15" customHeight="1" x14ac:dyDescent="0.25">
      <c r="A147" t="s">
        <v>1859</v>
      </c>
      <c r="B147" t="s">
        <v>2505</v>
      </c>
      <c r="C147">
        <v>0</v>
      </c>
      <c r="D147" t="s">
        <v>2686</v>
      </c>
      <c r="E147" t="s">
        <v>2679</v>
      </c>
      <c r="F147">
        <v>25</v>
      </c>
      <c r="G147">
        <v>800000</v>
      </c>
      <c r="H147" t="s">
        <v>8</v>
      </c>
      <c r="I147">
        <v>0</v>
      </c>
      <c r="J147">
        <v>0</v>
      </c>
      <c r="K147">
        <v>0</v>
      </c>
      <c r="L147">
        <v>0</v>
      </c>
      <c r="M147">
        <v>0</v>
      </c>
    </row>
    <row r="148" spans="1:13" ht="15" customHeight="1" x14ac:dyDescent="0.25">
      <c r="A148" t="s">
        <v>2149</v>
      </c>
      <c r="B148" t="s">
        <v>6</v>
      </c>
      <c r="C148">
        <v>0</v>
      </c>
      <c r="D148" t="s">
        <v>127</v>
      </c>
      <c r="E148" t="s">
        <v>2448</v>
      </c>
      <c r="F148">
        <v>27</v>
      </c>
      <c r="G148">
        <v>675000</v>
      </c>
      <c r="H148" t="s">
        <v>7</v>
      </c>
      <c r="I148">
        <v>0</v>
      </c>
      <c r="J148">
        <v>0</v>
      </c>
      <c r="K148">
        <v>0</v>
      </c>
      <c r="L148">
        <v>0</v>
      </c>
      <c r="M148">
        <v>0</v>
      </c>
    </row>
    <row r="149" spans="1:13" ht="15" customHeight="1" x14ac:dyDescent="0.25">
      <c r="A149" t="s">
        <v>2050</v>
      </c>
      <c r="B149" t="s">
        <v>31</v>
      </c>
      <c r="C149" t="s">
        <v>383</v>
      </c>
      <c r="D149" t="s">
        <v>73</v>
      </c>
      <c r="E149" t="s">
        <v>2679</v>
      </c>
      <c r="F149">
        <v>33</v>
      </c>
      <c r="G149">
        <v>5000000</v>
      </c>
      <c r="H149">
        <v>5000000</v>
      </c>
      <c r="I149" t="s">
        <v>7</v>
      </c>
      <c r="J149">
        <v>0</v>
      </c>
      <c r="K149">
        <v>0</v>
      </c>
      <c r="L149">
        <v>0</v>
      </c>
      <c r="M149">
        <v>0</v>
      </c>
    </row>
    <row r="150" spans="1:13" ht="15" customHeight="1" x14ac:dyDescent="0.25">
      <c r="A150" t="s">
        <v>1612</v>
      </c>
      <c r="B150" t="s">
        <v>33</v>
      </c>
      <c r="C150" t="s">
        <v>388</v>
      </c>
      <c r="D150" t="s">
        <v>88</v>
      </c>
      <c r="E150" t="s">
        <v>2692</v>
      </c>
      <c r="F150">
        <v>22</v>
      </c>
      <c r="G150">
        <v>925000</v>
      </c>
      <c r="H150" t="s">
        <v>8</v>
      </c>
      <c r="I150">
        <v>0</v>
      </c>
      <c r="J150">
        <v>0</v>
      </c>
      <c r="K150">
        <v>0</v>
      </c>
      <c r="L150">
        <v>0</v>
      </c>
      <c r="M150">
        <v>0</v>
      </c>
    </row>
    <row r="151" spans="1:13" ht="15" customHeight="1" x14ac:dyDescent="0.25">
      <c r="A151" t="s">
        <v>2873</v>
      </c>
      <c r="B151" t="s">
        <v>27</v>
      </c>
      <c r="C151" t="s">
        <v>388</v>
      </c>
      <c r="D151" t="s">
        <v>2447</v>
      </c>
      <c r="E151" t="s">
        <v>2448</v>
      </c>
      <c r="F151">
        <v>19</v>
      </c>
      <c r="G151">
        <v>1313333</v>
      </c>
      <c r="H151">
        <v>1313333</v>
      </c>
      <c r="I151">
        <v>1313333</v>
      </c>
      <c r="J151" t="s">
        <v>8</v>
      </c>
      <c r="K151">
        <v>0</v>
      </c>
      <c r="L151">
        <v>0</v>
      </c>
      <c r="M151">
        <v>0</v>
      </c>
    </row>
    <row r="152" spans="1:13" ht="15" customHeight="1" x14ac:dyDescent="0.25">
      <c r="A152" t="s">
        <v>1699</v>
      </c>
      <c r="B152" t="s">
        <v>24</v>
      </c>
      <c r="C152" t="s">
        <v>388</v>
      </c>
      <c r="D152" t="s">
        <v>2444</v>
      </c>
      <c r="E152" t="s">
        <v>2441</v>
      </c>
      <c r="F152">
        <v>21</v>
      </c>
      <c r="G152">
        <v>825000</v>
      </c>
      <c r="H152" t="s">
        <v>8</v>
      </c>
      <c r="I152">
        <v>0</v>
      </c>
      <c r="J152">
        <v>0</v>
      </c>
      <c r="K152">
        <v>0</v>
      </c>
      <c r="L152">
        <v>0</v>
      </c>
      <c r="M152">
        <v>0</v>
      </c>
    </row>
    <row r="153" spans="1:13" ht="15" customHeight="1" x14ac:dyDescent="0.25">
      <c r="A153" t="s">
        <v>2307</v>
      </c>
      <c r="B153" t="s">
        <v>28</v>
      </c>
      <c r="C153">
        <v>0</v>
      </c>
      <c r="D153" t="s">
        <v>2446</v>
      </c>
      <c r="E153" t="s">
        <v>2441</v>
      </c>
      <c r="F153">
        <v>32</v>
      </c>
      <c r="G153">
        <v>3800000</v>
      </c>
      <c r="H153" t="s">
        <v>7</v>
      </c>
      <c r="I153">
        <v>0</v>
      </c>
      <c r="J153">
        <v>0</v>
      </c>
      <c r="K153">
        <v>0</v>
      </c>
      <c r="L153">
        <v>0</v>
      </c>
      <c r="M153">
        <v>0</v>
      </c>
    </row>
    <row r="154" spans="1:13" ht="15" customHeight="1" x14ac:dyDescent="0.25">
      <c r="A154" t="s">
        <v>1821</v>
      </c>
      <c r="B154" t="s">
        <v>28</v>
      </c>
      <c r="C154">
        <v>0</v>
      </c>
      <c r="D154" t="s">
        <v>2447</v>
      </c>
      <c r="E154" t="s">
        <v>2448</v>
      </c>
      <c r="F154">
        <v>30</v>
      </c>
      <c r="G154">
        <v>675000</v>
      </c>
      <c r="H154" t="s">
        <v>7</v>
      </c>
      <c r="I154">
        <v>0</v>
      </c>
      <c r="J154">
        <v>0</v>
      </c>
      <c r="K154">
        <v>0</v>
      </c>
      <c r="L154">
        <v>0</v>
      </c>
      <c r="M154">
        <v>0</v>
      </c>
    </row>
    <row r="155" spans="1:13" ht="15" customHeight="1" x14ac:dyDescent="0.25">
      <c r="A155" t="s">
        <v>2268</v>
      </c>
      <c r="B155" t="s">
        <v>20</v>
      </c>
      <c r="C155">
        <v>0</v>
      </c>
      <c r="D155" t="s">
        <v>2447</v>
      </c>
      <c r="E155" t="s">
        <v>2448</v>
      </c>
      <c r="F155">
        <v>24</v>
      </c>
      <c r="G155">
        <v>700000</v>
      </c>
      <c r="H155">
        <v>700000</v>
      </c>
      <c r="I155" t="s">
        <v>8</v>
      </c>
      <c r="J155">
        <v>0</v>
      </c>
      <c r="K155">
        <v>0</v>
      </c>
      <c r="L155">
        <v>0</v>
      </c>
      <c r="M155">
        <v>0</v>
      </c>
    </row>
    <row r="156" spans="1:13" ht="15" customHeight="1" x14ac:dyDescent="0.25">
      <c r="A156" t="s">
        <v>2362</v>
      </c>
      <c r="B156" t="s">
        <v>34</v>
      </c>
      <c r="C156" t="s">
        <v>388</v>
      </c>
      <c r="D156" t="s">
        <v>82</v>
      </c>
      <c r="E156" t="s">
        <v>2448</v>
      </c>
      <c r="F156">
        <v>22</v>
      </c>
      <c r="G156">
        <v>888333</v>
      </c>
      <c r="H156" t="s">
        <v>8</v>
      </c>
      <c r="I156">
        <v>0</v>
      </c>
      <c r="J156">
        <v>0</v>
      </c>
      <c r="K156">
        <v>0</v>
      </c>
      <c r="L156">
        <v>0</v>
      </c>
      <c r="M156">
        <v>0</v>
      </c>
    </row>
    <row r="157" spans="1:13" ht="15" customHeight="1" x14ac:dyDescent="0.25">
      <c r="A157" t="s">
        <v>2723</v>
      </c>
      <c r="B157" t="s">
        <v>18</v>
      </c>
      <c r="C157" t="s">
        <v>390</v>
      </c>
      <c r="D157" t="s">
        <v>2447</v>
      </c>
      <c r="E157" t="s">
        <v>2594</v>
      </c>
      <c r="F157">
        <v>18</v>
      </c>
      <c r="G157">
        <v>1775000</v>
      </c>
      <c r="H157">
        <v>1775000</v>
      </c>
      <c r="I157">
        <v>1775000</v>
      </c>
      <c r="J157" t="s">
        <v>8</v>
      </c>
      <c r="K157">
        <v>0</v>
      </c>
      <c r="L157">
        <v>0</v>
      </c>
      <c r="M157">
        <v>0</v>
      </c>
    </row>
    <row r="158" spans="1:13" ht="15" customHeight="1" x14ac:dyDescent="0.25">
      <c r="A158" t="s">
        <v>2201</v>
      </c>
      <c r="B158" t="s">
        <v>12</v>
      </c>
      <c r="C158" t="s">
        <v>383</v>
      </c>
      <c r="D158" t="s">
        <v>2446</v>
      </c>
      <c r="E158" t="s">
        <v>2441</v>
      </c>
      <c r="F158">
        <v>29</v>
      </c>
      <c r="G158">
        <v>4650400</v>
      </c>
      <c r="H158" t="s">
        <v>7</v>
      </c>
      <c r="I158">
        <v>0</v>
      </c>
      <c r="J158">
        <v>0</v>
      </c>
      <c r="K158">
        <v>0</v>
      </c>
      <c r="L158">
        <v>0</v>
      </c>
      <c r="M158">
        <v>0</v>
      </c>
    </row>
    <row r="159" spans="1:13" ht="15" customHeight="1" x14ac:dyDescent="0.25">
      <c r="A159" t="s">
        <v>1998</v>
      </c>
      <c r="B159" t="s">
        <v>21</v>
      </c>
      <c r="C159">
        <v>0</v>
      </c>
      <c r="D159" t="s">
        <v>2447</v>
      </c>
      <c r="E159" t="s">
        <v>2441</v>
      </c>
      <c r="F159">
        <v>26</v>
      </c>
      <c r="G159">
        <v>4166667</v>
      </c>
      <c r="H159">
        <v>4166667</v>
      </c>
      <c r="I159" t="s">
        <v>7</v>
      </c>
      <c r="J159">
        <v>0</v>
      </c>
      <c r="K159">
        <v>0</v>
      </c>
      <c r="L159">
        <v>0</v>
      </c>
      <c r="M159">
        <v>0</v>
      </c>
    </row>
    <row r="160" spans="1:13" ht="15" customHeight="1" x14ac:dyDescent="0.25">
      <c r="A160" t="s">
        <v>2223</v>
      </c>
      <c r="B160" t="s">
        <v>18</v>
      </c>
      <c r="C160">
        <v>0</v>
      </c>
      <c r="D160" t="s">
        <v>73</v>
      </c>
      <c r="E160" t="s">
        <v>2441</v>
      </c>
      <c r="F160">
        <v>35</v>
      </c>
      <c r="G160">
        <v>1150000</v>
      </c>
      <c r="H160" t="s">
        <v>7</v>
      </c>
      <c r="I160">
        <v>0</v>
      </c>
      <c r="J160">
        <v>0</v>
      </c>
      <c r="K160">
        <v>0</v>
      </c>
      <c r="L160">
        <v>0</v>
      </c>
      <c r="M160">
        <v>0</v>
      </c>
    </row>
    <row r="161" spans="1:13" ht="15" customHeight="1" x14ac:dyDescent="0.25">
      <c r="A161" t="s">
        <v>2294</v>
      </c>
      <c r="B161" t="s">
        <v>30</v>
      </c>
      <c r="C161">
        <v>0</v>
      </c>
      <c r="D161" t="s">
        <v>73</v>
      </c>
      <c r="E161" t="s">
        <v>2441</v>
      </c>
      <c r="F161">
        <v>26</v>
      </c>
      <c r="G161">
        <v>700000</v>
      </c>
      <c r="H161" t="s">
        <v>7</v>
      </c>
      <c r="I161">
        <v>0</v>
      </c>
      <c r="J161">
        <v>0</v>
      </c>
      <c r="K161">
        <v>0</v>
      </c>
      <c r="L161">
        <v>0</v>
      </c>
      <c r="M161">
        <v>0</v>
      </c>
    </row>
    <row r="162" spans="1:13" ht="15" customHeight="1" x14ac:dyDescent="0.25">
      <c r="A162" t="s">
        <v>2608</v>
      </c>
      <c r="B162" t="s">
        <v>22</v>
      </c>
      <c r="C162" t="s">
        <v>388</v>
      </c>
      <c r="D162" t="s">
        <v>2446</v>
      </c>
      <c r="E162" t="s">
        <v>2448</v>
      </c>
      <c r="F162">
        <v>20</v>
      </c>
      <c r="G162">
        <v>910833</v>
      </c>
      <c r="H162">
        <v>910833</v>
      </c>
      <c r="I162">
        <v>910833</v>
      </c>
      <c r="J162" t="s">
        <v>8</v>
      </c>
      <c r="K162">
        <v>0</v>
      </c>
      <c r="L162">
        <v>0</v>
      </c>
      <c r="M162">
        <v>0</v>
      </c>
    </row>
    <row r="163" spans="1:13" ht="15" customHeight="1" x14ac:dyDescent="0.25">
      <c r="A163" t="s">
        <v>1617</v>
      </c>
      <c r="B163" t="s">
        <v>33</v>
      </c>
      <c r="C163" t="s">
        <v>388</v>
      </c>
      <c r="D163" t="s">
        <v>73</v>
      </c>
      <c r="E163" t="s">
        <v>2692</v>
      </c>
      <c r="F163">
        <v>23</v>
      </c>
      <c r="G163">
        <v>925000</v>
      </c>
      <c r="H163" t="s">
        <v>8</v>
      </c>
      <c r="I163">
        <v>0</v>
      </c>
      <c r="J163">
        <v>0</v>
      </c>
      <c r="K163">
        <v>0</v>
      </c>
      <c r="L163">
        <v>0</v>
      </c>
      <c r="M163">
        <v>0</v>
      </c>
    </row>
    <row r="164" spans="1:13" ht="15" customHeight="1" x14ac:dyDescent="0.25">
      <c r="A164" t="s">
        <v>2098</v>
      </c>
      <c r="B164" t="s">
        <v>35</v>
      </c>
      <c r="C164">
        <v>0</v>
      </c>
      <c r="D164" t="s">
        <v>127</v>
      </c>
      <c r="E164" t="s">
        <v>2441</v>
      </c>
      <c r="F164">
        <v>26</v>
      </c>
      <c r="G164">
        <v>1225000</v>
      </c>
      <c r="H164" t="s">
        <v>7</v>
      </c>
      <c r="I164">
        <v>0</v>
      </c>
      <c r="J164">
        <v>0</v>
      </c>
      <c r="K164">
        <v>0</v>
      </c>
      <c r="L164">
        <v>0</v>
      </c>
      <c r="M164">
        <v>0</v>
      </c>
    </row>
    <row r="165" spans="1:13" ht="15" customHeight="1" x14ac:dyDescent="0.25">
      <c r="A165" t="s">
        <v>1590</v>
      </c>
      <c r="B165" t="s">
        <v>27</v>
      </c>
      <c r="C165">
        <v>0</v>
      </c>
      <c r="D165" t="s">
        <v>2444</v>
      </c>
      <c r="E165" t="s">
        <v>2441</v>
      </c>
      <c r="F165">
        <v>25</v>
      </c>
      <c r="G165">
        <v>2100000</v>
      </c>
      <c r="H165" t="s">
        <v>8</v>
      </c>
      <c r="I165">
        <v>0</v>
      </c>
      <c r="J165">
        <v>0</v>
      </c>
      <c r="K165">
        <v>0</v>
      </c>
      <c r="L165">
        <v>0</v>
      </c>
      <c r="M165">
        <v>0</v>
      </c>
    </row>
    <row r="166" spans="1:13" ht="15" customHeight="1" x14ac:dyDescent="0.25">
      <c r="A166" t="s">
        <v>2256</v>
      </c>
      <c r="B166" t="s">
        <v>20</v>
      </c>
      <c r="C166" t="s">
        <v>383</v>
      </c>
      <c r="D166" t="s">
        <v>2443</v>
      </c>
      <c r="E166" t="s">
        <v>2441</v>
      </c>
      <c r="F166">
        <v>34</v>
      </c>
      <c r="G166">
        <v>5875000</v>
      </c>
      <c r="H166">
        <v>5875000</v>
      </c>
      <c r="I166">
        <v>5875000</v>
      </c>
      <c r="J166" t="s">
        <v>7</v>
      </c>
      <c r="K166">
        <v>0</v>
      </c>
      <c r="L166">
        <v>0</v>
      </c>
      <c r="M166">
        <v>0</v>
      </c>
    </row>
    <row r="167" spans="1:13" ht="15" customHeight="1" x14ac:dyDescent="0.25">
      <c r="A167" t="s">
        <v>1995</v>
      </c>
      <c r="B167" t="s">
        <v>21</v>
      </c>
      <c r="C167">
        <v>0</v>
      </c>
      <c r="D167" t="s">
        <v>2440</v>
      </c>
      <c r="E167" t="s">
        <v>2441</v>
      </c>
      <c r="F167">
        <v>29</v>
      </c>
      <c r="G167">
        <v>687500</v>
      </c>
      <c r="H167" t="s">
        <v>7</v>
      </c>
      <c r="I167">
        <v>0</v>
      </c>
      <c r="J167">
        <v>0</v>
      </c>
      <c r="K167">
        <v>0</v>
      </c>
      <c r="L167">
        <v>0</v>
      </c>
      <c r="M167">
        <v>0</v>
      </c>
    </row>
    <row r="168" spans="1:13" ht="15" customHeight="1" x14ac:dyDescent="0.25">
      <c r="A168" t="s">
        <v>1479</v>
      </c>
      <c r="B168" t="s">
        <v>2533</v>
      </c>
      <c r="C168">
        <v>0</v>
      </c>
      <c r="D168" t="s">
        <v>381</v>
      </c>
      <c r="E168" t="s">
        <v>2679</v>
      </c>
      <c r="F168">
        <v>25</v>
      </c>
      <c r="G168">
        <v>675000</v>
      </c>
      <c r="H168" t="s">
        <v>8</v>
      </c>
      <c r="I168">
        <v>0</v>
      </c>
      <c r="J168">
        <v>0</v>
      </c>
      <c r="K168">
        <v>0</v>
      </c>
      <c r="L168">
        <v>0</v>
      </c>
      <c r="M168">
        <v>0</v>
      </c>
    </row>
    <row r="169" spans="1:13" ht="15" customHeight="1" x14ac:dyDescent="0.25">
      <c r="A169" t="s">
        <v>1534</v>
      </c>
      <c r="B169" t="s">
        <v>27</v>
      </c>
      <c r="C169" t="s">
        <v>388</v>
      </c>
      <c r="D169" t="s">
        <v>73</v>
      </c>
      <c r="E169" t="s">
        <v>2441</v>
      </c>
      <c r="F169">
        <v>21</v>
      </c>
      <c r="G169">
        <v>1573333</v>
      </c>
      <c r="H169">
        <v>1573333</v>
      </c>
      <c r="I169" t="s">
        <v>8</v>
      </c>
      <c r="J169">
        <v>0</v>
      </c>
      <c r="K169">
        <v>0</v>
      </c>
      <c r="L169">
        <v>0</v>
      </c>
      <c r="M169">
        <v>0</v>
      </c>
    </row>
    <row r="170" spans="1:13" ht="15" customHeight="1" x14ac:dyDescent="0.25">
      <c r="A170" t="s">
        <v>1655</v>
      </c>
      <c r="B170" t="s">
        <v>135</v>
      </c>
      <c r="C170">
        <v>0</v>
      </c>
      <c r="D170" t="s">
        <v>2686</v>
      </c>
      <c r="E170" t="s">
        <v>2692</v>
      </c>
      <c r="F170">
        <v>27</v>
      </c>
      <c r="G170">
        <v>700000</v>
      </c>
      <c r="H170">
        <v>700000</v>
      </c>
      <c r="I170" t="s">
        <v>7</v>
      </c>
      <c r="J170">
        <v>0</v>
      </c>
      <c r="K170">
        <v>0</v>
      </c>
      <c r="L170">
        <v>0</v>
      </c>
      <c r="M170">
        <v>0</v>
      </c>
    </row>
    <row r="171" spans="1:13" ht="15" customHeight="1" x14ac:dyDescent="0.25">
      <c r="A171" t="s">
        <v>2632</v>
      </c>
      <c r="B171" t="s">
        <v>10</v>
      </c>
      <c r="C171" t="s">
        <v>388</v>
      </c>
      <c r="D171" t="s">
        <v>82</v>
      </c>
      <c r="E171" t="s">
        <v>2692</v>
      </c>
      <c r="F171">
        <v>21</v>
      </c>
      <c r="G171">
        <v>925000</v>
      </c>
      <c r="H171">
        <v>925000</v>
      </c>
      <c r="I171">
        <v>925000</v>
      </c>
      <c r="J171" t="s">
        <v>8</v>
      </c>
      <c r="K171">
        <v>0</v>
      </c>
      <c r="L171">
        <v>0</v>
      </c>
      <c r="M171">
        <v>0</v>
      </c>
    </row>
    <row r="172" spans="1:13" ht="15" customHeight="1" x14ac:dyDescent="0.25">
      <c r="A172" t="s">
        <v>1761</v>
      </c>
      <c r="B172" t="s">
        <v>26</v>
      </c>
      <c r="C172">
        <v>0</v>
      </c>
      <c r="D172" t="s">
        <v>2682</v>
      </c>
      <c r="E172" t="s">
        <v>2679</v>
      </c>
      <c r="F172">
        <v>24</v>
      </c>
      <c r="G172">
        <v>3250000</v>
      </c>
      <c r="H172">
        <v>3250000</v>
      </c>
      <c r="I172" t="s">
        <v>8</v>
      </c>
      <c r="J172">
        <v>0</v>
      </c>
      <c r="K172">
        <v>0</v>
      </c>
      <c r="L172">
        <v>0</v>
      </c>
      <c r="M172">
        <v>0</v>
      </c>
    </row>
    <row r="173" spans="1:13" ht="15" customHeight="1" x14ac:dyDescent="0.25">
      <c r="A173" t="s">
        <v>1814</v>
      </c>
      <c r="B173" t="s">
        <v>28</v>
      </c>
      <c r="C173" t="s">
        <v>388</v>
      </c>
      <c r="D173" t="s">
        <v>73</v>
      </c>
      <c r="E173" t="s">
        <v>2448</v>
      </c>
      <c r="F173">
        <v>21</v>
      </c>
      <c r="G173">
        <v>790000</v>
      </c>
      <c r="H173">
        <v>790000</v>
      </c>
      <c r="I173" t="s">
        <v>8</v>
      </c>
      <c r="J173">
        <v>0</v>
      </c>
      <c r="K173">
        <v>0</v>
      </c>
      <c r="L173">
        <v>0</v>
      </c>
      <c r="M173">
        <v>0</v>
      </c>
    </row>
    <row r="174" spans="1:13" ht="15" customHeight="1" x14ac:dyDescent="0.25">
      <c r="A174" t="s">
        <v>2183</v>
      </c>
      <c r="B174" t="s">
        <v>63</v>
      </c>
      <c r="C174">
        <v>0</v>
      </c>
      <c r="D174" t="s">
        <v>93</v>
      </c>
      <c r="E174" t="s">
        <v>2692</v>
      </c>
      <c r="F174">
        <v>23</v>
      </c>
      <c r="G174">
        <v>737500</v>
      </c>
      <c r="H174">
        <v>737500</v>
      </c>
      <c r="I174" t="s">
        <v>8</v>
      </c>
      <c r="J174">
        <v>0</v>
      </c>
      <c r="K174">
        <v>0</v>
      </c>
      <c r="L174">
        <v>0</v>
      </c>
      <c r="M174">
        <v>0</v>
      </c>
    </row>
    <row r="175" spans="1:13" ht="15" customHeight="1" x14ac:dyDescent="0.25">
      <c r="A175" t="s">
        <v>2895</v>
      </c>
      <c r="B175" t="s">
        <v>15</v>
      </c>
      <c r="C175">
        <v>0</v>
      </c>
      <c r="D175" t="s">
        <v>2444</v>
      </c>
      <c r="E175" t="s">
        <v>2441</v>
      </c>
      <c r="F175">
        <v>24</v>
      </c>
      <c r="G175">
        <v>3250000</v>
      </c>
      <c r="H175" t="s">
        <v>8</v>
      </c>
      <c r="I175">
        <v>0</v>
      </c>
      <c r="J175">
        <v>0</v>
      </c>
      <c r="K175">
        <v>0</v>
      </c>
      <c r="L175">
        <v>0</v>
      </c>
      <c r="M175">
        <v>0</v>
      </c>
    </row>
    <row r="176" spans="1:13" ht="15" customHeight="1" x14ac:dyDescent="0.25">
      <c r="A176" t="s">
        <v>2173</v>
      </c>
      <c r="B176" t="s">
        <v>63</v>
      </c>
      <c r="C176" t="s">
        <v>388</v>
      </c>
      <c r="D176" t="s">
        <v>93</v>
      </c>
      <c r="E176" t="s">
        <v>2692</v>
      </c>
      <c r="F176">
        <v>22</v>
      </c>
      <c r="G176">
        <v>925000</v>
      </c>
      <c r="H176">
        <v>925000</v>
      </c>
      <c r="I176" t="s">
        <v>8</v>
      </c>
      <c r="J176">
        <v>0</v>
      </c>
      <c r="K176">
        <v>0</v>
      </c>
      <c r="L176">
        <v>0</v>
      </c>
      <c r="M176">
        <v>0</v>
      </c>
    </row>
    <row r="177" spans="1:13" ht="15" customHeight="1" x14ac:dyDescent="0.25">
      <c r="A177" t="s">
        <v>2305</v>
      </c>
      <c r="B177" t="s">
        <v>30</v>
      </c>
      <c r="C177" t="s">
        <v>383</v>
      </c>
      <c r="D177" t="s">
        <v>2446</v>
      </c>
      <c r="E177" t="s">
        <v>2441</v>
      </c>
      <c r="F177">
        <v>34</v>
      </c>
      <c r="G177">
        <v>8000000</v>
      </c>
      <c r="H177">
        <v>8000000</v>
      </c>
      <c r="I177">
        <v>8000000</v>
      </c>
      <c r="J177">
        <v>8000000</v>
      </c>
      <c r="K177">
        <v>8000000</v>
      </c>
      <c r="L177">
        <v>8000000</v>
      </c>
      <c r="M177" t="s">
        <v>7</v>
      </c>
    </row>
    <row r="178" spans="1:13" ht="15" customHeight="1" x14ac:dyDescent="0.25">
      <c r="A178" t="s">
        <v>1753</v>
      </c>
      <c r="B178" t="s">
        <v>25</v>
      </c>
      <c r="C178">
        <v>0</v>
      </c>
      <c r="D178" t="s">
        <v>2446</v>
      </c>
      <c r="E178" t="s">
        <v>2448</v>
      </c>
      <c r="F178">
        <v>24</v>
      </c>
      <c r="G178">
        <v>675000</v>
      </c>
      <c r="H178" t="s">
        <v>8</v>
      </c>
      <c r="I178">
        <v>0</v>
      </c>
      <c r="J178">
        <v>0</v>
      </c>
      <c r="K178">
        <v>0</v>
      </c>
      <c r="L178">
        <v>0</v>
      </c>
      <c r="M178">
        <v>0</v>
      </c>
    </row>
    <row r="179" spans="1:13" ht="15" customHeight="1" x14ac:dyDescent="0.25">
      <c r="A179" t="s">
        <v>1705</v>
      </c>
      <c r="B179" t="s">
        <v>24</v>
      </c>
      <c r="C179">
        <v>0</v>
      </c>
      <c r="D179" t="s">
        <v>2447</v>
      </c>
      <c r="E179" t="s">
        <v>2441</v>
      </c>
      <c r="F179">
        <v>24</v>
      </c>
      <c r="G179">
        <v>3733333</v>
      </c>
      <c r="H179">
        <v>3733333</v>
      </c>
      <c r="I179">
        <v>3733333</v>
      </c>
      <c r="J179" t="s">
        <v>7</v>
      </c>
      <c r="K179">
        <v>0</v>
      </c>
      <c r="L179">
        <v>0</v>
      </c>
      <c r="M179">
        <v>0</v>
      </c>
    </row>
    <row r="180" spans="1:13" ht="15" customHeight="1" x14ac:dyDescent="0.25">
      <c r="A180" t="s">
        <v>2825</v>
      </c>
      <c r="B180" t="s">
        <v>35</v>
      </c>
      <c r="C180" t="s">
        <v>383</v>
      </c>
      <c r="D180" t="s">
        <v>2446</v>
      </c>
      <c r="E180" t="s">
        <v>2441</v>
      </c>
      <c r="F180">
        <v>34</v>
      </c>
      <c r="G180">
        <v>7600000</v>
      </c>
      <c r="H180">
        <v>7600000</v>
      </c>
      <c r="I180" t="s">
        <v>7</v>
      </c>
      <c r="J180">
        <v>0</v>
      </c>
      <c r="K180">
        <v>0</v>
      </c>
      <c r="L180">
        <v>0</v>
      </c>
      <c r="M180">
        <v>0</v>
      </c>
    </row>
    <row r="181" spans="1:13" ht="15" customHeight="1" x14ac:dyDescent="0.25">
      <c r="A181" t="s">
        <v>2759</v>
      </c>
      <c r="B181" t="s">
        <v>15</v>
      </c>
      <c r="C181" t="s">
        <v>390</v>
      </c>
      <c r="D181" t="s">
        <v>2447</v>
      </c>
      <c r="E181" t="s">
        <v>391</v>
      </c>
      <c r="F181">
        <v>18</v>
      </c>
      <c r="G181">
        <v>3425000</v>
      </c>
      <c r="H181">
        <v>3425000</v>
      </c>
      <c r="I181">
        <v>3425000</v>
      </c>
      <c r="J181" t="s">
        <v>8</v>
      </c>
      <c r="K181">
        <v>0</v>
      </c>
      <c r="L181">
        <v>0</v>
      </c>
      <c r="M181">
        <v>0</v>
      </c>
    </row>
    <row r="182" spans="1:13" ht="15" customHeight="1" x14ac:dyDescent="0.25">
      <c r="A182" t="s">
        <v>2794</v>
      </c>
      <c r="B182" t="s">
        <v>22</v>
      </c>
      <c r="C182">
        <v>0</v>
      </c>
      <c r="D182" t="s">
        <v>2444</v>
      </c>
      <c r="E182" t="s">
        <v>2441</v>
      </c>
      <c r="F182">
        <v>30</v>
      </c>
      <c r="G182">
        <v>3400000</v>
      </c>
      <c r="H182">
        <v>3400000</v>
      </c>
      <c r="I182">
        <v>3400000</v>
      </c>
      <c r="J182">
        <v>3400000</v>
      </c>
      <c r="K182" t="s">
        <v>7</v>
      </c>
      <c r="L182">
        <v>0</v>
      </c>
      <c r="M182">
        <v>0</v>
      </c>
    </row>
    <row r="183" spans="1:13" ht="15" customHeight="1" x14ac:dyDescent="0.25">
      <c r="A183" t="s">
        <v>1977</v>
      </c>
      <c r="B183" t="s">
        <v>16</v>
      </c>
      <c r="C183" t="s">
        <v>388</v>
      </c>
      <c r="D183" t="s">
        <v>88</v>
      </c>
      <c r="E183" t="s">
        <v>2692</v>
      </c>
      <c r="F183">
        <v>20</v>
      </c>
      <c r="G183">
        <v>738333</v>
      </c>
      <c r="H183">
        <v>738333</v>
      </c>
      <c r="I183" t="s">
        <v>8</v>
      </c>
      <c r="J183">
        <v>0</v>
      </c>
      <c r="K183">
        <v>0</v>
      </c>
      <c r="L183">
        <v>0</v>
      </c>
      <c r="M183">
        <v>0</v>
      </c>
    </row>
    <row r="184" spans="1:13" ht="15" customHeight="1" x14ac:dyDescent="0.25">
      <c r="A184" t="s">
        <v>2222</v>
      </c>
      <c r="B184" t="s">
        <v>13</v>
      </c>
      <c r="C184">
        <v>0</v>
      </c>
      <c r="D184" t="s">
        <v>2464</v>
      </c>
      <c r="E184" t="s">
        <v>2441</v>
      </c>
      <c r="F184">
        <v>25</v>
      </c>
      <c r="G184">
        <v>1500000</v>
      </c>
      <c r="H184" t="s">
        <v>8</v>
      </c>
      <c r="I184">
        <v>0</v>
      </c>
      <c r="J184">
        <v>0</v>
      </c>
      <c r="K184">
        <v>0</v>
      </c>
      <c r="L184">
        <v>0</v>
      </c>
      <c r="M184">
        <v>0</v>
      </c>
    </row>
    <row r="185" spans="1:13" ht="15" customHeight="1" x14ac:dyDescent="0.25">
      <c r="A185" t="s">
        <v>1974</v>
      </c>
      <c r="B185" t="s">
        <v>16</v>
      </c>
      <c r="C185" t="s">
        <v>388</v>
      </c>
      <c r="D185" t="s">
        <v>88</v>
      </c>
      <c r="E185" t="s">
        <v>2692</v>
      </c>
      <c r="F185">
        <v>24</v>
      </c>
      <c r="G185">
        <v>925000</v>
      </c>
      <c r="H185" t="s">
        <v>8</v>
      </c>
      <c r="I185">
        <v>0</v>
      </c>
      <c r="J185">
        <v>0</v>
      </c>
      <c r="K185">
        <v>0</v>
      </c>
      <c r="L185">
        <v>0</v>
      </c>
      <c r="M185">
        <v>0</v>
      </c>
    </row>
    <row r="186" spans="1:13" ht="15" customHeight="1" x14ac:dyDescent="0.25">
      <c r="A186" t="s">
        <v>2559</v>
      </c>
      <c r="B186" t="s">
        <v>27</v>
      </c>
      <c r="C186" t="s">
        <v>372</v>
      </c>
      <c r="D186" t="s">
        <v>2440</v>
      </c>
      <c r="E186" t="s">
        <v>376</v>
      </c>
      <c r="F186">
        <v>34</v>
      </c>
      <c r="G186">
        <v>5800000</v>
      </c>
      <c r="H186" t="s">
        <v>7</v>
      </c>
      <c r="I186">
        <v>0</v>
      </c>
      <c r="J186">
        <v>0</v>
      </c>
      <c r="K186">
        <v>0</v>
      </c>
      <c r="L186">
        <v>0</v>
      </c>
      <c r="M186">
        <v>0</v>
      </c>
    </row>
    <row r="187" spans="1:13" ht="15" customHeight="1" x14ac:dyDescent="0.25">
      <c r="A187" t="s">
        <v>1919</v>
      </c>
      <c r="B187" t="s">
        <v>15</v>
      </c>
      <c r="C187">
        <v>0</v>
      </c>
      <c r="D187" t="s">
        <v>2444</v>
      </c>
      <c r="E187" t="s">
        <v>2441</v>
      </c>
      <c r="F187">
        <v>29</v>
      </c>
      <c r="G187">
        <v>2850000</v>
      </c>
      <c r="H187">
        <v>2850000</v>
      </c>
      <c r="I187" t="s">
        <v>7</v>
      </c>
      <c r="J187">
        <v>0</v>
      </c>
      <c r="K187">
        <v>0</v>
      </c>
      <c r="L187">
        <v>0</v>
      </c>
      <c r="M187">
        <v>0</v>
      </c>
    </row>
    <row r="188" spans="1:13" ht="15" customHeight="1" x14ac:dyDescent="0.25">
      <c r="A188" t="s">
        <v>2751</v>
      </c>
      <c r="B188" t="s">
        <v>24</v>
      </c>
      <c r="C188">
        <v>0</v>
      </c>
      <c r="D188">
        <v>0</v>
      </c>
      <c r="E188">
        <v>0</v>
      </c>
      <c r="F188">
        <v>0</v>
      </c>
      <c r="G188">
        <v>0</v>
      </c>
      <c r="H188">
        <v>0</v>
      </c>
      <c r="I188">
        <v>0</v>
      </c>
      <c r="J188">
        <v>0</v>
      </c>
      <c r="K188">
        <v>0</v>
      </c>
      <c r="L188">
        <v>0</v>
      </c>
      <c r="M188">
        <v>0</v>
      </c>
    </row>
    <row r="189" spans="1:13" ht="15" customHeight="1" x14ac:dyDescent="0.25">
      <c r="A189" t="s">
        <v>2270</v>
      </c>
      <c r="B189" t="s">
        <v>20</v>
      </c>
      <c r="C189">
        <v>0</v>
      </c>
      <c r="D189" t="s">
        <v>127</v>
      </c>
      <c r="E189" t="s">
        <v>2441</v>
      </c>
      <c r="F189">
        <v>27</v>
      </c>
      <c r="G189">
        <v>675000</v>
      </c>
      <c r="H189" t="s">
        <v>7</v>
      </c>
      <c r="I189">
        <v>0</v>
      </c>
      <c r="J189">
        <v>0</v>
      </c>
      <c r="K189">
        <v>0</v>
      </c>
      <c r="L189">
        <v>0</v>
      </c>
      <c r="M189">
        <v>0</v>
      </c>
    </row>
    <row r="190" spans="1:13" ht="15" customHeight="1" x14ac:dyDescent="0.25">
      <c r="A190" t="s">
        <v>2180</v>
      </c>
      <c r="B190" t="s">
        <v>63</v>
      </c>
      <c r="C190" t="s">
        <v>388</v>
      </c>
      <c r="D190" t="s">
        <v>82</v>
      </c>
      <c r="E190" t="s">
        <v>2692</v>
      </c>
      <c r="F190">
        <v>22</v>
      </c>
      <c r="G190">
        <v>894166</v>
      </c>
      <c r="H190" t="s">
        <v>8</v>
      </c>
      <c r="I190">
        <v>0</v>
      </c>
      <c r="J190">
        <v>0</v>
      </c>
      <c r="K190">
        <v>0</v>
      </c>
      <c r="L190">
        <v>0</v>
      </c>
      <c r="M190">
        <v>0</v>
      </c>
    </row>
    <row r="191" spans="1:13" ht="15" customHeight="1" x14ac:dyDescent="0.25">
      <c r="A191" t="s">
        <v>2363</v>
      </c>
      <c r="B191" t="s">
        <v>27</v>
      </c>
      <c r="C191">
        <v>0</v>
      </c>
      <c r="D191" t="s">
        <v>2452</v>
      </c>
      <c r="E191" t="s">
        <v>2448</v>
      </c>
      <c r="F191">
        <v>23</v>
      </c>
      <c r="G191">
        <v>700000</v>
      </c>
      <c r="H191">
        <v>700000</v>
      </c>
      <c r="I191" t="s">
        <v>8</v>
      </c>
      <c r="J191">
        <v>0</v>
      </c>
      <c r="K191">
        <v>0</v>
      </c>
      <c r="L191">
        <v>0</v>
      </c>
      <c r="M191">
        <v>0</v>
      </c>
    </row>
    <row r="192" spans="1:13" ht="30" customHeight="1" x14ac:dyDescent="0.25">
      <c r="A192" t="s">
        <v>1525</v>
      </c>
      <c r="B192" t="s">
        <v>9</v>
      </c>
      <c r="C192">
        <v>0</v>
      </c>
      <c r="D192" t="s">
        <v>73</v>
      </c>
      <c r="E192" t="s">
        <v>2448</v>
      </c>
      <c r="F192">
        <v>30</v>
      </c>
      <c r="G192">
        <v>700000</v>
      </c>
      <c r="H192">
        <v>700000</v>
      </c>
      <c r="I192" t="s">
        <v>7</v>
      </c>
      <c r="J192">
        <v>0</v>
      </c>
      <c r="K192">
        <v>0</v>
      </c>
      <c r="L192">
        <v>0</v>
      </c>
      <c r="M192">
        <v>0</v>
      </c>
    </row>
    <row r="193" spans="1:13" ht="15" customHeight="1" x14ac:dyDescent="0.25">
      <c r="A193" t="s">
        <v>1360</v>
      </c>
      <c r="B193" t="s">
        <v>9</v>
      </c>
      <c r="C193">
        <v>0</v>
      </c>
      <c r="D193" t="s">
        <v>2446</v>
      </c>
      <c r="E193" t="s">
        <v>2441</v>
      </c>
      <c r="F193">
        <v>22</v>
      </c>
      <c r="G193" t="s">
        <v>8</v>
      </c>
      <c r="H193">
        <v>0</v>
      </c>
      <c r="I193">
        <v>0</v>
      </c>
      <c r="J193">
        <v>0</v>
      </c>
      <c r="K193">
        <v>0</v>
      </c>
      <c r="L193">
        <v>0</v>
      </c>
      <c r="M193">
        <v>0</v>
      </c>
    </row>
    <row r="194" spans="1:13" ht="15" customHeight="1" x14ac:dyDescent="0.25">
      <c r="A194" t="s">
        <v>1863</v>
      </c>
      <c r="B194" t="s">
        <v>2505</v>
      </c>
      <c r="C194" t="s">
        <v>383</v>
      </c>
      <c r="D194" t="s">
        <v>381</v>
      </c>
      <c r="E194" t="s">
        <v>2679</v>
      </c>
      <c r="F194">
        <v>29</v>
      </c>
      <c r="G194">
        <v>8000000</v>
      </c>
      <c r="H194">
        <v>8000000</v>
      </c>
      <c r="I194">
        <v>8000000</v>
      </c>
      <c r="J194">
        <v>8000000</v>
      </c>
      <c r="K194">
        <v>8000000</v>
      </c>
      <c r="L194">
        <v>8000000</v>
      </c>
      <c r="M194">
        <v>8000000</v>
      </c>
    </row>
    <row r="195" spans="1:13" ht="15" customHeight="1" x14ac:dyDescent="0.25">
      <c r="A195" t="s">
        <v>1677</v>
      </c>
      <c r="B195" t="s">
        <v>14</v>
      </c>
      <c r="C195" t="s">
        <v>388</v>
      </c>
      <c r="D195" t="s">
        <v>2447</v>
      </c>
      <c r="E195" t="s">
        <v>2448</v>
      </c>
      <c r="F195">
        <v>22</v>
      </c>
      <c r="G195">
        <v>894166</v>
      </c>
      <c r="H195" t="s">
        <v>8</v>
      </c>
      <c r="I195">
        <v>0</v>
      </c>
      <c r="J195">
        <v>0</v>
      </c>
      <c r="K195">
        <v>0</v>
      </c>
      <c r="L195">
        <v>0</v>
      </c>
      <c r="M195">
        <v>0</v>
      </c>
    </row>
    <row r="196" spans="1:13" ht="15" customHeight="1" x14ac:dyDescent="0.25">
      <c r="A196" t="s">
        <v>1908</v>
      </c>
      <c r="B196" t="s">
        <v>13</v>
      </c>
      <c r="C196" t="s">
        <v>388</v>
      </c>
      <c r="D196" t="s">
        <v>82</v>
      </c>
      <c r="E196" t="s">
        <v>2448</v>
      </c>
      <c r="F196">
        <v>22</v>
      </c>
      <c r="G196">
        <v>925000</v>
      </c>
      <c r="H196">
        <v>925000</v>
      </c>
      <c r="I196" t="s">
        <v>8</v>
      </c>
      <c r="J196">
        <v>0</v>
      </c>
      <c r="K196">
        <v>0</v>
      </c>
      <c r="L196">
        <v>0</v>
      </c>
      <c r="M196">
        <v>0</v>
      </c>
    </row>
    <row r="197" spans="1:13" ht="15" customHeight="1" x14ac:dyDescent="0.25">
      <c r="A197" t="s">
        <v>2575</v>
      </c>
      <c r="B197" t="s">
        <v>25</v>
      </c>
      <c r="C197" t="s">
        <v>388</v>
      </c>
      <c r="D197" t="s">
        <v>2452</v>
      </c>
      <c r="E197" t="s">
        <v>2448</v>
      </c>
      <c r="F197">
        <v>22</v>
      </c>
      <c r="G197">
        <v>925000</v>
      </c>
      <c r="H197">
        <v>925000</v>
      </c>
      <c r="I197" t="s">
        <v>8</v>
      </c>
      <c r="J197">
        <v>0</v>
      </c>
      <c r="K197">
        <v>0</v>
      </c>
      <c r="L197">
        <v>0</v>
      </c>
      <c r="M197">
        <v>0</v>
      </c>
    </row>
    <row r="198" spans="1:13" ht="15" customHeight="1" x14ac:dyDescent="0.25">
      <c r="A198" t="s">
        <v>2377</v>
      </c>
      <c r="B198" t="s">
        <v>13</v>
      </c>
      <c r="C198">
        <v>0</v>
      </c>
      <c r="D198" t="s">
        <v>2455</v>
      </c>
      <c r="E198" t="s">
        <v>2441</v>
      </c>
      <c r="F198">
        <v>28</v>
      </c>
      <c r="G198">
        <v>1000000</v>
      </c>
      <c r="H198">
        <v>1000000</v>
      </c>
      <c r="I198">
        <v>1000000</v>
      </c>
      <c r="J198" t="s">
        <v>7</v>
      </c>
      <c r="K198">
        <v>0</v>
      </c>
      <c r="L198">
        <v>0</v>
      </c>
      <c r="M198">
        <v>0</v>
      </c>
    </row>
    <row r="199" spans="1:13" ht="15" customHeight="1" x14ac:dyDescent="0.25">
      <c r="A199" t="s">
        <v>2394</v>
      </c>
      <c r="B199" t="s">
        <v>23</v>
      </c>
      <c r="C199">
        <v>0</v>
      </c>
      <c r="D199" t="s">
        <v>93</v>
      </c>
      <c r="E199" t="s">
        <v>2692</v>
      </c>
      <c r="F199">
        <v>27</v>
      </c>
      <c r="G199">
        <v>700000</v>
      </c>
      <c r="H199" t="s">
        <v>7</v>
      </c>
      <c r="I199">
        <v>0</v>
      </c>
      <c r="J199">
        <v>0</v>
      </c>
      <c r="K199">
        <v>0</v>
      </c>
      <c r="L199">
        <v>0</v>
      </c>
      <c r="M199">
        <v>0</v>
      </c>
    </row>
    <row r="200" spans="1:13" ht="15" customHeight="1" x14ac:dyDescent="0.25">
      <c r="A200" t="s">
        <v>1600</v>
      </c>
      <c r="B200" t="s">
        <v>24</v>
      </c>
      <c r="C200">
        <v>0</v>
      </c>
      <c r="D200" t="s">
        <v>2446</v>
      </c>
      <c r="E200" t="s">
        <v>2441</v>
      </c>
      <c r="F200">
        <v>25</v>
      </c>
      <c r="G200">
        <v>1500000</v>
      </c>
      <c r="H200">
        <v>1500000</v>
      </c>
      <c r="I200" t="s">
        <v>7</v>
      </c>
      <c r="J200">
        <v>0</v>
      </c>
      <c r="K200">
        <v>0</v>
      </c>
      <c r="L200">
        <v>0</v>
      </c>
      <c r="M200">
        <v>0</v>
      </c>
    </row>
    <row r="201" spans="1:13" ht="15" customHeight="1" x14ac:dyDescent="0.25">
      <c r="A201" t="s">
        <v>2150</v>
      </c>
      <c r="B201" t="s">
        <v>6</v>
      </c>
      <c r="C201">
        <v>0</v>
      </c>
      <c r="D201" t="s">
        <v>73</v>
      </c>
      <c r="E201" t="s">
        <v>2448</v>
      </c>
      <c r="F201">
        <v>27</v>
      </c>
      <c r="G201">
        <v>700000</v>
      </c>
      <c r="H201" t="s">
        <v>7</v>
      </c>
      <c r="I201">
        <v>0</v>
      </c>
      <c r="J201">
        <v>0</v>
      </c>
      <c r="K201">
        <v>0</v>
      </c>
      <c r="L201">
        <v>0</v>
      </c>
      <c r="M201">
        <v>0</v>
      </c>
    </row>
    <row r="202" spans="1:13" ht="15" customHeight="1" x14ac:dyDescent="0.25">
      <c r="A202" t="s">
        <v>1651</v>
      </c>
      <c r="B202" t="s">
        <v>30</v>
      </c>
      <c r="C202">
        <v>0</v>
      </c>
      <c r="D202" t="s">
        <v>2447</v>
      </c>
      <c r="E202" t="s">
        <v>2448</v>
      </c>
      <c r="F202">
        <v>25</v>
      </c>
      <c r="G202">
        <v>700000</v>
      </c>
      <c r="H202">
        <v>700000</v>
      </c>
      <c r="I202" t="s">
        <v>8</v>
      </c>
      <c r="J202">
        <v>0</v>
      </c>
      <c r="K202">
        <v>0</v>
      </c>
      <c r="L202">
        <v>0</v>
      </c>
      <c r="M202">
        <v>0</v>
      </c>
    </row>
    <row r="203" spans="1:13" ht="15" customHeight="1" x14ac:dyDescent="0.25">
      <c r="A203" t="s">
        <v>2041</v>
      </c>
      <c r="B203" t="s">
        <v>23</v>
      </c>
      <c r="C203" t="s">
        <v>405</v>
      </c>
      <c r="D203" t="s">
        <v>82</v>
      </c>
      <c r="E203" t="s">
        <v>2692</v>
      </c>
      <c r="F203">
        <v>22</v>
      </c>
      <c r="G203">
        <v>691666</v>
      </c>
      <c r="H203" t="s">
        <v>8</v>
      </c>
      <c r="I203">
        <v>0</v>
      </c>
      <c r="J203">
        <v>0</v>
      </c>
      <c r="K203">
        <v>0</v>
      </c>
      <c r="L203">
        <v>0</v>
      </c>
      <c r="M203">
        <v>0</v>
      </c>
    </row>
    <row r="204" spans="1:13" ht="15" customHeight="1" x14ac:dyDescent="0.25">
      <c r="A204" t="s">
        <v>2376</v>
      </c>
      <c r="B204" t="s">
        <v>135</v>
      </c>
      <c r="C204">
        <v>0</v>
      </c>
      <c r="D204" t="s">
        <v>93</v>
      </c>
      <c r="E204" t="s">
        <v>2679</v>
      </c>
      <c r="F204">
        <v>24</v>
      </c>
      <c r="G204">
        <v>725000</v>
      </c>
      <c r="H204" t="s">
        <v>8</v>
      </c>
      <c r="I204">
        <v>0</v>
      </c>
      <c r="J204">
        <v>0</v>
      </c>
      <c r="K204">
        <v>0</v>
      </c>
      <c r="L204">
        <v>0</v>
      </c>
      <c r="M204">
        <v>0</v>
      </c>
    </row>
    <row r="205" spans="1:13" ht="15" customHeight="1" x14ac:dyDescent="0.25">
      <c r="A205" t="s">
        <v>2812</v>
      </c>
      <c r="B205" t="s">
        <v>20</v>
      </c>
      <c r="C205">
        <v>0</v>
      </c>
      <c r="D205" t="s">
        <v>2450</v>
      </c>
      <c r="E205" t="s">
        <v>2441</v>
      </c>
      <c r="F205">
        <v>34</v>
      </c>
      <c r="G205">
        <v>5272727</v>
      </c>
      <c r="H205">
        <v>5272727</v>
      </c>
      <c r="I205">
        <v>5272727</v>
      </c>
      <c r="J205" t="s">
        <v>7</v>
      </c>
      <c r="K205">
        <v>0</v>
      </c>
      <c r="L205">
        <v>0</v>
      </c>
      <c r="M205">
        <v>0</v>
      </c>
    </row>
    <row r="206" spans="1:13" ht="15" customHeight="1" x14ac:dyDescent="0.25">
      <c r="A206" t="s">
        <v>1380</v>
      </c>
      <c r="B206" t="s">
        <v>18</v>
      </c>
      <c r="C206">
        <v>0</v>
      </c>
      <c r="D206" t="s">
        <v>73</v>
      </c>
      <c r="E206" t="s">
        <v>2441</v>
      </c>
      <c r="F206">
        <v>24</v>
      </c>
      <c r="G206">
        <v>675000</v>
      </c>
      <c r="H206" t="s">
        <v>8</v>
      </c>
      <c r="I206">
        <v>0</v>
      </c>
      <c r="J206">
        <v>0</v>
      </c>
      <c r="K206">
        <v>0</v>
      </c>
      <c r="L206">
        <v>0</v>
      </c>
      <c r="M206">
        <v>0</v>
      </c>
    </row>
    <row r="207" spans="1:13" ht="15" customHeight="1" x14ac:dyDescent="0.25">
      <c r="A207" t="s">
        <v>2493</v>
      </c>
      <c r="B207" t="s">
        <v>16</v>
      </c>
      <c r="C207" t="s">
        <v>388</v>
      </c>
      <c r="D207" t="s">
        <v>82</v>
      </c>
      <c r="E207" t="s">
        <v>2692</v>
      </c>
      <c r="F207">
        <v>22</v>
      </c>
      <c r="G207">
        <v>1293750</v>
      </c>
      <c r="H207">
        <v>1293750</v>
      </c>
      <c r="I207" t="s">
        <v>8</v>
      </c>
      <c r="J207">
        <v>0</v>
      </c>
      <c r="K207">
        <v>0</v>
      </c>
      <c r="L207">
        <v>0</v>
      </c>
      <c r="M207">
        <v>0</v>
      </c>
    </row>
    <row r="208" spans="1:13" ht="15" customHeight="1" x14ac:dyDescent="0.25">
      <c r="A208" t="s">
        <v>1526</v>
      </c>
      <c r="B208" t="s">
        <v>33</v>
      </c>
      <c r="C208">
        <v>0</v>
      </c>
      <c r="D208" t="s">
        <v>381</v>
      </c>
      <c r="E208" t="s">
        <v>2679</v>
      </c>
      <c r="F208">
        <v>25</v>
      </c>
      <c r="G208">
        <v>4500000</v>
      </c>
      <c r="H208" t="s">
        <v>7</v>
      </c>
      <c r="I208">
        <v>0</v>
      </c>
      <c r="J208">
        <v>0</v>
      </c>
      <c r="K208">
        <v>0</v>
      </c>
      <c r="L208">
        <v>0</v>
      </c>
      <c r="M208">
        <v>0</v>
      </c>
    </row>
    <row r="209" spans="1:13" ht="15" customHeight="1" x14ac:dyDescent="0.25">
      <c r="A209" t="s">
        <v>1376</v>
      </c>
      <c r="B209" t="s">
        <v>9</v>
      </c>
      <c r="C209">
        <v>0</v>
      </c>
      <c r="D209" t="s">
        <v>2444</v>
      </c>
      <c r="E209" t="s">
        <v>2448</v>
      </c>
      <c r="F209">
        <v>24</v>
      </c>
      <c r="G209">
        <v>700000</v>
      </c>
      <c r="H209" t="s">
        <v>8</v>
      </c>
      <c r="I209">
        <v>0</v>
      </c>
      <c r="J209">
        <v>0</v>
      </c>
      <c r="K209">
        <v>0</v>
      </c>
      <c r="L209">
        <v>0</v>
      </c>
      <c r="M209">
        <v>0</v>
      </c>
    </row>
    <row r="210" spans="1:13" ht="15" customHeight="1" x14ac:dyDescent="0.25">
      <c r="A210" t="s">
        <v>1582</v>
      </c>
      <c r="B210" t="s">
        <v>32</v>
      </c>
      <c r="C210" t="s">
        <v>388</v>
      </c>
      <c r="D210" t="s">
        <v>2446</v>
      </c>
      <c r="E210" t="s">
        <v>2441</v>
      </c>
      <c r="F210">
        <v>22</v>
      </c>
      <c r="G210">
        <v>890000</v>
      </c>
      <c r="H210" t="s">
        <v>8</v>
      </c>
      <c r="I210">
        <v>0</v>
      </c>
      <c r="J210">
        <v>0</v>
      </c>
      <c r="K210">
        <v>0</v>
      </c>
      <c r="L210">
        <v>0</v>
      </c>
      <c r="M210">
        <v>0</v>
      </c>
    </row>
    <row r="211" spans="1:13" ht="15" customHeight="1" x14ac:dyDescent="0.25">
      <c r="A211" t="s">
        <v>1529</v>
      </c>
      <c r="B211" t="s">
        <v>27</v>
      </c>
      <c r="C211" t="s">
        <v>388</v>
      </c>
      <c r="D211" t="s">
        <v>2447</v>
      </c>
      <c r="E211" t="s">
        <v>2441</v>
      </c>
      <c r="F211">
        <v>22</v>
      </c>
      <c r="G211">
        <v>1223333</v>
      </c>
      <c r="H211" t="s">
        <v>8</v>
      </c>
      <c r="I211">
        <v>0</v>
      </c>
      <c r="J211">
        <v>0</v>
      </c>
      <c r="K211">
        <v>0</v>
      </c>
      <c r="L211">
        <v>0</v>
      </c>
      <c r="M211">
        <v>0</v>
      </c>
    </row>
    <row r="212" spans="1:13" ht="15" customHeight="1" x14ac:dyDescent="0.25">
      <c r="A212" t="s">
        <v>1511</v>
      </c>
      <c r="B212" t="s">
        <v>63</v>
      </c>
      <c r="C212">
        <v>0</v>
      </c>
      <c r="D212" t="s">
        <v>73</v>
      </c>
      <c r="E212" t="s">
        <v>2692</v>
      </c>
      <c r="F212">
        <v>27</v>
      </c>
      <c r="G212">
        <v>675000</v>
      </c>
      <c r="H212" t="s">
        <v>7</v>
      </c>
      <c r="I212">
        <v>0</v>
      </c>
      <c r="J212">
        <v>0</v>
      </c>
      <c r="K212">
        <v>0</v>
      </c>
      <c r="L212">
        <v>0</v>
      </c>
      <c r="M212">
        <v>0</v>
      </c>
    </row>
    <row r="213" spans="1:13" ht="15" customHeight="1" x14ac:dyDescent="0.25">
      <c r="A213" t="s">
        <v>2837</v>
      </c>
      <c r="B213" t="s">
        <v>9</v>
      </c>
      <c r="C213" t="s">
        <v>2501</v>
      </c>
      <c r="D213" t="s">
        <v>2447</v>
      </c>
      <c r="E213" t="s">
        <v>2441</v>
      </c>
      <c r="F213">
        <v>42</v>
      </c>
      <c r="G213">
        <v>3750000</v>
      </c>
      <c r="H213" t="s">
        <v>7</v>
      </c>
      <c r="I213">
        <v>0</v>
      </c>
      <c r="J213">
        <v>0</v>
      </c>
      <c r="K213">
        <v>0</v>
      </c>
      <c r="L213">
        <v>0</v>
      </c>
      <c r="M213">
        <v>0</v>
      </c>
    </row>
    <row r="214" spans="1:13" ht="15" customHeight="1" x14ac:dyDescent="0.25">
      <c r="A214" t="s">
        <v>2359</v>
      </c>
      <c r="B214" t="s">
        <v>34</v>
      </c>
      <c r="C214" t="s">
        <v>388</v>
      </c>
      <c r="D214" t="s">
        <v>82</v>
      </c>
      <c r="E214" t="s">
        <v>2448</v>
      </c>
      <c r="F214">
        <v>23</v>
      </c>
      <c r="G214">
        <v>765000</v>
      </c>
      <c r="H214" t="s">
        <v>8</v>
      </c>
      <c r="I214">
        <v>0</v>
      </c>
      <c r="J214">
        <v>0</v>
      </c>
      <c r="K214">
        <v>0</v>
      </c>
      <c r="L214">
        <v>0</v>
      </c>
      <c r="M214">
        <v>0</v>
      </c>
    </row>
    <row r="215" spans="1:13" ht="15" customHeight="1" x14ac:dyDescent="0.25">
      <c r="A215" t="s">
        <v>2317</v>
      </c>
      <c r="B215" t="s">
        <v>30</v>
      </c>
      <c r="C215" t="s">
        <v>388</v>
      </c>
      <c r="D215" t="s">
        <v>2454</v>
      </c>
      <c r="E215" t="s">
        <v>2448</v>
      </c>
      <c r="F215">
        <v>20</v>
      </c>
      <c r="G215">
        <v>903333</v>
      </c>
      <c r="H215">
        <v>903333</v>
      </c>
      <c r="I215">
        <v>903333</v>
      </c>
      <c r="J215" t="s">
        <v>8</v>
      </c>
      <c r="K215">
        <v>0</v>
      </c>
      <c r="L215">
        <v>0</v>
      </c>
      <c r="M215">
        <v>0</v>
      </c>
    </row>
    <row r="216" spans="1:13" ht="15" customHeight="1" x14ac:dyDescent="0.25">
      <c r="A216" t="s">
        <v>2733</v>
      </c>
      <c r="B216" t="s">
        <v>22</v>
      </c>
      <c r="C216" t="s">
        <v>383</v>
      </c>
      <c r="D216" t="s">
        <v>2447</v>
      </c>
      <c r="E216" t="s">
        <v>2441</v>
      </c>
      <c r="F216">
        <v>28</v>
      </c>
      <c r="G216">
        <v>3500000</v>
      </c>
      <c r="H216">
        <v>3500000</v>
      </c>
      <c r="I216">
        <v>3500000</v>
      </c>
      <c r="J216" t="s">
        <v>7</v>
      </c>
      <c r="K216">
        <v>0</v>
      </c>
      <c r="L216">
        <v>0</v>
      </c>
      <c r="M216">
        <v>0</v>
      </c>
    </row>
    <row r="217" spans="1:13" ht="15" customHeight="1" x14ac:dyDescent="0.25">
      <c r="A217" t="s">
        <v>2497</v>
      </c>
      <c r="B217" t="s">
        <v>18</v>
      </c>
      <c r="C217">
        <v>0</v>
      </c>
      <c r="D217" t="s">
        <v>2440</v>
      </c>
      <c r="E217" t="s">
        <v>2441</v>
      </c>
      <c r="F217">
        <v>28</v>
      </c>
      <c r="G217">
        <v>2150000</v>
      </c>
      <c r="H217">
        <v>2150000</v>
      </c>
      <c r="I217" t="s">
        <v>7</v>
      </c>
      <c r="J217">
        <v>0</v>
      </c>
      <c r="K217">
        <v>0</v>
      </c>
      <c r="L217">
        <v>0</v>
      </c>
      <c r="M217">
        <v>0</v>
      </c>
    </row>
    <row r="218" spans="1:13" ht="15" customHeight="1" x14ac:dyDescent="0.25">
      <c r="A218" t="s">
        <v>2662</v>
      </c>
      <c r="B218" t="s">
        <v>35</v>
      </c>
      <c r="C218" t="s">
        <v>388</v>
      </c>
      <c r="D218" t="s">
        <v>2443</v>
      </c>
      <c r="E218" t="s">
        <v>2448</v>
      </c>
      <c r="F218">
        <v>26</v>
      </c>
      <c r="G218">
        <v>925000</v>
      </c>
      <c r="H218" t="s">
        <v>7</v>
      </c>
      <c r="I218">
        <v>0</v>
      </c>
      <c r="J218">
        <v>0</v>
      </c>
      <c r="K218">
        <v>0</v>
      </c>
      <c r="L218">
        <v>0</v>
      </c>
      <c r="M218">
        <v>0</v>
      </c>
    </row>
    <row r="219" spans="1:13" ht="15" customHeight="1" x14ac:dyDescent="0.25">
      <c r="A219" t="s">
        <v>1543</v>
      </c>
      <c r="B219" t="s">
        <v>27</v>
      </c>
      <c r="C219" t="s">
        <v>388</v>
      </c>
      <c r="D219" t="s">
        <v>73</v>
      </c>
      <c r="E219" t="s">
        <v>2448</v>
      </c>
      <c r="F219">
        <v>22</v>
      </c>
      <c r="G219">
        <v>894166</v>
      </c>
      <c r="H219" t="s">
        <v>8</v>
      </c>
      <c r="I219">
        <v>0</v>
      </c>
      <c r="J219">
        <v>0</v>
      </c>
      <c r="K219">
        <v>0</v>
      </c>
      <c r="L219">
        <v>0</v>
      </c>
      <c r="M219">
        <v>0</v>
      </c>
    </row>
    <row r="220" spans="1:13" ht="15" customHeight="1" x14ac:dyDescent="0.25">
      <c r="A220" t="s">
        <v>2316</v>
      </c>
      <c r="B220" t="s">
        <v>30</v>
      </c>
      <c r="C220" t="s">
        <v>388</v>
      </c>
      <c r="D220" t="s">
        <v>73</v>
      </c>
      <c r="E220" t="s">
        <v>2448</v>
      </c>
      <c r="F220">
        <v>20</v>
      </c>
      <c r="G220">
        <v>927500</v>
      </c>
      <c r="H220">
        <v>927500</v>
      </c>
      <c r="I220">
        <v>927500</v>
      </c>
      <c r="J220" t="s">
        <v>8</v>
      </c>
      <c r="K220">
        <v>0</v>
      </c>
      <c r="L220">
        <v>0</v>
      </c>
      <c r="M220">
        <v>0</v>
      </c>
    </row>
    <row r="221" spans="1:13" ht="15" customHeight="1" x14ac:dyDescent="0.25">
      <c r="A221" t="s">
        <v>1442</v>
      </c>
      <c r="B221" t="s">
        <v>17</v>
      </c>
      <c r="C221" t="s">
        <v>388</v>
      </c>
      <c r="D221" t="s">
        <v>2447</v>
      </c>
      <c r="E221" t="s">
        <v>2448</v>
      </c>
      <c r="F221">
        <v>21</v>
      </c>
      <c r="G221">
        <v>894166</v>
      </c>
      <c r="H221">
        <v>894166</v>
      </c>
      <c r="I221" t="s">
        <v>8</v>
      </c>
      <c r="J221">
        <v>0</v>
      </c>
      <c r="K221">
        <v>0</v>
      </c>
      <c r="L221">
        <v>0</v>
      </c>
      <c r="M221">
        <v>0</v>
      </c>
    </row>
    <row r="222" spans="1:13" ht="15" customHeight="1" x14ac:dyDescent="0.25">
      <c r="A222" t="s">
        <v>2165</v>
      </c>
      <c r="B222" t="s">
        <v>63</v>
      </c>
      <c r="C222">
        <v>0</v>
      </c>
      <c r="D222" t="s">
        <v>382</v>
      </c>
      <c r="E222" t="s">
        <v>2679</v>
      </c>
      <c r="F222">
        <v>21</v>
      </c>
      <c r="G222">
        <v>4600000</v>
      </c>
      <c r="H222">
        <v>4600000</v>
      </c>
      <c r="I222">
        <v>4600000</v>
      </c>
      <c r="J222">
        <v>4600000</v>
      </c>
      <c r="K222">
        <v>4600000</v>
      </c>
      <c r="L222">
        <v>4600000</v>
      </c>
      <c r="M222" t="s">
        <v>7</v>
      </c>
    </row>
    <row r="223" spans="1:13" ht="15" customHeight="1" x14ac:dyDescent="0.25">
      <c r="A223" t="s">
        <v>1771</v>
      </c>
      <c r="B223" t="s">
        <v>26</v>
      </c>
      <c r="C223" t="s">
        <v>388</v>
      </c>
      <c r="D223" t="s">
        <v>2698</v>
      </c>
      <c r="E223" t="s">
        <v>2679</v>
      </c>
      <c r="F223">
        <v>19</v>
      </c>
      <c r="G223">
        <v>1244166</v>
      </c>
      <c r="H223">
        <v>1244166</v>
      </c>
      <c r="I223" t="s">
        <v>8</v>
      </c>
      <c r="J223">
        <v>0</v>
      </c>
      <c r="K223">
        <v>0</v>
      </c>
      <c r="L223">
        <v>0</v>
      </c>
      <c r="M223">
        <v>0</v>
      </c>
    </row>
    <row r="224" spans="1:13" ht="15" customHeight="1" x14ac:dyDescent="0.25">
      <c r="A224" t="s">
        <v>1579</v>
      </c>
      <c r="B224" t="s">
        <v>32</v>
      </c>
      <c r="C224" t="s">
        <v>388</v>
      </c>
      <c r="D224" t="s">
        <v>73</v>
      </c>
      <c r="E224" t="s">
        <v>2441</v>
      </c>
      <c r="F224">
        <v>22</v>
      </c>
      <c r="G224">
        <v>935833</v>
      </c>
      <c r="H224" t="s">
        <v>8</v>
      </c>
      <c r="I224">
        <v>0</v>
      </c>
      <c r="J224">
        <v>0</v>
      </c>
      <c r="K224">
        <v>0</v>
      </c>
      <c r="L224">
        <v>0</v>
      </c>
      <c r="M224">
        <v>0</v>
      </c>
    </row>
    <row r="225" spans="1:13" ht="15" customHeight="1" x14ac:dyDescent="0.25">
      <c r="A225" t="s">
        <v>1728</v>
      </c>
      <c r="B225" t="s">
        <v>25</v>
      </c>
      <c r="C225">
        <v>0</v>
      </c>
      <c r="D225" t="s">
        <v>73</v>
      </c>
      <c r="E225" t="s">
        <v>2441</v>
      </c>
      <c r="F225">
        <v>28</v>
      </c>
      <c r="G225">
        <v>3350000</v>
      </c>
      <c r="H225">
        <v>3350000</v>
      </c>
      <c r="I225" t="s">
        <v>7</v>
      </c>
      <c r="J225">
        <v>0</v>
      </c>
      <c r="K225">
        <v>0</v>
      </c>
      <c r="L225">
        <v>0</v>
      </c>
      <c r="M225">
        <v>0</v>
      </c>
    </row>
    <row r="226" spans="1:13" ht="15" customHeight="1" x14ac:dyDescent="0.25">
      <c r="A226" t="s">
        <v>2278</v>
      </c>
      <c r="B226" t="s">
        <v>20</v>
      </c>
      <c r="C226" t="s">
        <v>388</v>
      </c>
      <c r="D226" t="s">
        <v>2447</v>
      </c>
      <c r="E226" t="s">
        <v>2448</v>
      </c>
      <c r="F226">
        <v>21</v>
      </c>
      <c r="G226">
        <v>894166</v>
      </c>
      <c r="H226">
        <v>894166</v>
      </c>
      <c r="I226" t="s">
        <v>8</v>
      </c>
      <c r="J226">
        <v>0</v>
      </c>
      <c r="K226">
        <v>0</v>
      </c>
      <c r="L226">
        <v>0</v>
      </c>
      <c r="M226">
        <v>0</v>
      </c>
    </row>
    <row r="227" spans="1:13" ht="15" customHeight="1" x14ac:dyDescent="0.25">
      <c r="A227" t="s">
        <v>2508</v>
      </c>
      <c r="B227" t="s">
        <v>2505</v>
      </c>
      <c r="C227" t="s">
        <v>390</v>
      </c>
      <c r="D227" t="s">
        <v>88</v>
      </c>
      <c r="E227" t="s">
        <v>391</v>
      </c>
      <c r="F227">
        <v>19</v>
      </c>
      <c r="G227">
        <v>894167</v>
      </c>
      <c r="H227">
        <v>894167</v>
      </c>
      <c r="I227">
        <v>894167</v>
      </c>
      <c r="J227" t="s">
        <v>8</v>
      </c>
      <c r="K227">
        <v>0</v>
      </c>
      <c r="L227">
        <v>0</v>
      </c>
      <c r="M227">
        <v>0</v>
      </c>
    </row>
    <row r="228" spans="1:13" ht="15" customHeight="1" x14ac:dyDescent="0.25">
      <c r="A228" t="s">
        <v>2368</v>
      </c>
      <c r="B228" t="s">
        <v>33</v>
      </c>
      <c r="C228" t="s">
        <v>372</v>
      </c>
      <c r="D228" t="s">
        <v>88</v>
      </c>
      <c r="E228" t="s">
        <v>376</v>
      </c>
      <c r="F228">
        <v>35</v>
      </c>
      <c r="G228">
        <v>5250000</v>
      </c>
      <c r="H228" t="s">
        <v>7</v>
      </c>
      <c r="I228">
        <v>0</v>
      </c>
      <c r="J228">
        <v>0</v>
      </c>
      <c r="K228">
        <v>0</v>
      </c>
      <c r="L228">
        <v>0</v>
      </c>
      <c r="M228">
        <v>0</v>
      </c>
    </row>
    <row r="229" spans="1:13" ht="15" customHeight="1" x14ac:dyDescent="0.25">
      <c r="A229" t="s">
        <v>1689</v>
      </c>
      <c r="B229" t="s">
        <v>14</v>
      </c>
      <c r="C229">
        <v>0</v>
      </c>
      <c r="D229" t="s">
        <v>2446</v>
      </c>
      <c r="E229" t="s">
        <v>2441</v>
      </c>
      <c r="F229">
        <v>26</v>
      </c>
      <c r="G229">
        <v>700000</v>
      </c>
      <c r="H229">
        <v>700000</v>
      </c>
      <c r="I229" t="s">
        <v>7</v>
      </c>
      <c r="J229">
        <v>0</v>
      </c>
      <c r="K229">
        <v>0</v>
      </c>
      <c r="L229">
        <v>0</v>
      </c>
      <c r="M229">
        <v>0</v>
      </c>
    </row>
    <row r="230" spans="1:13" ht="15" customHeight="1" x14ac:dyDescent="0.25">
      <c r="A230" t="s">
        <v>2261</v>
      </c>
      <c r="B230" t="s">
        <v>20</v>
      </c>
      <c r="C230">
        <v>0</v>
      </c>
      <c r="D230" t="s">
        <v>2442</v>
      </c>
      <c r="E230" t="s">
        <v>2441</v>
      </c>
      <c r="F230">
        <v>28</v>
      </c>
      <c r="G230">
        <v>1600000</v>
      </c>
      <c r="H230" t="s">
        <v>7</v>
      </c>
      <c r="I230">
        <v>0</v>
      </c>
      <c r="J230">
        <v>0</v>
      </c>
      <c r="K230">
        <v>0</v>
      </c>
      <c r="L230">
        <v>0</v>
      </c>
      <c r="M230">
        <v>0</v>
      </c>
    </row>
    <row r="231" spans="1:13" ht="15" customHeight="1" x14ac:dyDescent="0.25">
      <c r="A231" t="s">
        <v>1378</v>
      </c>
      <c r="B231" t="s">
        <v>9</v>
      </c>
      <c r="C231" t="s">
        <v>388</v>
      </c>
      <c r="D231" t="s">
        <v>2446</v>
      </c>
      <c r="E231" t="s">
        <v>2441</v>
      </c>
      <c r="F231">
        <v>24</v>
      </c>
      <c r="G231">
        <v>735000</v>
      </c>
      <c r="H231">
        <v>1000000</v>
      </c>
      <c r="I231">
        <v>1000000</v>
      </c>
      <c r="J231">
        <v>1000000</v>
      </c>
      <c r="K231" t="s">
        <v>7</v>
      </c>
      <c r="L231">
        <v>0</v>
      </c>
      <c r="M231">
        <v>0</v>
      </c>
    </row>
    <row r="232" spans="1:13" ht="15" customHeight="1" x14ac:dyDescent="0.25">
      <c r="A232" t="s">
        <v>2809</v>
      </c>
      <c r="B232" t="s">
        <v>25</v>
      </c>
      <c r="C232">
        <v>0</v>
      </c>
      <c r="D232" t="s">
        <v>2440</v>
      </c>
      <c r="E232" t="s">
        <v>2441</v>
      </c>
      <c r="F232">
        <v>31</v>
      </c>
      <c r="G232">
        <v>3500000</v>
      </c>
      <c r="H232">
        <v>3500000</v>
      </c>
      <c r="I232">
        <v>3500000</v>
      </c>
      <c r="J232" t="s">
        <v>7</v>
      </c>
      <c r="K232">
        <v>0</v>
      </c>
      <c r="L232">
        <v>0</v>
      </c>
      <c r="M232">
        <v>0</v>
      </c>
    </row>
    <row r="233" spans="1:13" ht="15" customHeight="1" x14ac:dyDescent="0.25">
      <c r="A233" t="s">
        <v>1561</v>
      </c>
      <c r="B233" t="s">
        <v>32</v>
      </c>
      <c r="C233">
        <v>0</v>
      </c>
      <c r="D233" t="s">
        <v>2447</v>
      </c>
      <c r="E233" t="s">
        <v>2441</v>
      </c>
      <c r="F233">
        <v>34</v>
      </c>
      <c r="G233">
        <v>1700000</v>
      </c>
      <c r="H233">
        <v>1700000</v>
      </c>
      <c r="I233" t="s">
        <v>7</v>
      </c>
      <c r="J233">
        <v>0</v>
      </c>
      <c r="K233">
        <v>0</v>
      </c>
      <c r="L233">
        <v>0</v>
      </c>
      <c r="M233">
        <v>0</v>
      </c>
    </row>
    <row r="234" spans="1:13" ht="15" customHeight="1" x14ac:dyDescent="0.25">
      <c r="A234" t="s">
        <v>2397</v>
      </c>
      <c r="B234" t="s">
        <v>135</v>
      </c>
      <c r="C234" t="s">
        <v>388</v>
      </c>
      <c r="D234" t="s">
        <v>381</v>
      </c>
      <c r="E234" t="s">
        <v>2692</v>
      </c>
      <c r="F234">
        <v>21</v>
      </c>
      <c r="G234">
        <v>715556</v>
      </c>
      <c r="H234">
        <v>715556</v>
      </c>
      <c r="I234" t="s">
        <v>8</v>
      </c>
      <c r="J234">
        <v>0</v>
      </c>
      <c r="K234">
        <v>0</v>
      </c>
      <c r="L234">
        <v>0</v>
      </c>
      <c r="M234">
        <v>0</v>
      </c>
    </row>
    <row r="235" spans="1:13" ht="15" customHeight="1" x14ac:dyDescent="0.25">
      <c r="A235" t="s">
        <v>2119</v>
      </c>
      <c r="B235" t="s">
        <v>16</v>
      </c>
      <c r="C235" t="s">
        <v>383</v>
      </c>
      <c r="D235" t="s">
        <v>2683</v>
      </c>
      <c r="E235" t="s">
        <v>2679</v>
      </c>
      <c r="F235">
        <v>32</v>
      </c>
      <c r="G235">
        <v>3250000</v>
      </c>
      <c r="H235">
        <v>3250000</v>
      </c>
      <c r="I235" t="s">
        <v>7</v>
      </c>
      <c r="J235">
        <v>0</v>
      </c>
      <c r="K235">
        <v>0</v>
      </c>
      <c r="L235">
        <v>0</v>
      </c>
      <c r="M235">
        <v>0</v>
      </c>
    </row>
    <row r="236" spans="1:13" ht="15" customHeight="1" x14ac:dyDescent="0.25">
      <c r="A236" t="s">
        <v>1927</v>
      </c>
      <c r="B236" t="s">
        <v>15</v>
      </c>
      <c r="C236">
        <v>0</v>
      </c>
      <c r="D236" t="s">
        <v>2447</v>
      </c>
      <c r="E236" t="s">
        <v>2441</v>
      </c>
      <c r="F236">
        <v>30</v>
      </c>
      <c r="G236">
        <v>4250000</v>
      </c>
      <c r="H236">
        <v>4250000</v>
      </c>
      <c r="I236" t="s">
        <v>7</v>
      </c>
      <c r="J236">
        <v>0</v>
      </c>
      <c r="K236">
        <v>0</v>
      </c>
      <c r="L236">
        <v>0</v>
      </c>
      <c r="M236">
        <v>0</v>
      </c>
    </row>
    <row r="237" spans="1:13" ht="15" customHeight="1" x14ac:dyDescent="0.25">
      <c r="A237" t="s">
        <v>1695</v>
      </c>
      <c r="B237" t="s">
        <v>24</v>
      </c>
      <c r="C237">
        <v>0</v>
      </c>
      <c r="D237" t="s">
        <v>2496</v>
      </c>
      <c r="E237" t="s">
        <v>2441</v>
      </c>
      <c r="F237">
        <v>27</v>
      </c>
      <c r="G237">
        <v>1800000</v>
      </c>
      <c r="H237">
        <v>1800000</v>
      </c>
      <c r="I237" t="s">
        <v>7</v>
      </c>
      <c r="J237">
        <v>0</v>
      </c>
      <c r="K237">
        <v>0</v>
      </c>
      <c r="L237">
        <v>0</v>
      </c>
      <c r="M237">
        <v>0</v>
      </c>
    </row>
    <row r="238" spans="1:13" ht="15" customHeight="1" x14ac:dyDescent="0.25">
      <c r="A238" t="s">
        <v>1678</v>
      </c>
      <c r="B238" t="s">
        <v>14</v>
      </c>
      <c r="C238" t="s">
        <v>388</v>
      </c>
      <c r="D238" t="s">
        <v>2446</v>
      </c>
      <c r="E238" t="s">
        <v>2448</v>
      </c>
      <c r="F238">
        <v>23</v>
      </c>
      <c r="G238">
        <v>925000</v>
      </c>
      <c r="H238" t="s">
        <v>8</v>
      </c>
      <c r="I238">
        <v>0</v>
      </c>
      <c r="J238">
        <v>0</v>
      </c>
      <c r="K238">
        <v>0</v>
      </c>
      <c r="L238">
        <v>0</v>
      </c>
      <c r="M238">
        <v>0</v>
      </c>
    </row>
    <row r="239" spans="1:13" ht="15" customHeight="1" x14ac:dyDescent="0.25">
      <c r="A239" t="s">
        <v>1574</v>
      </c>
      <c r="B239" t="s">
        <v>32</v>
      </c>
      <c r="C239" t="s">
        <v>388</v>
      </c>
      <c r="D239" t="s">
        <v>73</v>
      </c>
      <c r="E239" t="s">
        <v>2448</v>
      </c>
      <c r="F239">
        <v>22</v>
      </c>
      <c r="G239">
        <v>925000</v>
      </c>
      <c r="H239" t="s">
        <v>8</v>
      </c>
      <c r="I239">
        <v>0</v>
      </c>
      <c r="J239">
        <v>0</v>
      </c>
      <c r="K239">
        <v>0</v>
      </c>
      <c r="L239">
        <v>0</v>
      </c>
      <c r="M239">
        <v>0</v>
      </c>
    </row>
    <row r="240" spans="1:13" ht="15" customHeight="1" x14ac:dyDescent="0.25">
      <c r="A240" t="s">
        <v>1954</v>
      </c>
      <c r="B240" t="s">
        <v>16</v>
      </c>
      <c r="C240">
        <v>0</v>
      </c>
      <c r="D240" t="s">
        <v>2691</v>
      </c>
      <c r="E240" t="s">
        <v>2679</v>
      </c>
      <c r="F240">
        <v>33</v>
      </c>
      <c r="G240">
        <v>2400000</v>
      </c>
      <c r="H240">
        <v>2400000</v>
      </c>
      <c r="I240" t="s">
        <v>7</v>
      </c>
      <c r="J240">
        <v>0</v>
      </c>
      <c r="K240">
        <v>0</v>
      </c>
      <c r="L240">
        <v>0</v>
      </c>
      <c r="M240">
        <v>0</v>
      </c>
    </row>
    <row r="241" spans="1:13" ht="15" customHeight="1" x14ac:dyDescent="0.25">
      <c r="A241" t="s">
        <v>1923</v>
      </c>
      <c r="B241" t="s">
        <v>15</v>
      </c>
      <c r="C241">
        <v>0</v>
      </c>
      <c r="D241" t="s">
        <v>2455</v>
      </c>
      <c r="E241" t="s">
        <v>2441</v>
      </c>
      <c r="F241">
        <v>24</v>
      </c>
      <c r="G241">
        <v>3500000</v>
      </c>
      <c r="H241">
        <v>3500000</v>
      </c>
      <c r="I241">
        <v>3500000</v>
      </c>
      <c r="J241">
        <v>3500000</v>
      </c>
      <c r="K241" t="s">
        <v>7</v>
      </c>
      <c r="L241">
        <v>0</v>
      </c>
      <c r="M241">
        <v>0</v>
      </c>
    </row>
    <row r="242" spans="1:13" ht="15" customHeight="1" x14ac:dyDescent="0.25">
      <c r="A242" t="s">
        <v>2114</v>
      </c>
      <c r="B242" t="s">
        <v>35</v>
      </c>
      <c r="C242">
        <v>0</v>
      </c>
      <c r="D242" t="s">
        <v>127</v>
      </c>
      <c r="E242" t="s">
        <v>2441</v>
      </c>
      <c r="F242">
        <v>24</v>
      </c>
      <c r="G242" t="s">
        <v>8</v>
      </c>
      <c r="H242">
        <v>0</v>
      </c>
      <c r="I242">
        <v>0</v>
      </c>
      <c r="J242">
        <v>0</v>
      </c>
      <c r="K242">
        <v>0</v>
      </c>
      <c r="L242">
        <v>0</v>
      </c>
      <c r="M242">
        <v>0</v>
      </c>
    </row>
    <row r="243" spans="1:13" ht="15" customHeight="1" x14ac:dyDescent="0.25">
      <c r="A243" t="s">
        <v>2138</v>
      </c>
      <c r="B243" t="s">
        <v>6</v>
      </c>
      <c r="C243" t="s">
        <v>388</v>
      </c>
      <c r="D243" t="s">
        <v>2454</v>
      </c>
      <c r="E243" t="s">
        <v>2448</v>
      </c>
      <c r="F243">
        <v>20</v>
      </c>
      <c r="G243">
        <v>925000</v>
      </c>
      <c r="H243">
        <v>925000</v>
      </c>
      <c r="I243" t="s">
        <v>8</v>
      </c>
      <c r="J243">
        <v>0</v>
      </c>
      <c r="K243">
        <v>0</v>
      </c>
      <c r="L243">
        <v>0</v>
      </c>
      <c r="M243">
        <v>0</v>
      </c>
    </row>
    <row r="244" spans="1:13" ht="15" customHeight="1" x14ac:dyDescent="0.25">
      <c r="A244" t="s">
        <v>1557</v>
      </c>
      <c r="B244" t="s">
        <v>32</v>
      </c>
      <c r="C244">
        <v>0</v>
      </c>
      <c r="D244" t="s">
        <v>2442</v>
      </c>
      <c r="E244" t="s">
        <v>2448</v>
      </c>
      <c r="F244">
        <v>29</v>
      </c>
      <c r="G244">
        <v>700000</v>
      </c>
      <c r="H244" t="s">
        <v>7</v>
      </c>
      <c r="I244">
        <v>0</v>
      </c>
      <c r="J244">
        <v>0</v>
      </c>
      <c r="K244">
        <v>0</v>
      </c>
      <c r="L244">
        <v>0</v>
      </c>
      <c r="M244">
        <v>0</v>
      </c>
    </row>
    <row r="245" spans="1:13" ht="15" customHeight="1" x14ac:dyDescent="0.25">
      <c r="A245" t="s">
        <v>1532</v>
      </c>
      <c r="B245" t="s">
        <v>32</v>
      </c>
      <c r="C245">
        <v>0</v>
      </c>
      <c r="D245" t="s">
        <v>127</v>
      </c>
      <c r="E245" t="s">
        <v>2448</v>
      </c>
      <c r="F245">
        <v>29</v>
      </c>
      <c r="G245">
        <v>2400000</v>
      </c>
      <c r="H245" t="s">
        <v>7</v>
      </c>
      <c r="I245">
        <v>0</v>
      </c>
      <c r="J245">
        <v>0</v>
      </c>
      <c r="K245">
        <v>0</v>
      </c>
      <c r="L245">
        <v>0</v>
      </c>
      <c r="M245">
        <v>0</v>
      </c>
    </row>
    <row r="246" spans="1:13" ht="15" customHeight="1" x14ac:dyDescent="0.25">
      <c r="A246" t="s">
        <v>2164</v>
      </c>
      <c r="B246" t="s">
        <v>15</v>
      </c>
      <c r="C246">
        <v>0</v>
      </c>
      <c r="D246" t="s">
        <v>2447</v>
      </c>
      <c r="E246" t="s">
        <v>2441</v>
      </c>
      <c r="F246">
        <v>29</v>
      </c>
      <c r="G246">
        <v>1375000</v>
      </c>
      <c r="H246" t="s">
        <v>7</v>
      </c>
      <c r="I246">
        <v>0</v>
      </c>
      <c r="J246">
        <v>0</v>
      </c>
      <c r="K246">
        <v>0</v>
      </c>
      <c r="L246">
        <v>0</v>
      </c>
      <c r="M246">
        <v>0</v>
      </c>
    </row>
    <row r="247" spans="1:13" ht="15" customHeight="1" x14ac:dyDescent="0.25">
      <c r="A247" t="s">
        <v>1857</v>
      </c>
      <c r="B247" t="s">
        <v>2533</v>
      </c>
      <c r="C247">
        <v>0</v>
      </c>
      <c r="D247" t="s">
        <v>2682</v>
      </c>
      <c r="E247" t="s">
        <v>2679</v>
      </c>
      <c r="F247">
        <v>27</v>
      </c>
      <c r="G247">
        <v>3500000</v>
      </c>
      <c r="H247">
        <v>3500000</v>
      </c>
      <c r="I247">
        <v>3500000</v>
      </c>
      <c r="J247">
        <v>3500000</v>
      </c>
      <c r="K247" t="s">
        <v>7</v>
      </c>
      <c r="L247">
        <v>0</v>
      </c>
      <c r="M247">
        <v>0</v>
      </c>
    </row>
    <row r="248" spans="1:13" ht="15" customHeight="1" x14ac:dyDescent="0.25">
      <c r="A248" t="s">
        <v>2090</v>
      </c>
      <c r="B248" t="s">
        <v>35</v>
      </c>
      <c r="C248">
        <v>0</v>
      </c>
      <c r="D248" t="s">
        <v>2442</v>
      </c>
      <c r="E248" t="s">
        <v>2441</v>
      </c>
      <c r="F248">
        <v>22</v>
      </c>
      <c r="G248" t="s">
        <v>8</v>
      </c>
      <c r="H248">
        <v>0</v>
      </c>
      <c r="I248">
        <v>0</v>
      </c>
      <c r="J248">
        <v>0</v>
      </c>
      <c r="K248">
        <v>0</v>
      </c>
      <c r="L248">
        <v>0</v>
      </c>
      <c r="M248">
        <v>0</v>
      </c>
    </row>
    <row r="249" spans="1:13" ht="15" customHeight="1" x14ac:dyDescent="0.25">
      <c r="A249" t="s">
        <v>1870</v>
      </c>
      <c r="B249" t="s">
        <v>2505</v>
      </c>
      <c r="C249">
        <v>0</v>
      </c>
      <c r="D249" t="s">
        <v>127</v>
      </c>
      <c r="E249" t="s">
        <v>2679</v>
      </c>
      <c r="F249">
        <v>27</v>
      </c>
      <c r="G249">
        <v>1100000</v>
      </c>
      <c r="H249">
        <v>1100000</v>
      </c>
      <c r="I249">
        <v>1100000</v>
      </c>
      <c r="J249" t="s">
        <v>7</v>
      </c>
      <c r="K249">
        <v>0</v>
      </c>
      <c r="L249">
        <v>0</v>
      </c>
      <c r="M249">
        <v>0</v>
      </c>
    </row>
    <row r="250" spans="1:13" ht="15" customHeight="1" x14ac:dyDescent="0.25">
      <c r="A250" t="s">
        <v>2088</v>
      </c>
      <c r="B250" t="s">
        <v>35</v>
      </c>
      <c r="C250">
        <v>0</v>
      </c>
      <c r="D250" t="s">
        <v>2454</v>
      </c>
      <c r="E250" t="s">
        <v>2441</v>
      </c>
      <c r="F250">
        <v>25</v>
      </c>
      <c r="G250">
        <v>2280000</v>
      </c>
      <c r="H250">
        <v>2280000</v>
      </c>
      <c r="I250" t="s">
        <v>8</v>
      </c>
      <c r="J250">
        <v>0</v>
      </c>
      <c r="K250">
        <v>0</v>
      </c>
      <c r="L250">
        <v>0</v>
      </c>
      <c r="M250">
        <v>0</v>
      </c>
    </row>
    <row r="251" spans="1:13" ht="15" customHeight="1" x14ac:dyDescent="0.25">
      <c r="A251" t="s">
        <v>2749</v>
      </c>
      <c r="B251" t="s">
        <v>25</v>
      </c>
      <c r="C251">
        <v>0</v>
      </c>
      <c r="D251" t="s">
        <v>127</v>
      </c>
      <c r="E251" t="s">
        <v>2448</v>
      </c>
      <c r="F251">
        <v>27</v>
      </c>
      <c r="G251">
        <v>700000</v>
      </c>
      <c r="H251" t="s">
        <v>7</v>
      </c>
      <c r="I251">
        <v>0</v>
      </c>
      <c r="J251">
        <v>0</v>
      </c>
      <c r="K251">
        <v>0</v>
      </c>
      <c r="L251">
        <v>0</v>
      </c>
      <c r="M251">
        <v>0</v>
      </c>
    </row>
    <row r="252" spans="1:13" ht="15" customHeight="1" x14ac:dyDescent="0.25">
      <c r="A252" t="s">
        <v>2653</v>
      </c>
      <c r="B252" t="s">
        <v>24</v>
      </c>
      <c r="C252" t="s">
        <v>388</v>
      </c>
      <c r="D252" t="s">
        <v>127</v>
      </c>
      <c r="E252" t="s">
        <v>2448</v>
      </c>
      <c r="F252">
        <v>21</v>
      </c>
      <c r="G252">
        <v>718333</v>
      </c>
      <c r="H252">
        <v>718333</v>
      </c>
      <c r="I252" t="s">
        <v>8</v>
      </c>
      <c r="J252">
        <v>0</v>
      </c>
      <c r="K252">
        <v>0</v>
      </c>
      <c r="L252">
        <v>0</v>
      </c>
      <c r="M252">
        <v>0</v>
      </c>
    </row>
    <row r="253" spans="1:13" ht="15" customHeight="1" x14ac:dyDescent="0.25">
      <c r="A253" t="s">
        <v>2451</v>
      </c>
      <c r="B253" t="s">
        <v>135</v>
      </c>
      <c r="C253" t="s">
        <v>388</v>
      </c>
      <c r="D253" t="s">
        <v>73</v>
      </c>
      <c r="E253" t="s">
        <v>2692</v>
      </c>
      <c r="F253">
        <v>19</v>
      </c>
      <c r="G253">
        <v>806667</v>
      </c>
      <c r="H253">
        <v>806667</v>
      </c>
      <c r="I253">
        <v>806667</v>
      </c>
      <c r="J253" t="s">
        <v>8</v>
      </c>
      <c r="K253">
        <v>0</v>
      </c>
      <c r="L253">
        <v>0</v>
      </c>
      <c r="M253">
        <v>0</v>
      </c>
    </row>
    <row r="254" spans="1:13" ht="15" customHeight="1" x14ac:dyDescent="0.25">
      <c r="A254" t="s">
        <v>2732</v>
      </c>
      <c r="B254" t="s">
        <v>22</v>
      </c>
      <c r="C254">
        <v>0</v>
      </c>
      <c r="D254" t="s">
        <v>2454</v>
      </c>
      <c r="E254" t="s">
        <v>2441</v>
      </c>
      <c r="F254">
        <v>26</v>
      </c>
      <c r="G254">
        <v>1000000</v>
      </c>
      <c r="H254" t="s">
        <v>8</v>
      </c>
      <c r="I254">
        <v>0</v>
      </c>
      <c r="J254">
        <v>0</v>
      </c>
      <c r="K254">
        <v>0</v>
      </c>
      <c r="L254">
        <v>0</v>
      </c>
      <c r="M254">
        <v>0</v>
      </c>
    </row>
    <row r="255" spans="1:13" ht="15" customHeight="1" x14ac:dyDescent="0.25">
      <c r="A255" t="s">
        <v>2796</v>
      </c>
      <c r="B255" t="s">
        <v>30</v>
      </c>
      <c r="C255" t="s">
        <v>383</v>
      </c>
      <c r="D255" t="s">
        <v>2454</v>
      </c>
      <c r="E255" t="s">
        <v>2441</v>
      </c>
      <c r="F255">
        <v>30</v>
      </c>
      <c r="G255">
        <v>8000000</v>
      </c>
      <c r="H255">
        <v>8000000</v>
      </c>
      <c r="I255">
        <v>8000000</v>
      </c>
      <c r="J255">
        <v>8000000</v>
      </c>
      <c r="K255">
        <v>8000000</v>
      </c>
      <c r="L255">
        <v>8000000</v>
      </c>
      <c r="M255">
        <v>8000000</v>
      </c>
    </row>
    <row r="256" spans="1:13" ht="15" customHeight="1" x14ac:dyDescent="0.25">
      <c r="A256" t="s">
        <v>2816</v>
      </c>
      <c r="B256" t="s">
        <v>28</v>
      </c>
      <c r="C256">
        <v>0</v>
      </c>
      <c r="D256" t="s">
        <v>73</v>
      </c>
      <c r="E256" t="s">
        <v>2441</v>
      </c>
      <c r="F256">
        <v>26</v>
      </c>
      <c r="G256">
        <v>4333333</v>
      </c>
      <c r="H256">
        <v>4333333</v>
      </c>
      <c r="I256">
        <v>4333333</v>
      </c>
      <c r="J256" t="s">
        <v>7</v>
      </c>
      <c r="K256">
        <v>0</v>
      </c>
      <c r="L256">
        <v>0</v>
      </c>
      <c r="M256">
        <v>0</v>
      </c>
    </row>
    <row r="257" spans="1:13" ht="15" customHeight="1" x14ac:dyDescent="0.25">
      <c r="A257" t="s">
        <v>1992</v>
      </c>
      <c r="B257" t="s">
        <v>9</v>
      </c>
      <c r="C257">
        <v>0</v>
      </c>
      <c r="D257" t="s">
        <v>2450</v>
      </c>
      <c r="E257" t="s">
        <v>2441</v>
      </c>
      <c r="F257">
        <v>27</v>
      </c>
      <c r="G257">
        <v>3200000</v>
      </c>
      <c r="H257" t="s">
        <v>7</v>
      </c>
      <c r="I257">
        <v>0</v>
      </c>
      <c r="J257">
        <v>0</v>
      </c>
      <c r="K257">
        <v>0</v>
      </c>
      <c r="L257">
        <v>0</v>
      </c>
      <c r="M257">
        <v>0</v>
      </c>
    </row>
    <row r="258" spans="1:13" ht="15" customHeight="1" x14ac:dyDescent="0.25">
      <c r="A258" t="s">
        <v>2704</v>
      </c>
      <c r="B258" t="s">
        <v>10</v>
      </c>
      <c r="C258" t="s">
        <v>388</v>
      </c>
      <c r="D258" t="s">
        <v>73</v>
      </c>
      <c r="E258" t="s">
        <v>2692</v>
      </c>
      <c r="F258">
        <v>18</v>
      </c>
      <c r="G258">
        <v>1775000</v>
      </c>
      <c r="H258">
        <v>1775000</v>
      </c>
      <c r="I258">
        <v>1775000</v>
      </c>
      <c r="J258" t="s">
        <v>8</v>
      </c>
      <c r="K258">
        <v>0</v>
      </c>
      <c r="L258">
        <v>0</v>
      </c>
      <c r="M258">
        <v>0</v>
      </c>
    </row>
    <row r="259" spans="1:13" ht="15" customHeight="1" x14ac:dyDescent="0.25">
      <c r="A259" t="s">
        <v>2516</v>
      </c>
      <c r="B259" t="s">
        <v>23</v>
      </c>
      <c r="C259" t="s">
        <v>388</v>
      </c>
      <c r="D259" t="s">
        <v>93</v>
      </c>
      <c r="E259" t="s">
        <v>2692</v>
      </c>
      <c r="F259">
        <v>23</v>
      </c>
      <c r="G259">
        <v>925000</v>
      </c>
      <c r="H259">
        <v>925000</v>
      </c>
      <c r="I259" t="s">
        <v>8</v>
      </c>
      <c r="J259">
        <v>0</v>
      </c>
      <c r="K259">
        <v>0</v>
      </c>
      <c r="L259">
        <v>0</v>
      </c>
      <c r="M259">
        <v>0</v>
      </c>
    </row>
    <row r="260" spans="1:13" ht="15" customHeight="1" x14ac:dyDescent="0.25">
      <c r="A260" t="s">
        <v>2479</v>
      </c>
      <c r="B260" t="s">
        <v>29</v>
      </c>
      <c r="C260">
        <v>0</v>
      </c>
      <c r="D260" t="s">
        <v>73</v>
      </c>
      <c r="E260" t="s">
        <v>2692</v>
      </c>
      <c r="F260">
        <v>26</v>
      </c>
      <c r="G260">
        <v>700000</v>
      </c>
      <c r="H260" t="s">
        <v>7</v>
      </c>
      <c r="I260">
        <v>0</v>
      </c>
      <c r="J260">
        <v>0</v>
      </c>
      <c r="K260">
        <v>0</v>
      </c>
      <c r="L260">
        <v>0</v>
      </c>
      <c r="M260">
        <v>0</v>
      </c>
    </row>
    <row r="261" spans="1:13" ht="15" customHeight="1" x14ac:dyDescent="0.25">
      <c r="A261" t="s">
        <v>1900</v>
      </c>
      <c r="B261" t="s">
        <v>13</v>
      </c>
      <c r="C261" t="s">
        <v>372</v>
      </c>
      <c r="D261" t="s">
        <v>127</v>
      </c>
      <c r="E261" t="s">
        <v>2441</v>
      </c>
      <c r="F261">
        <v>34</v>
      </c>
      <c r="G261">
        <v>6000000</v>
      </c>
      <c r="H261" t="s">
        <v>7</v>
      </c>
      <c r="I261">
        <v>0</v>
      </c>
      <c r="J261">
        <v>0</v>
      </c>
      <c r="K261">
        <v>0</v>
      </c>
      <c r="L261">
        <v>0</v>
      </c>
      <c r="M261">
        <v>0</v>
      </c>
    </row>
    <row r="262" spans="1:13" ht="15" customHeight="1" x14ac:dyDescent="0.25">
      <c r="A262" t="s">
        <v>1778</v>
      </c>
      <c r="B262" t="s">
        <v>26</v>
      </c>
      <c r="C262" t="s">
        <v>388</v>
      </c>
      <c r="D262" t="s">
        <v>82</v>
      </c>
      <c r="E262" t="s">
        <v>2692</v>
      </c>
      <c r="F262">
        <v>22</v>
      </c>
      <c r="G262">
        <v>866666</v>
      </c>
      <c r="H262" t="s">
        <v>8</v>
      </c>
      <c r="I262">
        <v>0</v>
      </c>
      <c r="J262">
        <v>0</v>
      </c>
      <c r="K262">
        <v>0</v>
      </c>
      <c r="L262">
        <v>0</v>
      </c>
      <c r="M262">
        <v>0</v>
      </c>
    </row>
    <row r="263" spans="1:13" ht="15" customHeight="1" x14ac:dyDescent="0.25">
      <c r="A263" t="s">
        <v>1418</v>
      </c>
      <c r="B263" t="s">
        <v>28</v>
      </c>
      <c r="C263">
        <v>0</v>
      </c>
      <c r="D263" t="s">
        <v>73</v>
      </c>
      <c r="E263" t="s">
        <v>2448</v>
      </c>
      <c r="F263">
        <v>27</v>
      </c>
      <c r="G263">
        <v>700000</v>
      </c>
      <c r="H263" t="s">
        <v>7</v>
      </c>
      <c r="I263">
        <v>0</v>
      </c>
      <c r="J263">
        <v>0</v>
      </c>
      <c r="K263">
        <v>0</v>
      </c>
      <c r="L263">
        <v>0</v>
      </c>
      <c r="M263">
        <v>0</v>
      </c>
    </row>
    <row r="264" spans="1:13" ht="15" customHeight="1" x14ac:dyDescent="0.25">
      <c r="A264" t="s">
        <v>2828</v>
      </c>
      <c r="B264" t="s">
        <v>29</v>
      </c>
      <c r="C264" t="s">
        <v>422</v>
      </c>
      <c r="D264" t="s">
        <v>73</v>
      </c>
      <c r="E264" t="s">
        <v>2679</v>
      </c>
      <c r="F264">
        <v>32</v>
      </c>
      <c r="G264">
        <v>8700000</v>
      </c>
      <c r="H264">
        <v>8700000</v>
      </c>
      <c r="I264">
        <v>8700000</v>
      </c>
      <c r="J264">
        <v>8700000</v>
      </c>
      <c r="K264">
        <v>8700000</v>
      </c>
      <c r="L264">
        <v>8700000</v>
      </c>
      <c r="M264" t="s">
        <v>7</v>
      </c>
    </row>
    <row r="265" spans="1:13" ht="15" customHeight="1" x14ac:dyDescent="0.25">
      <c r="A265" t="s">
        <v>1693</v>
      </c>
      <c r="B265" t="s">
        <v>2533</v>
      </c>
      <c r="C265">
        <v>0</v>
      </c>
      <c r="D265" t="s">
        <v>382</v>
      </c>
      <c r="E265" t="s">
        <v>2692</v>
      </c>
      <c r="F265">
        <v>29</v>
      </c>
      <c r="G265">
        <v>725000</v>
      </c>
      <c r="H265">
        <v>725000</v>
      </c>
      <c r="I265" t="s">
        <v>7</v>
      </c>
      <c r="J265">
        <v>0</v>
      </c>
      <c r="K265">
        <v>0</v>
      </c>
      <c r="L265">
        <v>0</v>
      </c>
      <c r="M265">
        <v>0</v>
      </c>
    </row>
    <row r="266" spans="1:13" ht="15" customHeight="1" x14ac:dyDescent="0.25">
      <c r="A266" t="s">
        <v>2157</v>
      </c>
      <c r="B266" t="s">
        <v>63</v>
      </c>
      <c r="C266">
        <v>0</v>
      </c>
      <c r="D266" t="s">
        <v>93</v>
      </c>
      <c r="E266" t="s">
        <v>2679</v>
      </c>
      <c r="F266">
        <v>22</v>
      </c>
      <c r="G266">
        <v>1533333</v>
      </c>
      <c r="H266">
        <v>1533333</v>
      </c>
      <c r="I266">
        <v>1533333</v>
      </c>
      <c r="J266" t="s">
        <v>8</v>
      </c>
      <c r="K266">
        <v>0</v>
      </c>
      <c r="L266">
        <v>0</v>
      </c>
      <c r="M266">
        <v>0</v>
      </c>
    </row>
    <row r="267" spans="1:13" ht="15" customHeight="1" x14ac:dyDescent="0.25">
      <c r="A267" t="s">
        <v>2252</v>
      </c>
      <c r="B267" t="s">
        <v>18</v>
      </c>
      <c r="C267">
        <v>0</v>
      </c>
      <c r="D267" t="s">
        <v>2455</v>
      </c>
      <c r="E267" t="s">
        <v>2448</v>
      </c>
      <c r="F267">
        <v>26</v>
      </c>
      <c r="G267">
        <v>687500</v>
      </c>
      <c r="H267" t="s">
        <v>7</v>
      </c>
      <c r="I267">
        <v>0</v>
      </c>
      <c r="J267">
        <v>0</v>
      </c>
      <c r="K267">
        <v>0</v>
      </c>
      <c r="L267">
        <v>0</v>
      </c>
      <c r="M267">
        <v>0</v>
      </c>
    </row>
    <row r="268" spans="1:13" ht="15" customHeight="1" x14ac:dyDescent="0.25">
      <c r="A268" t="s">
        <v>2197</v>
      </c>
      <c r="B268" t="s">
        <v>12</v>
      </c>
      <c r="C268">
        <v>0</v>
      </c>
      <c r="D268" t="s">
        <v>2443</v>
      </c>
      <c r="E268" t="s">
        <v>2441</v>
      </c>
      <c r="F268">
        <v>26</v>
      </c>
      <c r="G268">
        <v>1250000</v>
      </c>
      <c r="H268" t="s">
        <v>7</v>
      </c>
      <c r="I268">
        <v>0</v>
      </c>
      <c r="J268">
        <v>0</v>
      </c>
      <c r="K268">
        <v>0</v>
      </c>
      <c r="L268">
        <v>0</v>
      </c>
      <c r="M268">
        <v>0</v>
      </c>
    </row>
    <row r="269" spans="1:13" ht="15" customHeight="1" x14ac:dyDescent="0.25">
      <c r="A269" t="s">
        <v>1848</v>
      </c>
      <c r="B269" t="s">
        <v>29</v>
      </c>
      <c r="C269">
        <v>0</v>
      </c>
      <c r="D269" t="s">
        <v>382</v>
      </c>
      <c r="E269" t="s">
        <v>2692</v>
      </c>
      <c r="F269">
        <v>28</v>
      </c>
      <c r="G269">
        <v>700000</v>
      </c>
      <c r="H269">
        <v>700000</v>
      </c>
      <c r="I269" t="s">
        <v>7</v>
      </c>
      <c r="J269">
        <v>0</v>
      </c>
      <c r="K269">
        <v>0</v>
      </c>
      <c r="L269">
        <v>0</v>
      </c>
      <c r="M269">
        <v>0</v>
      </c>
    </row>
    <row r="270" spans="1:13" ht="15" customHeight="1" x14ac:dyDescent="0.25">
      <c r="A270" t="s">
        <v>2660</v>
      </c>
      <c r="B270" t="s">
        <v>27</v>
      </c>
      <c r="C270" t="s">
        <v>388</v>
      </c>
      <c r="D270" t="s">
        <v>127</v>
      </c>
      <c r="E270" t="s">
        <v>2448</v>
      </c>
      <c r="F270">
        <v>22</v>
      </c>
      <c r="G270">
        <v>925000</v>
      </c>
      <c r="H270" t="s">
        <v>8</v>
      </c>
      <c r="I270">
        <v>0</v>
      </c>
      <c r="J270">
        <v>0</v>
      </c>
      <c r="K270">
        <v>0</v>
      </c>
      <c r="L270">
        <v>0</v>
      </c>
      <c r="M270">
        <v>0</v>
      </c>
    </row>
    <row r="271" spans="1:13" ht="15" customHeight="1" x14ac:dyDescent="0.25">
      <c r="A271" t="s">
        <v>2731</v>
      </c>
      <c r="B271" t="s">
        <v>13</v>
      </c>
      <c r="C271" t="s">
        <v>388</v>
      </c>
      <c r="D271" t="s">
        <v>73</v>
      </c>
      <c r="E271" t="s">
        <v>2448</v>
      </c>
      <c r="F271">
        <v>18</v>
      </c>
      <c r="G271">
        <v>3425000</v>
      </c>
      <c r="H271">
        <v>3425000</v>
      </c>
      <c r="I271">
        <v>3425000</v>
      </c>
      <c r="J271" t="s">
        <v>8</v>
      </c>
      <c r="K271">
        <v>0</v>
      </c>
      <c r="L271">
        <v>0</v>
      </c>
      <c r="M271">
        <v>0</v>
      </c>
    </row>
    <row r="272" spans="1:13" ht="15" customHeight="1" x14ac:dyDescent="0.25">
      <c r="A272" t="s">
        <v>1457</v>
      </c>
      <c r="B272" t="s">
        <v>2533</v>
      </c>
      <c r="C272" t="s">
        <v>372</v>
      </c>
      <c r="D272" t="s">
        <v>2682</v>
      </c>
      <c r="E272" t="s">
        <v>2679</v>
      </c>
      <c r="F272">
        <v>30</v>
      </c>
      <c r="G272">
        <v>4000000</v>
      </c>
      <c r="H272" t="s">
        <v>7</v>
      </c>
      <c r="I272">
        <v>0</v>
      </c>
      <c r="J272">
        <v>0</v>
      </c>
      <c r="K272">
        <v>0</v>
      </c>
      <c r="L272">
        <v>0</v>
      </c>
      <c r="M272">
        <v>0</v>
      </c>
    </row>
    <row r="273" spans="1:13" ht="15" customHeight="1" x14ac:dyDescent="0.25">
      <c r="A273" t="s">
        <v>2896</v>
      </c>
      <c r="B273" t="s">
        <v>30</v>
      </c>
      <c r="C273" t="s">
        <v>388</v>
      </c>
      <c r="D273" t="s">
        <v>2452</v>
      </c>
      <c r="E273" t="s">
        <v>2448</v>
      </c>
      <c r="F273">
        <v>21</v>
      </c>
      <c r="G273">
        <v>925000</v>
      </c>
      <c r="H273" t="s">
        <v>8</v>
      </c>
      <c r="I273">
        <v>0</v>
      </c>
      <c r="J273">
        <v>0</v>
      </c>
      <c r="K273">
        <v>0</v>
      </c>
      <c r="L273">
        <v>0</v>
      </c>
      <c r="M273">
        <v>0</v>
      </c>
    </row>
    <row r="274" spans="1:13" ht="15" customHeight="1" x14ac:dyDescent="0.25">
      <c r="A274" t="s">
        <v>1400</v>
      </c>
      <c r="B274" t="s">
        <v>10</v>
      </c>
      <c r="C274" t="s">
        <v>388</v>
      </c>
      <c r="D274" t="s">
        <v>382</v>
      </c>
      <c r="E274" t="s">
        <v>2679</v>
      </c>
      <c r="F274">
        <v>19</v>
      </c>
      <c r="G274">
        <v>3775000</v>
      </c>
      <c r="H274">
        <v>3775000</v>
      </c>
      <c r="I274" t="s">
        <v>8</v>
      </c>
      <c r="J274">
        <v>0</v>
      </c>
      <c r="K274">
        <v>0</v>
      </c>
      <c r="L274">
        <v>0</v>
      </c>
      <c r="M274">
        <v>0</v>
      </c>
    </row>
    <row r="275" spans="1:13" ht="15" customHeight="1" x14ac:dyDescent="0.25">
      <c r="A275" t="s">
        <v>2853</v>
      </c>
      <c r="B275" t="s">
        <v>13</v>
      </c>
      <c r="C275">
        <v>0</v>
      </c>
      <c r="D275" t="s">
        <v>2447</v>
      </c>
      <c r="E275" t="s">
        <v>2441</v>
      </c>
      <c r="F275">
        <v>24</v>
      </c>
      <c r="G275">
        <v>850000</v>
      </c>
      <c r="H275">
        <v>850000</v>
      </c>
      <c r="I275" t="s">
        <v>8</v>
      </c>
      <c r="J275">
        <v>0</v>
      </c>
      <c r="K275">
        <v>0</v>
      </c>
      <c r="L275">
        <v>0</v>
      </c>
      <c r="M275">
        <v>0</v>
      </c>
    </row>
    <row r="276" spans="1:13" ht="15" customHeight="1" x14ac:dyDescent="0.25">
      <c r="A276" t="s">
        <v>2746</v>
      </c>
      <c r="B276" t="s">
        <v>25</v>
      </c>
      <c r="C276">
        <v>0</v>
      </c>
      <c r="D276" t="s">
        <v>2442</v>
      </c>
      <c r="E276" t="s">
        <v>2441</v>
      </c>
      <c r="F276">
        <v>23</v>
      </c>
      <c r="G276" t="s">
        <v>8</v>
      </c>
      <c r="H276">
        <v>0</v>
      </c>
      <c r="I276">
        <v>0</v>
      </c>
      <c r="J276">
        <v>0</v>
      </c>
      <c r="K276">
        <v>0</v>
      </c>
      <c r="L276">
        <v>0</v>
      </c>
      <c r="M276">
        <v>0</v>
      </c>
    </row>
    <row r="277" spans="1:13" ht="15" customHeight="1" x14ac:dyDescent="0.25">
      <c r="A277" t="s">
        <v>1435</v>
      </c>
      <c r="B277" t="s">
        <v>17</v>
      </c>
      <c r="C277" t="s">
        <v>383</v>
      </c>
      <c r="D277" t="s">
        <v>2446</v>
      </c>
      <c r="E277" t="s">
        <v>2441</v>
      </c>
      <c r="F277">
        <v>35</v>
      </c>
      <c r="G277">
        <v>3166666</v>
      </c>
      <c r="H277" t="s">
        <v>7</v>
      </c>
      <c r="I277">
        <v>0</v>
      </c>
      <c r="J277">
        <v>0</v>
      </c>
      <c r="K277">
        <v>0</v>
      </c>
      <c r="L277">
        <v>0</v>
      </c>
      <c r="M277">
        <v>0</v>
      </c>
    </row>
    <row r="278" spans="1:13" ht="15" customHeight="1" x14ac:dyDescent="0.25">
      <c r="A278" t="s">
        <v>1687</v>
      </c>
      <c r="B278" t="s">
        <v>14</v>
      </c>
      <c r="C278">
        <v>0</v>
      </c>
      <c r="D278" t="s">
        <v>73</v>
      </c>
      <c r="E278" t="s">
        <v>2448</v>
      </c>
      <c r="F278">
        <v>29</v>
      </c>
      <c r="G278">
        <v>750000</v>
      </c>
      <c r="H278">
        <v>750000</v>
      </c>
      <c r="I278" t="s">
        <v>7</v>
      </c>
      <c r="J278">
        <v>0</v>
      </c>
      <c r="K278">
        <v>0</v>
      </c>
      <c r="L278">
        <v>0</v>
      </c>
      <c r="M278">
        <v>0</v>
      </c>
    </row>
    <row r="279" spans="1:13" ht="15" customHeight="1" x14ac:dyDescent="0.25">
      <c r="A279" t="s">
        <v>2492</v>
      </c>
      <c r="B279" t="s">
        <v>16</v>
      </c>
      <c r="C279" t="s">
        <v>390</v>
      </c>
      <c r="D279" t="s">
        <v>73</v>
      </c>
      <c r="E279" t="s">
        <v>391</v>
      </c>
      <c r="F279">
        <v>19</v>
      </c>
      <c r="G279">
        <v>901666</v>
      </c>
      <c r="H279">
        <v>901666</v>
      </c>
      <c r="I279">
        <v>901666</v>
      </c>
      <c r="J279" t="s">
        <v>8</v>
      </c>
      <c r="K279">
        <v>0</v>
      </c>
      <c r="L279">
        <v>0</v>
      </c>
      <c r="M279">
        <v>0</v>
      </c>
    </row>
    <row r="280" spans="1:13" ht="15" customHeight="1" x14ac:dyDescent="0.25">
      <c r="A280" t="s">
        <v>1485</v>
      </c>
      <c r="B280" t="s">
        <v>22</v>
      </c>
      <c r="C280">
        <v>0</v>
      </c>
      <c r="D280" t="s">
        <v>73</v>
      </c>
      <c r="E280" t="s">
        <v>2441</v>
      </c>
      <c r="F280">
        <v>26</v>
      </c>
      <c r="G280">
        <v>3083333</v>
      </c>
      <c r="H280">
        <v>3083333</v>
      </c>
      <c r="I280" t="s">
        <v>7</v>
      </c>
      <c r="J280">
        <v>0</v>
      </c>
      <c r="K280">
        <v>0</v>
      </c>
      <c r="L280">
        <v>0</v>
      </c>
      <c r="M280">
        <v>0</v>
      </c>
    </row>
    <row r="281" spans="1:13" ht="15" customHeight="1" x14ac:dyDescent="0.25">
      <c r="A281" t="s">
        <v>2758</v>
      </c>
      <c r="B281" t="s">
        <v>14</v>
      </c>
      <c r="C281">
        <v>0</v>
      </c>
      <c r="D281" t="s">
        <v>2496</v>
      </c>
      <c r="E281" t="s">
        <v>2448</v>
      </c>
      <c r="F281">
        <v>24</v>
      </c>
      <c r="G281">
        <v>800000</v>
      </c>
      <c r="H281" t="s">
        <v>8</v>
      </c>
      <c r="I281">
        <v>0</v>
      </c>
      <c r="J281">
        <v>0</v>
      </c>
      <c r="K281">
        <v>0</v>
      </c>
      <c r="L281">
        <v>0</v>
      </c>
      <c r="M281">
        <v>0</v>
      </c>
    </row>
    <row r="282" spans="1:13" ht="15" customHeight="1" x14ac:dyDescent="0.25">
      <c r="A282" t="s">
        <v>2400</v>
      </c>
      <c r="B282" t="s">
        <v>135</v>
      </c>
      <c r="C282">
        <v>0</v>
      </c>
      <c r="D282" t="s">
        <v>127</v>
      </c>
      <c r="E282" t="s">
        <v>2692</v>
      </c>
      <c r="F282">
        <v>25</v>
      </c>
      <c r="G282">
        <v>675000</v>
      </c>
      <c r="H282" t="s">
        <v>8</v>
      </c>
      <c r="I282">
        <v>0</v>
      </c>
      <c r="J282">
        <v>0</v>
      </c>
      <c r="K282">
        <v>0</v>
      </c>
      <c r="L282">
        <v>0</v>
      </c>
      <c r="M282">
        <v>0</v>
      </c>
    </row>
    <row r="283" spans="1:13" ht="15" customHeight="1" x14ac:dyDescent="0.25">
      <c r="A283" t="s">
        <v>2177</v>
      </c>
      <c r="B283" t="s">
        <v>23</v>
      </c>
      <c r="C283">
        <v>0</v>
      </c>
      <c r="D283" t="s">
        <v>2680</v>
      </c>
      <c r="E283" t="s">
        <v>2692</v>
      </c>
      <c r="F283">
        <v>24</v>
      </c>
      <c r="G283">
        <v>700000</v>
      </c>
      <c r="H283" t="s">
        <v>8</v>
      </c>
      <c r="I283">
        <v>0</v>
      </c>
      <c r="J283">
        <v>0</v>
      </c>
      <c r="K283">
        <v>0</v>
      </c>
      <c r="L283">
        <v>0</v>
      </c>
      <c r="M283">
        <v>0</v>
      </c>
    </row>
    <row r="284" spans="1:13" ht="15" customHeight="1" x14ac:dyDescent="0.25">
      <c r="A284" t="s">
        <v>2590</v>
      </c>
      <c r="B284" t="s">
        <v>12</v>
      </c>
      <c r="C284">
        <v>0</v>
      </c>
      <c r="D284" t="s">
        <v>2447</v>
      </c>
      <c r="E284" t="s">
        <v>2448</v>
      </c>
      <c r="F284">
        <v>27</v>
      </c>
      <c r="G284">
        <v>700000</v>
      </c>
      <c r="H284" t="s">
        <v>7</v>
      </c>
      <c r="I284">
        <v>0</v>
      </c>
      <c r="J284">
        <v>0</v>
      </c>
      <c r="K284">
        <v>0</v>
      </c>
      <c r="L284">
        <v>0</v>
      </c>
      <c r="M284">
        <v>0</v>
      </c>
    </row>
    <row r="285" spans="1:13" ht="15" customHeight="1" x14ac:dyDescent="0.25">
      <c r="A285" t="s">
        <v>1681</v>
      </c>
      <c r="B285" t="s">
        <v>27</v>
      </c>
      <c r="C285" t="s">
        <v>388</v>
      </c>
      <c r="D285" t="s">
        <v>2440</v>
      </c>
      <c r="E285" t="s">
        <v>2448</v>
      </c>
      <c r="F285">
        <v>22</v>
      </c>
      <c r="G285">
        <v>850000</v>
      </c>
      <c r="H285">
        <v>850000</v>
      </c>
      <c r="I285" t="s">
        <v>8</v>
      </c>
      <c r="J285">
        <v>0</v>
      </c>
      <c r="K285">
        <v>0</v>
      </c>
      <c r="L285">
        <v>0</v>
      </c>
      <c r="M285">
        <v>0</v>
      </c>
    </row>
    <row r="286" spans="1:13" ht="15" customHeight="1" x14ac:dyDescent="0.25">
      <c r="A286" t="s">
        <v>2519</v>
      </c>
      <c r="B286" t="s">
        <v>23</v>
      </c>
      <c r="C286" t="s">
        <v>388</v>
      </c>
      <c r="D286" t="s">
        <v>82</v>
      </c>
      <c r="E286" t="s">
        <v>2692</v>
      </c>
      <c r="F286">
        <v>22</v>
      </c>
      <c r="G286">
        <v>1325000</v>
      </c>
      <c r="H286">
        <v>1325000</v>
      </c>
      <c r="I286" t="s">
        <v>8</v>
      </c>
      <c r="J286">
        <v>0</v>
      </c>
      <c r="K286">
        <v>0</v>
      </c>
      <c r="L286">
        <v>0</v>
      </c>
      <c r="M286">
        <v>0</v>
      </c>
    </row>
    <row r="287" spans="1:13" ht="15" customHeight="1" x14ac:dyDescent="0.25">
      <c r="A287" t="s">
        <v>2503</v>
      </c>
      <c r="B287" t="s">
        <v>18</v>
      </c>
      <c r="C287" t="s">
        <v>388</v>
      </c>
      <c r="D287" t="s">
        <v>82</v>
      </c>
      <c r="E287" t="s">
        <v>2448</v>
      </c>
      <c r="F287">
        <v>24</v>
      </c>
      <c r="G287">
        <v>750000</v>
      </c>
      <c r="H287" t="s">
        <v>8</v>
      </c>
      <c r="I287">
        <v>0</v>
      </c>
      <c r="J287">
        <v>0</v>
      </c>
      <c r="K287">
        <v>0</v>
      </c>
      <c r="L287">
        <v>0</v>
      </c>
      <c r="M287">
        <v>0</v>
      </c>
    </row>
    <row r="288" spans="1:13" ht="15" customHeight="1" x14ac:dyDescent="0.25">
      <c r="A288" t="s">
        <v>1779</v>
      </c>
      <c r="B288" t="s">
        <v>26</v>
      </c>
      <c r="C288" t="s">
        <v>388</v>
      </c>
      <c r="D288" t="s">
        <v>82</v>
      </c>
      <c r="E288" t="s">
        <v>2692</v>
      </c>
      <c r="F288">
        <v>21</v>
      </c>
      <c r="G288">
        <v>910833</v>
      </c>
      <c r="H288">
        <v>910833</v>
      </c>
      <c r="I288" t="s">
        <v>8</v>
      </c>
      <c r="J288">
        <v>0</v>
      </c>
      <c r="K288">
        <v>0</v>
      </c>
      <c r="L288">
        <v>0</v>
      </c>
      <c r="M288">
        <v>0</v>
      </c>
    </row>
    <row r="289" spans="1:13" ht="15" customHeight="1" x14ac:dyDescent="0.25">
      <c r="A289" t="s">
        <v>2730</v>
      </c>
      <c r="B289" t="s">
        <v>13</v>
      </c>
      <c r="C289">
        <v>0</v>
      </c>
      <c r="D289" t="s">
        <v>2447</v>
      </c>
      <c r="E289" t="s">
        <v>2441</v>
      </c>
      <c r="F289">
        <v>28</v>
      </c>
      <c r="G289">
        <v>4550000</v>
      </c>
      <c r="H289">
        <v>4550000</v>
      </c>
      <c r="I289">
        <v>4550000</v>
      </c>
      <c r="J289" t="s">
        <v>7</v>
      </c>
      <c r="K289">
        <v>0</v>
      </c>
      <c r="L289">
        <v>0</v>
      </c>
      <c r="M289">
        <v>0</v>
      </c>
    </row>
    <row r="290" spans="1:13" ht="15" customHeight="1" x14ac:dyDescent="0.25">
      <c r="A290" t="s">
        <v>2734</v>
      </c>
      <c r="B290" t="s">
        <v>17</v>
      </c>
      <c r="C290">
        <v>0</v>
      </c>
      <c r="D290" t="s">
        <v>2454</v>
      </c>
      <c r="E290" t="s">
        <v>2441</v>
      </c>
      <c r="F290">
        <v>24</v>
      </c>
      <c r="G290">
        <v>900000</v>
      </c>
      <c r="H290" t="s">
        <v>8</v>
      </c>
      <c r="I290">
        <v>0</v>
      </c>
      <c r="J290">
        <v>0</v>
      </c>
      <c r="K290">
        <v>0</v>
      </c>
      <c r="L290">
        <v>0</v>
      </c>
      <c r="M290">
        <v>0</v>
      </c>
    </row>
    <row r="291" spans="1:13" ht="15" customHeight="1" x14ac:dyDescent="0.25">
      <c r="A291" t="s">
        <v>2743</v>
      </c>
      <c r="B291" t="s">
        <v>6</v>
      </c>
      <c r="C291">
        <v>0</v>
      </c>
      <c r="D291" t="s">
        <v>73</v>
      </c>
      <c r="E291" t="s">
        <v>2448</v>
      </c>
      <c r="F291">
        <v>23</v>
      </c>
      <c r="G291">
        <v>750000</v>
      </c>
      <c r="H291" t="s">
        <v>8</v>
      </c>
      <c r="I291">
        <v>0</v>
      </c>
      <c r="J291">
        <v>0</v>
      </c>
      <c r="K291">
        <v>0</v>
      </c>
      <c r="L291">
        <v>0</v>
      </c>
      <c r="M291">
        <v>0</v>
      </c>
    </row>
    <row r="292" spans="1:13" ht="15" customHeight="1" x14ac:dyDescent="0.25">
      <c r="A292" t="s">
        <v>2897</v>
      </c>
      <c r="B292" t="s">
        <v>10</v>
      </c>
      <c r="C292">
        <v>0</v>
      </c>
      <c r="D292" t="s">
        <v>73</v>
      </c>
      <c r="E292" t="s">
        <v>2692</v>
      </c>
      <c r="F292">
        <v>25</v>
      </c>
      <c r="G292">
        <v>700000</v>
      </c>
      <c r="H292">
        <v>700000</v>
      </c>
      <c r="I292" t="s">
        <v>7</v>
      </c>
      <c r="J292">
        <v>0</v>
      </c>
      <c r="K292">
        <v>0</v>
      </c>
      <c r="L292">
        <v>0</v>
      </c>
      <c r="M292">
        <v>0</v>
      </c>
    </row>
    <row r="293" spans="1:13" ht="15" customHeight="1" x14ac:dyDescent="0.25">
      <c r="A293" t="s">
        <v>1765</v>
      </c>
      <c r="B293" t="s">
        <v>26</v>
      </c>
      <c r="C293">
        <v>0</v>
      </c>
      <c r="D293" t="s">
        <v>381</v>
      </c>
      <c r="E293" t="s">
        <v>2679</v>
      </c>
      <c r="F293">
        <v>23</v>
      </c>
      <c r="G293" t="s">
        <v>8</v>
      </c>
      <c r="H293">
        <v>0</v>
      </c>
      <c r="I293">
        <v>0</v>
      </c>
      <c r="J293">
        <v>0</v>
      </c>
      <c r="K293">
        <v>0</v>
      </c>
      <c r="L293">
        <v>0</v>
      </c>
      <c r="M293">
        <v>0</v>
      </c>
    </row>
    <row r="294" spans="1:13" ht="15" customHeight="1" x14ac:dyDescent="0.25">
      <c r="A294" t="s">
        <v>1894</v>
      </c>
      <c r="B294" t="s">
        <v>13</v>
      </c>
      <c r="C294" t="s">
        <v>405</v>
      </c>
      <c r="D294" t="s">
        <v>2444</v>
      </c>
      <c r="E294" t="s">
        <v>2441</v>
      </c>
      <c r="F294">
        <v>21</v>
      </c>
      <c r="G294">
        <v>894166</v>
      </c>
      <c r="H294" t="s">
        <v>8</v>
      </c>
      <c r="I294">
        <v>0</v>
      </c>
      <c r="J294">
        <v>0</v>
      </c>
      <c r="K294">
        <v>0</v>
      </c>
      <c r="L294">
        <v>0</v>
      </c>
      <c r="M294">
        <v>0</v>
      </c>
    </row>
    <row r="295" spans="1:13" ht="15" customHeight="1" x14ac:dyDescent="0.25">
      <c r="A295" t="s">
        <v>1353</v>
      </c>
      <c r="B295" t="s">
        <v>9</v>
      </c>
      <c r="C295" t="s">
        <v>405</v>
      </c>
      <c r="D295" t="s">
        <v>2442</v>
      </c>
      <c r="E295" t="s">
        <v>2441</v>
      </c>
      <c r="F295">
        <v>22</v>
      </c>
      <c r="G295">
        <v>1288333</v>
      </c>
      <c r="H295" t="s">
        <v>8</v>
      </c>
      <c r="I295">
        <v>0</v>
      </c>
      <c r="J295">
        <v>0</v>
      </c>
      <c r="K295">
        <v>0</v>
      </c>
      <c r="L295">
        <v>0</v>
      </c>
      <c r="M295">
        <v>0</v>
      </c>
    </row>
    <row r="296" spans="1:13" ht="15" customHeight="1" x14ac:dyDescent="0.25">
      <c r="A296" t="s">
        <v>1433</v>
      </c>
      <c r="B296" t="s">
        <v>17</v>
      </c>
      <c r="C296" t="s">
        <v>374</v>
      </c>
      <c r="D296" t="s">
        <v>2447</v>
      </c>
      <c r="E296" t="s">
        <v>2441</v>
      </c>
      <c r="F296">
        <v>29</v>
      </c>
      <c r="G296">
        <v>5000000</v>
      </c>
      <c r="H296">
        <v>5000000</v>
      </c>
      <c r="I296">
        <v>5000000</v>
      </c>
      <c r="J296" t="s">
        <v>7</v>
      </c>
      <c r="K296">
        <v>0</v>
      </c>
      <c r="L296">
        <v>0</v>
      </c>
      <c r="M296">
        <v>0</v>
      </c>
    </row>
    <row r="297" spans="1:13" ht="15" customHeight="1" x14ac:dyDescent="0.25">
      <c r="A297" t="s">
        <v>2740</v>
      </c>
      <c r="B297" t="s">
        <v>6</v>
      </c>
      <c r="C297">
        <v>0</v>
      </c>
      <c r="D297" t="s">
        <v>2447</v>
      </c>
      <c r="E297" t="s">
        <v>2441</v>
      </c>
      <c r="F297">
        <v>29</v>
      </c>
      <c r="G297">
        <v>750000</v>
      </c>
      <c r="H297" t="s">
        <v>7</v>
      </c>
      <c r="I297">
        <v>0</v>
      </c>
      <c r="J297">
        <v>0</v>
      </c>
      <c r="K297">
        <v>0</v>
      </c>
      <c r="L297">
        <v>0</v>
      </c>
      <c r="M297">
        <v>0</v>
      </c>
    </row>
    <row r="298" spans="1:13" ht="15" customHeight="1" x14ac:dyDescent="0.25">
      <c r="A298" t="s">
        <v>1912</v>
      </c>
      <c r="B298" t="s">
        <v>13</v>
      </c>
      <c r="C298">
        <v>0</v>
      </c>
      <c r="D298" t="s">
        <v>127</v>
      </c>
      <c r="E298" t="s">
        <v>2448</v>
      </c>
      <c r="F298">
        <v>25</v>
      </c>
      <c r="G298">
        <v>1000000</v>
      </c>
      <c r="H298">
        <v>1000000</v>
      </c>
      <c r="I298">
        <v>1000000</v>
      </c>
      <c r="J298" t="s">
        <v>7</v>
      </c>
      <c r="K298">
        <v>0</v>
      </c>
      <c r="L298">
        <v>0</v>
      </c>
      <c r="M298">
        <v>0</v>
      </c>
    </row>
    <row r="299" spans="1:13" ht="15" customHeight="1" x14ac:dyDescent="0.25">
      <c r="A299" t="s">
        <v>2312</v>
      </c>
      <c r="B299" t="s">
        <v>30</v>
      </c>
      <c r="C299">
        <v>0</v>
      </c>
      <c r="D299" t="s">
        <v>127</v>
      </c>
      <c r="E299" t="s">
        <v>2441</v>
      </c>
      <c r="F299">
        <v>30</v>
      </c>
      <c r="G299">
        <v>1900000</v>
      </c>
      <c r="H299" t="s">
        <v>7</v>
      </c>
      <c r="I299">
        <v>0</v>
      </c>
      <c r="J299">
        <v>0</v>
      </c>
      <c r="K299">
        <v>0</v>
      </c>
      <c r="L299">
        <v>0</v>
      </c>
      <c r="M299">
        <v>0</v>
      </c>
    </row>
    <row r="300" spans="1:13" ht="15" customHeight="1" x14ac:dyDescent="0.25">
      <c r="A300" t="s">
        <v>2491</v>
      </c>
      <c r="B300" t="s">
        <v>16</v>
      </c>
      <c r="C300" t="s">
        <v>390</v>
      </c>
      <c r="D300" t="s">
        <v>73</v>
      </c>
      <c r="E300" t="s">
        <v>391</v>
      </c>
      <c r="F300">
        <v>19</v>
      </c>
      <c r="G300">
        <v>1431667</v>
      </c>
      <c r="H300">
        <v>1431667</v>
      </c>
      <c r="I300">
        <v>1431667</v>
      </c>
      <c r="J300" t="s">
        <v>8</v>
      </c>
      <c r="K300">
        <v>0</v>
      </c>
      <c r="L300">
        <v>0</v>
      </c>
      <c r="M300">
        <v>0</v>
      </c>
    </row>
    <row r="301" spans="1:13" ht="15" customHeight="1" x14ac:dyDescent="0.25">
      <c r="A301" t="s">
        <v>1528</v>
      </c>
      <c r="B301" t="s">
        <v>27</v>
      </c>
      <c r="C301">
        <v>0</v>
      </c>
      <c r="D301" t="s">
        <v>2446</v>
      </c>
      <c r="E301" t="s">
        <v>2441</v>
      </c>
      <c r="F301">
        <v>26</v>
      </c>
      <c r="G301">
        <v>900000</v>
      </c>
      <c r="H301" t="s">
        <v>7</v>
      </c>
      <c r="I301">
        <v>0</v>
      </c>
      <c r="J301">
        <v>0</v>
      </c>
      <c r="K301">
        <v>0</v>
      </c>
      <c r="L301">
        <v>0</v>
      </c>
      <c r="M301">
        <v>0</v>
      </c>
    </row>
    <row r="302" spans="1:13" ht="15" customHeight="1" x14ac:dyDescent="0.25">
      <c r="A302" t="s">
        <v>2163</v>
      </c>
      <c r="B302" t="s">
        <v>63</v>
      </c>
      <c r="C302" t="s">
        <v>2709</v>
      </c>
      <c r="D302" t="s">
        <v>381</v>
      </c>
      <c r="E302" t="s">
        <v>2679</v>
      </c>
      <c r="F302">
        <v>31</v>
      </c>
      <c r="G302">
        <v>3937500</v>
      </c>
      <c r="H302">
        <v>3937500</v>
      </c>
      <c r="I302" t="s">
        <v>7</v>
      </c>
      <c r="J302">
        <v>0</v>
      </c>
      <c r="K302">
        <v>0</v>
      </c>
      <c r="L302">
        <v>0</v>
      </c>
      <c r="M302">
        <v>0</v>
      </c>
    </row>
    <row r="303" spans="1:13" ht="15" customHeight="1" x14ac:dyDescent="0.25">
      <c r="A303" t="s">
        <v>2349</v>
      </c>
      <c r="B303" t="s">
        <v>34</v>
      </c>
      <c r="C303">
        <v>0</v>
      </c>
      <c r="D303" t="s">
        <v>127</v>
      </c>
      <c r="E303" t="s">
        <v>2441</v>
      </c>
      <c r="F303">
        <v>23</v>
      </c>
      <c r="G303">
        <v>1050000</v>
      </c>
      <c r="H303">
        <v>1050000</v>
      </c>
      <c r="I303" t="s">
        <v>8</v>
      </c>
      <c r="J303">
        <v>0</v>
      </c>
      <c r="K303">
        <v>0</v>
      </c>
      <c r="L303">
        <v>0</v>
      </c>
      <c r="M303">
        <v>0</v>
      </c>
    </row>
    <row r="304" spans="1:13" ht="15" customHeight="1" x14ac:dyDescent="0.25">
      <c r="A304" t="s">
        <v>2599</v>
      </c>
      <c r="B304" t="s">
        <v>33</v>
      </c>
      <c r="C304" t="s">
        <v>390</v>
      </c>
      <c r="D304" t="s">
        <v>73</v>
      </c>
      <c r="E304" t="s">
        <v>391</v>
      </c>
      <c r="F304">
        <v>18</v>
      </c>
      <c r="G304">
        <v>783333</v>
      </c>
      <c r="H304">
        <v>783333</v>
      </c>
      <c r="I304">
        <v>783333</v>
      </c>
      <c r="J304" t="s">
        <v>8</v>
      </c>
      <c r="K304">
        <v>0</v>
      </c>
      <c r="L304">
        <v>0</v>
      </c>
      <c r="M304">
        <v>0</v>
      </c>
    </row>
    <row r="305" spans="1:13" ht="15" customHeight="1" x14ac:dyDescent="0.25">
      <c r="A305" t="s">
        <v>1601</v>
      </c>
      <c r="B305" t="s">
        <v>33</v>
      </c>
      <c r="C305" t="s">
        <v>405</v>
      </c>
      <c r="D305" t="s">
        <v>382</v>
      </c>
      <c r="E305" t="s">
        <v>376</v>
      </c>
      <c r="F305">
        <v>22</v>
      </c>
      <c r="G305">
        <v>863333</v>
      </c>
      <c r="H305" t="s">
        <v>8</v>
      </c>
      <c r="I305">
        <v>0</v>
      </c>
      <c r="J305">
        <v>0</v>
      </c>
      <c r="K305">
        <v>0</v>
      </c>
      <c r="L305">
        <v>0</v>
      </c>
      <c r="M305">
        <v>0</v>
      </c>
    </row>
    <row r="306" spans="1:13" ht="15" customHeight="1" x14ac:dyDescent="0.25">
      <c r="A306" t="s">
        <v>2313</v>
      </c>
      <c r="B306" t="s">
        <v>30</v>
      </c>
      <c r="C306">
        <v>0</v>
      </c>
      <c r="D306" t="s">
        <v>82</v>
      </c>
      <c r="E306" t="s">
        <v>2448</v>
      </c>
      <c r="F306">
        <v>24</v>
      </c>
      <c r="G306">
        <v>700000</v>
      </c>
      <c r="H306">
        <v>700000</v>
      </c>
      <c r="I306" t="s">
        <v>8</v>
      </c>
      <c r="J306">
        <v>0</v>
      </c>
      <c r="K306">
        <v>0</v>
      </c>
      <c r="L306">
        <v>0</v>
      </c>
      <c r="M306">
        <v>0</v>
      </c>
    </row>
    <row r="307" spans="1:13" ht="15" customHeight="1" x14ac:dyDescent="0.25">
      <c r="A307" t="s">
        <v>1488</v>
      </c>
      <c r="B307" t="s">
        <v>6</v>
      </c>
      <c r="C307">
        <v>0</v>
      </c>
      <c r="D307" t="s">
        <v>2443</v>
      </c>
      <c r="E307" t="s">
        <v>2441</v>
      </c>
      <c r="F307">
        <v>28</v>
      </c>
      <c r="G307">
        <v>950000</v>
      </c>
      <c r="H307" t="s">
        <v>7</v>
      </c>
      <c r="I307">
        <v>0</v>
      </c>
      <c r="J307">
        <v>0</v>
      </c>
      <c r="K307">
        <v>0</v>
      </c>
      <c r="L307">
        <v>0</v>
      </c>
      <c r="M307">
        <v>0</v>
      </c>
    </row>
    <row r="308" spans="1:13" ht="15" customHeight="1" x14ac:dyDescent="0.25">
      <c r="A308" t="s">
        <v>1836</v>
      </c>
      <c r="B308" t="s">
        <v>29</v>
      </c>
      <c r="C308">
        <v>0</v>
      </c>
      <c r="D308" t="s">
        <v>127</v>
      </c>
      <c r="E308" t="s">
        <v>2679</v>
      </c>
      <c r="F308">
        <v>28</v>
      </c>
      <c r="G308">
        <v>1250000</v>
      </c>
      <c r="H308">
        <v>1250000</v>
      </c>
      <c r="I308">
        <v>1250000</v>
      </c>
      <c r="J308" t="s">
        <v>7</v>
      </c>
      <c r="K308">
        <v>0</v>
      </c>
      <c r="L308">
        <v>0</v>
      </c>
      <c r="M308">
        <v>0</v>
      </c>
    </row>
    <row r="309" spans="1:13" ht="15" customHeight="1" x14ac:dyDescent="0.25">
      <c r="A309" t="s">
        <v>2741</v>
      </c>
      <c r="B309" t="s">
        <v>6</v>
      </c>
      <c r="C309">
        <v>0</v>
      </c>
      <c r="D309">
        <v>0</v>
      </c>
      <c r="E309">
        <v>0</v>
      </c>
      <c r="F309">
        <v>0</v>
      </c>
      <c r="G309">
        <v>0</v>
      </c>
      <c r="H309">
        <v>0</v>
      </c>
      <c r="I309">
        <v>0</v>
      </c>
      <c r="J309">
        <v>0</v>
      </c>
      <c r="K309">
        <v>0</v>
      </c>
      <c r="L309">
        <v>0</v>
      </c>
      <c r="M309">
        <v>0</v>
      </c>
    </row>
    <row r="310" spans="1:13" ht="15" customHeight="1" x14ac:dyDescent="0.25">
      <c r="A310" t="s">
        <v>1980</v>
      </c>
      <c r="B310" t="s">
        <v>2533</v>
      </c>
      <c r="C310">
        <v>0</v>
      </c>
      <c r="D310" t="s">
        <v>127</v>
      </c>
      <c r="E310" t="s">
        <v>2692</v>
      </c>
      <c r="F310">
        <v>23</v>
      </c>
      <c r="G310">
        <v>700000</v>
      </c>
      <c r="H310" t="s">
        <v>8</v>
      </c>
      <c r="I310">
        <v>0</v>
      </c>
      <c r="J310">
        <v>0</v>
      </c>
      <c r="K310">
        <v>0</v>
      </c>
      <c r="L310">
        <v>0</v>
      </c>
      <c r="M310">
        <v>0</v>
      </c>
    </row>
    <row r="311" spans="1:13" ht="15" customHeight="1" x14ac:dyDescent="0.25">
      <c r="A311" t="s">
        <v>2618</v>
      </c>
      <c r="B311" t="s">
        <v>21</v>
      </c>
      <c r="C311" t="s">
        <v>388</v>
      </c>
      <c r="D311" t="s">
        <v>2442</v>
      </c>
      <c r="E311" t="s">
        <v>2448</v>
      </c>
      <c r="F311">
        <v>20</v>
      </c>
      <c r="G311">
        <v>925000</v>
      </c>
      <c r="H311">
        <v>925000</v>
      </c>
      <c r="I311">
        <v>925000</v>
      </c>
      <c r="J311" t="s">
        <v>8</v>
      </c>
      <c r="K311">
        <v>0</v>
      </c>
      <c r="L311">
        <v>0</v>
      </c>
      <c r="M311">
        <v>0</v>
      </c>
    </row>
    <row r="312" spans="1:13" ht="15" customHeight="1" x14ac:dyDescent="0.25">
      <c r="A312" t="s">
        <v>2713</v>
      </c>
      <c r="B312" t="s">
        <v>26</v>
      </c>
      <c r="C312">
        <v>0</v>
      </c>
      <c r="D312" t="s">
        <v>93</v>
      </c>
      <c r="E312" t="s">
        <v>2692</v>
      </c>
      <c r="F312">
        <v>25</v>
      </c>
      <c r="G312">
        <v>700000</v>
      </c>
      <c r="H312" t="s">
        <v>8</v>
      </c>
      <c r="I312">
        <v>0</v>
      </c>
      <c r="J312">
        <v>0</v>
      </c>
      <c r="K312">
        <v>0</v>
      </c>
      <c r="L312">
        <v>0</v>
      </c>
      <c r="M312">
        <v>0</v>
      </c>
    </row>
    <row r="313" spans="1:13" ht="15" customHeight="1" x14ac:dyDescent="0.25">
      <c r="A313" t="s">
        <v>1970</v>
      </c>
      <c r="B313" t="s">
        <v>16</v>
      </c>
      <c r="C313">
        <v>0</v>
      </c>
      <c r="D313" t="s">
        <v>73</v>
      </c>
      <c r="E313" t="s">
        <v>2679</v>
      </c>
      <c r="F313">
        <v>24</v>
      </c>
      <c r="G313">
        <v>1500000</v>
      </c>
      <c r="H313">
        <v>1500000</v>
      </c>
      <c r="I313" t="s">
        <v>8</v>
      </c>
      <c r="J313">
        <v>0</v>
      </c>
      <c r="K313">
        <v>0</v>
      </c>
      <c r="L313">
        <v>0</v>
      </c>
      <c r="M313">
        <v>0</v>
      </c>
    </row>
    <row r="314" spans="1:13" ht="15" customHeight="1" x14ac:dyDescent="0.25">
      <c r="A314" t="s">
        <v>1936</v>
      </c>
      <c r="B314" t="s">
        <v>15</v>
      </c>
      <c r="C314" t="s">
        <v>388</v>
      </c>
      <c r="D314" t="s">
        <v>73</v>
      </c>
      <c r="E314" t="s">
        <v>2448</v>
      </c>
      <c r="F314">
        <v>21</v>
      </c>
      <c r="G314">
        <v>1137500</v>
      </c>
      <c r="H314">
        <v>1137500</v>
      </c>
      <c r="I314" t="s">
        <v>8</v>
      </c>
      <c r="J314">
        <v>0</v>
      </c>
      <c r="K314">
        <v>0</v>
      </c>
      <c r="L314">
        <v>0</v>
      </c>
      <c r="M314">
        <v>0</v>
      </c>
    </row>
    <row r="315" spans="1:13" ht="15" customHeight="1" x14ac:dyDescent="0.25">
      <c r="A315" t="s">
        <v>2308</v>
      </c>
      <c r="B315" t="s">
        <v>30</v>
      </c>
      <c r="C315">
        <v>0</v>
      </c>
      <c r="D315" t="s">
        <v>2447</v>
      </c>
      <c r="E315" t="s">
        <v>2441</v>
      </c>
      <c r="F315">
        <v>28</v>
      </c>
      <c r="G315">
        <v>3270000</v>
      </c>
      <c r="H315" t="s">
        <v>7</v>
      </c>
      <c r="I315">
        <v>0</v>
      </c>
      <c r="J315">
        <v>0</v>
      </c>
      <c r="K315">
        <v>0</v>
      </c>
      <c r="L315">
        <v>0</v>
      </c>
      <c r="M315">
        <v>0</v>
      </c>
    </row>
    <row r="316" spans="1:13" ht="15" customHeight="1" x14ac:dyDescent="0.25">
      <c r="A316" t="s">
        <v>2181</v>
      </c>
      <c r="B316" t="s">
        <v>63</v>
      </c>
      <c r="C316" t="s">
        <v>388</v>
      </c>
      <c r="D316" t="s">
        <v>382</v>
      </c>
      <c r="E316" t="s">
        <v>2692</v>
      </c>
      <c r="F316">
        <v>21</v>
      </c>
      <c r="G316">
        <v>910833</v>
      </c>
      <c r="H316">
        <v>910833</v>
      </c>
      <c r="I316" t="s">
        <v>8</v>
      </c>
      <c r="J316">
        <v>0</v>
      </c>
      <c r="K316">
        <v>0</v>
      </c>
      <c r="L316">
        <v>0</v>
      </c>
      <c r="M316">
        <v>0</v>
      </c>
    </row>
    <row r="317" spans="1:13" ht="15" customHeight="1" x14ac:dyDescent="0.25">
      <c r="A317" t="s">
        <v>1851</v>
      </c>
      <c r="B317" t="s">
        <v>29</v>
      </c>
      <c r="C317">
        <v>0</v>
      </c>
      <c r="D317" t="s">
        <v>2681</v>
      </c>
      <c r="E317" t="s">
        <v>2692</v>
      </c>
      <c r="F317">
        <v>25</v>
      </c>
      <c r="G317">
        <v>700000</v>
      </c>
      <c r="H317" t="s">
        <v>8</v>
      </c>
      <c r="I317">
        <v>0</v>
      </c>
      <c r="J317">
        <v>0</v>
      </c>
      <c r="K317">
        <v>0</v>
      </c>
      <c r="L317">
        <v>0</v>
      </c>
      <c r="M317">
        <v>0</v>
      </c>
    </row>
    <row r="318" spans="1:13" ht="15" customHeight="1" x14ac:dyDescent="0.25">
      <c r="A318" t="s">
        <v>2357</v>
      </c>
      <c r="B318" t="s">
        <v>34</v>
      </c>
      <c r="C318" t="s">
        <v>388</v>
      </c>
      <c r="D318" t="s">
        <v>127</v>
      </c>
      <c r="E318" t="s">
        <v>2448</v>
      </c>
      <c r="F318">
        <v>20</v>
      </c>
      <c r="G318">
        <v>910833</v>
      </c>
      <c r="H318">
        <v>910833</v>
      </c>
      <c r="I318">
        <v>910833</v>
      </c>
      <c r="J318" t="s">
        <v>8</v>
      </c>
      <c r="K318">
        <v>0</v>
      </c>
      <c r="L318">
        <v>0</v>
      </c>
      <c r="M318">
        <v>0</v>
      </c>
    </row>
    <row r="319" spans="1:13" ht="15" customHeight="1" x14ac:dyDescent="0.25">
      <c r="A319" t="s">
        <v>1868</v>
      </c>
      <c r="B319" t="s">
        <v>2505</v>
      </c>
      <c r="C319">
        <v>0</v>
      </c>
      <c r="D319" t="s">
        <v>382</v>
      </c>
      <c r="E319" t="s">
        <v>2679</v>
      </c>
      <c r="F319">
        <v>25</v>
      </c>
      <c r="G319">
        <v>1250000</v>
      </c>
      <c r="H319" t="s">
        <v>8</v>
      </c>
      <c r="I319">
        <v>0</v>
      </c>
      <c r="J319">
        <v>0</v>
      </c>
      <c r="K319">
        <v>0</v>
      </c>
      <c r="L319">
        <v>0</v>
      </c>
      <c r="M319">
        <v>0</v>
      </c>
    </row>
    <row r="320" spans="1:13" ht="15" customHeight="1" x14ac:dyDescent="0.25">
      <c r="A320" t="s">
        <v>2494</v>
      </c>
      <c r="B320" t="s">
        <v>16</v>
      </c>
      <c r="C320" t="s">
        <v>388</v>
      </c>
      <c r="D320" t="s">
        <v>382</v>
      </c>
      <c r="E320" t="s">
        <v>2692</v>
      </c>
      <c r="F320">
        <v>25</v>
      </c>
      <c r="G320">
        <v>925000</v>
      </c>
      <c r="H320" t="s">
        <v>8</v>
      </c>
      <c r="I320">
        <v>0</v>
      </c>
      <c r="J320">
        <v>0</v>
      </c>
      <c r="K320">
        <v>0</v>
      </c>
      <c r="L320">
        <v>0</v>
      </c>
      <c r="M320">
        <v>0</v>
      </c>
    </row>
    <row r="321" spans="1:13" ht="15" customHeight="1" x14ac:dyDescent="0.25">
      <c r="A321" t="s">
        <v>1744</v>
      </c>
      <c r="B321" t="s">
        <v>25</v>
      </c>
      <c r="C321" t="s">
        <v>390</v>
      </c>
      <c r="D321" t="s">
        <v>2446</v>
      </c>
      <c r="E321" t="s">
        <v>391</v>
      </c>
      <c r="F321">
        <v>19</v>
      </c>
      <c r="G321">
        <v>1431667</v>
      </c>
      <c r="H321">
        <v>1431667</v>
      </c>
      <c r="I321">
        <v>1431667</v>
      </c>
      <c r="J321" t="s">
        <v>8</v>
      </c>
      <c r="K321">
        <v>0</v>
      </c>
      <c r="L321">
        <v>0</v>
      </c>
      <c r="M321">
        <v>0</v>
      </c>
    </row>
    <row r="322" spans="1:13" ht="15" customHeight="1" x14ac:dyDescent="0.25">
      <c r="A322" t="s">
        <v>1484</v>
      </c>
      <c r="B322" t="s">
        <v>22</v>
      </c>
      <c r="C322">
        <v>0</v>
      </c>
      <c r="D322" t="s">
        <v>2454</v>
      </c>
      <c r="E322" t="s">
        <v>2441</v>
      </c>
      <c r="F322">
        <v>24</v>
      </c>
      <c r="G322">
        <v>3150000</v>
      </c>
      <c r="H322" t="s">
        <v>8</v>
      </c>
      <c r="I322">
        <v>0</v>
      </c>
      <c r="J322">
        <v>0</v>
      </c>
      <c r="K322">
        <v>0</v>
      </c>
      <c r="L322">
        <v>0</v>
      </c>
      <c r="M322">
        <v>0</v>
      </c>
    </row>
    <row r="323" spans="1:13" ht="15" customHeight="1" x14ac:dyDescent="0.25">
      <c r="A323" t="s">
        <v>1566</v>
      </c>
      <c r="B323" t="s">
        <v>32</v>
      </c>
      <c r="C323">
        <v>0</v>
      </c>
      <c r="D323" t="s">
        <v>127</v>
      </c>
      <c r="E323" t="s">
        <v>2448</v>
      </c>
      <c r="F323">
        <v>27</v>
      </c>
      <c r="G323">
        <v>1150000</v>
      </c>
      <c r="H323" t="s">
        <v>7</v>
      </c>
      <c r="I323">
        <v>0</v>
      </c>
      <c r="J323">
        <v>0</v>
      </c>
      <c r="K323">
        <v>0</v>
      </c>
      <c r="L323">
        <v>0</v>
      </c>
      <c r="M323">
        <v>0</v>
      </c>
    </row>
    <row r="324" spans="1:13" ht="15" customHeight="1" x14ac:dyDescent="0.25">
      <c r="A324" t="s">
        <v>1566</v>
      </c>
      <c r="B324" t="s">
        <v>32</v>
      </c>
      <c r="C324">
        <v>0</v>
      </c>
      <c r="D324" t="s">
        <v>127</v>
      </c>
      <c r="E324" t="s">
        <v>2448</v>
      </c>
      <c r="F324">
        <v>27</v>
      </c>
      <c r="G324">
        <v>1150000</v>
      </c>
      <c r="H324" t="s">
        <v>7</v>
      </c>
      <c r="I324">
        <v>0</v>
      </c>
      <c r="J324">
        <v>0</v>
      </c>
      <c r="K324">
        <v>0</v>
      </c>
      <c r="L324">
        <v>0</v>
      </c>
      <c r="M324">
        <v>0</v>
      </c>
    </row>
    <row r="325" spans="1:13" ht="15" customHeight="1" x14ac:dyDescent="0.25">
      <c r="A325" t="s">
        <v>1351</v>
      </c>
      <c r="B325" t="s">
        <v>21</v>
      </c>
      <c r="C325">
        <v>0</v>
      </c>
      <c r="D325" t="s">
        <v>2498</v>
      </c>
      <c r="E325" t="s">
        <v>2441</v>
      </c>
      <c r="F325">
        <v>23</v>
      </c>
      <c r="G325">
        <v>1900000</v>
      </c>
      <c r="H325">
        <v>1900000</v>
      </c>
      <c r="I325" t="s">
        <v>8</v>
      </c>
      <c r="J325">
        <v>0</v>
      </c>
      <c r="K325">
        <v>0</v>
      </c>
      <c r="L325">
        <v>0</v>
      </c>
      <c r="M325">
        <v>0</v>
      </c>
    </row>
    <row r="326" spans="1:13" ht="15" customHeight="1" x14ac:dyDescent="0.25">
      <c r="A326" t="s">
        <v>2521</v>
      </c>
      <c r="B326" t="s">
        <v>23</v>
      </c>
      <c r="C326">
        <v>0</v>
      </c>
      <c r="D326" t="s">
        <v>382</v>
      </c>
      <c r="E326" t="s">
        <v>2692</v>
      </c>
      <c r="F326">
        <v>29</v>
      </c>
      <c r="G326">
        <v>675000</v>
      </c>
      <c r="H326" t="s">
        <v>7</v>
      </c>
      <c r="I326">
        <v>0</v>
      </c>
      <c r="J326">
        <v>0</v>
      </c>
      <c r="K326">
        <v>0</v>
      </c>
      <c r="L326">
        <v>0</v>
      </c>
      <c r="M326">
        <v>0</v>
      </c>
    </row>
    <row r="327" spans="1:13" ht="15" customHeight="1" x14ac:dyDescent="0.25">
      <c r="A327" t="s">
        <v>2299</v>
      </c>
      <c r="B327" t="s">
        <v>15</v>
      </c>
      <c r="C327">
        <v>0</v>
      </c>
      <c r="D327" t="s">
        <v>2440</v>
      </c>
      <c r="E327" t="s">
        <v>2441</v>
      </c>
      <c r="F327">
        <v>27</v>
      </c>
      <c r="G327">
        <v>3900000</v>
      </c>
      <c r="H327">
        <v>3900000</v>
      </c>
      <c r="I327">
        <v>3900000</v>
      </c>
      <c r="J327">
        <v>3900000</v>
      </c>
      <c r="K327" t="s">
        <v>7</v>
      </c>
      <c r="L327">
        <v>0</v>
      </c>
      <c r="M327">
        <v>0</v>
      </c>
    </row>
    <row r="328" spans="1:13" ht="15" customHeight="1" x14ac:dyDescent="0.25">
      <c r="A328" t="s">
        <v>1844</v>
      </c>
      <c r="B328" t="s">
        <v>29</v>
      </c>
      <c r="C328" t="s">
        <v>388</v>
      </c>
      <c r="D328" t="s">
        <v>127</v>
      </c>
      <c r="E328" t="s">
        <v>2692</v>
      </c>
      <c r="F328">
        <v>20</v>
      </c>
      <c r="G328">
        <v>733333</v>
      </c>
      <c r="H328">
        <v>733333</v>
      </c>
      <c r="I328">
        <v>733333</v>
      </c>
      <c r="J328" t="s">
        <v>8</v>
      </c>
      <c r="K328">
        <v>0</v>
      </c>
      <c r="L328">
        <v>0</v>
      </c>
      <c r="M328">
        <v>0</v>
      </c>
    </row>
    <row r="329" spans="1:13" ht="15" customHeight="1" x14ac:dyDescent="0.25">
      <c r="A329" t="s">
        <v>2582</v>
      </c>
      <c r="B329" t="s">
        <v>6</v>
      </c>
      <c r="C329" t="s">
        <v>388</v>
      </c>
      <c r="D329" t="s">
        <v>127</v>
      </c>
      <c r="E329" t="s">
        <v>2448</v>
      </c>
      <c r="F329">
        <v>19</v>
      </c>
      <c r="G329">
        <v>925000</v>
      </c>
      <c r="H329">
        <v>925000</v>
      </c>
      <c r="I329">
        <v>925000</v>
      </c>
      <c r="J329" t="s">
        <v>8</v>
      </c>
      <c r="K329">
        <v>0</v>
      </c>
      <c r="L329">
        <v>0</v>
      </c>
      <c r="M329">
        <v>0</v>
      </c>
    </row>
    <row r="330" spans="1:13" ht="15" customHeight="1" x14ac:dyDescent="0.25">
      <c r="A330" t="s">
        <v>2141</v>
      </c>
      <c r="B330" t="s">
        <v>6</v>
      </c>
      <c r="C330" t="s">
        <v>388</v>
      </c>
      <c r="D330" t="s">
        <v>73</v>
      </c>
      <c r="E330" t="s">
        <v>2448</v>
      </c>
      <c r="F330">
        <v>22</v>
      </c>
      <c r="G330">
        <v>925000</v>
      </c>
      <c r="H330" t="s">
        <v>8</v>
      </c>
      <c r="I330">
        <v>0</v>
      </c>
      <c r="J330">
        <v>0</v>
      </c>
      <c r="K330">
        <v>0</v>
      </c>
      <c r="L330">
        <v>0</v>
      </c>
      <c r="M330">
        <v>0</v>
      </c>
    </row>
    <row r="331" spans="1:13" ht="15" customHeight="1" x14ac:dyDescent="0.25">
      <c r="A331" t="s">
        <v>1564</v>
      </c>
      <c r="B331" t="s">
        <v>31</v>
      </c>
      <c r="C331">
        <v>0</v>
      </c>
      <c r="D331" t="s">
        <v>381</v>
      </c>
      <c r="E331" t="s">
        <v>2692</v>
      </c>
      <c r="F331">
        <v>25</v>
      </c>
      <c r="G331">
        <v>700000</v>
      </c>
      <c r="H331" t="s">
        <v>8</v>
      </c>
      <c r="I331">
        <v>0</v>
      </c>
      <c r="J331">
        <v>0</v>
      </c>
      <c r="K331">
        <v>0</v>
      </c>
      <c r="L331">
        <v>0</v>
      </c>
      <c r="M331">
        <v>0</v>
      </c>
    </row>
    <row r="332" spans="1:13" ht="15" customHeight="1" x14ac:dyDescent="0.25">
      <c r="A332" t="s">
        <v>2813</v>
      </c>
      <c r="B332" t="s">
        <v>20</v>
      </c>
      <c r="C332" t="s">
        <v>422</v>
      </c>
      <c r="D332" t="s">
        <v>2446</v>
      </c>
      <c r="E332" t="s">
        <v>2441</v>
      </c>
      <c r="F332">
        <v>29</v>
      </c>
      <c r="G332">
        <v>11000000</v>
      </c>
      <c r="H332">
        <v>11000000</v>
      </c>
      <c r="I332">
        <v>11000000</v>
      </c>
      <c r="J332">
        <v>11000000</v>
      </c>
      <c r="K332">
        <v>11000000</v>
      </c>
      <c r="L332">
        <v>11000000</v>
      </c>
      <c r="M332">
        <v>11000000</v>
      </c>
    </row>
    <row r="333" spans="1:13" ht="15" customHeight="1" x14ac:dyDescent="0.25">
      <c r="A333" t="s">
        <v>1860</v>
      </c>
      <c r="B333" t="s">
        <v>2505</v>
      </c>
      <c r="C333">
        <v>0</v>
      </c>
      <c r="D333" t="s">
        <v>73</v>
      </c>
      <c r="E333" t="s">
        <v>2679</v>
      </c>
      <c r="F333">
        <v>29</v>
      </c>
      <c r="G333">
        <v>750000</v>
      </c>
      <c r="H333">
        <v>750000</v>
      </c>
      <c r="I333">
        <v>750000</v>
      </c>
      <c r="J333" t="s">
        <v>7</v>
      </c>
      <c r="K333">
        <v>0</v>
      </c>
      <c r="L333">
        <v>0</v>
      </c>
      <c r="M333">
        <v>0</v>
      </c>
    </row>
    <row r="334" spans="1:13" ht="15" customHeight="1" x14ac:dyDescent="0.25">
      <c r="A334" t="s">
        <v>1984</v>
      </c>
      <c r="B334" t="s">
        <v>16</v>
      </c>
      <c r="C334">
        <v>0</v>
      </c>
      <c r="D334" t="s">
        <v>73</v>
      </c>
      <c r="E334" t="s">
        <v>2679</v>
      </c>
      <c r="F334">
        <v>28</v>
      </c>
      <c r="G334">
        <v>750000</v>
      </c>
      <c r="H334">
        <v>750000</v>
      </c>
      <c r="I334" t="s">
        <v>7</v>
      </c>
      <c r="J334">
        <v>0</v>
      </c>
      <c r="K334">
        <v>0</v>
      </c>
      <c r="L334">
        <v>0</v>
      </c>
      <c r="M334">
        <v>0</v>
      </c>
    </row>
    <row r="335" spans="1:13" ht="15" customHeight="1" x14ac:dyDescent="0.25">
      <c r="A335" t="s">
        <v>2219</v>
      </c>
      <c r="B335" t="s">
        <v>18</v>
      </c>
      <c r="C335">
        <v>0</v>
      </c>
      <c r="D335" t="s">
        <v>2496</v>
      </c>
      <c r="E335" t="s">
        <v>2441</v>
      </c>
      <c r="F335">
        <v>23</v>
      </c>
      <c r="G335">
        <v>8500000</v>
      </c>
      <c r="H335">
        <v>8500000</v>
      </c>
      <c r="I335">
        <v>8500000</v>
      </c>
      <c r="J335">
        <v>8500000</v>
      </c>
      <c r="K335">
        <v>8500000</v>
      </c>
      <c r="L335">
        <v>8500000</v>
      </c>
      <c r="M335" t="s">
        <v>7</v>
      </c>
    </row>
    <row r="336" spans="1:13" ht="15" customHeight="1" x14ac:dyDescent="0.25">
      <c r="A336" t="s">
        <v>2539</v>
      </c>
      <c r="B336" t="s">
        <v>2533</v>
      </c>
      <c r="C336">
        <v>0</v>
      </c>
      <c r="D336" t="s">
        <v>127</v>
      </c>
      <c r="E336" t="s">
        <v>2692</v>
      </c>
      <c r="F336">
        <v>25</v>
      </c>
      <c r="G336">
        <v>850000</v>
      </c>
      <c r="H336">
        <v>850000</v>
      </c>
      <c r="I336" t="s">
        <v>7</v>
      </c>
      <c r="J336">
        <v>0</v>
      </c>
      <c r="K336">
        <v>0</v>
      </c>
      <c r="L336">
        <v>0</v>
      </c>
      <c r="M336">
        <v>0</v>
      </c>
    </row>
    <row r="337" spans="1:13" ht="15" customHeight="1" x14ac:dyDescent="0.25">
      <c r="A337" t="s">
        <v>1938</v>
      </c>
      <c r="B337" t="s">
        <v>15</v>
      </c>
      <c r="C337">
        <v>0</v>
      </c>
      <c r="D337" t="s">
        <v>73</v>
      </c>
      <c r="E337" t="s">
        <v>2448</v>
      </c>
      <c r="F337">
        <v>25</v>
      </c>
      <c r="G337">
        <v>735000</v>
      </c>
      <c r="H337" t="s">
        <v>8</v>
      </c>
      <c r="I337">
        <v>0</v>
      </c>
      <c r="J337">
        <v>0</v>
      </c>
      <c r="K337">
        <v>0</v>
      </c>
      <c r="L337">
        <v>0</v>
      </c>
      <c r="M337">
        <v>0</v>
      </c>
    </row>
    <row r="338" spans="1:13" ht="15" customHeight="1" x14ac:dyDescent="0.25">
      <c r="A338" t="s">
        <v>1481</v>
      </c>
      <c r="B338" t="s">
        <v>22</v>
      </c>
      <c r="C338">
        <v>0</v>
      </c>
      <c r="D338" t="s">
        <v>2472</v>
      </c>
      <c r="E338" t="s">
        <v>2441</v>
      </c>
      <c r="F338">
        <v>24</v>
      </c>
      <c r="G338">
        <v>5500000</v>
      </c>
      <c r="H338">
        <v>5500000</v>
      </c>
      <c r="I338">
        <v>5500000</v>
      </c>
      <c r="J338">
        <v>5500000</v>
      </c>
      <c r="K338" t="s">
        <v>7</v>
      </c>
      <c r="L338">
        <v>0</v>
      </c>
      <c r="M338">
        <v>0</v>
      </c>
    </row>
    <row r="339" spans="1:13" ht="15" customHeight="1" x14ac:dyDescent="0.25">
      <c r="A339" t="s">
        <v>2475</v>
      </c>
      <c r="B339" t="s">
        <v>29</v>
      </c>
      <c r="C339" t="s">
        <v>388</v>
      </c>
      <c r="D339" t="s">
        <v>2691</v>
      </c>
      <c r="E339" t="s">
        <v>2692</v>
      </c>
      <c r="F339">
        <v>20</v>
      </c>
      <c r="G339">
        <v>925000</v>
      </c>
      <c r="H339">
        <v>925000</v>
      </c>
      <c r="I339">
        <v>925000</v>
      </c>
      <c r="J339" t="s">
        <v>8</v>
      </c>
      <c r="K339">
        <v>0</v>
      </c>
      <c r="L339">
        <v>0</v>
      </c>
      <c r="M339">
        <v>0</v>
      </c>
    </row>
    <row r="340" spans="1:13" ht="15" customHeight="1" x14ac:dyDescent="0.25">
      <c r="A340" t="s">
        <v>2898</v>
      </c>
      <c r="B340" t="s">
        <v>12</v>
      </c>
      <c r="C340" t="s">
        <v>388</v>
      </c>
      <c r="D340" t="s">
        <v>73</v>
      </c>
      <c r="E340" t="s">
        <v>2441</v>
      </c>
      <c r="F340">
        <v>21</v>
      </c>
      <c r="G340">
        <v>910833</v>
      </c>
      <c r="H340">
        <v>910833</v>
      </c>
      <c r="I340" t="s">
        <v>8</v>
      </c>
      <c r="J340">
        <v>0</v>
      </c>
      <c r="K340">
        <v>0</v>
      </c>
      <c r="L340">
        <v>0</v>
      </c>
      <c r="M340">
        <v>0</v>
      </c>
    </row>
    <row r="341" spans="1:13" ht="15" customHeight="1" x14ac:dyDescent="0.25">
      <c r="A341" t="s">
        <v>1657</v>
      </c>
      <c r="B341" t="s">
        <v>14</v>
      </c>
      <c r="C341" t="s">
        <v>372</v>
      </c>
      <c r="D341" t="s">
        <v>2454</v>
      </c>
      <c r="E341" t="s">
        <v>2441</v>
      </c>
      <c r="F341">
        <v>33</v>
      </c>
      <c r="G341">
        <v>5850000</v>
      </c>
      <c r="H341">
        <v>5850000</v>
      </c>
      <c r="I341" t="s">
        <v>7</v>
      </c>
      <c r="J341">
        <v>0</v>
      </c>
      <c r="K341">
        <v>0</v>
      </c>
      <c r="L341">
        <v>0</v>
      </c>
      <c r="M341">
        <v>0</v>
      </c>
    </row>
    <row r="342" spans="1:13" ht="15" customHeight="1" x14ac:dyDescent="0.25">
      <c r="A342" t="s">
        <v>2003</v>
      </c>
      <c r="B342" t="s">
        <v>21</v>
      </c>
      <c r="C342" t="s">
        <v>383</v>
      </c>
      <c r="D342" t="s">
        <v>127</v>
      </c>
      <c r="E342" t="s">
        <v>2441</v>
      </c>
      <c r="F342">
        <v>33</v>
      </c>
      <c r="G342">
        <v>4333333</v>
      </c>
      <c r="H342">
        <v>4333333</v>
      </c>
      <c r="I342" t="s">
        <v>7</v>
      </c>
      <c r="J342">
        <v>0</v>
      </c>
      <c r="K342">
        <v>0</v>
      </c>
      <c r="L342">
        <v>0</v>
      </c>
      <c r="M342">
        <v>0</v>
      </c>
    </row>
    <row r="343" spans="1:13" ht="15" customHeight="1" x14ac:dyDescent="0.25">
      <c r="A343" t="s">
        <v>1662</v>
      </c>
      <c r="B343" t="s">
        <v>14</v>
      </c>
      <c r="C343" t="s">
        <v>405</v>
      </c>
      <c r="D343" t="s">
        <v>2454</v>
      </c>
      <c r="E343" t="s">
        <v>2441</v>
      </c>
      <c r="F343">
        <v>21</v>
      </c>
      <c r="G343">
        <v>3394166</v>
      </c>
      <c r="H343" t="s">
        <v>8</v>
      </c>
      <c r="I343">
        <v>0</v>
      </c>
      <c r="J343">
        <v>0</v>
      </c>
      <c r="K343">
        <v>0</v>
      </c>
      <c r="L343">
        <v>0</v>
      </c>
      <c r="M343">
        <v>0</v>
      </c>
    </row>
    <row r="344" spans="1:13" ht="15" customHeight="1" x14ac:dyDescent="0.25">
      <c r="A344" t="s">
        <v>1518</v>
      </c>
      <c r="B344" t="s">
        <v>23</v>
      </c>
      <c r="C344">
        <v>0</v>
      </c>
      <c r="D344" t="s">
        <v>2681</v>
      </c>
      <c r="E344" t="s">
        <v>2679</v>
      </c>
      <c r="F344">
        <v>28</v>
      </c>
      <c r="G344">
        <v>8000000</v>
      </c>
      <c r="H344">
        <v>8000000</v>
      </c>
      <c r="I344">
        <v>8000000</v>
      </c>
      <c r="J344">
        <v>8000000</v>
      </c>
      <c r="K344">
        <v>8000000</v>
      </c>
      <c r="L344">
        <v>8000000</v>
      </c>
      <c r="M344">
        <v>8000000</v>
      </c>
    </row>
    <row r="345" spans="1:13" ht="15" customHeight="1" x14ac:dyDescent="0.25">
      <c r="A345" t="s">
        <v>1664</v>
      </c>
      <c r="B345" t="s">
        <v>27</v>
      </c>
      <c r="C345">
        <v>0</v>
      </c>
      <c r="D345" t="s">
        <v>2444</v>
      </c>
      <c r="E345" t="s">
        <v>2441</v>
      </c>
      <c r="F345">
        <v>23</v>
      </c>
      <c r="G345">
        <v>1650000</v>
      </c>
      <c r="H345" t="s">
        <v>8</v>
      </c>
      <c r="I345">
        <v>0</v>
      </c>
      <c r="J345">
        <v>0</v>
      </c>
      <c r="K345">
        <v>0</v>
      </c>
      <c r="L345">
        <v>0</v>
      </c>
      <c r="M345">
        <v>0</v>
      </c>
    </row>
    <row r="346" spans="1:13" ht="15" customHeight="1" x14ac:dyDescent="0.25">
      <c r="A346" t="s">
        <v>2616</v>
      </c>
      <c r="B346" t="s">
        <v>21</v>
      </c>
      <c r="C346" t="s">
        <v>388</v>
      </c>
      <c r="D346" t="s">
        <v>2440</v>
      </c>
      <c r="E346" t="s">
        <v>2448</v>
      </c>
      <c r="F346">
        <v>22</v>
      </c>
      <c r="G346">
        <v>925000</v>
      </c>
      <c r="H346">
        <v>925000</v>
      </c>
      <c r="I346" t="s">
        <v>8</v>
      </c>
      <c r="J346">
        <v>0</v>
      </c>
      <c r="K346">
        <v>0</v>
      </c>
      <c r="L346">
        <v>0</v>
      </c>
      <c r="M346">
        <v>0</v>
      </c>
    </row>
    <row r="347" spans="1:13" ht="15" customHeight="1" x14ac:dyDescent="0.25">
      <c r="A347" t="s">
        <v>2392</v>
      </c>
      <c r="B347" t="s">
        <v>135</v>
      </c>
      <c r="C347" t="s">
        <v>388</v>
      </c>
      <c r="D347" t="s">
        <v>2686</v>
      </c>
      <c r="E347" t="s">
        <v>2692</v>
      </c>
      <c r="F347">
        <v>23</v>
      </c>
      <c r="G347">
        <v>925000</v>
      </c>
      <c r="H347" t="s">
        <v>8</v>
      </c>
      <c r="I347">
        <v>0</v>
      </c>
      <c r="J347">
        <v>0</v>
      </c>
      <c r="K347">
        <v>0</v>
      </c>
      <c r="L347">
        <v>0</v>
      </c>
      <c r="M347">
        <v>0</v>
      </c>
    </row>
    <row r="348" spans="1:13" ht="15" customHeight="1" x14ac:dyDescent="0.25">
      <c r="A348" t="s">
        <v>1996</v>
      </c>
      <c r="B348" t="s">
        <v>21</v>
      </c>
      <c r="C348">
        <v>0</v>
      </c>
      <c r="D348" t="s">
        <v>2446</v>
      </c>
      <c r="E348" t="s">
        <v>2441</v>
      </c>
      <c r="F348">
        <v>25</v>
      </c>
      <c r="G348">
        <v>6000000</v>
      </c>
      <c r="H348">
        <v>6000000</v>
      </c>
      <c r="I348">
        <v>6000000</v>
      </c>
      <c r="J348">
        <v>6000000</v>
      </c>
      <c r="K348" t="s">
        <v>7</v>
      </c>
      <c r="L348">
        <v>0</v>
      </c>
      <c r="M348">
        <v>0</v>
      </c>
    </row>
    <row r="349" spans="1:13" ht="15" customHeight="1" x14ac:dyDescent="0.25">
      <c r="A349" t="s">
        <v>1585</v>
      </c>
      <c r="B349" t="s">
        <v>21</v>
      </c>
      <c r="C349">
        <v>0</v>
      </c>
      <c r="D349" t="s">
        <v>73</v>
      </c>
      <c r="E349" t="s">
        <v>2448</v>
      </c>
      <c r="F349">
        <v>28</v>
      </c>
      <c r="G349">
        <v>700000</v>
      </c>
      <c r="H349">
        <v>700000</v>
      </c>
      <c r="I349" t="s">
        <v>7</v>
      </c>
      <c r="J349">
        <v>0</v>
      </c>
      <c r="K349">
        <v>0</v>
      </c>
      <c r="L349">
        <v>0</v>
      </c>
      <c r="M349">
        <v>0</v>
      </c>
    </row>
    <row r="350" spans="1:13" ht="15" customHeight="1" x14ac:dyDescent="0.25">
      <c r="A350" t="s">
        <v>1831</v>
      </c>
      <c r="B350" t="s">
        <v>29</v>
      </c>
      <c r="C350">
        <v>0</v>
      </c>
      <c r="D350" t="s">
        <v>382</v>
      </c>
      <c r="E350" t="s">
        <v>2679</v>
      </c>
      <c r="F350">
        <v>27</v>
      </c>
      <c r="G350">
        <v>4100000</v>
      </c>
      <c r="H350">
        <v>4100000</v>
      </c>
      <c r="I350">
        <v>4100000</v>
      </c>
      <c r="J350">
        <v>4100000</v>
      </c>
      <c r="K350" t="s">
        <v>7</v>
      </c>
      <c r="L350">
        <v>0</v>
      </c>
      <c r="M350">
        <v>0</v>
      </c>
    </row>
    <row r="351" spans="1:13" ht="15" customHeight="1" x14ac:dyDescent="0.25">
      <c r="A351" t="s">
        <v>2061</v>
      </c>
      <c r="B351" t="s">
        <v>31</v>
      </c>
      <c r="C351" t="s">
        <v>405</v>
      </c>
      <c r="D351" t="s">
        <v>382</v>
      </c>
      <c r="E351" t="s">
        <v>2679</v>
      </c>
      <c r="F351">
        <v>22</v>
      </c>
      <c r="G351">
        <v>888333</v>
      </c>
      <c r="H351" t="s">
        <v>8</v>
      </c>
      <c r="I351">
        <v>0</v>
      </c>
      <c r="J351">
        <v>0</v>
      </c>
      <c r="K351">
        <v>0</v>
      </c>
      <c r="L351">
        <v>0</v>
      </c>
      <c r="M351">
        <v>0</v>
      </c>
    </row>
    <row r="352" spans="1:13" ht="15" customHeight="1" x14ac:dyDescent="0.25">
      <c r="A352" t="s">
        <v>2577</v>
      </c>
      <c r="B352" t="s">
        <v>25</v>
      </c>
      <c r="C352" t="s">
        <v>388</v>
      </c>
      <c r="D352" t="s">
        <v>2442</v>
      </c>
      <c r="E352" t="s">
        <v>2448</v>
      </c>
      <c r="F352">
        <v>20</v>
      </c>
      <c r="G352">
        <v>756667</v>
      </c>
      <c r="H352">
        <v>756667</v>
      </c>
      <c r="I352">
        <v>756667</v>
      </c>
      <c r="J352" t="s">
        <v>8</v>
      </c>
      <c r="K352">
        <v>0</v>
      </c>
      <c r="L352">
        <v>0</v>
      </c>
      <c r="M352">
        <v>0</v>
      </c>
    </row>
    <row r="353" spans="1:13" ht="15" customHeight="1" x14ac:dyDescent="0.25">
      <c r="A353" t="s">
        <v>2628</v>
      </c>
      <c r="B353" t="s">
        <v>20</v>
      </c>
      <c r="C353" t="s">
        <v>388</v>
      </c>
      <c r="D353" t="s">
        <v>2446</v>
      </c>
      <c r="E353" t="s">
        <v>2448</v>
      </c>
      <c r="F353">
        <v>20</v>
      </c>
      <c r="G353">
        <v>925000</v>
      </c>
      <c r="H353">
        <v>925000</v>
      </c>
      <c r="I353">
        <v>925000</v>
      </c>
      <c r="J353" t="s">
        <v>8</v>
      </c>
      <c r="K353">
        <v>0</v>
      </c>
      <c r="L353">
        <v>0</v>
      </c>
      <c r="M353">
        <v>0</v>
      </c>
    </row>
    <row r="354" spans="1:13" ht="15" customHeight="1" x14ac:dyDescent="0.25">
      <c r="A354" t="s">
        <v>2600</v>
      </c>
      <c r="B354" t="s">
        <v>33</v>
      </c>
      <c r="C354" t="s">
        <v>388</v>
      </c>
      <c r="D354" t="s">
        <v>381</v>
      </c>
      <c r="E354" t="s">
        <v>2692</v>
      </c>
      <c r="F354">
        <v>22</v>
      </c>
      <c r="G354">
        <v>800000</v>
      </c>
      <c r="H354">
        <v>800000</v>
      </c>
      <c r="I354" t="s">
        <v>8</v>
      </c>
      <c r="J354">
        <v>0</v>
      </c>
      <c r="K354">
        <v>0</v>
      </c>
      <c r="L354">
        <v>0</v>
      </c>
      <c r="M354">
        <v>0</v>
      </c>
    </row>
    <row r="355" spans="1:13" ht="15" customHeight="1" x14ac:dyDescent="0.25">
      <c r="A355" t="s">
        <v>2159</v>
      </c>
      <c r="B355" t="s">
        <v>63</v>
      </c>
      <c r="C355">
        <v>0</v>
      </c>
      <c r="D355" t="s">
        <v>2681</v>
      </c>
      <c r="E355" t="s">
        <v>2679</v>
      </c>
      <c r="F355">
        <v>23</v>
      </c>
      <c r="G355">
        <v>4450000</v>
      </c>
      <c r="H355">
        <v>4450000</v>
      </c>
      <c r="I355">
        <v>4450000</v>
      </c>
      <c r="J355">
        <v>4450000</v>
      </c>
      <c r="K355">
        <v>4450000</v>
      </c>
      <c r="L355">
        <v>4450000</v>
      </c>
      <c r="M355" t="s">
        <v>7</v>
      </c>
    </row>
    <row r="356" spans="1:13" ht="15" customHeight="1" x14ac:dyDescent="0.25">
      <c r="A356" t="s">
        <v>2724</v>
      </c>
      <c r="B356" t="s">
        <v>11</v>
      </c>
      <c r="C356">
        <v>0</v>
      </c>
      <c r="D356" t="s">
        <v>2472</v>
      </c>
      <c r="E356" t="s">
        <v>2441</v>
      </c>
      <c r="F356">
        <v>27</v>
      </c>
      <c r="G356">
        <v>3375000</v>
      </c>
      <c r="H356">
        <v>3375000</v>
      </c>
      <c r="I356" t="s">
        <v>7</v>
      </c>
      <c r="J356">
        <v>0</v>
      </c>
      <c r="K356">
        <v>0</v>
      </c>
      <c r="L356">
        <v>0</v>
      </c>
      <c r="M356">
        <v>0</v>
      </c>
    </row>
    <row r="357" spans="1:13" ht="15" customHeight="1" x14ac:dyDescent="0.25">
      <c r="A357" t="s">
        <v>2371</v>
      </c>
      <c r="B357" t="s">
        <v>135</v>
      </c>
      <c r="C357">
        <v>0</v>
      </c>
      <c r="D357" t="s">
        <v>73</v>
      </c>
      <c r="E357" t="s">
        <v>2679</v>
      </c>
      <c r="F357">
        <v>28</v>
      </c>
      <c r="G357">
        <v>3850000</v>
      </c>
      <c r="H357" t="s">
        <v>7</v>
      </c>
      <c r="I357">
        <v>0</v>
      </c>
      <c r="J357">
        <v>0</v>
      </c>
      <c r="K357">
        <v>0</v>
      </c>
      <c r="L357">
        <v>0</v>
      </c>
      <c r="M357">
        <v>0</v>
      </c>
    </row>
    <row r="358" spans="1:13" ht="15" customHeight="1" x14ac:dyDescent="0.25">
      <c r="A358" t="s">
        <v>1751</v>
      </c>
      <c r="B358" t="s">
        <v>25</v>
      </c>
      <c r="C358" t="s">
        <v>388</v>
      </c>
      <c r="D358" t="s">
        <v>73</v>
      </c>
      <c r="E358" t="s">
        <v>2448</v>
      </c>
      <c r="F358">
        <v>23</v>
      </c>
      <c r="G358">
        <v>720000</v>
      </c>
      <c r="H358" t="s">
        <v>8</v>
      </c>
      <c r="I358">
        <v>0</v>
      </c>
      <c r="J358">
        <v>0</v>
      </c>
      <c r="K358">
        <v>0</v>
      </c>
      <c r="L358">
        <v>0</v>
      </c>
      <c r="M358">
        <v>0</v>
      </c>
    </row>
    <row r="359" spans="1:13" ht="15" customHeight="1" x14ac:dyDescent="0.25">
      <c r="A359" t="s">
        <v>2120</v>
      </c>
      <c r="B359" t="s">
        <v>6</v>
      </c>
      <c r="C359" t="s">
        <v>383</v>
      </c>
      <c r="D359" t="s">
        <v>2443</v>
      </c>
      <c r="E359" t="s">
        <v>2441</v>
      </c>
      <c r="F359">
        <v>35</v>
      </c>
      <c r="G359">
        <v>3150000</v>
      </c>
      <c r="H359" t="s">
        <v>7</v>
      </c>
      <c r="I359">
        <v>0</v>
      </c>
      <c r="J359">
        <v>0</v>
      </c>
      <c r="K359">
        <v>0</v>
      </c>
      <c r="L359">
        <v>0</v>
      </c>
      <c r="M359">
        <v>0</v>
      </c>
    </row>
    <row r="360" spans="1:13" x14ac:dyDescent="0.25">
      <c r="A360" t="s">
        <v>2573</v>
      </c>
      <c r="B360" t="s">
        <v>25</v>
      </c>
      <c r="C360" t="s">
        <v>374</v>
      </c>
      <c r="D360" t="s">
        <v>2440</v>
      </c>
      <c r="E360" t="s">
        <v>2441</v>
      </c>
      <c r="F360">
        <v>29</v>
      </c>
      <c r="G360">
        <v>5500000</v>
      </c>
      <c r="H360">
        <v>5500000</v>
      </c>
      <c r="I360">
        <v>5500000</v>
      </c>
      <c r="J360">
        <v>5500000</v>
      </c>
      <c r="K360">
        <v>5500000</v>
      </c>
      <c r="L360" t="s">
        <v>7</v>
      </c>
      <c r="M360">
        <v>0</v>
      </c>
    </row>
    <row r="361" spans="1:13" ht="15" customHeight="1" x14ac:dyDescent="0.25">
      <c r="A361" t="s">
        <v>2659</v>
      </c>
      <c r="B361" t="s">
        <v>27</v>
      </c>
      <c r="C361">
        <v>0</v>
      </c>
      <c r="D361" t="s">
        <v>2446</v>
      </c>
      <c r="E361" t="s">
        <v>2448</v>
      </c>
      <c r="F361">
        <v>25</v>
      </c>
      <c r="G361">
        <v>700000</v>
      </c>
      <c r="H361" t="s">
        <v>8</v>
      </c>
      <c r="I361">
        <v>0</v>
      </c>
      <c r="J361">
        <v>0</v>
      </c>
      <c r="K361">
        <v>0</v>
      </c>
      <c r="L361">
        <v>0</v>
      </c>
      <c r="M361">
        <v>0</v>
      </c>
    </row>
    <row r="362" spans="1:13" ht="15" customHeight="1" x14ac:dyDescent="0.25">
      <c r="A362" t="s">
        <v>2799</v>
      </c>
      <c r="B362" t="s">
        <v>34</v>
      </c>
      <c r="C362" t="s">
        <v>422</v>
      </c>
      <c r="D362" t="s">
        <v>2447</v>
      </c>
      <c r="E362" t="s">
        <v>2441</v>
      </c>
      <c r="F362">
        <v>33</v>
      </c>
      <c r="G362">
        <v>6000000</v>
      </c>
      <c r="H362">
        <v>6000000</v>
      </c>
      <c r="I362" t="s">
        <v>7</v>
      </c>
      <c r="J362">
        <v>0</v>
      </c>
      <c r="K362">
        <v>0</v>
      </c>
      <c r="L362">
        <v>0</v>
      </c>
      <c r="M362">
        <v>0</v>
      </c>
    </row>
    <row r="363" spans="1:13" ht="15" customHeight="1" x14ac:dyDescent="0.25">
      <c r="A363" t="s">
        <v>2058</v>
      </c>
      <c r="B363" t="s">
        <v>31</v>
      </c>
      <c r="C363">
        <v>0</v>
      </c>
      <c r="D363" t="s">
        <v>382</v>
      </c>
      <c r="E363" t="s">
        <v>2679</v>
      </c>
      <c r="F363">
        <v>26</v>
      </c>
      <c r="G363">
        <v>3100000</v>
      </c>
      <c r="H363" t="s">
        <v>7</v>
      </c>
      <c r="I363">
        <v>0</v>
      </c>
      <c r="J363">
        <v>0</v>
      </c>
      <c r="K363">
        <v>0</v>
      </c>
      <c r="L363">
        <v>0</v>
      </c>
      <c r="M363">
        <v>0</v>
      </c>
    </row>
    <row r="364" spans="1:13" ht="15" customHeight="1" x14ac:dyDescent="0.25">
      <c r="A364" t="s">
        <v>2083</v>
      </c>
      <c r="B364" t="s">
        <v>35</v>
      </c>
      <c r="C364">
        <v>0</v>
      </c>
      <c r="D364" t="s">
        <v>2443</v>
      </c>
      <c r="E364" t="s">
        <v>2441</v>
      </c>
      <c r="F364">
        <v>23</v>
      </c>
      <c r="G364">
        <v>6000000</v>
      </c>
      <c r="H364">
        <v>6000000</v>
      </c>
      <c r="I364">
        <v>6000000</v>
      </c>
      <c r="J364">
        <v>6000000</v>
      </c>
      <c r="K364">
        <v>6000000</v>
      </c>
      <c r="L364">
        <v>6000000</v>
      </c>
      <c r="M364" t="s">
        <v>7</v>
      </c>
    </row>
    <row r="365" spans="1:13" ht="15" customHeight="1" x14ac:dyDescent="0.25">
      <c r="A365" t="s">
        <v>1445</v>
      </c>
      <c r="B365" t="s">
        <v>17</v>
      </c>
      <c r="C365" t="s">
        <v>388</v>
      </c>
      <c r="D365" t="s">
        <v>2454</v>
      </c>
      <c r="E365" t="s">
        <v>2448</v>
      </c>
      <c r="F365">
        <v>23</v>
      </c>
      <c r="G365">
        <v>925000</v>
      </c>
      <c r="H365" t="s">
        <v>8</v>
      </c>
      <c r="I365">
        <v>0</v>
      </c>
      <c r="J365">
        <v>0</v>
      </c>
      <c r="K365">
        <v>0</v>
      </c>
      <c r="L365">
        <v>0</v>
      </c>
      <c r="M365">
        <v>0</v>
      </c>
    </row>
    <row r="366" spans="1:13" ht="15" customHeight="1" x14ac:dyDescent="0.25">
      <c r="A366" t="s">
        <v>2827</v>
      </c>
      <c r="B366" t="s">
        <v>10</v>
      </c>
      <c r="C366">
        <v>0</v>
      </c>
      <c r="D366" t="s">
        <v>73</v>
      </c>
      <c r="E366" t="s">
        <v>2679</v>
      </c>
      <c r="F366">
        <v>22</v>
      </c>
      <c r="G366">
        <v>10000000</v>
      </c>
      <c r="H366">
        <v>10000000</v>
      </c>
      <c r="I366">
        <v>10000000</v>
      </c>
      <c r="J366">
        <v>10000000</v>
      </c>
      <c r="K366">
        <v>10000000</v>
      </c>
      <c r="L366">
        <v>10000000</v>
      </c>
      <c r="M366">
        <v>10000000</v>
      </c>
    </row>
    <row r="367" spans="1:13" x14ac:dyDescent="0.25">
      <c r="A367" t="s">
        <v>2785</v>
      </c>
      <c r="B367" t="s">
        <v>2533</v>
      </c>
      <c r="C367">
        <v>0</v>
      </c>
      <c r="D367" t="s">
        <v>381</v>
      </c>
      <c r="E367" t="s">
        <v>2679</v>
      </c>
      <c r="F367">
        <v>23</v>
      </c>
      <c r="G367">
        <v>7500000</v>
      </c>
      <c r="H367">
        <v>7500000</v>
      </c>
      <c r="I367">
        <v>7500000</v>
      </c>
      <c r="J367">
        <v>7500000</v>
      </c>
      <c r="K367">
        <v>7500000</v>
      </c>
      <c r="L367">
        <v>7500000</v>
      </c>
      <c r="M367" t="s">
        <v>7</v>
      </c>
    </row>
    <row r="368" spans="1:13" ht="15" customHeight="1" x14ac:dyDescent="0.25">
      <c r="A368" t="s">
        <v>2780</v>
      </c>
      <c r="B368" t="s">
        <v>23</v>
      </c>
      <c r="C368">
        <v>0</v>
      </c>
      <c r="D368" t="s">
        <v>382</v>
      </c>
      <c r="E368" t="s">
        <v>2679</v>
      </c>
      <c r="F368">
        <v>29</v>
      </c>
      <c r="G368">
        <v>3750000</v>
      </c>
      <c r="H368">
        <v>3750000</v>
      </c>
      <c r="I368">
        <v>3750000</v>
      </c>
      <c r="J368" t="s">
        <v>7</v>
      </c>
      <c r="K368">
        <v>0</v>
      </c>
      <c r="L368">
        <v>0</v>
      </c>
      <c r="M368">
        <v>0</v>
      </c>
    </row>
    <row r="369" spans="1:13" ht="15" customHeight="1" x14ac:dyDescent="0.25">
      <c r="A369" t="s">
        <v>2829</v>
      </c>
      <c r="B369" t="s">
        <v>63</v>
      </c>
      <c r="C369" t="s">
        <v>422</v>
      </c>
      <c r="D369" t="s">
        <v>382</v>
      </c>
      <c r="E369" t="s">
        <v>2679</v>
      </c>
      <c r="F369">
        <v>28</v>
      </c>
      <c r="G369">
        <v>8250000</v>
      </c>
      <c r="H369">
        <v>8250000</v>
      </c>
      <c r="I369">
        <v>8250000</v>
      </c>
      <c r="J369">
        <v>8250000</v>
      </c>
      <c r="K369">
        <v>8250000</v>
      </c>
      <c r="L369">
        <v>8250000</v>
      </c>
      <c r="M369">
        <v>8250000</v>
      </c>
    </row>
    <row r="370" spans="1:13" ht="15" customHeight="1" x14ac:dyDescent="0.25">
      <c r="A370" t="s">
        <v>1978</v>
      </c>
      <c r="B370" t="s">
        <v>10</v>
      </c>
      <c r="C370">
        <v>0</v>
      </c>
      <c r="D370" t="s">
        <v>93</v>
      </c>
      <c r="E370" t="s">
        <v>2692</v>
      </c>
      <c r="F370">
        <v>24</v>
      </c>
      <c r="G370">
        <v>700000</v>
      </c>
      <c r="H370" t="s">
        <v>8</v>
      </c>
      <c r="I370">
        <v>0</v>
      </c>
      <c r="J370">
        <v>0</v>
      </c>
      <c r="K370">
        <v>0</v>
      </c>
      <c r="L370">
        <v>0</v>
      </c>
      <c r="M370">
        <v>0</v>
      </c>
    </row>
    <row r="371" spans="1:13" ht="15" customHeight="1" x14ac:dyDescent="0.25">
      <c r="A371" t="s">
        <v>2556</v>
      </c>
      <c r="B371" t="s">
        <v>34</v>
      </c>
      <c r="C371" t="s">
        <v>388</v>
      </c>
      <c r="D371" t="s">
        <v>2446</v>
      </c>
      <c r="E371" t="s">
        <v>2448</v>
      </c>
      <c r="F371">
        <v>21</v>
      </c>
      <c r="G371">
        <v>850000</v>
      </c>
      <c r="H371">
        <v>850000</v>
      </c>
      <c r="I371" t="s">
        <v>8</v>
      </c>
      <c r="J371">
        <v>0</v>
      </c>
      <c r="K371">
        <v>0</v>
      </c>
      <c r="L371">
        <v>0</v>
      </c>
      <c r="M371">
        <v>0</v>
      </c>
    </row>
    <row r="372" spans="1:13" ht="15" customHeight="1" x14ac:dyDescent="0.25">
      <c r="A372" t="s">
        <v>1856</v>
      </c>
      <c r="B372" t="s">
        <v>2505</v>
      </c>
      <c r="C372">
        <v>0</v>
      </c>
      <c r="D372" t="s">
        <v>73</v>
      </c>
      <c r="E372" t="s">
        <v>2679</v>
      </c>
      <c r="F372">
        <v>30</v>
      </c>
      <c r="G372">
        <v>3500000</v>
      </c>
      <c r="H372">
        <v>3500000</v>
      </c>
      <c r="I372">
        <v>3500000</v>
      </c>
      <c r="J372">
        <v>3500000</v>
      </c>
      <c r="K372" t="s">
        <v>7</v>
      </c>
      <c r="L372">
        <v>0</v>
      </c>
      <c r="M372">
        <v>0</v>
      </c>
    </row>
    <row r="373" spans="1:13" ht="15" customHeight="1" x14ac:dyDescent="0.25">
      <c r="A373" t="s">
        <v>1800</v>
      </c>
      <c r="B373" t="s">
        <v>28</v>
      </c>
      <c r="C373">
        <v>0</v>
      </c>
      <c r="D373" t="s">
        <v>127</v>
      </c>
      <c r="E373" t="s">
        <v>2441</v>
      </c>
      <c r="F373">
        <v>34</v>
      </c>
      <c r="G373">
        <v>2000000</v>
      </c>
      <c r="H373" t="s">
        <v>7</v>
      </c>
      <c r="I373">
        <v>0</v>
      </c>
      <c r="J373">
        <v>0</v>
      </c>
      <c r="K373">
        <v>0</v>
      </c>
      <c r="L373">
        <v>0</v>
      </c>
      <c r="M373">
        <v>0</v>
      </c>
    </row>
    <row r="374" spans="1:13" ht="15" customHeight="1" x14ac:dyDescent="0.25">
      <c r="A374" t="s">
        <v>2779</v>
      </c>
      <c r="B374" t="s">
        <v>23</v>
      </c>
      <c r="C374">
        <v>0</v>
      </c>
      <c r="D374" t="s">
        <v>381</v>
      </c>
      <c r="E374" t="s">
        <v>2679</v>
      </c>
      <c r="F374">
        <v>28</v>
      </c>
      <c r="G374">
        <v>6250000</v>
      </c>
      <c r="H374">
        <v>6250000</v>
      </c>
      <c r="I374">
        <v>6250000</v>
      </c>
      <c r="J374">
        <v>6250000</v>
      </c>
      <c r="K374">
        <v>6250000</v>
      </c>
      <c r="L374">
        <v>6250000</v>
      </c>
      <c r="M374">
        <v>6250000</v>
      </c>
    </row>
    <row r="375" spans="1:13" ht="15" customHeight="1" x14ac:dyDescent="0.25">
      <c r="A375" t="s">
        <v>2566</v>
      </c>
      <c r="B375" t="s">
        <v>26</v>
      </c>
      <c r="C375" t="s">
        <v>388</v>
      </c>
      <c r="D375" t="s">
        <v>88</v>
      </c>
      <c r="E375" t="s">
        <v>2692</v>
      </c>
      <c r="F375">
        <v>20</v>
      </c>
      <c r="G375">
        <v>925000</v>
      </c>
      <c r="H375">
        <v>925000</v>
      </c>
      <c r="I375">
        <v>925000</v>
      </c>
      <c r="J375" t="s">
        <v>8</v>
      </c>
      <c r="K375">
        <v>0</v>
      </c>
      <c r="L375">
        <v>0</v>
      </c>
      <c r="M375">
        <v>0</v>
      </c>
    </row>
    <row r="376" spans="1:13" ht="15" customHeight="1" x14ac:dyDescent="0.25">
      <c r="A376" t="s">
        <v>2529</v>
      </c>
      <c r="B376" t="s">
        <v>17</v>
      </c>
      <c r="C376">
        <v>0</v>
      </c>
      <c r="D376" t="s">
        <v>2442</v>
      </c>
      <c r="E376" t="s">
        <v>2448</v>
      </c>
      <c r="F376">
        <v>26</v>
      </c>
      <c r="G376">
        <v>700000</v>
      </c>
      <c r="H376" t="s">
        <v>7</v>
      </c>
      <c r="I376">
        <v>0</v>
      </c>
      <c r="J376">
        <v>0</v>
      </c>
      <c r="K376">
        <v>0</v>
      </c>
      <c r="L376">
        <v>0</v>
      </c>
      <c r="M376">
        <v>0</v>
      </c>
    </row>
    <row r="377" spans="1:13" ht="15" customHeight="1" x14ac:dyDescent="0.25">
      <c r="A377" t="s">
        <v>2391</v>
      </c>
      <c r="B377" t="s">
        <v>135</v>
      </c>
      <c r="C377" t="s">
        <v>388</v>
      </c>
      <c r="D377" t="s">
        <v>88</v>
      </c>
      <c r="E377" t="s">
        <v>2692</v>
      </c>
      <c r="F377">
        <v>19</v>
      </c>
      <c r="G377">
        <v>903333</v>
      </c>
      <c r="H377">
        <v>903333</v>
      </c>
      <c r="I377">
        <v>903333</v>
      </c>
      <c r="J377" t="s">
        <v>8</v>
      </c>
      <c r="K377">
        <v>0</v>
      </c>
      <c r="L377">
        <v>0</v>
      </c>
      <c r="M377">
        <v>0</v>
      </c>
    </row>
    <row r="378" spans="1:13" ht="15" customHeight="1" x14ac:dyDescent="0.25">
      <c r="A378" t="s">
        <v>2899</v>
      </c>
      <c r="B378" t="s">
        <v>30</v>
      </c>
      <c r="C378" t="s">
        <v>390</v>
      </c>
      <c r="D378" t="s">
        <v>127</v>
      </c>
      <c r="E378" t="s">
        <v>391</v>
      </c>
      <c r="F378">
        <v>19</v>
      </c>
      <c r="G378">
        <v>810000</v>
      </c>
      <c r="H378">
        <v>810000</v>
      </c>
      <c r="I378">
        <v>810000</v>
      </c>
      <c r="J378" t="s">
        <v>8</v>
      </c>
      <c r="K378">
        <v>0</v>
      </c>
      <c r="L378">
        <v>0</v>
      </c>
      <c r="M378">
        <v>0</v>
      </c>
    </row>
    <row r="379" spans="1:13" ht="15" customHeight="1" x14ac:dyDescent="0.25">
      <c r="A379" t="s">
        <v>2714</v>
      </c>
      <c r="B379" t="s">
        <v>135</v>
      </c>
      <c r="C379" t="s">
        <v>2715</v>
      </c>
      <c r="D379" t="s">
        <v>381</v>
      </c>
      <c r="E379" t="s">
        <v>2679</v>
      </c>
      <c r="F379">
        <v>37</v>
      </c>
      <c r="G379">
        <v>1500000</v>
      </c>
      <c r="H379" t="s">
        <v>7</v>
      </c>
      <c r="I379">
        <v>0</v>
      </c>
      <c r="J379">
        <v>0</v>
      </c>
      <c r="K379">
        <v>0</v>
      </c>
      <c r="L379">
        <v>0</v>
      </c>
      <c r="M379">
        <v>0</v>
      </c>
    </row>
    <row r="380" spans="1:13" ht="15" customHeight="1" x14ac:dyDescent="0.25">
      <c r="A380" t="s">
        <v>1535</v>
      </c>
      <c r="B380" t="s">
        <v>27</v>
      </c>
      <c r="C380">
        <v>0</v>
      </c>
      <c r="D380" t="s">
        <v>2447</v>
      </c>
      <c r="E380" t="s">
        <v>2448</v>
      </c>
      <c r="F380">
        <v>23</v>
      </c>
      <c r="G380">
        <v>700000</v>
      </c>
      <c r="H380" t="s">
        <v>8</v>
      </c>
      <c r="I380">
        <v>0</v>
      </c>
      <c r="J380">
        <v>0</v>
      </c>
      <c r="K380">
        <v>0</v>
      </c>
      <c r="L380">
        <v>0</v>
      </c>
      <c r="M380">
        <v>0</v>
      </c>
    </row>
    <row r="381" spans="1:13" ht="15" customHeight="1" x14ac:dyDescent="0.25">
      <c r="A381" t="s">
        <v>1608</v>
      </c>
      <c r="B381" t="s">
        <v>33</v>
      </c>
      <c r="C381" t="s">
        <v>388</v>
      </c>
      <c r="D381" t="s">
        <v>2691</v>
      </c>
      <c r="E381" t="s">
        <v>2692</v>
      </c>
      <c r="F381">
        <v>23</v>
      </c>
      <c r="G381">
        <v>925000</v>
      </c>
      <c r="H381" t="s">
        <v>8</v>
      </c>
      <c r="I381">
        <v>0</v>
      </c>
      <c r="J381">
        <v>0</v>
      </c>
      <c r="K381">
        <v>0</v>
      </c>
      <c r="L381">
        <v>0</v>
      </c>
      <c r="M381">
        <v>0</v>
      </c>
    </row>
    <row r="382" spans="1:13" ht="15" customHeight="1" x14ac:dyDescent="0.25">
      <c r="A382" t="s">
        <v>1596</v>
      </c>
      <c r="B382" t="s">
        <v>27</v>
      </c>
      <c r="C382">
        <v>0</v>
      </c>
      <c r="D382" t="s">
        <v>2496</v>
      </c>
      <c r="E382" t="s">
        <v>2441</v>
      </c>
      <c r="F382">
        <v>29</v>
      </c>
      <c r="G382">
        <v>800000</v>
      </c>
      <c r="H382" t="s">
        <v>7</v>
      </c>
      <c r="I382">
        <v>0</v>
      </c>
      <c r="J382">
        <v>0</v>
      </c>
      <c r="K382">
        <v>0</v>
      </c>
      <c r="L382">
        <v>0</v>
      </c>
      <c r="M382">
        <v>0</v>
      </c>
    </row>
    <row r="383" spans="1:13" ht="15" customHeight="1" x14ac:dyDescent="0.25">
      <c r="A383" t="s">
        <v>2471</v>
      </c>
      <c r="B383" t="s">
        <v>13</v>
      </c>
      <c r="C383" t="s">
        <v>388</v>
      </c>
      <c r="D383" t="s">
        <v>73</v>
      </c>
      <c r="E383" t="s">
        <v>2448</v>
      </c>
      <c r="F383">
        <v>20</v>
      </c>
      <c r="G383">
        <v>894167</v>
      </c>
      <c r="H383">
        <v>894167</v>
      </c>
      <c r="I383">
        <v>894167</v>
      </c>
      <c r="J383" t="s">
        <v>8</v>
      </c>
      <c r="K383">
        <v>0</v>
      </c>
      <c r="L383">
        <v>0</v>
      </c>
      <c r="M383">
        <v>0</v>
      </c>
    </row>
    <row r="384" spans="1:13" ht="15" customHeight="1" x14ac:dyDescent="0.25">
      <c r="A384" t="s">
        <v>1434</v>
      </c>
      <c r="B384" t="s">
        <v>17</v>
      </c>
      <c r="C384" t="s">
        <v>383</v>
      </c>
      <c r="D384" t="s">
        <v>2447</v>
      </c>
      <c r="E384" t="s">
        <v>2441</v>
      </c>
      <c r="F384">
        <v>35</v>
      </c>
      <c r="G384">
        <v>4250000</v>
      </c>
      <c r="H384" t="s">
        <v>7</v>
      </c>
      <c r="I384">
        <v>0</v>
      </c>
      <c r="J384">
        <v>0</v>
      </c>
      <c r="K384">
        <v>0</v>
      </c>
      <c r="L384">
        <v>0</v>
      </c>
      <c r="M384">
        <v>0</v>
      </c>
    </row>
    <row r="385" spans="1:13" ht="15" customHeight="1" x14ac:dyDescent="0.25">
      <c r="A385" t="s">
        <v>2755</v>
      </c>
      <c r="B385" t="s">
        <v>21</v>
      </c>
      <c r="C385">
        <v>0</v>
      </c>
      <c r="D385" t="s">
        <v>73</v>
      </c>
      <c r="E385" t="s">
        <v>2441</v>
      </c>
      <c r="F385">
        <v>22</v>
      </c>
      <c r="G385" t="s">
        <v>8</v>
      </c>
      <c r="H385">
        <v>0</v>
      </c>
      <c r="I385">
        <v>0</v>
      </c>
      <c r="J385">
        <v>0</v>
      </c>
      <c r="K385">
        <v>0</v>
      </c>
      <c r="L385">
        <v>0</v>
      </c>
      <c r="M385">
        <v>0</v>
      </c>
    </row>
    <row r="386" spans="1:13" ht="15" customHeight="1" x14ac:dyDescent="0.25">
      <c r="A386" t="s">
        <v>2745</v>
      </c>
      <c r="B386" t="s">
        <v>6</v>
      </c>
      <c r="C386" t="s">
        <v>388</v>
      </c>
      <c r="D386" t="s">
        <v>127</v>
      </c>
      <c r="E386" t="s">
        <v>2448</v>
      </c>
      <c r="F386">
        <v>20</v>
      </c>
      <c r="G386">
        <v>878889</v>
      </c>
      <c r="H386">
        <v>878889</v>
      </c>
      <c r="I386">
        <v>878889</v>
      </c>
      <c r="J386" t="s">
        <v>8</v>
      </c>
      <c r="K386">
        <v>0</v>
      </c>
      <c r="L386">
        <v>0</v>
      </c>
      <c r="M386">
        <v>0</v>
      </c>
    </row>
    <row r="387" spans="1:13" ht="15" customHeight="1" x14ac:dyDescent="0.25">
      <c r="A387" t="s">
        <v>2331</v>
      </c>
      <c r="B387" t="s">
        <v>34</v>
      </c>
      <c r="C387" t="s">
        <v>374</v>
      </c>
      <c r="D387" t="s">
        <v>2444</v>
      </c>
      <c r="E387" t="s">
        <v>2441</v>
      </c>
      <c r="F387">
        <v>34</v>
      </c>
      <c r="G387">
        <v>6000000</v>
      </c>
      <c r="H387">
        <v>6000000</v>
      </c>
      <c r="I387">
        <v>6000000</v>
      </c>
      <c r="J387" t="s">
        <v>7</v>
      </c>
      <c r="K387">
        <v>0</v>
      </c>
      <c r="L387">
        <v>0</v>
      </c>
      <c r="M387">
        <v>0</v>
      </c>
    </row>
    <row r="388" spans="1:13" ht="15" customHeight="1" x14ac:dyDescent="0.25">
      <c r="A388" t="s">
        <v>1554</v>
      </c>
      <c r="B388" t="s">
        <v>32</v>
      </c>
      <c r="C388">
        <v>0</v>
      </c>
      <c r="D388" t="s">
        <v>2444</v>
      </c>
      <c r="E388" t="s">
        <v>2441</v>
      </c>
      <c r="F388">
        <v>24</v>
      </c>
      <c r="G388" t="s">
        <v>8</v>
      </c>
      <c r="H388">
        <v>0</v>
      </c>
      <c r="I388">
        <v>0</v>
      </c>
      <c r="J388">
        <v>0</v>
      </c>
      <c r="K388">
        <v>0</v>
      </c>
      <c r="L388">
        <v>0</v>
      </c>
      <c r="M388">
        <v>0</v>
      </c>
    </row>
    <row r="389" spans="1:13" ht="15" customHeight="1" x14ac:dyDescent="0.25">
      <c r="A389" t="s">
        <v>1500</v>
      </c>
      <c r="B389" t="s">
        <v>22</v>
      </c>
      <c r="C389" t="s">
        <v>388</v>
      </c>
      <c r="D389" t="s">
        <v>2450</v>
      </c>
      <c r="E389" t="s">
        <v>2448</v>
      </c>
      <c r="F389">
        <v>23</v>
      </c>
      <c r="G389">
        <v>1350000</v>
      </c>
      <c r="H389" t="s">
        <v>8</v>
      </c>
      <c r="I389">
        <v>0</v>
      </c>
      <c r="J389">
        <v>0</v>
      </c>
      <c r="K389">
        <v>0</v>
      </c>
      <c r="L389">
        <v>0</v>
      </c>
      <c r="M389">
        <v>0</v>
      </c>
    </row>
    <row r="390" spans="1:13" ht="15" customHeight="1" x14ac:dyDescent="0.25">
      <c r="A390" t="s">
        <v>2275</v>
      </c>
      <c r="B390" t="s">
        <v>20</v>
      </c>
      <c r="C390" t="s">
        <v>388</v>
      </c>
      <c r="D390" t="s">
        <v>73</v>
      </c>
      <c r="E390" t="s">
        <v>2448</v>
      </c>
      <c r="F390">
        <v>22</v>
      </c>
      <c r="G390">
        <v>925000</v>
      </c>
      <c r="H390" t="s">
        <v>8</v>
      </c>
      <c r="I390">
        <v>0</v>
      </c>
      <c r="J390">
        <v>0</v>
      </c>
      <c r="K390">
        <v>0</v>
      </c>
      <c r="L390">
        <v>0</v>
      </c>
      <c r="M390">
        <v>0</v>
      </c>
    </row>
    <row r="391" spans="1:13" ht="15" customHeight="1" x14ac:dyDescent="0.25">
      <c r="A391" t="s">
        <v>2052</v>
      </c>
      <c r="B391" t="s">
        <v>31</v>
      </c>
      <c r="C391">
        <v>0</v>
      </c>
      <c r="D391" t="s">
        <v>2698</v>
      </c>
      <c r="E391" t="s">
        <v>2679</v>
      </c>
      <c r="F391">
        <v>23</v>
      </c>
      <c r="G391">
        <v>900000</v>
      </c>
      <c r="H391" t="s">
        <v>8</v>
      </c>
      <c r="I391">
        <v>0</v>
      </c>
      <c r="J391">
        <v>0</v>
      </c>
      <c r="K391">
        <v>0</v>
      </c>
      <c r="L391">
        <v>0</v>
      </c>
      <c r="M391">
        <v>0</v>
      </c>
    </row>
    <row r="392" spans="1:13" ht="15" customHeight="1" x14ac:dyDescent="0.25">
      <c r="A392" t="s">
        <v>2514</v>
      </c>
      <c r="B392" t="s">
        <v>23</v>
      </c>
      <c r="C392" t="s">
        <v>388</v>
      </c>
      <c r="D392" t="s">
        <v>381</v>
      </c>
      <c r="E392" t="s">
        <v>2679</v>
      </c>
      <c r="F392">
        <v>21</v>
      </c>
      <c r="G392">
        <v>1491666</v>
      </c>
      <c r="H392">
        <v>1491666</v>
      </c>
      <c r="I392" t="s">
        <v>8</v>
      </c>
      <c r="J392">
        <v>0</v>
      </c>
      <c r="K392">
        <v>0</v>
      </c>
      <c r="L392">
        <v>0</v>
      </c>
      <c r="M392">
        <v>0</v>
      </c>
    </row>
    <row r="393" spans="1:13" ht="15" customHeight="1" x14ac:dyDescent="0.25">
      <c r="A393" t="s">
        <v>2753</v>
      </c>
      <c r="B393" t="s">
        <v>20</v>
      </c>
      <c r="C393" t="s">
        <v>388</v>
      </c>
      <c r="D393" t="s">
        <v>2444</v>
      </c>
      <c r="E393" t="s">
        <v>2448</v>
      </c>
      <c r="F393">
        <v>19</v>
      </c>
      <c r="G393">
        <v>925000</v>
      </c>
      <c r="H393">
        <v>925000</v>
      </c>
      <c r="I393">
        <v>925000</v>
      </c>
      <c r="J393" t="s">
        <v>8</v>
      </c>
      <c r="K393">
        <v>0</v>
      </c>
      <c r="L393">
        <v>0</v>
      </c>
      <c r="M393">
        <v>0</v>
      </c>
    </row>
    <row r="394" spans="1:13" ht="15" customHeight="1" x14ac:dyDescent="0.25">
      <c r="A394" t="s">
        <v>1957</v>
      </c>
      <c r="B394" t="s">
        <v>16</v>
      </c>
      <c r="C394">
        <v>0</v>
      </c>
      <c r="D394" t="s">
        <v>73</v>
      </c>
      <c r="E394" t="s">
        <v>2679</v>
      </c>
      <c r="F394">
        <v>25</v>
      </c>
      <c r="G394">
        <v>2200000</v>
      </c>
      <c r="H394" t="s">
        <v>8</v>
      </c>
      <c r="I394">
        <v>0</v>
      </c>
      <c r="J394">
        <v>0</v>
      </c>
      <c r="K394">
        <v>0</v>
      </c>
      <c r="L394">
        <v>0</v>
      </c>
      <c r="M394">
        <v>0</v>
      </c>
    </row>
    <row r="395" spans="1:13" x14ac:dyDescent="0.25">
      <c r="A395" t="s">
        <v>2290</v>
      </c>
      <c r="B395" t="s">
        <v>21</v>
      </c>
      <c r="C395" t="s">
        <v>388</v>
      </c>
      <c r="D395" t="s">
        <v>2447</v>
      </c>
      <c r="E395" t="s">
        <v>2448</v>
      </c>
      <c r="F395">
        <v>22</v>
      </c>
      <c r="G395">
        <v>698333</v>
      </c>
      <c r="H395" t="s">
        <v>8</v>
      </c>
      <c r="I395">
        <v>0</v>
      </c>
      <c r="J395">
        <v>0</v>
      </c>
      <c r="K395">
        <v>0</v>
      </c>
      <c r="L395">
        <v>0</v>
      </c>
      <c r="M395">
        <v>0</v>
      </c>
    </row>
    <row r="396" spans="1:13" x14ac:dyDescent="0.25">
      <c r="A396" t="s">
        <v>2293</v>
      </c>
      <c r="B396" t="s">
        <v>34</v>
      </c>
      <c r="C396">
        <v>0</v>
      </c>
      <c r="D396" t="s">
        <v>2446</v>
      </c>
      <c r="E396" t="s">
        <v>2441</v>
      </c>
      <c r="F396">
        <v>27</v>
      </c>
      <c r="G396">
        <v>850000</v>
      </c>
      <c r="H396" t="s">
        <v>7</v>
      </c>
      <c r="I396">
        <v>0</v>
      </c>
      <c r="J396">
        <v>0</v>
      </c>
      <c r="K396">
        <v>0</v>
      </c>
      <c r="L396">
        <v>0</v>
      </c>
      <c r="M396">
        <v>0</v>
      </c>
    </row>
    <row r="397" spans="1:13" ht="15" customHeight="1" x14ac:dyDescent="0.25">
      <c r="A397" t="s">
        <v>2637</v>
      </c>
      <c r="B397" t="s">
        <v>28</v>
      </c>
      <c r="C397" t="s">
        <v>388</v>
      </c>
      <c r="D397" t="s">
        <v>2442</v>
      </c>
      <c r="E397" t="s">
        <v>2448</v>
      </c>
      <c r="F397">
        <v>19</v>
      </c>
      <c r="G397">
        <v>1425000</v>
      </c>
      <c r="H397">
        <v>1425000</v>
      </c>
      <c r="I397">
        <v>1425000</v>
      </c>
      <c r="J397" t="s">
        <v>8</v>
      </c>
      <c r="K397">
        <v>0</v>
      </c>
      <c r="L397">
        <v>0</v>
      </c>
      <c r="M397">
        <v>0</v>
      </c>
    </row>
    <row r="398" spans="1:13" ht="15" customHeight="1" x14ac:dyDescent="0.25">
      <c r="A398" t="s">
        <v>2175</v>
      </c>
      <c r="B398" t="s">
        <v>63</v>
      </c>
      <c r="C398">
        <v>0</v>
      </c>
      <c r="D398" t="s">
        <v>88</v>
      </c>
      <c r="E398" t="s">
        <v>2692</v>
      </c>
      <c r="F398">
        <v>24</v>
      </c>
      <c r="G398">
        <v>737500</v>
      </c>
      <c r="H398">
        <v>737500</v>
      </c>
      <c r="I398" t="s">
        <v>8</v>
      </c>
      <c r="J398">
        <v>0</v>
      </c>
      <c r="K398">
        <v>0</v>
      </c>
      <c r="L398">
        <v>0</v>
      </c>
      <c r="M398">
        <v>0</v>
      </c>
    </row>
    <row r="399" spans="1:13" ht="15" customHeight="1" x14ac:dyDescent="0.25">
      <c r="A399" t="s">
        <v>2774</v>
      </c>
      <c r="B399" t="s">
        <v>26</v>
      </c>
      <c r="C399">
        <v>0</v>
      </c>
      <c r="D399" t="s">
        <v>88</v>
      </c>
      <c r="E399" t="s">
        <v>2679</v>
      </c>
      <c r="F399">
        <v>27</v>
      </c>
      <c r="G399">
        <v>1850000</v>
      </c>
      <c r="H399" t="s">
        <v>7</v>
      </c>
      <c r="I399">
        <v>0</v>
      </c>
      <c r="J399">
        <v>0</v>
      </c>
      <c r="K399">
        <v>0</v>
      </c>
      <c r="L399">
        <v>0</v>
      </c>
      <c r="M399">
        <v>0</v>
      </c>
    </row>
    <row r="400" spans="1:13" ht="15" customHeight="1" x14ac:dyDescent="0.25">
      <c r="A400" t="s">
        <v>2790</v>
      </c>
      <c r="B400" t="s">
        <v>11</v>
      </c>
      <c r="C400" t="s">
        <v>383</v>
      </c>
      <c r="D400" t="s">
        <v>2446</v>
      </c>
      <c r="E400" t="s">
        <v>2441</v>
      </c>
      <c r="F400">
        <v>27</v>
      </c>
      <c r="G400">
        <v>4833333</v>
      </c>
      <c r="H400" t="s">
        <v>7</v>
      </c>
      <c r="I400">
        <v>0</v>
      </c>
      <c r="J400">
        <v>0</v>
      </c>
      <c r="K400">
        <v>0</v>
      </c>
      <c r="L400">
        <v>0</v>
      </c>
      <c r="M400">
        <v>0</v>
      </c>
    </row>
    <row r="401" spans="1:13" ht="15" customHeight="1" x14ac:dyDescent="0.25">
      <c r="A401" t="s">
        <v>1419</v>
      </c>
      <c r="B401" t="s">
        <v>16</v>
      </c>
      <c r="C401">
        <v>0</v>
      </c>
      <c r="D401" t="s">
        <v>381</v>
      </c>
      <c r="E401" t="s">
        <v>2679</v>
      </c>
      <c r="F401">
        <v>31</v>
      </c>
      <c r="G401">
        <v>737500</v>
      </c>
      <c r="H401">
        <v>737500</v>
      </c>
      <c r="I401" t="s">
        <v>7</v>
      </c>
      <c r="J401">
        <v>0</v>
      </c>
      <c r="K401">
        <v>0</v>
      </c>
      <c r="L401">
        <v>0</v>
      </c>
      <c r="M401">
        <v>0</v>
      </c>
    </row>
    <row r="402" spans="1:13" ht="15" customHeight="1" x14ac:dyDescent="0.25">
      <c r="A402" t="s">
        <v>2900</v>
      </c>
      <c r="B402" t="s">
        <v>2505</v>
      </c>
      <c r="C402" t="s">
        <v>388</v>
      </c>
      <c r="D402" t="s">
        <v>382</v>
      </c>
      <c r="E402" t="s">
        <v>2692</v>
      </c>
      <c r="F402">
        <v>19</v>
      </c>
      <c r="G402">
        <v>894167</v>
      </c>
      <c r="H402">
        <v>894167</v>
      </c>
      <c r="I402">
        <v>894167</v>
      </c>
      <c r="J402" t="s">
        <v>8</v>
      </c>
      <c r="K402">
        <v>0</v>
      </c>
      <c r="L402">
        <v>0</v>
      </c>
      <c r="M402">
        <v>0</v>
      </c>
    </row>
    <row r="403" spans="1:13" ht="15" customHeight="1" x14ac:dyDescent="0.25">
      <c r="A403" t="s">
        <v>2488</v>
      </c>
      <c r="B403" t="s">
        <v>16</v>
      </c>
      <c r="C403" t="s">
        <v>388</v>
      </c>
      <c r="D403" t="s">
        <v>73</v>
      </c>
      <c r="E403" t="s">
        <v>2692</v>
      </c>
      <c r="F403">
        <v>21</v>
      </c>
      <c r="G403">
        <v>925000</v>
      </c>
      <c r="H403">
        <v>925000</v>
      </c>
      <c r="I403">
        <v>925000</v>
      </c>
      <c r="J403" t="s">
        <v>8</v>
      </c>
      <c r="K403">
        <v>0</v>
      </c>
      <c r="L403">
        <v>0</v>
      </c>
      <c r="M403">
        <v>0</v>
      </c>
    </row>
    <row r="404" spans="1:13" ht="15" customHeight="1" x14ac:dyDescent="0.25">
      <c r="A404" t="s">
        <v>2396</v>
      </c>
      <c r="B404" t="s">
        <v>135</v>
      </c>
      <c r="C404" t="s">
        <v>388</v>
      </c>
      <c r="D404" t="s">
        <v>127</v>
      </c>
      <c r="E404" t="s">
        <v>2692</v>
      </c>
      <c r="F404">
        <v>20</v>
      </c>
      <c r="G404">
        <v>733333</v>
      </c>
      <c r="H404">
        <v>733333</v>
      </c>
      <c r="I404">
        <v>733333</v>
      </c>
      <c r="J404" t="s">
        <v>8</v>
      </c>
      <c r="K404">
        <v>0</v>
      </c>
      <c r="L404">
        <v>0</v>
      </c>
      <c r="M404">
        <v>0</v>
      </c>
    </row>
    <row r="405" spans="1:13" ht="15" customHeight="1" x14ac:dyDescent="0.25">
      <c r="A405" t="s">
        <v>2736</v>
      </c>
      <c r="B405" t="s">
        <v>34</v>
      </c>
      <c r="C405" t="s">
        <v>422</v>
      </c>
      <c r="D405" t="s">
        <v>2444</v>
      </c>
      <c r="E405" t="s">
        <v>2441</v>
      </c>
      <c r="F405">
        <v>27</v>
      </c>
      <c r="G405">
        <v>3500000</v>
      </c>
      <c r="H405">
        <v>3500000</v>
      </c>
      <c r="I405">
        <v>3500000</v>
      </c>
      <c r="J405">
        <v>3500000</v>
      </c>
      <c r="K405" t="s">
        <v>7</v>
      </c>
      <c r="L405">
        <v>0</v>
      </c>
      <c r="M405">
        <v>0</v>
      </c>
    </row>
    <row r="406" spans="1:13" ht="15" customHeight="1" x14ac:dyDescent="0.25">
      <c r="A406" t="s">
        <v>2547</v>
      </c>
      <c r="B406" t="s">
        <v>30</v>
      </c>
      <c r="C406" t="s">
        <v>388</v>
      </c>
      <c r="D406" t="s">
        <v>2447</v>
      </c>
      <c r="E406" t="s">
        <v>2448</v>
      </c>
      <c r="F406">
        <v>20</v>
      </c>
      <c r="G406">
        <v>1137500</v>
      </c>
      <c r="H406">
        <v>1137500</v>
      </c>
      <c r="I406">
        <v>1137500</v>
      </c>
      <c r="J406" t="s">
        <v>8</v>
      </c>
      <c r="K406">
        <v>0</v>
      </c>
      <c r="L406">
        <v>0</v>
      </c>
      <c r="M406">
        <v>0</v>
      </c>
    </row>
    <row r="407" spans="1:13" ht="15" customHeight="1" x14ac:dyDescent="0.25">
      <c r="A407" t="s">
        <v>2026</v>
      </c>
      <c r="B407" t="s">
        <v>21</v>
      </c>
      <c r="C407">
        <v>0</v>
      </c>
      <c r="D407" t="s">
        <v>2442</v>
      </c>
      <c r="E407" t="s">
        <v>2441</v>
      </c>
      <c r="F407">
        <v>23</v>
      </c>
      <c r="G407" t="s">
        <v>8</v>
      </c>
      <c r="H407">
        <v>0</v>
      </c>
      <c r="I407">
        <v>0</v>
      </c>
      <c r="J407">
        <v>0</v>
      </c>
      <c r="K407">
        <v>0</v>
      </c>
      <c r="L407">
        <v>0</v>
      </c>
      <c r="M407">
        <v>0</v>
      </c>
    </row>
    <row r="408" spans="1:13" ht="15" customHeight="1" x14ac:dyDescent="0.25">
      <c r="A408" t="s">
        <v>1730</v>
      </c>
      <c r="B408" t="s">
        <v>17</v>
      </c>
      <c r="C408" t="s">
        <v>2522</v>
      </c>
      <c r="D408" t="s">
        <v>2454</v>
      </c>
      <c r="E408" t="s">
        <v>2441</v>
      </c>
      <c r="F408">
        <v>35</v>
      </c>
      <c r="G408">
        <v>3000000</v>
      </c>
      <c r="H408">
        <v>3000000</v>
      </c>
      <c r="I408" t="s">
        <v>7</v>
      </c>
      <c r="J408">
        <v>0</v>
      </c>
      <c r="K408">
        <v>0</v>
      </c>
      <c r="L408">
        <v>0</v>
      </c>
      <c r="M408">
        <v>0</v>
      </c>
    </row>
    <row r="409" spans="1:13" ht="15" customHeight="1" x14ac:dyDescent="0.25">
      <c r="A409" t="s">
        <v>2146</v>
      </c>
      <c r="B409" t="s">
        <v>63</v>
      </c>
      <c r="C409" t="s">
        <v>388</v>
      </c>
      <c r="D409" t="s">
        <v>2680</v>
      </c>
      <c r="E409" t="s">
        <v>2692</v>
      </c>
      <c r="F409">
        <v>23</v>
      </c>
      <c r="G409">
        <v>701667</v>
      </c>
      <c r="H409" t="s">
        <v>8</v>
      </c>
      <c r="I409">
        <v>0</v>
      </c>
      <c r="J409">
        <v>0</v>
      </c>
      <c r="K409">
        <v>0</v>
      </c>
      <c r="L409">
        <v>0</v>
      </c>
      <c r="M409">
        <v>0</v>
      </c>
    </row>
    <row r="410" spans="1:13" ht="15" customHeight="1" x14ac:dyDescent="0.25">
      <c r="A410" t="s">
        <v>2162</v>
      </c>
      <c r="B410" t="s">
        <v>63</v>
      </c>
      <c r="C410" t="s">
        <v>388</v>
      </c>
      <c r="D410" t="s">
        <v>88</v>
      </c>
      <c r="E410" t="s">
        <v>2679</v>
      </c>
      <c r="F410">
        <v>22</v>
      </c>
      <c r="G410">
        <v>1075833</v>
      </c>
      <c r="H410" t="s">
        <v>8</v>
      </c>
      <c r="I410">
        <v>0</v>
      </c>
      <c r="J410">
        <v>0</v>
      </c>
      <c r="K410">
        <v>0</v>
      </c>
      <c r="L410">
        <v>0</v>
      </c>
      <c r="M410">
        <v>0</v>
      </c>
    </row>
    <row r="411" spans="1:13" ht="15" customHeight="1" x14ac:dyDescent="0.25">
      <c r="A411" t="s">
        <v>2633</v>
      </c>
      <c r="B411" t="s">
        <v>10</v>
      </c>
      <c r="C411" t="s">
        <v>388</v>
      </c>
      <c r="D411" t="s">
        <v>381</v>
      </c>
      <c r="E411" t="s">
        <v>2692</v>
      </c>
      <c r="F411">
        <v>22</v>
      </c>
      <c r="G411">
        <v>925000</v>
      </c>
      <c r="H411">
        <v>925000</v>
      </c>
      <c r="I411" t="s">
        <v>8</v>
      </c>
      <c r="J411">
        <v>0</v>
      </c>
      <c r="K411">
        <v>0</v>
      </c>
      <c r="L411">
        <v>0</v>
      </c>
      <c r="M411">
        <v>0</v>
      </c>
    </row>
    <row r="412" spans="1:13" ht="15" customHeight="1" x14ac:dyDescent="0.25">
      <c r="A412" t="s">
        <v>1371</v>
      </c>
      <c r="B412" t="s">
        <v>9</v>
      </c>
      <c r="C412">
        <v>0</v>
      </c>
      <c r="D412" t="s">
        <v>2450</v>
      </c>
      <c r="E412" t="s">
        <v>2448</v>
      </c>
      <c r="F412">
        <v>24</v>
      </c>
      <c r="G412">
        <v>700000</v>
      </c>
      <c r="H412" t="s">
        <v>8</v>
      </c>
      <c r="I412">
        <v>0</v>
      </c>
      <c r="J412">
        <v>0</v>
      </c>
      <c r="K412">
        <v>0</v>
      </c>
      <c r="L412">
        <v>0</v>
      </c>
      <c r="M412">
        <v>0</v>
      </c>
    </row>
    <row r="413" spans="1:13" ht="15" customHeight="1" x14ac:dyDescent="0.25">
      <c r="A413" t="s">
        <v>2074</v>
      </c>
      <c r="B413" t="s">
        <v>31</v>
      </c>
      <c r="C413" t="s">
        <v>388</v>
      </c>
      <c r="D413" t="s">
        <v>127</v>
      </c>
      <c r="E413" t="s">
        <v>2692</v>
      </c>
      <c r="F413">
        <v>21</v>
      </c>
      <c r="G413">
        <v>910833</v>
      </c>
      <c r="H413">
        <v>910833</v>
      </c>
      <c r="I413" t="s">
        <v>8</v>
      </c>
      <c r="J413">
        <v>0</v>
      </c>
      <c r="K413">
        <v>0</v>
      </c>
      <c r="L413">
        <v>0</v>
      </c>
      <c r="M413">
        <v>0</v>
      </c>
    </row>
    <row r="414" spans="1:13" ht="15" customHeight="1" x14ac:dyDescent="0.25">
      <c r="A414" t="s">
        <v>2641</v>
      </c>
      <c r="B414" t="s">
        <v>14</v>
      </c>
      <c r="C414" t="s">
        <v>388</v>
      </c>
      <c r="D414" t="s">
        <v>2440</v>
      </c>
      <c r="E414" t="s">
        <v>2448</v>
      </c>
      <c r="F414">
        <v>20</v>
      </c>
      <c r="G414">
        <v>925000</v>
      </c>
      <c r="H414">
        <v>925000</v>
      </c>
      <c r="I414">
        <v>925000</v>
      </c>
      <c r="J414" t="s">
        <v>8</v>
      </c>
      <c r="K414">
        <v>0</v>
      </c>
      <c r="L414">
        <v>0</v>
      </c>
      <c r="M414">
        <v>0</v>
      </c>
    </row>
    <row r="415" spans="1:13" ht="15" customHeight="1" x14ac:dyDescent="0.25">
      <c r="A415" t="s">
        <v>2609</v>
      </c>
      <c r="B415" t="s">
        <v>22</v>
      </c>
      <c r="C415" t="s">
        <v>388</v>
      </c>
      <c r="D415" t="s">
        <v>2446</v>
      </c>
      <c r="E415" t="s">
        <v>2448</v>
      </c>
      <c r="F415">
        <v>20</v>
      </c>
      <c r="G415">
        <v>883333</v>
      </c>
      <c r="H415">
        <v>883333</v>
      </c>
      <c r="I415" t="s">
        <v>8</v>
      </c>
      <c r="J415">
        <v>0</v>
      </c>
      <c r="K415">
        <v>0</v>
      </c>
      <c r="L415">
        <v>0</v>
      </c>
      <c r="M415">
        <v>0</v>
      </c>
    </row>
    <row r="416" spans="1:13" ht="15" customHeight="1" x14ac:dyDescent="0.25">
      <c r="A416" t="s">
        <v>1631</v>
      </c>
      <c r="B416" t="s">
        <v>11</v>
      </c>
      <c r="C416">
        <v>0</v>
      </c>
      <c r="D416" t="s">
        <v>2447</v>
      </c>
      <c r="E416" t="s">
        <v>2441</v>
      </c>
      <c r="F416">
        <v>23</v>
      </c>
      <c r="G416">
        <v>850000</v>
      </c>
      <c r="H416" t="s">
        <v>8</v>
      </c>
      <c r="I416">
        <v>0</v>
      </c>
      <c r="J416">
        <v>0</v>
      </c>
      <c r="K416">
        <v>0</v>
      </c>
      <c r="L416">
        <v>0</v>
      </c>
      <c r="M416">
        <v>0</v>
      </c>
    </row>
    <row r="417" spans="1:13" ht="15" customHeight="1" x14ac:dyDescent="0.25">
      <c r="A417" t="s">
        <v>2901</v>
      </c>
      <c r="B417" t="s">
        <v>135</v>
      </c>
      <c r="C417" t="s">
        <v>383</v>
      </c>
      <c r="D417" t="s">
        <v>127</v>
      </c>
      <c r="E417" t="s">
        <v>2679</v>
      </c>
      <c r="F417">
        <v>34</v>
      </c>
      <c r="G417">
        <v>7000000</v>
      </c>
      <c r="H417">
        <v>7000000</v>
      </c>
      <c r="I417">
        <v>7000000</v>
      </c>
      <c r="J417" t="s">
        <v>7</v>
      </c>
      <c r="K417">
        <v>0</v>
      </c>
      <c r="L417">
        <v>0</v>
      </c>
      <c r="M417">
        <v>0</v>
      </c>
    </row>
    <row r="418" spans="1:13" ht="15" customHeight="1" x14ac:dyDescent="0.25">
      <c r="A418" t="s">
        <v>1642</v>
      </c>
      <c r="B418" t="s">
        <v>11</v>
      </c>
      <c r="C418" t="s">
        <v>405</v>
      </c>
      <c r="D418" t="s">
        <v>2442</v>
      </c>
      <c r="E418" t="s">
        <v>2441</v>
      </c>
      <c r="F418">
        <v>23</v>
      </c>
      <c r="G418">
        <v>800000</v>
      </c>
      <c r="H418" t="s">
        <v>8</v>
      </c>
      <c r="I418">
        <v>0</v>
      </c>
      <c r="J418">
        <v>0</v>
      </c>
      <c r="K418">
        <v>0</v>
      </c>
      <c r="L418">
        <v>0</v>
      </c>
      <c r="M418">
        <v>0</v>
      </c>
    </row>
    <row r="419" spans="1:13" ht="15" customHeight="1" x14ac:dyDescent="0.25">
      <c r="A419" t="s">
        <v>1784</v>
      </c>
      <c r="B419" t="s">
        <v>26</v>
      </c>
      <c r="C419">
        <v>0</v>
      </c>
      <c r="D419" t="s">
        <v>2686</v>
      </c>
      <c r="E419" t="s">
        <v>2692</v>
      </c>
      <c r="F419">
        <v>26</v>
      </c>
      <c r="G419">
        <v>700000</v>
      </c>
      <c r="H419" t="s">
        <v>7</v>
      </c>
      <c r="I419">
        <v>0</v>
      </c>
      <c r="J419">
        <v>0</v>
      </c>
      <c r="K419">
        <v>0</v>
      </c>
      <c r="L419">
        <v>0</v>
      </c>
      <c r="M419">
        <v>0</v>
      </c>
    </row>
    <row r="420" spans="1:13" ht="15" customHeight="1" x14ac:dyDescent="0.25">
      <c r="A420" t="s">
        <v>2067</v>
      </c>
      <c r="B420" t="s">
        <v>31</v>
      </c>
      <c r="C420" t="s">
        <v>388</v>
      </c>
      <c r="D420" t="s">
        <v>93</v>
      </c>
      <c r="E420" t="s">
        <v>2692</v>
      </c>
      <c r="F420">
        <v>22</v>
      </c>
      <c r="G420">
        <v>925000</v>
      </c>
      <c r="H420">
        <v>925000</v>
      </c>
      <c r="I420" t="s">
        <v>8</v>
      </c>
      <c r="J420">
        <v>0</v>
      </c>
      <c r="K420">
        <v>0</v>
      </c>
      <c r="L420">
        <v>0</v>
      </c>
      <c r="M420">
        <v>0</v>
      </c>
    </row>
    <row r="421" spans="1:13" ht="15" customHeight="1" x14ac:dyDescent="0.25">
      <c r="A421" t="s">
        <v>1993</v>
      </c>
      <c r="B421" t="s">
        <v>21</v>
      </c>
      <c r="C421">
        <v>0</v>
      </c>
      <c r="D421" t="s">
        <v>2444</v>
      </c>
      <c r="E421" t="s">
        <v>2441</v>
      </c>
      <c r="F421">
        <v>28</v>
      </c>
      <c r="G421">
        <v>2875000</v>
      </c>
      <c r="H421">
        <v>2875000</v>
      </c>
      <c r="I421" t="s">
        <v>7</v>
      </c>
      <c r="J421">
        <v>0</v>
      </c>
      <c r="K421">
        <v>0</v>
      </c>
      <c r="L421">
        <v>0</v>
      </c>
      <c r="M421">
        <v>0</v>
      </c>
    </row>
    <row r="422" spans="1:13" ht="15" customHeight="1" x14ac:dyDescent="0.25">
      <c r="A422" t="s">
        <v>2846</v>
      </c>
      <c r="B422" t="s">
        <v>14</v>
      </c>
      <c r="C422" t="s">
        <v>372</v>
      </c>
      <c r="D422" t="s">
        <v>2464</v>
      </c>
      <c r="E422" t="s">
        <v>2441</v>
      </c>
      <c r="F422">
        <v>31</v>
      </c>
      <c r="G422">
        <v>5500000</v>
      </c>
      <c r="H422">
        <v>5500000</v>
      </c>
      <c r="I422" t="s">
        <v>7</v>
      </c>
      <c r="J422">
        <v>0</v>
      </c>
      <c r="K422">
        <v>0</v>
      </c>
      <c r="L422">
        <v>0</v>
      </c>
      <c r="M422">
        <v>0</v>
      </c>
    </row>
    <row r="423" spans="1:13" ht="15" customHeight="1" x14ac:dyDescent="0.25">
      <c r="A423" t="s">
        <v>1799</v>
      </c>
      <c r="B423" t="s">
        <v>22</v>
      </c>
      <c r="C423">
        <v>0</v>
      </c>
      <c r="D423" t="s">
        <v>2446</v>
      </c>
      <c r="E423" t="s">
        <v>2441</v>
      </c>
      <c r="F423">
        <v>28</v>
      </c>
      <c r="G423">
        <v>800000</v>
      </c>
      <c r="H423" t="s">
        <v>7</v>
      </c>
      <c r="I423">
        <v>0</v>
      </c>
      <c r="J423">
        <v>0</v>
      </c>
      <c r="K423">
        <v>0</v>
      </c>
      <c r="L423">
        <v>0</v>
      </c>
      <c r="M423">
        <v>0</v>
      </c>
    </row>
    <row r="424" spans="1:13" ht="15" customHeight="1" x14ac:dyDescent="0.25">
      <c r="A424" t="s">
        <v>1782</v>
      </c>
      <c r="B424" t="s">
        <v>26</v>
      </c>
      <c r="C424" t="s">
        <v>388</v>
      </c>
      <c r="D424" t="s">
        <v>73</v>
      </c>
      <c r="E424" t="s">
        <v>2692</v>
      </c>
      <c r="F424">
        <v>22</v>
      </c>
      <c r="G424">
        <v>736667</v>
      </c>
      <c r="H424" t="s">
        <v>8</v>
      </c>
      <c r="I424">
        <v>0</v>
      </c>
      <c r="J424">
        <v>0</v>
      </c>
      <c r="K424">
        <v>0</v>
      </c>
      <c r="L424">
        <v>0</v>
      </c>
      <c r="M424">
        <v>0</v>
      </c>
    </row>
    <row r="425" spans="1:13" ht="15" customHeight="1" x14ac:dyDescent="0.25">
      <c r="A425" t="s">
        <v>1567</v>
      </c>
      <c r="B425" t="s">
        <v>32</v>
      </c>
      <c r="C425" t="s">
        <v>388</v>
      </c>
      <c r="D425" t="s">
        <v>2446</v>
      </c>
      <c r="E425" t="s">
        <v>2448</v>
      </c>
      <c r="F425">
        <v>20</v>
      </c>
      <c r="G425">
        <v>1425000</v>
      </c>
      <c r="H425">
        <v>1425000</v>
      </c>
      <c r="I425" t="s">
        <v>8</v>
      </c>
      <c r="J425">
        <v>0</v>
      </c>
      <c r="K425">
        <v>0</v>
      </c>
      <c r="L425">
        <v>0</v>
      </c>
      <c r="M425">
        <v>0</v>
      </c>
    </row>
    <row r="426" spans="1:13" ht="15" customHeight="1" x14ac:dyDescent="0.25">
      <c r="A426" t="s">
        <v>2560</v>
      </c>
      <c r="B426" t="s">
        <v>32</v>
      </c>
      <c r="C426" t="s">
        <v>388</v>
      </c>
      <c r="D426" t="s">
        <v>2442</v>
      </c>
      <c r="E426" t="s">
        <v>2448</v>
      </c>
      <c r="F426">
        <v>18</v>
      </c>
      <c r="G426">
        <v>925000</v>
      </c>
      <c r="H426">
        <v>925000</v>
      </c>
      <c r="I426">
        <v>925000</v>
      </c>
      <c r="J426" t="s">
        <v>8</v>
      </c>
      <c r="K426">
        <v>0</v>
      </c>
      <c r="L426">
        <v>0</v>
      </c>
      <c r="M426">
        <v>0</v>
      </c>
    </row>
    <row r="427" spans="1:13" ht="15" customHeight="1" x14ac:dyDescent="0.25">
      <c r="A427" t="s">
        <v>2267</v>
      </c>
      <c r="B427" t="s">
        <v>20</v>
      </c>
      <c r="C427">
        <v>0</v>
      </c>
      <c r="D427" t="s">
        <v>2447</v>
      </c>
      <c r="E427" t="s">
        <v>2441</v>
      </c>
      <c r="F427">
        <v>27</v>
      </c>
      <c r="G427">
        <v>2525000</v>
      </c>
      <c r="H427" t="s">
        <v>7</v>
      </c>
      <c r="I427">
        <v>0</v>
      </c>
      <c r="J427">
        <v>0</v>
      </c>
      <c r="K427">
        <v>0</v>
      </c>
      <c r="L427">
        <v>0</v>
      </c>
      <c r="M427">
        <v>0</v>
      </c>
    </row>
    <row r="428" spans="1:13" ht="15" customHeight="1" x14ac:dyDescent="0.25">
      <c r="A428" t="s">
        <v>1540</v>
      </c>
      <c r="B428" t="s">
        <v>27</v>
      </c>
      <c r="C428" t="s">
        <v>388</v>
      </c>
      <c r="D428" t="s">
        <v>2442</v>
      </c>
      <c r="E428" t="s">
        <v>2448</v>
      </c>
      <c r="F428">
        <v>19</v>
      </c>
      <c r="G428">
        <v>888333</v>
      </c>
      <c r="H428">
        <v>888333</v>
      </c>
      <c r="I428">
        <v>888333</v>
      </c>
      <c r="J428" t="s">
        <v>8</v>
      </c>
      <c r="K428">
        <v>0</v>
      </c>
      <c r="L428">
        <v>0</v>
      </c>
      <c r="M428">
        <v>0</v>
      </c>
    </row>
    <row r="429" spans="1:13" ht="15" customHeight="1" x14ac:dyDescent="0.25">
      <c r="A429" t="s">
        <v>1913</v>
      </c>
      <c r="B429" t="s">
        <v>11</v>
      </c>
      <c r="C429">
        <v>0</v>
      </c>
      <c r="D429" t="s">
        <v>127</v>
      </c>
      <c r="E429" t="s">
        <v>2448</v>
      </c>
      <c r="F429">
        <v>26</v>
      </c>
      <c r="G429">
        <v>775000</v>
      </c>
      <c r="H429" t="s">
        <v>7</v>
      </c>
      <c r="I429">
        <v>0</v>
      </c>
      <c r="J429">
        <v>0</v>
      </c>
      <c r="K429">
        <v>0</v>
      </c>
      <c r="L429">
        <v>0</v>
      </c>
      <c r="M429">
        <v>0</v>
      </c>
    </row>
    <row r="430" spans="1:13" ht="15" customHeight="1" x14ac:dyDescent="0.25">
      <c r="A430" t="s">
        <v>2778</v>
      </c>
      <c r="B430" t="s">
        <v>23</v>
      </c>
      <c r="C430">
        <v>0</v>
      </c>
      <c r="D430" t="s">
        <v>93</v>
      </c>
      <c r="E430" t="s">
        <v>2679</v>
      </c>
      <c r="F430">
        <v>25</v>
      </c>
      <c r="G430">
        <v>6000000</v>
      </c>
      <c r="H430">
        <v>6000000</v>
      </c>
      <c r="I430">
        <v>6000000</v>
      </c>
      <c r="J430" t="s">
        <v>7</v>
      </c>
      <c r="K430">
        <v>0</v>
      </c>
      <c r="L430">
        <v>0</v>
      </c>
      <c r="M430">
        <v>0</v>
      </c>
    </row>
    <row r="431" spans="1:13" ht="15" customHeight="1" x14ac:dyDescent="0.25">
      <c r="A431" t="s">
        <v>1907</v>
      </c>
      <c r="B431" t="s">
        <v>11</v>
      </c>
      <c r="C431">
        <v>0</v>
      </c>
      <c r="D431" t="s">
        <v>2447</v>
      </c>
      <c r="E431" t="s">
        <v>2441</v>
      </c>
      <c r="F431">
        <v>23</v>
      </c>
      <c r="G431">
        <v>874125</v>
      </c>
      <c r="H431" t="s">
        <v>8</v>
      </c>
      <c r="I431">
        <v>0</v>
      </c>
      <c r="J431">
        <v>0</v>
      </c>
      <c r="K431">
        <v>0</v>
      </c>
      <c r="L431">
        <v>0</v>
      </c>
      <c r="M431">
        <v>0</v>
      </c>
    </row>
    <row r="432" spans="1:13" ht="15" customHeight="1" x14ac:dyDescent="0.25">
      <c r="A432" t="s">
        <v>2562</v>
      </c>
      <c r="B432" t="s">
        <v>32</v>
      </c>
      <c r="C432" t="s">
        <v>388</v>
      </c>
      <c r="D432" t="s">
        <v>2442</v>
      </c>
      <c r="E432" t="s">
        <v>2448</v>
      </c>
      <c r="F432">
        <v>19</v>
      </c>
      <c r="G432">
        <v>894167</v>
      </c>
      <c r="H432">
        <v>894167</v>
      </c>
      <c r="I432">
        <v>894167</v>
      </c>
      <c r="J432" t="s">
        <v>8</v>
      </c>
      <c r="K432">
        <v>0</v>
      </c>
      <c r="L432">
        <v>0</v>
      </c>
      <c r="M432">
        <v>0</v>
      </c>
    </row>
    <row r="433" spans="1:13" ht="15" customHeight="1" x14ac:dyDescent="0.25">
      <c r="A433" t="s">
        <v>1682</v>
      </c>
      <c r="B433" t="s">
        <v>14</v>
      </c>
      <c r="C433" t="s">
        <v>388</v>
      </c>
      <c r="D433" t="s">
        <v>2455</v>
      </c>
      <c r="E433" t="s">
        <v>2448</v>
      </c>
      <c r="F433">
        <v>21</v>
      </c>
      <c r="G433">
        <v>925000</v>
      </c>
      <c r="H433" t="s">
        <v>8</v>
      </c>
      <c r="I433">
        <v>0</v>
      </c>
      <c r="J433">
        <v>0</v>
      </c>
      <c r="K433">
        <v>0</v>
      </c>
      <c r="L433">
        <v>0</v>
      </c>
      <c r="M433">
        <v>0</v>
      </c>
    </row>
    <row r="434" spans="1:13" ht="15" customHeight="1" x14ac:dyDescent="0.25">
      <c r="A434" t="s">
        <v>1917</v>
      </c>
      <c r="B434" t="s">
        <v>13</v>
      </c>
      <c r="C434" t="s">
        <v>388</v>
      </c>
      <c r="D434" t="s">
        <v>2454</v>
      </c>
      <c r="E434" t="s">
        <v>2448</v>
      </c>
      <c r="F434">
        <v>22</v>
      </c>
      <c r="G434">
        <v>706666</v>
      </c>
      <c r="H434" t="s">
        <v>8</v>
      </c>
      <c r="I434">
        <v>0</v>
      </c>
      <c r="J434">
        <v>0</v>
      </c>
      <c r="K434">
        <v>0</v>
      </c>
      <c r="L434">
        <v>0</v>
      </c>
      <c r="M434">
        <v>0</v>
      </c>
    </row>
    <row r="435" spans="1:13" ht="15" customHeight="1" x14ac:dyDescent="0.25">
      <c r="A435" t="s">
        <v>2520</v>
      </c>
      <c r="B435" t="s">
        <v>23</v>
      </c>
      <c r="C435" t="s">
        <v>388</v>
      </c>
      <c r="D435" t="s">
        <v>382</v>
      </c>
      <c r="E435" t="s">
        <v>2692</v>
      </c>
      <c r="F435">
        <v>23</v>
      </c>
      <c r="G435">
        <v>925000</v>
      </c>
      <c r="H435">
        <v>925000</v>
      </c>
      <c r="I435" t="s">
        <v>8</v>
      </c>
      <c r="J435">
        <v>0</v>
      </c>
      <c r="K435">
        <v>0</v>
      </c>
      <c r="L435">
        <v>0</v>
      </c>
      <c r="M435">
        <v>0</v>
      </c>
    </row>
    <row r="436" spans="1:13" ht="15" customHeight="1" x14ac:dyDescent="0.25">
      <c r="A436" t="s">
        <v>1674</v>
      </c>
      <c r="B436" t="s">
        <v>14</v>
      </c>
      <c r="C436" t="s">
        <v>388</v>
      </c>
      <c r="D436" t="s">
        <v>73</v>
      </c>
      <c r="E436" t="s">
        <v>2448</v>
      </c>
      <c r="F436">
        <v>19</v>
      </c>
      <c r="G436">
        <v>1269167</v>
      </c>
      <c r="H436">
        <v>1269167</v>
      </c>
      <c r="I436">
        <v>1269167</v>
      </c>
      <c r="J436" t="s">
        <v>8</v>
      </c>
      <c r="K436">
        <v>0</v>
      </c>
      <c r="L436">
        <v>0</v>
      </c>
      <c r="M436">
        <v>0</v>
      </c>
    </row>
    <row r="437" spans="1:13" ht="15" customHeight="1" x14ac:dyDescent="0.25">
      <c r="A437" t="s">
        <v>2124</v>
      </c>
      <c r="B437" t="s">
        <v>6</v>
      </c>
      <c r="C437" t="s">
        <v>383</v>
      </c>
      <c r="D437" t="s">
        <v>2447</v>
      </c>
      <c r="E437" t="s">
        <v>2441</v>
      </c>
      <c r="F437">
        <v>27</v>
      </c>
      <c r="G437">
        <v>6500000</v>
      </c>
      <c r="H437">
        <v>6500000</v>
      </c>
      <c r="I437">
        <v>6500000</v>
      </c>
      <c r="J437">
        <v>6500000</v>
      </c>
      <c r="K437">
        <v>6500000</v>
      </c>
      <c r="L437">
        <v>6500000</v>
      </c>
      <c r="M437">
        <v>6500000</v>
      </c>
    </row>
    <row r="438" spans="1:13" ht="15" customHeight="1" x14ac:dyDescent="0.25">
      <c r="A438" t="s">
        <v>2564</v>
      </c>
      <c r="B438" t="s">
        <v>26</v>
      </c>
      <c r="C438" t="s">
        <v>388</v>
      </c>
      <c r="D438" t="s">
        <v>381</v>
      </c>
      <c r="E438" t="s">
        <v>2679</v>
      </c>
      <c r="F438">
        <v>21</v>
      </c>
      <c r="G438">
        <v>1775000</v>
      </c>
      <c r="H438">
        <v>1775000</v>
      </c>
      <c r="I438">
        <v>1775000</v>
      </c>
      <c r="J438" t="s">
        <v>8</v>
      </c>
      <c r="K438">
        <v>0</v>
      </c>
      <c r="L438">
        <v>0</v>
      </c>
      <c r="M438">
        <v>0</v>
      </c>
    </row>
    <row r="439" spans="1:13" ht="15" customHeight="1" x14ac:dyDescent="0.25">
      <c r="A439" t="s">
        <v>1948</v>
      </c>
      <c r="B439" t="s">
        <v>15</v>
      </c>
      <c r="C439">
        <v>0</v>
      </c>
      <c r="D439" t="s">
        <v>127</v>
      </c>
      <c r="E439" t="s">
        <v>2441</v>
      </c>
      <c r="F439">
        <v>29</v>
      </c>
      <c r="G439">
        <v>950000</v>
      </c>
      <c r="H439" t="s">
        <v>7</v>
      </c>
      <c r="I439">
        <v>0</v>
      </c>
      <c r="J439">
        <v>0</v>
      </c>
      <c r="K439">
        <v>0</v>
      </c>
      <c r="L439">
        <v>0</v>
      </c>
      <c r="M439">
        <v>0</v>
      </c>
    </row>
    <row r="440" spans="1:13" ht="15" customHeight="1" x14ac:dyDescent="0.25">
      <c r="A440" t="s">
        <v>1424</v>
      </c>
      <c r="B440" t="s">
        <v>17</v>
      </c>
      <c r="C440">
        <v>0</v>
      </c>
      <c r="D440" t="s">
        <v>2443</v>
      </c>
      <c r="E440" t="s">
        <v>376</v>
      </c>
      <c r="F440">
        <v>39</v>
      </c>
      <c r="G440">
        <v>3954545</v>
      </c>
      <c r="H440" t="s">
        <v>7</v>
      </c>
      <c r="I440">
        <v>0</v>
      </c>
      <c r="J440">
        <v>0</v>
      </c>
      <c r="K440">
        <v>0</v>
      </c>
      <c r="L440">
        <v>0</v>
      </c>
      <c r="M440">
        <v>0</v>
      </c>
    </row>
    <row r="441" spans="1:13" ht="15" customHeight="1" x14ac:dyDescent="0.25">
      <c r="A441" t="s">
        <v>1366</v>
      </c>
      <c r="B441" t="s">
        <v>9</v>
      </c>
      <c r="C441" t="s">
        <v>388</v>
      </c>
      <c r="D441" t="s">
        <v>73</v>
      </c>
      <c r="E441" t="s">
        <v>2448</v>
      </c>
      <c r="F441">
        <v>21</v>
      </c>
      <c r="G441">
        <v>1137500</v>
      </c>
      <c r="H441">
        <v>1137500</v>
      </c>
      <c r="I441" t="s">
        <v>8</v>
      </c>
      <c r="J441">
        <v>0</v>
      </c>
      <c r="K441">
        <v>0</v>
      </c>
      <c r="L441">
        <v>0</v>
      </c>
      <c r="M441">
        <v>0</v>
      </c>
    </row>
    <row r="442" spans="1:13" ht="15" customHeight="1" x14ac:dyDescent="0.25">
      <c r="A442" t="s">
        <v>1813</v>
      </c>
      <c r="B442" t="s">
        <v>28</v>
      </c>
      <c r="C442" t="s">
        <v>388</v>
      </c>
      <c r="D442" t="s">
        <v>2446</v>
      </c>
      <c r="E442" t="s">
        <v>2448</v>
      </c>
      <c r="F442">
        <v>23</v>
      </c>
      <c r="G442">
        <v>825000</v>
      </c>
      <c r="H442" t="s">
        <v>8</v>
      </c>
      <c r="I442">
        <v>0</v>
      </c>
      <c r="J442">
        <v>0</v>
      </c>
      <c r="K442">
        <v>0</v>
      </c>
      <c r="L442">
        <v>0</v>
      </c>
      <c r="M442">
        <v>0</v>
      </c>
    </row>
    <row r="443" spans="1:13" ht="15" customHeight="1" x14ac:dyDescent="0.25">
      <c r="A443" t="s">
        <v>1757</v>
      </c>
      <c r="B443" t="s">
        <v>25</v>
      </c>
      <c r="C443">
        <v>0</v>
      </c>
      <c r="D443" t="s">
        <v>2450</v>
      </c>
      <c r="E443" t="s">
        <v>2441</v>
      </c>
      <c r="F443">
        <v>27</v>
      </c>
      <c r="G443">
        <v>700000</v>
      </c>
      <c r="H443">
        <v>700000</v>
      </c>
      <c r="I443" t="s">
        <v>7</v>
      </c>
      <c r="J443">
        <v>0</v>
      </c>
      <c r="K443">
        <v>0</v>
      </c>
      <c r="L443">
        <v>0</v>
      </c>
      <c r="M443">
        <v>0</v>
      </c>
    </row>
    <row r="444" spans="1:13" ht="15" customHeight="1" x14ac:dyDescent="0.25">
      <c r="A444" t="s">
        <v>1430</v>
      </c>
      <c r="B444" t="s">
        <v>20</v>
      </c>
      <c r="C444">
        <v>0</v>
      </c>
      <c r="D444" t="s">
        <v>2440</v>
      </c>
      <c r="E444" t="s">
        <v>2448</v>
      </c>
      <c r="F444">
        <v>25</v>
      </c>
      <c r="G444">
        <v>700000</v>
      </c>
      <c r="H444" t="s">
        <v>8</v>
      </c>
      <c r="I444">
        <v>0</v>
      </c>
      <c r="J444">
        <v>0</v>
      </c>
      <c r="K444">
        <v>0</v>
      </c>
      <c r="L444">
        <v>0</v>
      </c>
      <c r="M444">
        <v>0</v>
      </c>
    </row>
    <row r="445" spans="1:13" ht="15" customHeight="1" x14ac:dyDescent="0.25">
      <c r="A445" t="s">
        <v>1514</v>
      </c>
      <c r="B445" t="s">
        <v>12</v>
      </c>
      <c r="C445">
        <v>0</v>
      </c>
      <c r="D445" t="s">
        <v>73</v>
      </c>
      <c r="E445" t="s">
        <v>2448</v>
      </c>
      <c r="F445">
        <v>28</v>
      </c>
      <c r="G445">
        <v>700000</v>
      </c>
      <c r="H445" t="s">
        <v>7</v>
      </c>
      <c r="I445">
        <v>0</v>
      </c>
      <c r="J445">
        <v>0</v>
      </c>
      <c r="K445">
        <v>0</v>
      </c>
      <c r="L445">
        <v>0</v>
      </c>
      <c r="M445">
        <v>0</v>
      </c>
    </row>
    <row r="446" spans="1:13" ht="15" customHeight="1" x14ac:dyDescent="0.25">
      <c r="A446" t="s">
        <v>2193</v>
      </c>
      <c r="B446" t="s">
        <v>12</v>
      </c>
      <c r="C446" t="s">
        <v>383</v>
      </c>
      <c r="D446" t="s">
        <v>2444</v>
      </c>
      <c r="E446" t="s">
        <v>2441</v>
      </c>
      <c r="F446">
        <v>31</v>
      </c>
      <c r="G446">
        <v>4300000</v>
      </c>
      <c r="H446" t="s">
        <v>7</v>
      </c>
      <c r="I446">
        <v>0</v>
      </c>
      <c r="J446">
        <v>0</v>
      </c>
      <c r="K446">
        <v>0</v>
      </c>
      <c r="L446">
        <v>0</v>
      </c>
      <c r="M446">
        <v>0</v>
      </c>
    </row>
    <row r="447" spans="1:13" ht="15" customHeight="1" x14ac:dyDescent="0.25">
      <c r="A447" t="s">
        <v>1802</v>
      </c>
      <c r="B447" t="s">
        <v>28</v>
      </c>
      <c r="C447" t="s">
        <v>388</v>
      </c>
      <c r="D447" t="s">
        <v>73</v>
      </c>
      <c r="E447" t="s">
        <v>2448</v>
      </c>
      <c r="F447">
        <v>20</v>
      </c>
      <c r="G447">
        <v>863333</v>
      </c>
      <c r="H447">
        <v>863333</v>
      </c>
      <c r="I447">
        <v>863333</v>
      </c>
      <c r="J447" t="s">
        <v>8</v>
      </c>
      <c r="K447">
        <v>0</v>
      </c>
      <c r="L447">
        <v>0</v>
      </c>
      <c r="M447">
        <v>0</v>
      </c>
    </row>
    <row r="448" spans="1:13" ht="15" customHeight="1" x14ac:dyDescent="0.25">
      <c r="A448" t="s">
        <v>1446</v>
      </c>
      <c r="B448" t="s">
        <v>17</v>
      </c>
      <c r="C448" t="s">
        <v>388</v>
      </c>
      <c r="D448" t="s">
        <v>127</v>
      </c>
      <c r="E448" t="s">
        <v>2448</v>
      </c>
      <c r="F448">
        <v>20</v>
      </c>
      <c r="G448">
        <v>733333</v>
      </c>
      <c r="H448">
        <v>733333</v>
      </c>
      <c r="I448">
        <v>733333</v>
      </c>
      <c r="J448" t="s">
        <v>8</v>
      </c>
      <c r="K448">
        <v>0</v>
      </c>
      <c r="L448">
        <v>0</v>
      </c>
      <c r="M448">
        <v>0</v>
      </c>
    </row>
    <row r="449" spans="1:13" ht="15" customHeight="1" x14ac:dyDescent="0.25">
      <c r="A449" t="s">
        <v>1519</v>
      </c>
      <c r="B449" t="s">
        <v>27</v>
      </c>
      <c r="C449">
        <v>0</v>
      </c>
      <c r="D449" t="s">
        <v>2440</v>
      </c>
      <c r="E449" t="s">
        <v>376</v>
      </c>
      <c r="F449">
        <v>37</v>
      </c>
      <c r="G449">
        <v>4875000</v>
      </c>
      <c r="H449">
        <v>4875000</v>
      </c>
      <c r="I449" t="s">
        <v>7</v>
      </c>
      <c r="J449">
        <v>0</v>
      </c>
      <c r="K449">
        <v>0</v>
      </c>
      <c r="L449">
        <v>0</v>
      </c>
      <c r="M449">
        <v>0</v>
      </c>
    </row>
    <row r="450" spans="1:13" ht="15" customHeight="1" x14ac:dyDescent="0.25">
      <c r="A450" t="s">
        <v>1700</v>
      </c>
      <c r="B450" t="s">
        <v>28</v>
      </c>
      <c r="C450">
        <v>0</v>
      </c>
      <c r="D450" t="s">
        <v>2440</v>
      </c>
      <c r="E450" t="s">
        <v>2441</v>
      </c>
      <c r="F450">
        <v>26</v>
      </c>
      <c r="G450">
        <v>700000</v>
      </c>
      <c r="H450" t="s">
        <v>7</v>
      </c>
      <c r="I450">
        <v>0</v>
      </c>
      <c r="J450">
        <v>0</v>
      </c>
      <c r="K450">
        <v>0</v>
      </c>
      <c r="L450">
        <v>0</v>
      </c>
      <c r="M450">
        <v>0</v>
      </c>
    </row>
    <row r="451" spans="1:13" ht="15" customHeight="1" x14ac:dyDescent="0.25">
      <c r="A451" t="s">
        <v>2358</v>
      </c>
      <c r="B451" t="s">
        <v>34</v>
      </c>
      <c r="C451" t="s">
        <v>388</v>
      </c>
      <c r="D451" t="s">
        <v>2442</v>
      </c>
      <c r="E451" t="s">
        <v>2448</v>
      </c>
      <c r="F451">
        <v>20</v>
      </c>
      <c r="G451">
        <v>863333</v>
      </c>
      <c r="H451">
        <v>863333</v>
      </c>
      <c r="I451">
        <v>863333</v>
      </c>
      <c r="J451" t="s">
        <v>8</v>
      </c>
      <c r="K451">
        <v>0</v>
      </c>
      <c r="L451">
        <v>0</v>
      </c>
      <c r="M451">
        <v>0</v>
      </c>
    </row>
    <row r="452" spans="1:13" ht="15" customHeight="1" x14ac:dyDescent="0.25">
      <c r="A452" t="s">
        <v>2333</v>
      </c>
      <c r="B452" t="s">
        <v>18</v>
      </c>
      <c r="C452">
        <v>0</v>
      </c>
      <c r="D452" t="s">
        <v>2450</v>
      </c>
      <c r="E452" t="s">
        <v>2441</v>
      </c>
      <c r="F452">
        <v>30</v>
      </c>
      <c r="G452">
        <v>3150000</v>
      </c>
      <c r="H452" t="s">
        <v>7</v>
      </c>
      <c r="I452">
        <v>0</v>
      </c>
      <c r="J452">
        <v>0</v>
      </c>
      <c r="K452">
        <v>0</v>
      </c>
      <c r="L452">
        <v>0</v>
      </c>
      <c r="M452">
        <v>0</v>
      </c>
    </row>
    <row r="453" spans="1:13" ht="15" customHeight="1" x14ac:dyDescent="0.25">
      <c r="A453" t="s">
        <v>2152</v>
      </c>
      <c r="B453" t="s">
        <v>29</v>
      </c>
      <c r="C453">
        <v>0</v>
      </c>
      <c r="D453" t="s">
        <v>2705</v>
      </c>
      <c r="E453" t="s">
        <v>2679</v>
      </c>
      <c r="F453">
        <v>25</v>
      </c>
      <c r="G453">
        <v>4900000</v>
      </c>
      <c r="H453" t="s">
        <v>7</v>
      </c>
      <c r="I453">
        <v>0</v>
      </c>
      <c r="J453">
        <v>0</v>
      </c>
      <c r="K453">
        <v>0</v>
      </c>
      <c r="L453">
        <v>0</v>
      </c>
      <c r="M453">
        <v>0</v>
      </c>
    </row>
    <row r="454" spans="1:13" ht="15" customHeight="1" x14ac:dyDescent="0.25">
      <c r="A454" t="s">
        <v>2793</v>
      </c>
      <c r="B454" t="s">
        <v>22</v>
      </c>
      <c r="C454">
        <v>0</v>
      </c>
      <c r="D454" t="s">
        <v>2440</v>
      </c>
      <c r="E454" t="s">
        <v>2441</v>
      </c>
      <c r="F454">
        <v>27</v>
      </c>
      <c r="G454">
        <v>3750000</v>
      </c>
      <c r="H454">
        <v>3750000</v>
      </c>
      <c r="I454" t="s">
        <v>7</v>
      </c>
      <c r="J454">
        <v>0</v>
      </c>
      <c r="K454">
        <v>0</v>
      </c>
      <c r="L454">
        <v>0</v>
      </c>
      <c r="M454">
        <v>0</v>
      </c>
    </row>
    <row r="455" spans="1:13" ht="15" customHeight="1" x14ac:dyDescent="0.25">
      <c r="A455" t="s">
        <v>2544</v>
      </c>
      <c r="B455" t="s">
        <v>30</v>
      </c>
      <c r="C455" t="s">
        <v>388</v>
      </c>
      <c r="D455" t="s">
        <v>73</v>
      </c>
      <c r="E455" t="s">
        <v>2448</v>
      </c>
      <c r="F455">
        <v>20</v>
      </c>
      <c r="G455">
        <v>786667</v>
      </c>
      <c r="H455">
        <v>786667</v>
      </c>
      <c r="I455">
        <v>786667</v>
      </c>
      <c r="J455" t="s">
        <v>8</v>
      </c>
      <c r="K455">
        <v>0</v>
      </c>
      <c r="L455">
        <v>0</v>
      </c>
      <c r="M455">
        <v>0</v>
      </c>
    </row>
    <row r="456" spans="1:13" ht="15" customHeight="1" x14ac:dyDescent="0.25">
      <c r="A456" t="s">
        <v>2248</v>
      </c>
      <c r="B456" t="s">
        <v>18</v>
      </c>
      <c r="C456">
        <v>0</v>
      </c>
      <c r="D456" t="s">
        <v>2442</v>
      </c>
      <c r="E456" t="s">
        <v>2448</v>
      </c>
      <c r="F456">
        <v>25</v>
      </c>
      <c r="G456">
        <v>700000</v>
      </c>
      <c r="H456">
        <v>700000</v>
      </c>
      <c r="I456" t="s">
        <v>7</v>
      </c>
      <c r="J456">
        <v>0</v>
      </c>
      <c r="K456">
        <v>0</v>
      </c>
      <c r="L456">
        <v>0</v>
      </c>
      <c r="M456">
        <v>0</v>
      </c>
    </row>
    <row r="457" spans="1:13" ht="15" customHeight="1" x14ac:dyDescent="0.25">
      <c r="A457" t="s">
        <v>2300</v>
      </c>
      <c r="B457" t="s">
        <v>30</v>
      </c>
      <c r="C457">
        <v>0</v>
      </c>
      <c r="D457" t="s">
        <v>73</v>
      </c>
      <c r="E457" t="s">
        <v>2441</v>
      </c>
      <c r="F457">
        <v>22</v>
      </c>
      <c r="G457">
        <v>700000</v>
      </c>
      <c r="H457">
        <v>700000</v>
      </c>
      <c r="I457" t="s">
        <v>8</v>
      </c>
      <c r="J457">
        <v>0</v>
      </c>
      <c r="K457">
        <v>0</v>
      </c>
      <c r="L457">
        <v>0</v>
      </c>
      <c r="M457">
        <v>0</v>
      </c>
    </row>
    <row r="458" spans="1:13" ht="15" customHeight="1" x14ac:dyDescent="0.25">
      <c r="A458" t="s">
        <v>2487</v>
      </c>
      <c r="B458" t="s">
        <v>16</v>
      </c>
      <c r="C458" t="s">
        <v>388</v>
      </c>
      <c r="D458" t="s">
        <v>2681</v>
      </c>
      <c r="E458" t="s">
        <v>2692</v>
      </c>
      <c r="F458">
        <v>23</v>
      </c>
      <c r="G458">
        <v>925000</v>
      </c>
      <c r="H458">
        <v>925000</v>
      </c>
      <c r="I458" t="s">
        <v>8</v>
      </c>
      <c r="J458">
        <v>0</v>
      </c>
      <c r="K458">
        <v>0</v>
      </c>
      <c r="L458">
        <v>0</v>
      </c>
      <c r="M458">
        <v>0</v>
      </c>
    </row>
    <row r="459" spans="1:13" ht="15" customHeight="1" x14ac:dyDescent="0.25">
      <c r="A459" t="s">
        <v>2187</v>
      </c>
      <c r="B459" t="s">
        <v>63</v>
      </c>
      <c r="C459">
        <v>0</v>
      </c>
      <c r="D459" t="s">
        <v>2691</v>
      </c>
      <c r="E459" t="s">
        <v>2679</v>
      </c>
      <c r="F459">
        <v>23</v>
      </c>
      <c r="G459">
        <v>775000</v>
      </c>
      <c r="H459">
        <v>775000</v>
      </c>
      <c r="I459" t="s">
        <v>8</v>
      </c>
      <c r="J459">
        <v>0</v>
      </c>
      <c r="K459">
        <v>0</v>
      </c>
      <c r="L459">
        <v>0</v>
      </c>
      <c r="M459">
        <v>0</v>
      </c>
    </row>
    <row r="460" spans="1:13" ht="15" customHeight="1" x14ac:dyDescent="0.25">
      <c r="A460" t="s">
        <v>2694</v>
      </c>
      <c r="B460" t="s">
        <v>33</v>
      </c>
      <c r="C460">
        <v>0</v>
      </c>
      <c r="D460" t="s">
        <v>73</v>
      </c>
      <c r="E460" t="s">
        <v>2692</v>
      </c>
      <c r="F460">
        <v>26</v>
      </c>
      <c r="G460">
        <v>700000</v>
      </c>
      <c r="H460" t="s">
        <v>7</v>
      </c>
      <c r="I460">
        <v>0</v>
      </c>
      <c r="J460">
        <v>0</v>
      </c>
      <c r="K460">
        <v>0</v>
      </c>
      <c r="L460">
        <v>0</v>
      </c>
      <c r="M460">
        <v>0</v>
      </c>
    </row>
    <row r="461" spans="1:13" ht="15" customHeight="1" x14ac:dyDescent="0.25">
      <c r="A461" t="s">
        <v>2340</v>
      </c>
      <c r="B461" t="s">
        <v>34</v>
      </c>
      <c r="C461" t="s">
        <v>388</v>
      </c>
      <c r="D461" t="s">
        <v>73</v>
      </c>
      <c r="E461" t="s">
        <v>2448</v>
      </c>
      <c r="F461">
        <v>22</v>
      </c>
      <c r="G461">
        <v>1491667</v>
      </c>
      <c r="H461" t="s">
        <v>8</v>
      </c>
      <c r="I461">
        <v>0</v>
      </c>
      <c r="J461">
        <v>0</v>
      </c>
      <c r="K461">
        <v>0</v>
      </c>
      <c r="L461">
        <v>0</v>
      </c>
      <c r="M461">
        <v>0</v>
      </c>
    </row>
    <row r="462" spans="1:13" ht="15" customHeight="1" x14ac:dyDescent="0.25">
      <c r="A462" t="s">
        <v>2902</v>
      </c>
      <c r="B462" t="s">
        <v>23</v>
      </c>
      <c r="C462">
        <v>0</v>
      </c>
      <c r="D462" t="s">
        <v>73</v>
      </c>
      <c r="E462" t="s">
        <v>2679</v>
      </c>
      <c r="F462">
        <v>26</v>
      </c>
      <c r="G462">
        <v>666666</v>
      </c>
      <c r="H462" t="s">
        <v>7</v>
      </c>
      <c r="I462">
        <v>0</v>
      </c>
      <c r="J462">
        <v>0</v>
      </c>
      <c r="K462">
        <v>0</v>
      </c>
      <c r="L462">
        <v>0</v>
      </c>
      <c r="M462">
        <v>0</v>
      </c>
    </row>
    <row r="463" spans="1:13" ht="15" customHeight="1" x14ac:dyDescent="0.25">
      <c r="A463" t="s">
        <v>2190</v>
      </c>
      <c r="B463" t="s">
        <v>12</v>
      </c>
      <c r="C463">
        <v>0</v>
      </c>
      <c r="D463" t="s">
        <v>2442</v>
      </c>
      <c r="E463" t="s">
        <v>2441</v>
      </c>
      <c r="F463">
        <v>26</v>
      </c>
      <c r="G463">
        <v>6750000</v>
      </c>
      <c r="H463">
        <v>6750000</v>
      </c>
      <c r="I463">
        <v>6750000</v>
      </c>
      <c r="J463" t="s">
        <v>7</v>
      </c>
      <c r="K463">
        <v>0</v>
      </c>
      <c r="L463">
        <v>0</v>
      </c>
      <c r="M463">
        <v>0</v>
      </c>
    </row>
    <row r="464" spans="1:13" ht="15" customHeight="1" x14ac:dyDescent="0.25">
      <c r="A464" t="s">
        <v>2341</v>
      </c>
      <c r="B464" t="s">
        <v>9</v>
      </c>
      <c r="C464">
        <v>0</v>
      </c>
      <c r="D464" t="s">
        <v>2452</v>
      </c>
      <c r="E464" t="s">
        <v>2448</v>
      </c>
      <c r="F464">
        <v>25</v>
      </c>
      <c r="G464">
        <v>700000</v>
      </c>
      <c r="H464" t="s">
        <v>8</v>
      </c>
      <c r="I464">
        <v>0</v>
      </c>
      <c r="J464">
        <v>0</v>
      </c>
      <c r="K464">
        <v>0</v>
      </c>
      <c r="L464">
        <v>0</v>
      </c>
      <c r="M464">
        <v>0</v>
      </c>
    </row>
    <row r="465" spans="1:13" ht="30" customHeight="1" x14ac:dyDescent="0.25">
      <c r="A465" t="s">
        <v>1584</v>
      </c>
      <c r="B465" t="s">
        <v>32</v>
      </c>
      <c r="C465">
        <v>0</v>
      </c>
      <c r="D465" t="s">
        <v>2447</v>
      </c>
      <c r="E465" t="s">
        <v>2448</v>
      </c>
      <c r="F465">
        <v>29</v>
      </c>
      <c r="G465">
        <v>700000</v>
      </c>
      <c r="H465" t="s">
        <v>7</v>
      </c>
      <c r="I465">
        <v>0</v>
      </c>
      <c r="J465">
        <v>0</v>
      </c>
      <c r="K465">
        <v>0</v>
      </c>
      <c r="L465">
        <v>0</v>
      </c>
      <c r="M465">
        <v>0</v>
      </c>
    </row>
    <row r="466" spans="1:13" ht="15" customHeight="1" x14ac:dyDescent="0.25">
      <c r="A466" t="s">
        <v>2903</v>
      </c>
      <c r="B466" t="s">
        <v>33</v>
      </c>
      <c r="C466">
        <v>0</v>
      </c>
      <c r="D466" t="s">
        <v>73</v>
      </c>
      <c r="E466" t="s">
        <v>2679</v>
      </c>
      <c r="F466">
        <v>24</v>
      </c>
      <c r="G466">
        <v>675000</v>
      </c>
      <c r="H466" t="s">
        <v>8</v>
      </c>
      <c r="I466">
        <v>0</v>
      </c>
      <c r="J466">
        <v>0</v>
      </c>
      <c r="K466">
        <v>0</v>
      </c>
      <c r="L466">
        <v>0</v>
      </c>
      <c r="M466">
        <v>0</v>
      </c>
    </row>
    <row r="467" spans="1:13" ht="15" customHeight="1" x14ac:dyDescent="0.25">
      <c r="A467" t="s">
        <v>1635</v>
      </c>
      <c r="B467" t="s">
        <v>11</v>
      </c>
      <c r="C467" t="s">
        <v>388</v>
      </c>
      <c r="D467" t="s">
        <v>2440</v>
      </c>
      <c r="E467" t="s">
        <v>2448</v>
      </c>
      <c r="F467">
        <v>21</v>
      </c>
      <c r="G467">
        <v>1163333</v>
      </c>
      <c r="H467">
        <v>1163333</v>
      </c>
      <c r="I467" t="s">
        <v>8</v>
      </c>
      <c r="J467">
        <v>0</v>
      </c>
      <c r="K467">
        <v>0</v>
      </c>
      <c r="L467">
        <v>0</v>
      </c>
      <c r="M467">
        <v>0</v>
      </c>
    </row>
    <row r="468" spans="1:13" ht="15" customHeight="1" x14ac:dyDescent="0.25">
      <c r="A468" t="s">
        <v>2643</v>
      </c>
      <c r="B468" t="s">
        <v>14</v>
      </c>
      <c r="C468" t="s">
        <v>388</v>
      </c>
      <c r="D468" t="s">
        <v>82</v>
      </c>
      <c r="E468" t="s">
        <v>2448</v>
      </c>
      <c r="F468">
        <v>23</v>
      </c>
      <c r="G468">
        <v>1350000</v>
      </c>
      <c r="H468" t="s">
        <v>8</v>
      </c>
      <c r="I468">
        <v>0</v>
      </c>
      <c r="J468">
        <v>0</v>
      </c>
      <c r="K468">
        <v>0</v>
      </c>
      <c r="L468">
        <v>0</v>
      </c>
      <c r="M468">
        <v>0</v>
      </c>
    </row>
    <row r="469" spans="1:13" ht="15" customHeight="1" x14ac:dyDescent="0.25">
      <c r="A469" t="s">
        <v>2666</v>
      </c>
      <c r="B469" t="s">
        <v>35</v>
      </c>
      <c r="C469" t="s">
        <v>388</v>
      </c>
      <c r="D469" t="s">
        <v>2447</v>
      </c>
      <c r="E469" t="s">
        <v>2448</v>
      </c>
      <c r="F469">
        <v>20</v>
      </c>
      <c r="G469">
        <v>810000</v>
      </c>
      <c r="H469">
        <v>810000</v>
      </c>
      <c r="I469">
        <v>810000</v>
      </c>
      <c r="J469" t="s">
        <v>8</v>
      </c>
      <c r="K469">
        <v>0</v>
      </c>
      <c r="L469">
        <v>0</v>
      </c>
      <c r="M469">
        <v>0</v>
      </c>
    </row>
    <row r="470" spans="1:13" ht="15" customHeight="1" x14ac:dyDescent="0.25">
      <c r="A470" t="s">
        <v>2207</v>
      </c>
      <c r="B470" t="s">
        <v>12</v>
      </c>
      <c r="C470" t="s">
        <v>388</v>
      </c>
      <c r="D470" t="s">
        <v>2450</v>
      </c>
      <c r="E470" t="s">
        <v>2448</v>
      </c>
      <c r="F470">
        <v>22</v>
      </c>
      <c r="G470">
        <v>925000</v>
      </c>
      <c r="H470" t="s">
        <v>8</v>
      </c>
      <c r="I470">
        <v>0</v>
      </c>
      <c r="J470">
        <v>0</v>
      </c>
      <c r="K470">
        <v>0</v>
      </c>
      <c r="L470">
        <v>0</v>
      </c>
      <c r="M470">
        <v>0</v>
      </c>
    </row>
    <row r="471" spans="1:13" ht="15" customHeight="1" x14ac:dyDescent="0.25">
      <c r="A471" t="s">
        <v>1639</v>
      </c>
      <c r="B471" t="s">
        <v>11</v>
      </c>
      <c r="C471" t="s">
        <v>388</v>
      </c>
      <c r="D471" t="s">
        <v>2450</v>
      </c>
      <c r="E471" t="s">
        <v>2448</v>
      </c>
      <c r="F471">
        <v>21</v>
      </c>
      <c r="G471">
        <v>800000</v>
      </c>
      <c r="H471">
        <v>800000</v>
      </c>
      <c r="I471" t="s">
        <v>8</v>
      </c>
      <c r="J471">
        <v>0</v>
      </c>
      <c r="K471">
        <v>0</v>
      </c>
      <c r="L471">
        <v>0</v>
      </c>
      <c r="M471">
        <v>0</v>
      </c>
    </row>
    <row r="472" spans="1:13" ht="15" customHeight="1" x14ac:dyDescent="0.25">
      <c r="A472" t="s">
        <v>1875</v>
      </c>
      <c r="B472" t="s">
        <v>2505</v>
      </c>
      <c r="C472" t="s">
        <v>388</v>
      </c>
      <c r="D472" t="s">
        <v>382</v>
      </c>
      <c r="E472" t="s">
        <v>2692</v>
      </c>
      <c r="F472">
        <v>20</v>
      </c>
      <c r="G472">
        <v>837778</v>
      </c>
      <c r="H472">
        <v>837778</v>
      </c>
      <c r="I472">
        <v>837778</v>
      </c>
      <c r="J472" t="s">
        <v>8</v>
      </c>
      <c r="K472">
        <v>0</v>
      </c>
      <c r="L472">
        <v>0</v>
      </c>
      <c r="M472">
        <v>0</v>
      </c>
    </row>
    <row r="473" spans="1:13" ht="15" customHeight="1" x14ac:dyDescent="0.25">
      <c r="A473" t="s">
        <v>1777</v>
      </c>
      <c r="B473" t="s">
        <v>26</v>
      </c>
      <c r="C473" t="s">
        <v>388</v>
      </c>
      <c r="D473" t="s">
        <v>127</v>
      </c>
      <c r="E473" t="s">
        <v>2679</v>
      </c>
      <c r="F473">
        <v>23</v>
      </c>
      <c r="G473">
        <v>925000</v>
      </c>
      <c r="H473" t="s">
        <v>8</v>
      </c>
      <c r="I473">
        <v>0</v>
      </c>
      <c r="J473">
        <v>0</v>
      </c>
      <c r="K473">
        <v>0</v>
      </c>
      <c r="L473">
        <v>0</v>
      </c>
      <c r="M473">
        <v>0</v>
      </c>
    </row>
    <row r="474" spans="1:13" ht="15" customHeight="1" x14ac:dyDescent="0.25">
      <c r="A474" t="s">
        <v>1691</v>
      </c>
      <c r="B474" t="s">
        <v>14</v>
      </c>
      <c r="C474">
        <v>0</v>
      </c>
      <c r="D474" t="s">
        <v>2444</v>
      </c>
      <c r="E474" t="s">
        <v>2448</v>
      </c>
      <c r="F474">
        <v>32</v>
      </c>
      <c r="G474">
        <v>675000</v>
      </c>
      <c r="H474" t="s">
        <v>7</v>
      </c>
      <c r="I474">
        <v>0</v>
      </c>
      <c r="J474">
        <v>0</v>
      </c>
      <c r="K474">
        <v>0</v>
      </c>
      <c r="L474">
        <v>0</v>
      </c>
      <c r="M474">
        <v>0</v>
      </c>
    </row>
    <row r="475" spans="1:13" x14ac:dyDescent="0.25">
      <c r="A475" t="s">
        <v>1872</v>
      </c>
      <c r="B475" t="s">
        <v>2505</v>
      </c>
      <c r="C475">
        <v>0</v>
      </c>
      <c r="D475" t="s">
        <v>2681</v>
      </c>
      <c r="E475" t="s">
        <v>2692</v>
      </c>
      <c r="F475">
        <v>23</v>
      </c>
      <c r="G475">
        <v>700000</v>
      </c>
      <c r="H475" t="s">
        <v>8</v>
      </c>
      <c r="I475">
        <v>0</v>
      </c>
      <c r="J475">
        <v>0</v>
      </c>
      <c r="K475">
        <v>0</v>
      </c>
      <c r="L475">
        <v>0</v>
      </c>
      <c r="M475">
        <v>0</v>
      </c>
    </row>
    <row r="476" spans="1:13" ht="15" customHeight="1" x14ac:dyDescent="0.25">
      <c r="A476" t="s">
        <v>1783</v>
      </c>
      <c r="B476" t="s">
        <v>26</v>
      </c>
      <c r="C476" t="s">
        <v>388</v>
      </c>
      <c r="D476" t="s">
        <v>2691</v>
      </c>
      <c r="E476" t="s">
        <v>2692</v>
      </c>
      <c r="F476">
        <v>21</v>
      </c>
      <c r="G476">
        <v>730000</v>
      </c>
      <c r="H476">
        <v>730000</v>
      </c>
      <c r="I476" t="s">
        <v>8</v>
      </c>
      <c r="J476">
        <v>0</v>
      </c>
      <c r="K476">
        <v>0</v>
      </c>
      <c r="L476">
        <v>0</v>
      </c>
      <c r="M476">
        <v>0</v>
      </c>
    </row>
    <row r="477" spans="1:13" ht="15" customHeight="1" x14ac:dyDescent="0.25">
      <c r="A477" t="s">
        <v>2839</v>
      </c>
      <c r="B477" t="s">
        <v>6</v>
      </c>
      <c r="C477" t="s">
        <v>422</v>
      </c>
      <c r="D477" t="s">
        <v>73</v>
      </c>
      <c r="E477" t="s">
        <v>2441</v>
      </c>
      <c r="F477">
        <v>34</v>
      </c>
      <c r="G477">
        <v>8250000</v>
      </c>
      <c r="H477">
        <v>8250000</v>
      </c>
      <c r="I477" t="s">
        <v>7</v>
      </c>
      <c r="J477">
        <v>0</v>
      </c>
      <c r="K477">
        <v>0</v>
      </c>
      <c r="L477">
        <v>0</v>
      </c>
      <c r="M477">
        <v>0</v>
      </c>
    </row>
    <row r="478" spans="1:13" ht="15" customHeight="1" x14ac:dyDescent="0.25">
      <c r="A478" t="s">
        <v>2725</v>
      </c>
      <c r="B478" t="s">
        <v>11</v>
      </c>
      <c r="C478">
        <v>0</v>
      </c>
      <c r="D478" t="s">
        <v>73</v>
      </c>
      <c r="E478" t="s">
        <v>2441</v>
      </c>
      <c r="F478">
        <v>31</v>
      </c>
      <c r="G478">
        <v>725000</v>
      </c>
      <c r="H478" t="s">
        <v>7</v>
      </c>
      <c r="I478">
        <v>0</v>
      </c>
      <c r="J478">
        <v>0</v>
      </c>
      <c r="K478">
        <v>0</v>
      </c>
      <c r="L478">
        <v>0</v>
      </c>
      <c r="M478">
        <v>0</v>
      </c>
    </row>
    <row r="479" spans="1:13" ht="15" customHeight="1" x14ac:dyDescent="0.25">
      <c r="A479" t="s">
        <v>1754</v>
      </c>
      <c r="B479" t="s">
        <v>25</v>
      </c>
      <c r="C479">
        <v>0</v>
      </c>
      <c r="D479" t="s">
        <v>127</v>
      </c>
      <c r="E479" t="s">
        <v>2448</v>
      </c>
      <c r="F479">
        <v>26</v>
      </c>
      <c r="G479">
        <v>675000</v>
      </c>
      <c r="H479" t="s">
        <v>7</v>
      </c>
      <c r="I479">
        <v>0</v>
      </c>
      <c r="J479">
        <v>0</v>
      </c>
      <c r="K479">
        <v>0</v>
      </c>
      <c r="L479">
        <v>0</v>
      </c>
      <c r="M479">
        <v>0</v>
      </c>
    </row>
    <row r="480" spans="1:13" ht="15" customHeight="1" x14ac:dyDescent="0.25">
      <c r="A480" t="s">
        <v>2130</v>
      </c>
      <c r="B480" t="s">
        <v>6</v>
      </c>
      <c r="C480">
        <v>0</v>
      </c>
      <c r="D480" t="s">
        <v>127</v>
      </c>
      <c r="E480" t="s">
        <v>2441</v>
      </c>
      <c r="F480">
        <v>26</v>
      </c>
      <c r="G480">
        <v>6400000</v>
      </c>
      <c r="H480">
        <v>6400000</v>
      </c>
      <c r="I480">
        <v>6400000</v>
      </c>
      <c r="J480">
        <v>6400000</v>
      </c>
      <c r="K480">
        <v>6400000</v>
      </c>
      <c r="L480">
        <v>6400000</v>
      </c>
      <c r="M480">
        <v>6400000</v>
      </c>
    </row>
    <row r="481" spans="1:13" ht="15" customHeight="1" x14ac:dyDescent="0.25">
      <c r="A481" t="s">
        <v>1719</v>
      </c>
      <c r="B481" t="s">
        <v>24</v>
      </c>
      <c r="C481" t="s">
        <v>388</v>
      </c>
      <c r="D481" t="s">
        <v>73</v>
      </c>
      <c r="E481" t="s">
        <v>2448</v>
      </c>
      <c r="F481">
        <v>21</v>
      </c>
      <c r="G481">
        <v>921666</v>
      </c>
      <c r="H481">
        <v>921666</v>
      </c>
      <c r="I481" t="s">
        <v>8</v>
      </c>
      <c r="J481">
        <v>0</v>
      </c>
      <c r="K481">
        <v>0</v>
      </c>
      <c r="L481">
        <v>0</v>
      </c>
      <c r="M481">
        <v>0</v>
      </c>
    </row>
    <row r="482" spans="1:13" ht="15" customHeight="1" x14ac:dyDescent="0.25">
      <c r="A482" t="s">
        <v>1901</v>
      </c>
      <c r="B482" t="s">
        <v>13</v>
      </c>
      <c r="C482" t="s">
        <v>388</v>
      </c>
      <c r="D482" t="s">
        <v>2447</v>
      </c>
      <c r="E482" t="s">
        <v>2448</v>
      </c>
      <c r="F482">
        <v>22</v>
      </c>
      <c r="G482">
        <v>925000</v>
      </c>
      <c r="H482">
        <v>925000</v>
      </c>
      <c r="I482" t="s">
        <v>8</v>
      </c>
      <c r="J482">
        <v>0</v>
      </c>
      <c r="K482">
        <v>0</v>
      </c>
      <c r="L482">
        <v>0</v>
      </c>
      <c r="M482">
        <v>0</v>
      </c>
    </row>
    <row r="483" spans="1:13" ht="15" customHeight="1" x14ac:dyDescent="0.25">
      <c r="A483" t="s">
        <v>2205</v>
      </c>
      <c r="B483" t="s">
        <v>12</v>
      </c>
      <c r="C483">
        <v>0</v>
      </c>
      <c r="D483" t="s">
        <v>127</v>
      </c>
      <c r="E483" t="s">
        <v>2448</v>
      </c>
      <c r="F483">
        <v>25</v>
      </c>
      <c r="G483">
        <v>750000</v>
      </c>
      <c r="H483" t="s">
        <v>8</v>
      </c>
      <c r="I483">
        <v>0</v>
      </c>
      <c r="J483">
        <v>0</v>
      </c>
      <c r="K483">
        <v>0</v>
      </c>
      <c r="L483">
        <v>0</v>
      </c>
      <c r="M483">
        <v>0</v>
      </c>
    </row>
    <row r="484" spans="1:13" ht="15" customHeight="1" x14ac:dyDescent="0.25">
      <c r="A484" t="s">
        <v>1786</v>
      </c>
      <c r="B484" t="s">
        <v>10</v>
      </c>
      <c r="C484">
        <v>0</v>
      </c>
      <c r="D484" t="s">
        <v>82</v>
      </c>
      <c r="E484" t="s">
        <v>2692</v>
      </c>
      <c r="F484">
        <v>26</v>
      </c>
      <c r="G484">
        <v>700000</v>
      </c>
      <c r="H484" t="s">
        <v>7</v>
      </c>
      <c r="I484">
        <v>0</v>
      </c>
      <c r="J484">
        <v>0</v>
      </c>
      <c r="K484">
        <v>0</v>
      </c>
      <c r="L484">
        <v>0</v>
      </c>
      <c r="M484">
        <v>0</v>
      </c>
    </row>
    <row r="485" spans="1:13" ht="15" customHeight="1" x14ac:dyDescent="0.25">
      <c r="A485" t="s">
        <v>2838</v>
      </c>
      <c r="B485" t="s">
        <v>12</v>
      </c>
      <c r="C485" t="s">
        <v>374</v>
      </c>
      <c r="D485" t="s">
        <v>2447</v>
      </c>
      <c r="E485" t="s">
        <v>2441</v>
      </c>
      <c r="F485">
        <v>35</v>
      </c>
      <c r="G485">
        <v>6750000</v>
      </c>
      <c r="H485">
        <v>6750000</v>
      </c>
      <c r="I485">
        <v>6750000</v>
      </c>
      <c r="J485" t="s">
        <v>7</v>
      </c>
      <c r="K485">
        <v>0</v>
      </c>
      <c r="L485">
        <v>0</v>
      </c>
      <c r="M485">
        <v>0</v>
      </c>
    </row>
    <row r="486" spans="1:13" ht="15" customHeight="1" x14ac:dyDescent="0.25">
      <c r="A486" t="s">
        <v>1931</v>
      </c>
      <c r="B486" t="s">
        <v>15</v>
      </c>
      <c r="C486" t="s">
        <v>405</v>
      </c>
      <c r="D486" t="s">
        <v>2447</v>
      </c>
      <c r="E486" t="s">
        <v>2441</v>
      </c>
      <c r="F486">
        <v>21</v>
      </c>
      <c r="G486">
        <v>935833</v>
      </c>
      <c r="H486">
        <v>5000000</v>
      </c>
      <c r="I486">
        <v>5000000</v>
      </c>
      <c r="J486">
        <v>5000000</v>
      </c>
      <c r="K486">
        <v>5000000</v>
      </c>
      <c r="L486">
        <v>5000000</v>
      </c>
      <c r="M486">
        <v>5000000</v>
      </c>
    </row>
    <row r="487" spans="1:13" ht="15" customHeight="1" x14ac:dyDescent="0.25">
      <c r="A487" t="s">
        <v>1388</v>
      </c>
      <c r="B487" t="s">
        <v>10</v>
      </c>
      <c r="C487">
        <v>0</v>
      </c>
      <c r="D487" t="s">
        <v>2681</v>
      </c>
      <c r="E487" t="s">
        <v>2679</v>
      </c>
      <c r="F487">
        <v>25</v>
      </c>
      <c r="G487">
        <v>1600000</v>
      </c>
      <c r="H487" t="s">
        <v>7</v>
      </c>
      <c r="I487">
        <v>0</v>
      </c>
      <c r="J487">
        <v>0</v>
      </c>
      <c r="K487">
        <v>0</v>
      </c>
      <c r="L487">
        <v>0</v>
      </c>
      <c r="M487">
        <v>0</v>
      </c>
    </row>
    <row r="488" spans="1:13" ht="15" customHeight="1" x14ac:dyDescent="0.25">
      <c r="A488" t="s">
        <v>2845</v>
      </c>
      <c r="B488" t="s">
        <v>28</v>
      </c>
      <c r="C488" t="s">
        <v>422</v>
      </c>
      <c r="D488" t="s">
        <v>2464</v>
      </c>
      <c r="E488" t="s">
        <v>2441</v>
      </c>
      <c r="F488">
        <v>31</v>
      </c>
      <c r="G488">
        <v>8275000</v>
      </c>
      <c r="H488">
        <v>8275000</v>
      </c>
      <c r="I488">
        <v>8275000</v>
      </c>
      <c r="J488" t="s">
        <v>7</v>
      </c>
      <c r="K488">
        <v>0</v>
      </c>
      <c r="L488">
        <v>0</v>
      </c>
      <c r="M488">
        <v>0</v>
      </c>
    </row>
    <row r="489" spans="1:13" ht="15" customHeight="1" x14ac:dyDescent="0.25">
      <c r="A489" t="s">
        <v>2387</v>
      </c>
      <c r="B489" t="s">
        <v>135</v>
      </c>
      <c r="C489" t="s">
        <v>388</v>
      </c>
      <c r="D489" t="s">
        <v>73</v>
      </c>
      <c r="E489" t="s">
        <v>2692</v>
      </c>
      <c r="F489">
        <v>20</v>
      </c>
      <c r="G489">
        <v>1713333</v>
      </c>
      <c r="H489">
        <v>1713333</v>
      </c>
      <c r="I489">
        <v>1713333</v>
      </c>
      <c r="J489" t="s">
        <v>8</v>
      </c>
      <c r="K489">
        <v>0</v>
      </c>
      <c r="L489">
        <v>0</v>
      </c>
      <c r="M489">
        <v>0</v>
      </c>
    </row>
    <row r="490" spans="1:13" ht="15" customHeight="1" x14ac:dyDescent="0.25">
      <c r="A490" t="s">
        <v>1975</v>
      </c>
      <c r="B490" t="s">
        <v>16</v>
      </c>
      <c r="C490" t="s">
        <v>388</v>
      </c>
      <c r="D490" t="s">
        <v>382</v>
      </c>
      <c r="E490" t="s">
        <v>2692</v>
      </c>
      <c r="F490">
        <v>21</v>
      </c>
      <c r="G490">
        <v>761666</v>
      </c>
      <c r="H490">
        <v>761666</v>
      </c>
      <c r="I490" t="s">
        <v>8</v>
      </c>
      <c r="J490">
        <v>0</v>
      </c>
      <c r="K490">
        <v>0</v>
      </c>
      <c r="L490">
        <v>0</v>
      </c>
      <c r="M490">
        <v>0</v>
      </c>
    </row>
    <row r="491" spans="1:13" ht="15" customHeight="1" x14ac:dyDescent="0.25">
      <c r="A491" t="s">
        <v>1428</v>
      </c>
      <c r="B491" t="s">
        <v>17</v>
      </c>
      <c r="C491">
        <v>0</v>
      </c>
      <c r="D491" t="s">
        <v>2523</v>
      </c>
      <c r="E491" t="s">
        <v>2441</v>
      </c>
      <c r="F491">
        <v>30</v>
      </c>
      <c r="G491">
        <v>1800000</v>
      </c>
      <c r="H491">
        <v>1800000</v>
      </c>
      <c r="I491" t="s">
        <v>7</v>
      </c>
      <c r="J491">
        <v>0</v>
      </c>
      <c r="K491">
        <v>0</v>
      </c>
      <c r="L491">
        <v>0</v>
      </c>
      <c r="M491">
        <v>0</v>
      </c>
    </row>
    <row r="492" spans="1:13" ht="15" customHeight="1" x14ac:dyDescent="0.25">
      <c r="A492" t="s">
        <v>2352</v>
      </c>
      <c r="B492" t="s">
        <v>34</v>
      </c>
      <c r="C492">
        <v>0</v>
      </c>
      <c r="D492" t="s">
        <v>2442</v>
      </c>
      <c r="E492" t="s">
        <v>2441</v>
      </c>
      <c r="F492">
        <v>23</v>
      </c>
      <c r="G492" t="s">
        <v>8</v>
      </c>
      <c r="H492">
        <v>0</v>
      </c>
      <c r="I492">
        <v>0</v>
      </c>
      <c r="J492">
        <v>0</v>
      </c>
      <c r="K492">
        <v>0</v>
      </c>
      <c r="L492">
        <v>0</v>
      </c>
      <c r="M492">
        <v>0</v>
      </c>
    </row>
    <row r="493" spans="1:13" ht="15" customHeight="1" x14ac:dyDescent="0.25">
      <c r="A493" t="s">
        <v>2457</v>
      </c>
      <c r="B493" t="s">
        <v>63</v>
      </c>
      <c r="C493" t="s">
        <v>383</v>
      </c>
      <c r="D493" t="s">
        <v>381</v>
      </c>
      <c r="E493" t="s">
        <v>2679</v>
      </c>
      <c r="F493">
        <v>34</v>
      </c>
      <c r="G493">
        <v>5475000</v>
      </c>
      <c r="H493">
        <v>5475000</v>
      </c>
      <c r="I493" t="s">
        <v>7</v>
      </c>
      <c r="J493">
        <v>0</v>
      </c>
      <c r="K493">
        <v>0</v>
      </c>
      <c r="L493">
        <v>0</v>
      </c>
      <c r="M493">
        <v>0</v>
      </c>
    </row>
    <row r="494" spans="1:13" ht="15" customHeight="1" x14ac:dyDescent="0.25">
      <c r="A494" t="s">
        <v>1384</v>
      </c>
      <c r="B494" t="s">
        <v>27</v>
      </c>
      <c r="C494">
        <v>0</v>
      </c>
      <c r="D494" t="s">
        <v>2446</v>
      </c>
      <c r="E494" t="s">
        <v>2448</v>
      </c>
      <c r="F494">
        <v>29</v>
      </c>
      <c r="G494">
        <v>800000</v>
      </c>
      <c r="H494" t="s">
        <v>7</v>
      </c>
      <c r="I494">
        <v>0</v>
      </c>
      <c r="J494">
        <v>0</v>
      </c>
      <c r="K494">
        <v>0</v>
      </c>
      <c r="L494">
        <v>0</v>
      </c>
      <c r="M494">
        <v>0</v>
      </c>
    </row>
    <row r="495" spans="1:13" ht="15" customHeight="1" x14ac:dyDescent="0.25">
      <c r="A495" t="s">
        <v>2304</v>
      </c>
      <c r="B495" t="s">
        <v>30</v>
      </c>
      <c r="C495">
        <v>0</v>
      </c>
      <c r="D495" t="s">
        <v>2450</v>
      </c>
      <c r="E495" t="s">
        <v>2441</v>
      </c>
      <c r="F495">
        <v>26</v>
      </c>
      <c r="G495">
        <v>925000</v>
      </c>
      <c r="H495">
        <v>925000</v>
      </c>
      <c r="I495" t="s">
        <v>7</v>
      </c>
      <c r="J495">
        <v>0</v>
      </c>
      <c r="K495">
        <v>0</v>
      </c>
      <c r="L495">
        <v>0</v>
      </c>
      <c r="M495">
        <v>0</v>
      </c>
    </row>
    <row r="496" spans="1:13" ht="15" customHeight="1" x14ac:dyDescent="0.25">
      <c r="A496" t="s">
        <v>2622</v>
      </c>
      <c r="B496" t="s">
        <v>21</v>
      </c>
      <c r="C496" t="s">
        <v>388</v>
      </c>
      <c r="D496" t="s">
        <v>2447</v>
      </c>
      <c r="E496" t="s">
        <v>2448</v>
      </c>
      <c r="F496">
        <v>20</v>
      </c>
      <c r="G496">
        <v>791667</v>
      </c>
      <c r="H496">
        <v>791667</v>
      </c>
      <c r="I496">
        <v>791667</v>
      </c>
      <c r="J496" t="s">
        <v>8</v>
      </c>
      <c r="K496">
        <v>0</v>
      </c>
      <c r="L496">
        <v>0</v>
      </c>
      <c r="M496">
        <v>0</v>
      </c>
    </row>
    <row r="497" spans="1:13" ht="15" customHeight="1" x14ac:dyDescent="0.25">
      <c r="A497" t="s">
        <v>1795</v>
      </c>
      <c r="B497" t="s">
        <v>28</v>
      </c>
      <c r="C497">
        <v>0</v>
      </c>
      <c r="D497" t="s">
        <v>2447</v>
      </c>
      <c r="E497" t="s">
        <v>2441</v>
      </c>
      <c r="F497">
        <v>26</v>
      </c>
      <c r="G497">
        <v>4500000</v>
      </c>
      <c r="H497">
        <v>4500000</v>
      </c>
      <c r="I497">
        <v>4500000</v>
      </c>
      <c r="J497">
        <v>4500000</v>
      </c>
      <c r="K497" t="s">
        <v>7</v>
      </c>
      <c r="L497">
        <v>0</v>
      </c>
      <c r="M497">
        <v>0</v>
      </c>
    </row>
    <row r="498" spans="1:13" ht="15" customHeight="1" x14ac:dyDescent="0.25">
      <c r="A498" t="s">
        <v>1816</v>
      </c>
      <c r="B498" t="s">
        <v>135</v>
      </c>
      <c r="C498">
        <v>0</v>
      </c>
      <c r="D498" t="s">
        <v>93</v>
      </c>
      <c r="E498" t="s">
        <v>2692</v>
      </c>
      <c r="F498">
        <v>25</v>
      </c>
      <c r="G498">
        <v>700000</v>
      </c>
      <c r="H498">
        <v>700000</v>
      </c>
      <c r="I498" t="s">
        <v>7</v>
      </c>
      <c r="J498">
        <v>0</v>
      </c>
      <c r="K498">
        <v>0</v>
      </c>
      <c r="L498">
        <v>0</v>
      </c>
      <c r="M498">
        <v>0</v>
      </c>
    </row>
    <row r="499" spans="1:13" ht="15" customHeight="1" x14ac:dyDescent="0.25">
      <c r="A499" t="s">
        <v>1553</v>
      </c>
      <c r="B499" t="s">
        <v>32</v>
      </c>
      <c r="C499" t="s">
        <v>374</v>
      </c>
      <c r="D499" t="s">
        <v>2498</v>
      </c>
      <c r="E499" t="s">
        <v>2441</v>
      </c>
      <c r="F499">
        <v>27</v>
      </c>
      <c r="G499">
        <v>5166666</v>
      </c>
      <c r="H499">
        <v>5166666</v>
      </c>
      <c r="I499">
        <v>5166666</v>
      </c>
      <c r="J499">
        <v>5166666</v>
      </c>
      <c r="K499">
        <v>5166666</v>
      </c>
      <c r="L499">
        <v>5166666</v>
      </c>
      <c r="M499" t="s">
        <v>7</v>
      </c>
    </row>
    <row r="500" spans="1:13" ht="15" customHeight="1" x14ac:dyDescent="0.25">
      <c r="A500" t="s">
        <v>2153</v>
      </c>
      <c r="B500" t="s">
        <v>63</v>
      </c>
      <c r="C500" t="s">
        <v>383</v>
      </c>
      <c r="D500" t="s">
        <v>2682</v>
      </c>
      <c r="E500" t="s">
        <v>2679</v>
      </c>
      <c r="F500">
        <v>31</v>
      </c>
      <c r="G500">
        <v>3350000</v>
      </c>
      <c r="H500">
        <v>3350000</v>
      </c>
      <c r="I500" t="s">
        <v>7</v>
      </c>
      <c r="J500">
        <v>0</v>
      </c>
      <c r="K500">
        <v>0</v>
      </c>
      <c r="L500">
        <v>0</v>
      </c>
      <c r="M500">
        <v>0</v>
      </c>
    </row>
    <row r="501" spans="1:13" ht="15" customHeight="1" x14ac:dyDescent="0.25">
      <c r="A501" t="s">
        <v>2690</v>
      </c>
      <c r="B501" t="s">
        <v>33</v>
      </c>
      <c r="C501">
        <v>0</v>
      </c>
      <c r="D501">
        <v>0</v>
      </c>
      <c r="E501">
        <v>0</v>
      </c>
      <c r="F501">
        <v>0</v>
      </c>
      <c r="G501">
        <v>0</v>
      </c>
      <c r="H501">
        <v>0</v>
      </c>
      <c r="I501">
        <v>0</v>
      </c>
      <c r="J501">
        <v>0</v>
      </c>
      <c r="K501">
        <v>0</v>
      </c>
      <c r="L501">
        <v>0</v>
      </c>
      <c r="M501">
        <v>0</v>
      </c>
    </row>
    <row r="502" spans="1:13" ht="15" customHeight="1" x14ac:dyDescent="0.25">
      <c r="A502" t="s">
        <v>2337</v>
      </c>
      <c r="B502" t="s">
        <v>18</v>
      </c>
      <c r="C502">
        <v>0</v>
      </c>
      <c r="D502" t="s">
        <v>2498</v>
      </c>
      <c r="E502" t="s">
        <v>2441</v>
      </c>
      <c r="F502">
        <v>26</v>
      </c>
      <c r="G502">
        <v>1300000</v>
      </c>
      <c r="H502" t="s">
        <v>7</v>
      </c>
      <c r="I502">
        <v>0</v>
      </c>
      <c r="J502">
        <v>0</v>
      </c>
      <c r="K502">
        <v>0</v>
      </c>
      <c r="L502">
        <v>0</v>
      </c>
      <c r="M502">
        <v>0</v>
      </c>
    </row>
    <row r="503" spans="1:13" x14ac:dyDescent="0.25">
      <c r="A503" t="s">
        <v>1988</v>
      </c>
      <c r="B503" t="s">
        <v>23</v>
      </c>
      <c r="C503">
        <v>0</v>
      </c>
      <c r="D503" t="s">
        <v>2686</v>
      </c>
      <c r="E503" t="s">
        <v>2679</v>
      </c>
      <c r="F503">
        <v>27</v>
      </c>
      <c r="G503">
        <v>5750000</v>
      </c>
      <c r="H503" t="s">
        <v>7</v>
      </c>
      <c r="I503">
        <v>0</v>
      </c>
      <c r="J503">
        <v>0</v>
      </c>
      <c r="K503">
        <v>0</v>
      </c>
      <c r="L503">
        <v>0</v>
      </c>
      <c r="M503">
        <v>0</v>
      </c>
    </row>
    <row r="504" spans="1:13" ht="15" customHeight="1" x14ac:dyDescent="0.25">
      <c r="A504" t="s">
        <v>1829</v>
      </c>
      <c r="B504" t="s">
        <v>6</v>
      </c>
      <c r="C504">
        <v>0</v>
      </c>
      <c r="D504" t="s">
        <v>2455</v>
      </c>
      <c r="E504" t="s">
        <v>2441</v>
      </c>
      <c r="F504">
        <v>29</v>
      </c>
      <c r="G504">
        <v>700000</v>
      </c>
      <c r="H504" t="s">
        <v>7</v>
      </c>
      <c r="I504">
        <v>0</v>
      </c>
      <c r="J504">
        <v>0</v>
      </c>
      <c r="K504">
        <v>0</v>
      </c>
      <c r="L504">
        <v>0</v>
      </c>
      <c r="M504">
        <v>0</v>
      </c>
    </row>
    <row r="505" spans="1:13" ht="15" customHeight="1" x14ac:dyDescent="0.25">
      <c r="A505" t="s">
        <v>2218</v>
      </c>
      <c r="B505" t="s">
        <v>34</v>
      </c>
      <c r="C505">
        <v>0</v>
      </c>
      <c r="D505" t="s">
        <v>73</v>
      </c>
      <c r="E505" t="s">
        <v>2448</v>
      </c>
      <c r="F505">
        <v>26</v>
      </c>
      <c r="G505">
        <v>700000</v>
      </c>
      <c r="H505" t="s">
        <v>7</v>
      </c>
      <c r="I505">
        <v>0</v>
      </c>
      <c r="J505">
        <v>0</v>
      </c>
      <c r="K505">
        <v>0</v>
      </c>
      <c r="L505">
        <v>0</v>
      </c>
      <c r="M505">
        <v>0</v>
      </c>
    </row>
    <row r="506" spans="1:13" ht="15" customHeight="1" x14ac:dyDescent="0.25">
      <c r="A506" t="s">
        <v>2229</v>
      </c>
      <c r="B506" t="s">
        <v>33</v>
      </c>
      <c r="C506">
        <v>0</v>
      </c>
      <c r="D506" t="s">
        <v>382</v>
      </c>
      <c r="E506" t="s">
        <v>2692</v>
      </c>
      <c r="F506">
        <v>27</v>
      </c>
      <c r="G506">
        <v>700000</v>
      </c>
      <c r="H506" t="s">
        <v>7</v>
      </c>
      <c r="I506">
        <v>0</v>
      </c>
      <c r="J506">
        <v>0</v>
      </c>
      <c r="K506">
        <v>0</v>
      </c>
      <c r="L506">
        <v>0</v>
      </c>
      <c r="M506">
        <v>0</v>
      </c>
    </row>
    <row r="507" spans="1:13" ht="15" customHeight="1" x14ac:dyDescent="0.25">
      <c r="A507" t="s">
        <v>1951</v>
      </c>
      <c r="B507" t="s">
        <v>15</v>
      </c>
      <c r="C507">
        <v>0</v>
      </c>
      <c r="D507" t="s">
        <v>2447</v>
      </c>
      <c r="E507" t="s">
        <v>2441</v>
      </c>
      <c r="F507">
        <v>24</v>
      </c>
      <c r="G507">
        <v>735000</v>
      </c>
      <c r="H507" t="s">
        <v>8</v>
      </c>
      <c r="I507">
        <v>0</v>
      </c>
      <c r="J507">
        <v>0</v>
      </c>
      <c r="K507">
        <v>0</v>
      </c>
      <c r="L507">
        <v>0</v>
      </c>
      <c r="M507">
        <v>0</v>
      </c>
    </row>
    <row r="508" spans="1:13" ht="15" customHeight="1" x14ac:dyDescent="0.25">
      <c r="A508" t="s">
        <v>1480</v>
      </c>
      <c r="B508" t="s">
        <v>2533</v>
      </c>
      <c r="C508">
        <v>0</v>
      </c>
      <c r="D508" t="s">
        <v>88</v>
      </c>
      <c r="E508" t="s">
        <v>2692</v>
      </c>
      <c r="F508">
        <v>25</v>
      </c>
      <c r="G508">
        <v>700000</v>
      </c>
      <c r="H508" t="s">
        <v>8</v>
      </c>
      <c r="I508">
        <v>0</v>
      </c>
      <c r="J508">
        <v>0</v>
      </c>
      <c r="K508">
        <v>0</v>
      </c>
      <c r="L508">
        <v>0</v>
      </c>
      <c r="M508">
        <v>0</v>
      </c>
    </row>
    <row r="509" spans="1:13" ht="15" customHeight="1" x14ac:dyDescent="0.25">
      <c r="A509" t="s">
        <v>2108</v>
      </c>
      <c r="B509" t="s">
        <v>35</v>
      </c>
      <c r="C509" t="s">
        <v>388</v>
      </c>
      <c r="D509" t="s">
        <v>2446</v>
      </c>
      <c r="E509" t="s">
        <v>2448</v>
      </c>
      <c r="F509">
        <v>21</v>
      </c>
      <c r="G509">
        <v>838333</v>
      </c>
      <c r="H509">
        <v>838333</v>
      </c>
      <c r="I509" t="s">
        <v>8</v>
      </c>
      <c r="J509">
        <v>0</v>
      </c>
      <c r="K509">
        <v>0</v>
      </c>
      <c r="L509">
        <v>0</v>
      </c>
      <c r="M509">
        <v>0</v>
      </c>
    </row>
    <row r="510" spans="1:13" ht="15" customHeight="1" x14ac:dyDescent="0.25">
      <c r="A510" t="s">
        <v>1432</v>
      </c>
      <c r="B510" t="s">
        <v>17</v>
      </c>
      <c r="C510" t="s">
        <v>383</v>
      </c>
      <c r="D510" t="s">
        <v>2446</v>
      </c>
      <c r="E510" t="s">
        <v>2441</v>
      </c>
      <c r="F510">
        <v>33</v>
      </c>
      <c r="G510">
        <v>5375000</v>
      </c>
      <c r="H510" t="s">
        <v>7</v>
      </c>
      <c r="I510">
        <v>0</v>
      </c>
      <c r="J510">
        <v>0</v>
      </c>
      <c r="K510">
        <v>0</v>
      </c>
      <c r="L510">
        <v>0</v>
      </c>
      <c r="M510">
        <v>0</v>
      </c>
    </row>
    <row r="511" spans="1:13" ht="15" customHeight="1" x14ac:dyDescent="0.25">
      <c r="A511" t="s">
        <v>2841</v>
      </c>
      <c r="B511" t="s">
        <v>24</v>
      </c>
      <c r="C511" t="s">
        <v>374</v>
      </c>
      <c r="D511" t="s">
        <v>2447</v>
      </c>
      <c r="E511" t="s">
        <v>2441</v>
      </c>
      <c r="F511">
        <v>36</v>
      </c>
      <c r="G511">
        <v>5000000</v>
      </c>
      <c r="H511" t="s">
        <v>7</v>
      </c>
      <c r="I511">
        <v>0</v>
      </c>
      <c r="J511">
        <v>0</v>
      </c>
      <c r="K511">
        <v>0</v>
      </c>
      <c r="L511">
        <v>0</v>
      </c>
      <c r="M511">
        <v>0</v>
      </c>
    </row>
    <row r="512" spans="1:13" ht="15" customHeight="1" x14ac:dyDescent="0.25">
      <c r="A512" t="s">
        <v>1994</v>
      </c>
      <c r="B512" t="s">
        <v>21</v>
      </c>
      <c r="C512" t="s">
        <v>388</v>
      </c>
      <c r="D512" t="s">
        <v>2442</v>
      </c>
      <c r="E512" t="s">
        <v>2448</v>
      </c>
      <c r="F512">
        <v>22</v>
      </c>
      <c r="G512">
        <v>1225000</v>
      </c>
      <c r="H512" t="s">
        <v>8</v>
      </c>
      <c r="I512">
        <v>0</v>
      </c>
      <c r="J512">
        <v>0</v>
      </c>
      <c r="K512">
        <v>0</v>
      </c>
      <c r="L512">
        <v>0</v>
      </c>
      <c r="M512">
        <v>0</v>
      </c>
    </row>
    <row r="513" spans="1:13" ht="15" customHeight="1" x14ac:dyDescent="0.25">
      <c r="A513" t="s">
        <v>1945</v>
      </c>
      <c r="B513" t="s">
        <v>15</v>
      </c>
      <c r="C513">
        <v>0</v>
      </c>
      <c r="D513" t="s">
        <v>2442</v>
      </c>
      <c r="E513" t="s">
        <v>2448</v>
      </c>
      <c r="F513">
        <v>22</v>
      </c>
      <c r="G513">
        <v>735000</v>
      </c>
      <c r="H513" t="s">
        <v>8</v>
      </c>
      <c r="I513">
        <v>0</v>
      </c>
      <c r="J513">
        <v>0</v>
      </c>
      <c r="K513">
        <v>0</v>
      </c>
      <c r="L513">
        <v>0</v>
      </c>
      <c r="M513">
        <v>0</v>
      </c>
    </row>
    <row r="514" spans="1:13" ht="30" customHeight="1" x14ac:dyDescent="0.25">
      <c r="A514" t="s">
        <v>2318</v>
      </c>
      <c r="B514" t="s">
        <v>30</v>
      </c>
      <c r="C514" t="s">
        <v>388</v>
      </c>
      <c r="D514" t="s">
        <v>73</v>
      </c>
      <c r="E514" t="s">
        <v>2448</v>
      </c>
      <c r="F514">
        <v>21</v>
      </c>
      <c r="G514">
        <v>850000</v>
      </c>
      <c r="H514">
        <v>850000</v>
      </c>
      <c r="I514" t="s">
        <v>8</v>
      </c>
      <c r="J514">
        <v>0</v>
      </c>
      <c r="K514">
        <v>0</v>
      </c>
      <c r="L514">
        <v>0</v>
      </c>
      <c r="M514">
        <v>0</v>
      </c>
    </row>
    <row r="515" spans="1:13" ht="15" customHeight="1" x14ac:dyDescent="0.25">
      <c r="A515" t="s">
        <v>1742</v>
      </c>
      <c r="B515" t="s">
        <v>25</v>
      </c>
      <c r="C515">
        <v>0</v>
      </c>
      <c r="D515" t="s">
        <v>127</v>
      </c>
      <c r="E515" t="s">
        <v>2441</v>
      </c>
      <c r="F515">
        <v>33</v>
      </c>
      <c r="G515">
        <v>3333333</v>
      </c>
      <c r="H515" t="s">
        <v>7</v>
      </c>
      <c r="I515">
        <v>0</v>
      </c>
      <c r="J515">
        <v>0</v>
      </c>
      <c r="K515">
        <v>0</v>
      </c>
      <c r="L515">
        <v>0</v>
      </c>
      <c r="M515">
        <v>0</v>
      </c>
    </row>
    <row r="516" spans="1:13" ht="15" customHeight="1" x14ac:dyDescent="0.25">
      <c r="A516" t="s">
        <v>2112</v>
      </c>
      <c r="B516" t="s">
        <v>35</v>
      </c>
      <c r="C516">
        <v>0</v>
      </c>
      <c r="D516" t="s">
        <v>2455</v>
      </c>
      <c r="E516" t="s">
        <v>2448</v>
      </c>
      <c r="F516">
        <v>26</v>
      </c>
      <c r="G516">
        <v>700000</v>
      </c>
      <c r="H516" t="s">
        <v>7</v>
      </c>
      <c r="I516">
        <v>0</v>
      </c>
      <c r="J516">
        <v>0</v>
      </c>
      <c r="K516">
        <v>0</v>
      </c>
      <c r="L516">
        <v>0</v>
      </c>
      <c r="M516">
        <v>0</v>
      </c>
    </row>
    <row r="517" spans="1:13" ht="15" customHeight="1" x14ac:dyDescent="0.25">
      <c r="A517" t="s">
        <v>2044</v>
      </c>
      <c r="B517" t="s">
        <v>23</v>
      </c>
      <c r="C517">
        <v>0</v>
      </c>
      <c r="D517" t="s">
        <v>88</v>
      </c>
      <c r="E517" t="s">
        <v>2679</v>
      </c>
      <c r="F517">
        <v>26</v>
      </c>
      <c r="G517">
        <v>1000000</v>
      </c>
      <c r="H517" t="s">
        <v>7</v>
      </c>
      <c r="I517">
        <v>0</v>
      </c>
      <c r="J517">
        <v>0</v>
      </c>
      <c r="K517">
        <v>0</v>
      </c>
      <c r="L517">
        <v>0</v>
      </c>
      <c r="M517">
        <v>0</v>
      </c>
    </row>
    <row r="518" spans="1:13" ht="15" customHeight="1" x14ac:dyDescent="0.25">
      <c r="A518" t="s">
        <v>2904</v>
      </c>
      <c r="B518" t="s">
        <v>24</v>
      </c>
      <c r="C518" t="s">
        <v>390</v>
      </c>
      <c r="D518" t="s">
        <v>2447</v>
      </c>
      <c r="E518" t="s">
        <v>391</v>
      </c>
      <c r="F518">
        <v>19</v>
      </c>
      <c r="G518">
        <v>743333</v>
      </c>
      <c r="H518">
        <v>743333</v>
      </c>
      <c r="I518">
        <v>743333</v>
      </c>
      <c r="J518" t="s">
        <v>8</v>
      </c>
      <c r="K518">
        <v>0</v>
      </c>
      <c r="L518">
        <v>0</v>
      </c>
      <c r="M518">
        <v>0</v>
      </c>
    </row>
    <row r="519" spans="1:13" ht="15" customHeight="1" x14ac:dyDescent="0.25">
      <c r="A519" t="s">
        <v>1776</v>
      </c>
      <c r="B519" t="s">
        <v>26</v>
      </c>
      <c r="C519" t="s">
        <v>388</v>
      </c>
      <c r="D519" t="s">
        <v>93</v>
      </c>
      <c r="E519" t="s">
        <v>2692</v>
      </c>
      <c r="F519">
        <v>22</v>
      </c>
      <c r="G519">
        <v>888333</v>
      </c>
      <c r="H519" t="s">
        <v>8</v>
      </c>
      <c r="I519">
        <v>0</v>
      </c>
      <c r="J519">
        <v>0</v>
      </c>
      <c r="K519">
        <v>0</v>
      </c>
      <c r="L519">
        <v>0</v>
      </c>
      <c r="M519">
        <v>0</v>
      </c>
    </row>
    <row r="520" spans="1:13" ht="15" customHeight="1" x14ac:dyDescent="0.25">
      <c r="A520" t="s">
        <v>2045</v>
      </c>
      <c r="B520" t="s">
        <v>23</v>
      </c>
      <c r="C520">
        <v>0</v>
      </c>
      <c r="D520" t="s">
        <v>127</v>
      </c>
      <c r="E520" t="s">
        <v>2692</v>
      </c>
      <c r="F520">
        <v>29</v>
      </c>
      <c r="G520">
        <v>700000</v>
      </c>
      <c r="H520" t="s">
        <v>7</v>
      </c>
      <c r="I520">
        <v>0</v>
      </c>
      <c r="J520">
        <v>0</v>
      </c>
      <c r="K520">
        <v>0</v>
      </c>
      <c r="L520">
        <v>0</v>
      </c>
      <c r="M520">
        <v>0</v>
      </c>
    </row>
    <row r="521" spans="1:13" ht="15" customHeight="1" x14ac:dyDescent="0.25">
      <c r="A521" t="s">
        <v>2170</v>
      </c>
      <c r="B521" t="s">
        <v>63</v>
      </c>
      <c r="C521" t="s">
        <v>388</v>
      </c>
      <c r="D521" t="s">
        <v>381</v>
      </c>
      <c r="E521" t="s">
        <v>2692</v>
      </c>
      <c r="F521">
        <v>24</v>
      </c>
      <c r="G521">
        <v>1775000</v>
      </c>
      <c r="H521" t="s">
        <v>8</v>
      </c>
      <c r="I521">
        <v>0</v>
      </c>
      <c r="J521">
        <v>0</v>
      </c>
      <c r="K521">
        <v>0</v>
      </c>
      <c r="L521">
        <v>0</v>
      </c>
      <c r="M521">
        <v>0</v>
      </c>
    </row>
    <row r="522" spans="1:13" ht="15" customHeight="1" x14ac:dyDescent="0.25">
      <c r="A522" t="s">
        <v>1934</v>
      </c>
      <c r="B522" t="s">
        <v>15</v>
      </c>
      <c r="C522">
        <v>0</v>
      </c>
      <c r="D522" t="s">
        <v>127</v>
      </c>
      <c r="E522" t="s">
        <v>2441</v>
      </c>
      <c r="F522">
        <v>27</v>
      </c>
      <c r="G522">
        <v>3333333</v>
      </c>
      <c r="H522">
        <v>3333333</v>
      </c>
      <c r="I522" t="s">
        <v>7</v>
      </c>
      <c r="J522">
        <v>0</v>
      </c>
      <c r="K522">
        <v>0</v>
      </c>
      <c r="L522">
        <v>0</v>
      </c>
      <c r="M522">
        <v>0</v>
      </c>
    </row>
    <row r="523" spans="1:13" ht="15" customHeight="1" x14ac:dyDescent="0.25">
      <c r="A523" t="s">
        <v>2656</v>
      </c>
      <c r="B523" t="s">
        <v>27</v>
      </c>
      <c r="C523" t="s">
        <v>390</v>
      </c>
      <c r="D523" t="s">
        <v>2442</v>
      </c>
      <c r="E523" t="s">
        <v>391</v>
      </c>
      <c r="F523">
        <v>19</v>
      </c>
      <c r="G523">
        <v>830000</v>
      </c>
      <c r="H523">
        <v>830000</v>
      </c>
      <c r="I523">
        <v>830000</v>
      </c>
      <c r="J523" t="s">
        <v>8</v>
      </c>
      <c r="K523">
        <v>0</v>
      </c>
      <c r="L523">
        <v>0</v>
      </c>
      <c r="M523">
        <v>0</v>
      </c>
    </row>
    <row r="524" spans="1:13" ht="15" customHeight="1" x14ac:dyDescent="0.25">
      <c r="A524" t="s">
        <v>2854</v>
      </c>
      <c r="B524" t="s">
        <v>20</v>
      </c>
      <c r="C524" t="s">
        <v>388</v>
      </c>
      <c r="D524" t="s">
        <v>2442</v>
      </c>
      <c r="E524" t="s">
        <v>2441</v>
      </c>
      <c r="F524">
        <v>21</v>
      </c>
      <c r="G524">
        <v>925000</v>
      </c>
      <c r="H524" t="s">
        <v>8</v>
      </c>
      <c r="I524">
        <v>0</v>
      </c>
      <c r="J524">
        <v>0</v>
      </c>
      <c r="K524">
        <v>0</v>
      </c>
      <c r="L524">
        <v>0</v>
      </c>
      <c r="M524">
        <v>0</v>
      </c>
    </row>
    <row r="525" spans="1:13" ht="15" customHeight="1" x14ac:dyDescent="0.25">
      <c r="A525" t="s">
        <v>1358</v>
      </c>
      <c r="B525" t="s">
        <v>9</v>
      </c>
      <c r="C525">
        <v>0</v>
      </c>
      <c r="D525" t="s">
        <v>2447</v>
      </c>
      <c r="E525" t="s">
        <v>2441</v>
      </c>
      <c r="F525">
        <v>25</v>
      </c>
      <c r="G525">
        <v>1400000</v>
      </c>
      <c r="H525" t="s">
        <v>8</v>
      </c>
      <c r="I525">
        <v>0</v>
      </c>
      <c r="J525">
        <v>0</v>
      </c>
      <c r="K525">
        <v>0</v>
      </c>
      <c r="L525">
        <v>0</v>
      </c>
      <c r="M525">
        <v>0</v>
      </c>
    </row>
    <row r="526" spans="1:13" ht="15" customHeight="1" x14ac:dyDescent="0.25">
      <c r="A526" t="s">
        <v>1796</v>
      </c>
      <c r="B526" t="s">
        <v>2505</v>
      </c>
      <c r="C526" t="s">
        <v>2688</v>
      </c>
      <c r="D526" t="s">
        <v>381</v>
      </c>
      <c r="E526" t="s">
        <v>2679</v>
      </c>
      <c r="F526">
        <v>29</v>
      </c>
      <c r="G526">
        <v>2345000</v>
      </c>
      <c r="H526" t="s">
        <v>7</v>
      </c>
      <c r="I526">
        <v>0</v>
      </c>
      <c r="J526">
        <v>0</v>
      </c>
      <c r="K526">
        <v>0</v>
      </c>
      <c r="L526">
        <v>0</v>
      </c>
      <c r="M526">
        <v>0</v>
      </c>
    </row>
    <row r="527" spans="1:13" ht="15" customHeight="1" x14ac:dyDescent="0.25">
      <c r="A527" t="s">
        <v>2343</v>
      </c>
      <c r="B527" t="s">
        <v>29</v>
      </c>
      <c r="C527">
        <v>0</v>
      </c>
      <c r="D527" t="s">
        <v>381</v>
      </c>
      <c r="E527" t="s">
        <v>2679</v>
      </c>
      <c r="F527">
        <v>27</v>
      </c>
      <c r="G527">
        <v>4000000</v>
      </c>
      <c r="H527">
        <v>4000000</v>
      </c>
      <c r="I527" t="s">
        <v>7</v>
      </c>
      <c r="J527">
        <v>0</v>
      </c>
      <c r="K527">
        <v>0</v>
      </c>
      <c r="L527">
        <v>0</v>
      </c>
      <c r="M527">
        <v>0</v>
      </c>
    </row>
    <row r="528" spans="1:13" ht="15" customHeight="1" x14ac:dyDescent="0.25">
      <c r="A528" t="s">
        <v>1828</v>
      </c>
      <c r="B528" t="s">
        <v>29</v>
      </c>
      <c r="C528">
        <v>0</v>
      </c>
      <c r="D528" t="s">
        <v>2691</v>
      </c>
      <c r="E528" t="s">
        <v>2679</v>
      </c>
      <c r="F528">
        <v>24</v>
      </c>
      <c r="G528">
        <v>6000000</v>
      </c>
      <c r="H528">
        <v>6000000</v>
      </c>
      <c r="I528">
        <v>6000000</v>
      </c>
      <c r="J528">
        <v>6000000</v>
      </c>
      <c r="K528">
        <v>6000000</v>
      </c>
      <c r="L528" t="s">
        <v>7</v>
      </c>
      <c r="M528">
        <v>0</v>
      </c>
    </row>
    <row r="529" spans="1:13" ht="15" customHeight="1" x14ac:dyDescent="0.25">
      <c r="A529" t="s">
        <v>1417</v>
      </c>
      <c r="B529" t="s">
        <v>6</v>
      </c>
      <c r="C529" t="s">
        <v>388</v>
      </c>
      <c r="D529" t="s">
        <v>2447</v>
      </c>
      <c r="E529" t="s">
        <v>2441</v>
      </c>
      <c r="F529">
        <v>22</v>
      </c>
      <c r="G529">
        <v>888333</v>
      </c>
      <c r="H529" t="s">
        <v>8</v>
      </c>
      <c r="I529">
        <v>0</v>
      </c>
      <c r="J529">
        <v>0</v>
      </c>
      <c r="K529">
        <v>0</v>
      </c>
      <c r="L529">
        <v>0</v>
      </c>
      <c r="M529">
        <v>0</v>
      </c>
    </row>
    <row r="530" spans="1:13" ht="15" customHeight="1" x14ac:dyDescent="0.25">
      <c r="A530" t="s">
        <v>2059</v>
      </c>
      <c r="B530" t="s">
        <v>31</v>
      </c>
      <c r="C530" t="s">
        <v>383</v>
      </c>
      <c r="D530" t="s">
        <v>382</v>
      </c>
      <c r="E530" t="s">
        <v>2679</v>
      </c>
      <c r="F530">
        <v>32</v>
      </c>
      <c r="G530">
        <v>1750000</v>
      </c>
      <c r="H530">
        <v>1750000</v>
      </c>
      <c r="I530" t="s">
        <v>7</v>
      </c>
      <c r="J530">
        <v>0</v>
      </c>
      <c r="K530">
        <v>0</v>
      </c>
      <c r="L530">
        <v>0</v>
      </c>
      <c r="M530">
        <v>0</v>
      </c>
    </row>
    <row r="531" spans="1:13" ht="15" customHeight="1" x14ac:dyDescent="0.25">
      <c r="A531" t="s">
        <v>1969</v>
      </c>
      <c r="B531" t="s">
        <v>16</v>
      </c>
      <c r="C531" t="s">
        <v>388</v>
      </c>
      <c r="D531" t="s">
        <v>93</v>
      </c>
      <c r="E531" t="s">
        <v>2692</v>
      </c>
      <c r="F531">
        <v>22</v>
      </c>
      <c r="G531">
        <v>1644166</v>
      </c>
      <c r="H531" t="s">
        <v>8</v>
      </c>
      <c r="I531">
        <v>0</v>
      </c>
      <c r="J531">
        <v>0</v>
      </c>
      <c r="K531">
        <v>0</v>
      </c>
      <c r="L531">
        <v>0</v>
      </c>
      <c r="M531">
        <v>0</v>
      </c>
    </row>
    <row r="532" spans="1:13" ht="15" customHeight="1" x14ac:dyDescent="0.25">
      <c r="A532" t="s">
        <v>2445</v>
      </c>
      <c r="B532" t="s">
        <v>24</v>
      </c>
      <c r="C532">
        <v>0</v>
      </c>
      <c r="D532" t="s">
        <v>2442</v>
      </c>
      <c r="E532" t="s">
        <v>2441</v>
      </c>
      <c r="F532">
        <v>27</v>
      </c>
      <c r="G532">
        <v>4500000</v>
      </c>
      <c r="H532">
        <v>4500000</v>
      </c>
      <c r="I532" t="s">
        <v>7</v>
      </c>
      <c r="J532">
        <v>0</v>
      </c>
      <c r="K532">
        <v>0</v>
      </c>
      <c r="L532">
        <v>0</v>
      </c>
      <c r="M532">
        <v>0</v>
      </c>
    </row>
    <row r="533" spans="1:13" ht="15" customHeight="1" x14ac:dyDescent="0.25">
      <c r="A533" t="s">
        <v>2661</v>
      </c>
      <c r="B533" t="s">
        <v>35</v>
      </c>
      <c r="C533" t="s">
        <v>388</v>
      </c>
      <c r="D533" t="s">
        <v>73</v>
      </c>
      <c r="E533" t="s">
        <v>2448</v>
      </c>
      <c r="F533">
        <v>19</v>
      </c>
      <c r="G533">
        <v>925000</v>
      </c>
      <c r="H533">
        <v>925000</v>
      </c>
      <c r="I533">
        <v>925000</v>
      </c>
      <c r="J533" t="s">
        <v>8</v>
      </c>
      <c r="K533">
        <v>0</v>
      </c>
      <c r="L533">
        <v>0</v>
      </c>
      <c r="M533">
        <v>0</v>
      </c>
    </row>
    <row r="534" spans="1:13" ht="15" customHeight="1" x14ac:dyDescent="0.25">
      <c r="A534" t="s">
        <v>1899</v>
      </c>
      <c r="B534" t="s">
        <v>13</v>
      </c>
      <c r="C534">
        <v>0</v>
      </c>
      <c r="D534" t="s">
        <v>2447</v>
      </c>
      <c r="E534" t="s">
        <v>2441</v>
      </c>
      <c r="F534">
        <v>27</v>
      </c>
      <c r="G534">
        <v>1200000</v>
      </c>
      <c r="H534" t="s">
        <v>7</v>
      </c>
      <c r="I534">
        <v>0</v>
      </c>
      <c r="J534">
        <v>0</v>
      </c>
      <c r="K534">
        <v>0</v>
      </c>
      <c r="L534">
        <v>0</v>
      </c>
      <c r="M534">
        <v>0</v>
      </c>
    </row>
    <row r="535" spans="1:13" ht="15" customHeight="1" x14ac:dyDescent="0.25">
      <c r="A535" t="s">
        <v>1537</v>
      </c>
      <c r="B535" t="s">
        <v>27</v>
      </c>
      <c r="C535" t="s">
        <v>388</v>
      </c>
      <c r="D535" t="s">
        <v>127</v>
      </c>
      <c r="E535" t="s">
        <v>2448</v>
      </c>
      <c r="F535">
        <v>21</v>
      </c>
      <c r="G535">
        <v>910833</v>
      </c>
      <c r="H535">
        <v>910833</v>
      </c>
      <c r="I535" t="s">
        <v>8</v>
      </c>
      <c r="J535">
        <v>0</v>
      </c>
      <c r="K535">
        <v>0</v>
      </c>
      <c r="L535">
        <v>0</v>
      </c>
      <c r="M535">
        <v>0</v>
      </c>
    </row>
    <row r="536" spans="1:13" ht="15" customHeight="1" x14ac:dyDescent="0.25">
      <c r="A536" t="s">
        <v>2870</v>
      </c>
      <c r="B536" t="s">
        <v>18</v>
      </c>
      <c r="C536" t="s">
        <v>388</v>
      </c>
      <c r="D536" t="s">
        <v>73</v>
      </c>
      <c r="E536" t="s">
        <v>2448</v>
      </c>
      <c r="F536">
        <v>27</v>
      </c>
      <c r="G536">
        <v>1562500</v>
      </c>
      <c r="H536" t="s">
        <v>7</v>
      </c>
      <c r="I536">
        <v>0</v>
      </c>
      <c r="J536">
        <v>0</v>
      </c>
      <c r="K536">
        <v>0</v>
      </c>
      <c r="L536">
        <v>0</v>
      </c>
      <c r="M536">
        <v>0</v>
      </c>
    </row>
    <row r="537" spans="1:13" ht="15" customHeight="1" x14ac:dyDescent="0.25">
      <c r="A537" t="s">
        <v>2467</v>
      </c>
      <c r="B537" t="s">
        <v>13</v>
      </c>
      <c r="C537" t="s">
        <v>388</v>
      </c>
      <c r="D537" t="s">
        <v>2442</v>
      </c>
      <c r="E537" t="s">
        <v>2448</v>
      </c>
      <c r="F537">
        <v>20</v>
      </c>
      <c r="G537">
        <v>925000</v>
      </c>
      <c r="H537">
        <v>925000</v>
      </c>
      <c r="I537" t="s">
        <v>8</v>
      </c>
      <c r="J537">
        <v>0</v>
      </c>
      <c r="K537">
        <v>0</v>
      </c>
      <c r="L537">
        <v>0</v>
      </c>
      <c r="M537">
        <v>0</v>
      </c>
    </row>
    <row r="538" spans="1:13" ht="15" customHeight="1" x14ac:dyDescent="0.25">
      <c r="A538" t="s">
        <v>1824</v>
      </c>
      <c r="B538" t="s">
        <v>2505</v>
      </c>
      <c r="C538">
        <v>0</v>
      </c>
      <c r="D538" t="s">
        <v>93</v>
      </c>
      <c r="E538" t="s">
        <v>2679</v>
      </c>
      <c r="F538">
        <v>30</v>
      </c>
      <c r="G538">
        <v>2750000</v>
      </c>
      <c r="H538">
        <v>2750000</v>
      </c>
      <c r="I538">
        <v>2750000</v>
      </c>
      <c r="J538">
        <v>2750000</v>
      </c>
      <c r="K538" t="s">
        <v>7</v>
      </c>
      <c r="L538">
        <v>0</v>
      </c>
      <c r="M538">
        <v>0</v>
      </c>
    </row>
    <row r="539" spans="1:13" ht="15" customHeight="1" x14ac:dyDescent="0.25">
      <c r="A539" t="s">
        <v>2874</v>
      </c>
      <c r="B539" t="s">
        <v>28</v>
      </c>
      <c r="C539">
        <v>0</v>
      </c>
      <c r="D539" t="s">
        <v>2447</v>
      </c>
      <c r="E539" t="s">
        <v>2441</v>
      </c>
      <c r="F539">
        <v>24</v>
      </c>
      <c r="G539">
        <v>1150000</v>
      </c>
      <c r="H539" t="s">
        <v>8</v>
      </c>
      <c r="I539">
        <v>0</v>
      </c>
      <c r="J539">
        <v>0</v>
      </c>
      <c r="K539">
        <v>0</v>
      </c>
      <c r="L539">
        <v>0</v>
      </c>
      <c r="M539">
        <v>0</v>
      </c>
    </row>
    <row r="540" spans="1:13" ht="15" customHeight="1" x14ac:dyDescent="0.25">
      <c r="A540" t="s">
        <v>2480</v>
      </c>
      <c r="B540" t="s">
        <v>29</v>
      </c>
      <c r="C540">
        <v>0</v>
      </c>
      <c r="D540" t="s">
        <v>88</v>
      </c>
      <c r="E540" t="s">
        <v>2692</v>
      </c>
      <c r="F540">
        <v>26</v>
      </c>
      <c r="G540">
        <v>675000</v>
      </c>
      <c r="H540" t="s">
        <v>7</v>
      </c>
      <c r="I540">
        <v>0</v>
      </c>
      <c r="J540">
        <v>0</v>
      </c>
      <c r="K540">
        <v>0</v>
      </c>
      <c r="L540">
        <v>0</v>
      </c>
      <c r="M540">
        <v>0</v>
      </c>
    </row>
    <row r="541" spans="1:13" ht="15" customHeight="1" x14ac:dyDescent="0.25">
      <c r="A541" t="s">
        <v>2389</v>
      </c>
      <c r="B541" t="s">
        <v>135</v>
      </c>
      <c r="C541" t="s">
        <v>388</v>
      </c>
      <c r="D541" t="s">
        <v>382</v>
      </c>
      <c r="E541" t="s">
        <v>2692</v>
      </c>
      <c r="F541">
        <v>20</v>
      </c>
      <c r="G541">
        <v>863333</v>
      </c>
      <c r="H541">
        <v>863333</v>
      </c>
      <c r="I541">
        <v>863333</v>
      </c>
      <c r="J541" t="s">
        <v>8</v>
      </c>
      <c r="K541">
        <v>0</v>
      </c>
      <c r="L541">
        <v>0</v>
      </c>
      <c r="M541">
        <v>0</v>
      </c>
    </row>
    <row r="542" spans="1:13" ht="15" customHeight="1" x14ac:dyDescent="0.25">
      <c r="A542" t="s">
        <v>1599</v>
      </c>
      <c r="B542" t="s">
        <v>27</v>
      </c>
      <c r="C542" t="s">
        <v>2580</v>
      </c>
      <c r="D542" t="s">
        <v>2446</v>
      </c>
      <c r="E542" t="s">
        <v>2441</v>
      </c>
      <c r="F542">
        <v>38</v>
      </c>
      <c r="G542">
        <v>3500000</v>
      </c>
      <c r="H542" t="s">
        <v>7</v>
      </c>
      <c r="I542">
        <v>0</v>
      </c>
      <c r="J542">
        <v>0</v>
      </c>
      <c r="K542">
        <v>0</v>
      </c>
      <c r="L542">
        <v>0</v>
      </c>
      <c r="M542">
        <v>0</v>
      </c>
    </row>
    <row r="543" spans="1:13" ht="15" customHeight="1" x14ac:dyDescent="0.25">
      <c r="A543" t="s">
        <v>1775</v>
      </c>
      <c r="B543" t="s">
        <v>26</v>
      </c>
      <c r="C543" t="s">
        <v>388</v>
      </c>
      <c r="D543" t="s">
        <v>382</v>
      </c>
      <c r="E543" t="s">
        <v>2679</v>
      </c>
      <c r="F543">
        <v>21</v>
      </c>
      <c r="G543">
        <v>894166</v>
      </c>
      <c r="H543">
        <v>894166</v>
      </c>
      <c r="I543" t="s">
        <v>8</v>
      </c>
      <c r="J543">
        <v>0</v>
      </c>
      <c r="K543">
        <v>0</v>
      </c>
      <c r="L543">
        <v>0</v>
      </c>
      <c r="M543">
        <v>0</v>
      </c>
    </row>
    <row r="544" spans="1:13" ht="15" customHeight="1" x14ac:dyDescent="0.25">
      <c r="A544" t="s">
        <v>2875</v>
      </c>
      <c r="B544" t="s">
        <v>6</v>
      </c>
      <c r="C544">
        <v>0</v>
      </c>
      <c r="D544" t="s">
        <v>82</v>
      </c>
      <c r="E544" t="s">
        <v>2448</v>
      </c>
      <c r="F544">
        <v>27</v>
      </c>
      <c r="G544">
        <v>850000</v>
      </c>
      <c r="H544" t="s">
        <v>7</v>
      </c>
      <c r="I544">
        <v>0</v>
      </c>
      <c r="J544">
        <v>0</v>
      </c>
      <c r="K544">
        <v>0</v>
      </c>
      <c r="L544">
        <v>0</v>
      </c>
      <c r="M544">
        <v>0</v>
      </c>
    </row>
    <row r="545" spans="1:13" ht="15" customHeight="1" x14ac:dyDescent="0.25">
      <c r="A545" t="s">
        <v>2470</v>
      </c>
      <c r="B545" t="s">
        <v>13</v>
      </c>
      <c r="C545" t="s">
        <v>388</v>
      </c>
      <c r="D545" t="s">
        <v>73</v>
      </c>
      <c r="E545" t="s">
        <v>2448</v>
      </c>
      <c r="F545">
        <v>21</v>
      </c>
      <c r="G545">
        <v>925000</v>
      </c>
      <c r="H545">
        <v>925000</v>
      </c>
      <c r="I545">
        <v>925000</v>
      </c>
      <c r="J545" t="s">
        <v>8</v>
      </c>
      <c r="K545">
        <v>0</v>
      </c>
      <c r="L545">
        <v>0</v>
      </c>
      <c r="M545">
        <v>0</v>
      </c>
    </row>
    <row r="546" spans="1:13" ht="15" customHeight="1" x14ac:dyDescent="0.25">
      <c r="A546" t="s">
        <v>1363</v>
      </c>
      <c r="B546" t="s">
        <v>9</v>
      </c>
      <c r="C546">
        <v>0</v>
      </c>
      <c r="D546" t="s">
        <v>127</v>
      </c>
      <c r="E546" t="s">
        <v>2441</v>
      </c>
      <c r="F546">
        <v>34</v>
      </c>
      <c r="G546">
        <v>2750000</v>
      </c>
      <c r="H546" t="s">
        <v>7</v>
      </c>
      <c r="I546">
        <v>0</v>
      </c>
      <c r="J546">
        <v>0</v>
      </c>
      <c r="K546">
        <v>0</v>
      </c>
      <c r="L546">
        <v>0</v>
      </c>
      <c r="M546">
        <v>0</v>
      </c>
    </row>
    <row r="547" spans="1:13" ht="15" customHeight="1" x14ac:dyDescent="0.25">
      <c r="A547" t="s">
        <v>2321</v>
      </c>
      <c r="B547" t="s">
        <v>30</v>
      </c>
      <c r="C547" t="s">
        <v>388</v>
      </c>
      <c r="D547" t="s">
        <v>2452</v>
      </c>
      <c r="E547" t="s">
        <v>2448</v>
      </c>
      <c r="F547">
        <v>22</v>
      </c>
      <c r="G547">
        <v>925000</v>
      </c>
      <c r="H547" t="s">
        <v>8</v>
      </c>
      <c r="I547">
        <v>0</v>
      </c>
      <c r="J547">
        <v>0</v>
      </c>
      <c r="K547">
        <v>0</v>
      </c>
      <c r="L547">
        <v>0</v>
      </c>
      <c r="M547">
        <v>0</v>
      </c>
    </row>
    <row r="548" spans="1:13" ht="15" customHeight="1" x14ac:dyDescent="0.25">
      <c r="A548" t="s">
        <v>2810</v>
      </c>
      <c r="B548" t="s">
        <v>24</v>
      </c>
      <c r="C548">
        <v>0</v>
      </c>
      <c r="D548" t="s">
        <v>2452</v>
      </c>
      <c r="E548" t="s">
        <v>2441</v>
      </c>
      <c r="F548">
        <v>27</v>
      </c>
      <c r="G548">
        <v>6000000</v>
      </c>
      <c r="H548" t="s">
        <v>7</v>
      </c>
      <c r="I548">
        <v>0</v>
      </c>
      <c r="J548">
        <v>0</v>
      </c>
      <c r="K548">
        <v>0</v>
      </c>
      <c r="L548">
        <v>0</v>
      </c>
      <c r="M548">
        <v>0</v>
      </c>
    </row>
    <row r="549" spans="1:13" ht="15" customHeight="1" x14ac:dyDescent="0.25">
      <c r="A549" t="s">
        <v>1841</v>
      </c>
      <c r="B549" t="s">
        <v>29</v>
      </c>
      <c r="C549" t="s">
        <v>388</v>
      </c>
      <c r="D549" t="s">
        <v>73</v>
      </c>
      <c r="E549" t="s">
        <v>2692</v>
      </c>
      <c r="F549">
        <v>19</v>
      </c>
      <c r="G549">
        <v>927500</v>
      </c>
      <c r="H549">
        <v>927500</v>
      </c>
      <c r="I549">
        <v>927500</v>
      </c>
      <c r="J549" t="s">
        <v>8</v>
      </c>
      <c r="K549">
        <v>0</v>
      </c>
      <c r="L549">
        <v>0</v>
      </c>
      <c r="M549">
        <v>0</v>
      </c>
    </row>
    <row r="550" spans="1:13" ht="15" customHeight="1" x14ac:dyDescent="0.25">
      <c r="A550" t="s">
        <v>2029</v>
      </c>
      <c r="B550" t="s">
        <v>23</v>
      </c>
      <c r="C550" t="s">
        <v>2715</v>
      </c>
      <c r="D550" t="s">
        <v>382</v>
      </c>
      <c r="E550" t="s">
        <v>2679</v>
      </c>
      <c r="F550">
        <v>36</v>
      </c>
      <c r="G550">
        <v>1250000</v>
      </c>
      <c r="H550" t="s">
        <v>7</v>
      </c>
      <c r="I550">
        <v>0</v>
      </c>
      <c r="J550">
        <v>0</v>
      </c>
      <c r="K550">
        <v>0</v>
      </c>
      <c r="L550">
        <v>0</v>
      </c>
      <c r="M550">
        <v>0</v>
      </c>
    </row>
    <row r="551" spans="1:13" ht="15" customHeight="1" x14ac:dyDescent="0.25">
      <c r="A551" t="s">
        <v>1628</v>
      </c>
      <c r="B551" t="s">
        <v>11</v>
      </c>
      <c r="C551">
        <v>0</v>
      </c>
      <c r="D551" t="s">
        <v>2446</v>
      </c>
      <c r="E551" t="s">
        <v>2441</v>
      </c>
      <c r="F551">
        <v>26</v>
      </c>
      <c r="G551">
        <v>5750000</v>
      </c>
      <c r="H551">
        <v>5750000</v>
      </c>
      <c r="I551" t="s">
        <v>7</v>
      </c>
      <c r="J551">
        <v>0</v>
      </c>
      <c r="K551">
        <v>0</v>
      </c>
      <c r="L551">
        <v>0</v>
      </c>
      <c r="M551">
        <v>0</v>
      </c>
    </row>
    <row r="552" spans="1:13" ht="15" customHeight="1" x14ac:dyDescent="0.25">
      <c r="A552" t="s">
        <v>2018</v>
      </c>
      <c r="B552" t="s">
        <v>10</v>
      </c>
      <c r="C552">
        <v>0</v>
      </c>
      <c r="D552" t="s">
        <v>127</v>
      </c>
      <c r="E552" t="s">
        <v>2692</v>
      </c>
      <c r="F552">
        <v>31</v>
      </c>
      <c r="G552">
        <v>700000</v>
      </c>
      <c r="H552" t="s">
        <v>7</v>
      </c>
      <c r="I552">
        <v>0</v>
      </c>
      <c r="J552">
        <v>0</v>
      </c>
      <c r="K552">
        <v>0</v>
      </c>
      <c r="L552">
        <v>0</v>
      </c>
      <c r="M552">
        <v>0</v>
      </c>
    </row>
    <row r="553" spans="1:13" ht="15" customHeight="1" x14ac:dyDescent="0.25">
      <c r="A553" t="s">
        <v>2202</v>
      </c>
      <c r="B553" t="s">
        <v>12</v>
      </c>
      <c r="C553">
        <v>0</v>
      </c>
      <c r="D553" t="s">
        <v>2446</v>
      </c>
      <c r="E553" t="s">
        <v>2441</v>
      </c>
      <c r="F553">
        <v>28</v>
      </c>
      <c r="G553">
        <v>3857143</v>
      </c>
      <c r="H553" t="s">
        <v>7</v>
      </c>
      <c r="I553">
        <v>0</v>
      </c>
      <c r="J553">
        <v>0</v>
      </c>
      <c r="K553">
        <v>0</v>
      </c>
      <c r="L553">
        <v>0</v>
      </c>
      <c r="M553">
        <v>0</v>
      </c>
    </row>
    <row r="554" spans="1:13" ht="15" customHeight="1" x14ac:dyDescent="0.25">
      <c r="A554" t="s">
        <v>2200</v>
      </c>
      <c r="B554" t="s">
        <v>12</v>
      </c>
      <c r="C554">
        <v>0</v>
      </c>
      <c r="D554" t="s">
        <v>2447</v>
      </c>
      <c r="E554" t="s">
        <v>2441</v>
      </c>
      <c r="F554">
        <v>22</v>
      </c>
      <c r="G554">
        <v>4950000</v>
      </c>
      <c r="H554">
        <v>4950000</v>
      </c>
      <c r="I554">
        <v>4950000</v>
      </c>
      <c r="J554">
        <v>4950000</v>
      </c>
      <c r="K554">
        <v>4950000</v>
      </c>
      <c r="L554" t="s">
        <v>7</v>
      </c>
      <c r="M554">
        <v>0</v>
      </c>
    </row>
    <row r="555" spans="1:13" ht="15" customHeight="1" x14ac:dyDescent="0.25">
      <c r="A555" t="s">
        <v>1986</v>
      </c>
      <c r="B555" t="s">
        <v>16</v>
      </c>
      <c r="C555">
        <v>0</v>
      </c>
      <c r="D555" t="s">
        <v>382</v>
      </c>
      <c r="E555" t="s">
        <v>2692</v>
      </c>
      <c r="F555">
        <v>28</v>
      </c>
      <c r="G555">
        <v>700000</v>
      </c>
      <c r="H555">
        <v>700000</v>
      </c>
      <c r="I555" t="s">
        <v>7</v>
      </c>
      <c r="J555">
        <v>0</v>
      </c>
      <c r="K555">
        <v>0</v>
      </c>
      <c r="L555">
        <v>0</v>
      </c>
      <c r="M555">
        <v>0</v>
      </c>
    </row>
    <row r="556" spans="1:13" ht="15" customHeight="1" x14ac:dyDescent="0.25">
      <c r="A556" t="s">
        <v>2876</v>
      </c>
      <c r="B556" t="s">
        <v>14</v>
      </c>
      <c r="C556">
        <v>0</v>
      </c>
      <c r="D556" t="s">
        <v>2442</v>
      </c>
      <c r="E556" t="s">
        <v>2441</v>
      </c>
      <c r="F556">
        <v>26</v>
      </c>
      <c r="G556">
        <v>750000</v>
      </c>
      <c r="H556" t="s">
        <v>7</v>
      </c>
      <c r="I556">
        <v>0</v>
      </c>
      <c r="J556">
        <v>0</v>
      </c>
      <c r="K556">
        <v>0</v>
      </c>
      <c r="L556">
        <v>0</v>
      </c>
      <c r="M556">
        <v>0</v>
      </c>
    </row>
    <row r="557" spans="1:13" ht="15" customHeight="1" x14ac:dyDescent="0.25">
      <c r="A557" t="s">
        <v>1953</v>
      </c>
      <c r="B557" t="s">
        <v>16</v>
      </c>
      <c r="C557" t="s">
        <v>383</v>
      </c>
      <c r="D557" t="s">
        <v>73</v>
      </c>
      <c r="E557" t="s">
        <v>2679</v>
      </c>
      <c r="F557">
        <v>32</v>
      </c>
      <c r="G557">
        <v>4750000</v>
      </c>
      <c r="H557" t="s">
        <v>7</v>
      </c>
      <c r="I557">
        <v>0</v>
      </c>
      <c r="J557">
        <v>0</v>
      </c>
      <c r="K557">
        <v>0</v>
      </c>
      <c r="L557">
        <v>0</v>
      </c>
      <c r="M557">
        <v>0</v>
      </c>
    </row>
    <row r="558" spans="1:13" ht="15" customHeight="1" x14ac:dyDescent="0.25">
      <c r="A558" t="s">
        <v>2105</v>
      </c>
      <c r="B558" t="s">
        <v>35</v>
      </c>
      <c r="C558" t="s">
        <v>388</v>
      </c>
      <c r="D558" t="s">
        <v>73</v>
      </c>
      <c r="E558" t="s">
        <v>2448</v>
      </c>
      <c r="F558">
        <v>22</v>
      </c>
      <c r="G558">
        <v>925000</v>
      </c>
      <c r="H558" t="s">
        <v>8</v>
      </c>
      <c r="I558">
        <v>0</v>
      </c>
      <c r="J558">
        <v>0</v>
      </c>
      <c r="K558">
        <v>0</v>
      </c>
      <c r="L558">
        <v>0</v>
      </c>
      <c r="M558">
        <v>0</v>
      </c>
    </row>
    <row r="559" spans="1:13" ht="15" customHeight="1" x14ac:dyDescent="0.25">
      <c r="A559" t="s">
        <v>1530</v>
      </c>
      <c r="B559" t="s">
        <v>33</v>
      </c>
      <c r="C559">
        <v>0</v>
      </c>
      <c r="D559" t="s">
        <v>382</v>
      </c>
      <c r="E559" t="s">
        <v>2679</v>
      </c>
      <c r="F559">
        <v>24</v>
      </c>
      <c r="G559">
        <v>725000</v>
      </c>
      <c r="H559" t="s">
        <v>8</v>
      </c>
      <c r="I559">
        <v>0</v>
      </c>
      <c r="J559">
        <v>0</v>
      </c>
      <c r="K559">
        <v>0</v>
      </c>
      <c r="L559">
        <v>0</v>
      </c>
      <c r="M559">
        <v>0</v>
      </c>
    </row>
    <row r="560" spans="1:13" ht="15" customHeight="1" x14ac:dyDescent="0.25">
      <c r="A560" t="s">
        <v>1670</v>
      </c>
      <c r="B560" t="s">
        <v>14</v>
      </c>
      <c r="C560">
        <v>0</v>
      </c>
      <c r="D560" t="s">
        <v>2447</v>
      </c>
      <c r="E560" t="s">
        <v>2441</v>
      </c>
      <c r="F560">
        <v>26</v>
      </c>
      <c r="G560">
        <v>1633333</v>
      </c>
      <c r="H560">
        <v>1633333</v>
      </c>
      <c r="I560">
        <v>1633333</v>
      </c>
      <c r="J560" t="s">
        <v>7</v>
      </c>
      <c r="K560">
        <v>0</v>
      </c>
      <c r="L560">
        <v>0</v>
      </c>
      <c r="M560">
        <v>0</v>
      </c>
    </row>
    <row r="561" spans="1:13" ht="15" customHeight="1" x14ac:dyDescent="0.25">
      <c r="A561" t="s">
        <v>1815</v>
      </c>
      <c r="B561" t="s">
        <v>28</v>
      </c>
      <c r="C561" t="s">
        <v>388</v>
      </c>
      <c r="D561" t="s">
        <v>127</v>
      </c>
      <c r="E561" t="s">
        <v>2441</v>
      </c>
      <c r="F561">
        <v>21</v>
      </c>
      <c r="G561">
        <v>863333</v>
      </c>
      <c r="H561">
        <v>863333</v>
      </c>
      <c r="I561" t="s">
        <v>8</v>
      </c>
      <c r="J561">
        <v>0</v>
      </c>
      <c r="K561">
        <v>0</v>
      </c>
      <c r="L561">
        <v>0</v>
      </c>
      <c r="M561">
        <v>0</v>
      </c>
    </row>
    <row r="562" spans="1:13" ht="15" customHeight="1" x14ac:dyDescent="0.25">
      <c r="A562" t="s">
        <v>2025</v>
      </c>
      <c r="B562" t="s">
        <v>21</v>
      </c>
      <c r="C562">
        <v>0</v>
      </c>
      <c r="D562" t="s">
        <v>2444</v>
      </c>
      <c r="E562" t="s">
        <v>2441</v>
      </c>
      <c r="F562">
        <v>24</v>
      </c>
      <c r="G562">
        <v>1900000</v>
      </c>
      <c r="H562">
        <v>1900000</v>
      </c>
      <c r="I562" t="s">
        <v>8</v>
      </c>
      <c r="J562">
        <v>0</v>
      </c>
      <c r="K562">
        <v>0</v>
      </c>
      <c r="L562">
        <v>0</v>
      </c>
      <c r="M562">
        <v>0</v>
      </c>
    </row>
    <row r="563" spans="1:13" ht="15" customHeight="1" x14ac:dyDescent="0.25">
      <c r="A563" t="s">
        <v>2199</v>
      </c>
      <c r="B563" t="s">
        <v>2505</v>
      </c>
      <c r="C563">
        <v>0</v>
      </c>
      <c r="D563" t="s">
        <v>2691</v>
      </c>
      <c r="E563" t="s">
        <v>2679</v>
      </c>
      <c r="F563">
        <v>27</v>
      </c>
      <c r="G563">
        <v>1500000</v>
      </c>
      <c r="H563">
        <v>1500000</v>
      </c>
      <c r="I563">
        <v>1500000</v>
      </c>
      <c r="J563">
        <v>1500000</v>
      </c>
      <c r="K563" t="s">
        <v>7</v>
      </c>
      <c r="L563">
        <v>0</v>
      </c>
      <c r="M563">
        <v>0</v>
      </c>
    </row>
    <row r="564" spans="1:13" ht="15" customHeight="1" x14ac:dyDescent="0.25">
      <c r="A564" t="s">
        <v>2373</v>
      </c>
      <c r="B564" t="s">
        <v>11</v>
      </c>
      <c r="C564">
        <v>0</v>
      </c>
      <c r="D564" t="s">
        <v>2454</v>
      </c>
      <c r="E564" t="s">
        <v>2441</v>
      </c>
      <c r="F564">
        <v>28</v>
      </c>
      <c r="G564">
        <v>2750000</v>
      </c>
      <c r="H564" t="s">
        <v>7</v>
      </c>
      <c r="I564">
        <v>0</v>
      </c>
      <c r="J564">
        <v>0</v>
      </c>
      <c r="K564">
        <v>0</v>
      </c>
      <c r="L564">
        <v>0</v>
      </c>
      <c r="M564">
        <v>0</v>
      </c>
    </row>
    <row r="565" spans="1:13" ht="15" customHeight="1" x14ac:dyDescent="0.25">
      <c r="A565" t="s">
        <v>1468</v>
      </c>
      <c r="B565" t="s">
        <v>2533</v>
      </c>
      <c r="C565">
        <v>0</v>
      </c>
      <c r="D565" t="s">
        <v>2698</v>
      </c>
      <c r="E565" t="s">
        <v>2692</v>
      </c>
      <c r="F565">
        <v>23</v>
      </c>
      <c r="G565">
        <v>874125</v>
      </c>
      <c r="H565" t="s">
        <v>8</v>
      </c>
      <c r="I565">
        <v>0</v>
      </c>
      <c r="J565">
        <v>0</v>
      </c>
      <c r="K565">
        <v>0</v>
      </c>
      <c r="L565">
        <v>0</v>
      </c>
      <c r="M565">
        <v>0</v>
      </c>
    </row>
    <row r="566" spans="1:13" ht="15" customHeight="1" x14ac:dyDescent="0.25">
      <c r="A566" t="s">
        <v>1895</v>
      </c>
      <c r="B566" t="s">
        <v>24</v>
      </c>
      <c r="C566">
        <v>0</v>
      </c>
      <c r="D566" t="s">
        <v>2450</v>
      </c>
      <c r="E566" t="s">
        <v>2441</v>
      </c>
      <c r="F566">
        <v>24</v>
      </c>
      <c r="G566">
        <v>750000</v>
      </c>
      <c r="H566" t="s">
        <v>8</v>
      </c>
      <c r="I566">
        <v>0</v>
      </c>
      <c r="J566">
        <v>0</v>
      </c>
      <c r="K566">
        <v>0</v>
      </c>
      <c r="L566">
        <v>0</v>
      </c>
      <c r="M566">
        <v>0</v>
      </c>
    </row>
    <row r="567" spans="1:13" ht="15" customHeight="1" x14ac:dyDescent="0.25">
      <c r="A567" t="s">
        <v>1758</v>
      </c>
      <c r="B567" t="s">
        <v>28</v>
      </c>
      <c r="C567" t="s">
        <v>422</v>
      </c>
      <c r="D567" t="s">
        <v>73</v>
      </c>
      <c r="E567" t="s">
        <v>2441</v>
      </c>
      <c r="F567">
        <v>27</v>
      </c>
      <c r="G567">
        <v>7142857</v>
      </c>
      <c r="H567">
        <v>7142857</v>
      </c>
      <c r="I567">
        <v>7142857</v>
      </c>
      <c r="J567">
        <v>7142857</v>
      </c>
      <c r="K567">
        <v>7142857</v>
      </c>
      <c r="L567">
        <v>7142857</v>
      </c>
      <c r="M567">
        <v>7142857</v>
      </c>
    </row>
    <row r="568" spans="1:13" ht="15" customHeight="1" x14ac:dyDescent="0.25">
      <c r="A568" t="s">
        <v>2172</v>
      </c>
      <c r="B568" t="s">
        <v>63</v>
      </c>
      <c r="C568" t="s">
        <v>390</v>
      </c>
      <c r="D568" t="s">
        <v>73</v>
      </c>
      <c r="E568" t="s">
        <v>391</v>
      </c>
      <c r="F568">
        <v>19</v>
      </c>
      <c r="G568">
        <v>2644167</v>
      </c>
      <c r="H568">
        <v>2644167</v>
      </c>
      <c r="I568">
        <v>2644167</v>
      </c>
      <c r="J568" t="s">
        <v>8</v>
      </c>
      <c r="K568">
        <v>0</v>
      </c>
      <c r="L568">
        <v>0</v>
      </c>
      <c r="M568">
        <v>0</v>
      </c>
    </row>
    <row r="569" spans="1:13" ht="15" customHeight="1" x14ac:dyDescent="0.25">
      <c r="A569" t="s">
        <v>1985</v>
      </c>
      <c r="B569" t="s">
        <v>16</v>
      </c>
      <c r="C569">
        <v>0</v>
      </c>
      <c r="D569" t="s">
        <v>382</v>
      </c>
      <c r="E569" t="s">
        <v>2692</v>
      </c>
      <c r="F569">
        <v>24</v>
      </c>
      <c r="G569">
        <v>700000</v>
      </c>
      <c r="H569" t="s">
        <v>8</v>
      </c>
      <c r="I569">
        <v>0</v>
      </c>
      <c r="J569">
        <v>0</v>
      </c>
      <c r="K569">
        <v>0</v>
      </c>
      <c r="L569">
        <v>0</v>
      </c>
      <c r="M569">
        <v>0</v>
      </c>
    </row>
    <row r="570" spans="1:13" ht="15" customHeight="1" x14ac:dyDescent="0.25">
      <c r="A570" t="s">
        <v>2245</v>
      </c>
      <c r="B570" t="s">
        <v>18</v>
      </c>
      <c r="C570" t="s">
        <v>388</v>
      </c>
      <c r="D570" t="s">
        <v>73</v>
      </c>
      <c r="E570" t="s">
        <v>2448</v>
      </c>
      <c r="F570">
        <v>22</v>
      </c>
      <c r="G570">
        <v>925000</v>
      </c>
      <c r="H570" t="s">
        <v>8</v>
      </c>
      <c r="I570">
        <v>0</v>
      </c>
      <c r="J570">
        <v>0</v>
      </c>
      <c r="K570">
        <v>0</v>
      </c>
      <c r="L570">
        <v>0</v>
      </c>
      <c r="M570">
        <v>0</v>
      </c>
    </row>
    <row r="571" spans="1:13" ht="15" customHeight="1" x14ac:dyDescent="0.25">
      <c r="A571" t="s">
        <v>1558</v>
      </c>
      <c r="B571" t="s">
        <v>32</v>
      </c>
      <c r="C571" t="s">
        <v>422</v>
      </c>
      <c r="D571" t="s">
        <v>2447</v>
      </c>
      <c r="E571" t="s">
        <v>2441</v>
      </c>
      <c r="F571">
        <v>28</v>
      </c>
      <c r="G571">
        <v>7875000</v>
      </c>
      <c r="H571">
        <v>7875000</v>
      </c>
      <c r="I571">
        <v>7875000</v>
      </c>
      <c r="J571">
        <v>7875000</v>
      </c>
      <c r="K571">
        <v>7875000</v>
      </c>
      <c r="L571">
        <v>7875000</v>
      </c>
      <c r="M571" t="s">
        <v>7</v>
      </c>
    </row>
    <row r="572" spans="1:13" ht="15" customHeight="1" x14ac:dyDescent="0.25">
      <c r="A572" t="s">
        <v>2310</v>
      </c>
      <c r="B572" t="s">
        <v>30</v>
      </c>
      <c r="C572">
        <v>0</v>
      </c>
      <c r="D572" t="s">
        <v>2446</v>
      </c>
      <c r="E572" t="s">
        <v>2441</v>
      </c>
      <c r="F572">
        <v>28</v>
      </c>
      <c r="G572">
        <v>960000</v>
      </c>
      <c r="H572" t="s">
        <v>7</v>
      </c>
      <c r="I572">
        <v>0</v>
      </c>
      <c r="J572">
        <v>0</v>
      </c>
      <c r="K572">
        <v>0</v>
      </c>
      <c r="L572">
        <v>0</v>
      </c>
      <c r="M572">
        <v>0</v>
      </c>
    </row>
    <row r="573" spans="1:13" ht="15" customHeight="1" x14ac:dyDescent="0.25">
      <c r="A573" t="s">
        <v>1352</v>
      </c>
      <c r="B573" t="s">
        <v>9</v>
      </c>
      <c r="C573">
        <v>0</v>
      </c>
      <c r="D573" t="s">
        <v>2496</v>
      </c>
      <c r="E573" t="s">
        <v>2441</v>
      </c>
      <c r="F573">
        <v>24</v>
      </c>
      <c r="G573">
        <v>2800000</v>
      </c>
      <c r="H573">
        <v>2800000</v>
      </c>
      <c r="I573" t="s">
        <v>8</v>
      </c>
      <c r="J573">
        <v>0</v>
      </c>
      <c r="K573">
        <v>0</v>
      </c>
      <c r="L573">
        <v>0</v>
      </c>
      <c r="M573">
        <v>0</v>
      </c>
    </row>
    <row r="574" spans="1:13" ht="15" customHeight="1" x14ac:dyDescent="0.25">
      <c r="A574" t="s">
        <v>2760</v>
      </c>
      <c r="B574" t="s">
        <v>35</v>
      </c>
      <c r="C574" t="s">
        <v>388</v>
      </c>
      <c r="D574" t="s">
        <v>2447</v>
      </c>
      <c r="E574" t="s">
        <v>2448</v>
      </c>
      <c r="F574">
        <v>18</v>
      </c>
      <c r="G574">
        <v>1137500</v>
      </c>
      <c r="H574">
        <v>1137500</v>
      </c>
      <c r="I574">
        <v>1137500</v>
      </c>
      <c r="J574" t="s">
        <v>8</v>
      </c>
      <c r="K574">
        <v>0</v>
      </c>
      <c r="L574">
        <v>0</v>
      </c>
      <c r="M574">
        <v>0</v>
      </c>
    </row>
    <row r="575" spans="1:13" ht="15" customHeight="1" x14ac:dyDescent="0.25">
      <c r="A575" t="s">
        <v>1968</v>
      </c>
      <c r="B575" t="s">
        <v>16</v>
      </c>
      <c r="C575" t="s">
        <v>388</v>
      </c>
      <c r="D575" t="s">
        <v>382</v>
      </c>
      <c r="E575" t="s">
        <v>2679</v>
      </c>
      <c r="F575">
        <v>20</v>
      </c>
      <c r="G575">
        <v>3394166</v>
      </c>
      <c r="H575">
        <v>3394166</v>
      </c>
      <c r="I575" t="s">
        <v>8</v>
      </c>
      <c r="J575">
        <v>0</v>
      </c>
      <c r="K575">
        <v>0</v>
      </c>
      <c r="L575">
        <v>0</v>
      </c>
      <c r="M575">
        <v>0</v>
      </c>
    </row>
    <row r="576" spans="1:13" ht="15" customHeight="1" x14ac:dyDescent="0.25">
      <c r="A576" t="s">
        <v>1755</v>
      </c>
      <c r="B576" t="s">
        <v>25</v>
      </c>
      <c r="C576">
        <v>0</v>
      </c>
      <c r="D576" t="s">
        <v>2447</v>
      </c>
      <c r="E576" t="s">
        <v>2448</v>
      </c>
      <c r="F576">
        <v>28</v>
      </c>
      <c r="G576">
        <v>675000</v>
      </c>
      <c r="H576" t="s">
        <v>7</v>
      </c>
      <c r="I576">
        <v>0</v>
      </c>
      <c r="J576">
        <v>0</v>
      </c>
      <c r="K576">
        <v>0</v>
      </c>
      <c r="L576">
        <v>0</v>
      </c>
      <c r="M576">
        <v>0</v>
      </c>
    </row>
    <row r="577" spans="1:13" ht="15" customHeight="1" x14ac:dyDescent="0.25">
      <c r="A577" t="s">
        <v>2097</v>
      </c>
      <c r="B577" t="s">
        <v>35</v>
      </c>
      <c r="C577">
        <v>0</v>
      </c>
      <c r="D577" t="s">
        <v>127</v>
      </c>
      <c r="E577" t="s">
        <v>2441</v>
      </c>
      <c r="F577">
        <v>26</v>
      </c>
      <c r="G577">
        <v>6166666</v>
      </c>
      <c r="H577">
        <v>6166666</v>
      </c>
      <c r="I577">
        <v>6166666</v>
      </c>
      <c r="J577">
        <v>6166666</v>
      </c>
      <c r="K577">
        <v>6166666</v>
      </c>
      <c r="L577" t="s">
        <v>7</v>
      </c>
      <c r="M577">
        <v>0</v>
      </c>
    </row>
    <row r="578" spans="1:13" ht="15" customHeight="1" x14ac:dyDescent="0.25">
      <c r="A578" t="s">
        <v>1425</v>
      </c>
      <c r="B578" t="s">
        <v>17</v>
      </c>
      <c r="C578" t="s">
        <v>374</v>
      </c>
      <c r="D578" t="s">
        <v>2496</v>
      </c>
      <c r="E578" t="s">
        <v>2441</v>
      </c>
      <c r="F578">
        <v>32</v>
      </c>
      <c r="G578">
        <v>3850000</v>
      </c>
      <c r="H578">
        <v>3850000</v>
      </c>
      <c r="I578" t="s">
        <v>7</v>
      </c>
      <c r="J578">
        <v>0</v>
      </c>
      <c r="K578">
        <v>0</v>
      </c>
      <c r="L578">
        <v>0</v>
      </c>
      <c r="M578">
        <v>0</v>
      </c>
    </row>
    <row r="579" spans="1:13" ht="15" customHeight="1" x14ac:dyDescent="0.25">
      <c r="A579" t="s">
        <v>1640</v>
      </c>
      <c r="B579" t="s">
        <v>11</v>
      </c>
      <c r="C579" t="s">
        <v>388</v>
      </c>
      <c r="D579" t="s">
        <v>127</v>
      </c>
      <c r="E579" t="s">
        <v>2448</v>
      </c>
      <c r="F579">
        <v>22</v>
      </c>
      <c r="G579">
        <v>785000</v>
      </c>
      <c r="H579">
        <v>785000</v>
      </c>
      <c r="I579" t="s">
        <v>8</v>
      </c>
      <c r="J579">
        <v>0</v>
      </c>
      <c r="K579">
        <v>0</v>
      </c>
      <c r="L579">
        <v>0</v>
      </c>
      <c r="M579">
        <v>0</v>
      </c>
    </row>
    <row r="580" spans="1:13" ht="15" customHeight="1" x14ac:dyDescent="0.25">
      <c r="A580" t="s">
        <v>2116</v>
      </c>
      <c r="B580" t="s">
        <v>6</v>
      </c>
      <c r="C580" t="s">
        <v>383</v>
      </c>
      <c r="D580" t="s">
        <v>73</v>
      </c>
      <c r="E580" t="s">
        <v>2441</v>
      </c>
      <c r="F580">
        <v>29</v>
      </c>
      <c r="G580">
        <v>5825000</v>
      </c>
      <c r="H580">
        <v>5825000</v>
      </c>
      <c r="I580">
        <v>5825000</v>
      </c>
      <c r="J580">
        <v>5825000</v>
      </c>
      <c r="K580">
        <v>5825000</v>
      </c>
      <c r="L580" t="s">
        <v>7</v>
      </c>
      <c r="M580">
        <v>0</v>
      </c>
    </row>
    <row r="581" spans="1:13" ht="15" customHeight="1" x14ac:dyDescent="0.25">
      <c r="A581" t="s">
        <v>2670</v>
      </c>
      <c r="B581" t="s">
        <v>15</v>
      </c>
      <c r="C581" t="s">
        <v>388</v>
      </c>
      <c r="D581" t="s">
        <v>2440</v>
      </c>
      <c r="E581" t="s">
        <v>2448</v>
      </c>
      <c r="F581">
        <v>20</v>
      </c>
      <c r="G581">
        <v>826666</v>
      </c>
      <c r="H581">
        <v>826666</v>
      </c>
      <c r="I581">
        <v>826666</v>
      </c>
      <c r="J581" t="s">
        <v>8</v>
      </c>
      <c r="K581">
        <v>0</v>
      </c>
      <c r="L581">
        <v>0</v>
      </c>
      <c r="M581">
        <v>0</v>
      </c>
    </row>
    <row r="582" spans="1:13" ht="15" customHeight="1" x14ac:dyDescent="0.25">
      <c r="A582" t="s">
        <v>2534</v>
      </c>
      <c r="B582" t="s">
        <v>2533</v>
      </c>
      <c r="C582" t="s">
        <v>388</v>
      </c>
      <c r="D582" t="s">
        <v>73</v>
      </c>
      <c r="E582" t="s">
        <v>2692</v>
      </c>
      <c r="F582">
        <v>20</v>
      </c>
      <c r="G582">
        <v>1775000</v>
      </c>
      <c r="H582">
        <v>1775000</v>
      </c>
      <c r="I582">
        <v>1775000</v>
      </c>
      <c r="J582" t="s">
        <v>8</v>
      </c>
      <c r="K582">
        <v>0</v>
      </c>
      <c r="L582">
        <v>0</v>
      </c>
      <c r="M582">
        <v>0</v>
      </c>
    </row>
    <row r="583" spans="1:13" ht="15" customHeight="1" x14ac:dyDescent="0.25">
      <c r="A583" t="s">
        <v>2297</v>
      </c>
      <c r="B583" t="s">
        <v>30</v>
      </c>
      <c r="C583">
        <v>0</v>
      </c>
      <c r="D583" t="s">
        <v>2450</v>
      </c>
      <c r="E583" t="s">
        <v>2441</v>
      </c>
      <c r="F583">
        <v>25</v>
      </c>
      <c r="G583">
        <v>5625000</v>
      </c>
      <c r="H583">
        <v>5625000</v>
      </c>
      <c r="I583">
        <v>5625000</v>
      </c>
      <c r="J583" t="s">
        <v>7</v>
      </c>
      <c r="K583">
        <v>0</v>
      </c>
      <c r="L583">
        <v>0</v>
      </c>
      <c r="M583">
        <v>0</v>
      </c>
    </row>
    <row r="584" spans="1:13" ht="15" customHeight="1" x14ac:dyDescent="0.25">
      <c r="A584" t="s">
        <v>1454</v>
      </c>
      <c r="B584" t="s">
        <v>17</v>
      </c>
      <c r="C584">
        <v>0</v>
      </c>
      <c r="D584" t="s">
        <v>2447</v>
      </c>
      <c r="E584" t="s">
        <v>2448</v>
      </c>
      <c r="F584">
        <v>23</v>
      </c>
      <c r="G584">
        <v>700000</v>
      </c>
      <c r="H584">
        <v>700000</v>
      </c>
      <c r="I584" t="s">
        <v>8</v>
      </c>
      <c r="J584">
        <v>0</v>
      </c>
      <c r="K584">
        <v>0</v>
      </c>
      <c r="L584">
        <v>0</v>
      </c>
      <c r="M584">
        <v>0</v>
      </c>
    </row>
    <row r="585" spans="1:13" ht="15" customHeight="1" x14ac:dyDescent="0.25">
      <c r="A585" t="s">
        <v>1405</v>
      </c>
      <c r="B585" t="s">
        <v>10</v>
      </c>
      <c r="C585" t="s">
        <v>388</v>
      </c>
      <c r="D585" t="s">
        <v>382</v>
      </c>
      <c r="E585" t="s">
        <v>2692</v>
      </c>
      <c r="F585">
        <v>23</v>
      </c>
      <c r="G585">
        <v>925000</v>
      </c>
      <c r="H585" t="s">
        <v>8</v>
      </c>
      <c r="I585">
        <v>0</v>
      </c>
      <c r="J585">
        <v>0</v>
      </c>
      <c r="K585">
        <v>0</v>
      </c>
      <c r="L585">
        <v>0</v>
      </c>
      <c r="M585">
        <v>0</v>
      </c>
    </row>
    <row r="586" spans="1:13" ht="15" customHeight="1" x14ac:dyDescent="0.25">
      <c r="A586" t="s">
        <v>1738</v>
      </c>
      <c r="B586" t="s">
        <v>25</v>
      </c>
      <c r="C586">
        <v>0</v>
      </c>
      <c r="D586" t="s">
        <v>2447</v>
      </c>
      <c r="E586" t="s">
        <v>2441</v>
      </c>
      <c r="F586">
        <v>30</v>
      </c>
      <c r="G586">
        <v>2500000</v>
      </c>
      <c r="H586">
        <v>2500000</v>
      </c>
      <c r="I586">
        <v>2500000</v>
      </c>
      <c r="J586" t="s">
        <v>7</v>
      </c>
      <c r="K586">
        <v>0</v>
      </c>
      <c r="L586">
        <v>0</v>
      </c>
      <c r="M586">
        <v>0</v>
      </c>
    </row>
    <row r="587" spans="1:13" ht="15" customHeight="1" x14ac:dyDescent="0.25">
      <c r="A587" t="s">
        <v>1909</v>
      </c>
      <c r="B587" t="s">
        <v>13</v>
      </c>
      <c r="C587" t="s">
        <v>388</v>
      </c>
      <c r="D587" t="s">
        <v>73</v>
      </c>
      <c r="E587" t="s">
        <v>2448</v>
      </c>
      <c r="F587">
        <v>23</v>
      </c>
      <c r="G587">
        <v>925000</v>
      </c>
      <c r="H587" t="s">
        <v>8</v>
      </c>
      <c r="I587">
        <v>0</v>
      </c>
      <c r="J587">
        <v>0</v>
      </c>
      <c r="K587">
        <v>0</v>
      </c>
      <c r="L587">
        <v>0</v>
      </c>
      <c r="M587">
        <v>0</v>
      </c>
    </row>
    <row r="588" spans="1:13" ht="15" customHeight="1" x14ac:dyDescent="0.25">
      <c r="A588" t="s">
        <v>2182</v>
      </c>
      <c r="B588" t="s">
        <v>63</v>
      </c>
      <c r="C588">
        <v>0</v>
      </c>
      <c r="D588" t="s">
        <v>127</v>
      </c>
      <c r="E588" t="s">
        <v>2692</v>
      </c>
      <c r="F588">
        <v>23</v>
      </c>
      <c r="G588">
        <v>708750</v>
      </c>
      <c r="H588" t="s">
        <v>8</v>
      </c>
      <c r="I588">
        <v>0</v>
      </c>
      <c r="J588">
        <v>0</v>
      </c>
      <c r="K588">
        <v>0</v>
      </c>
      <c r="L588">
        <v>0</v>
      </c>
      <c r="M588">
        <v>0</v>
      </c>
    </row>
    <row r="589" spans="1:13" ht="15" customHeight="1" x14ac:dyDescent="0.25">
      <c r="A589" t="s">
        <v>2155</v>
      </c>
      <c r="B589" t="s">
        <v>63</v>
      </c>
      <c r="C589">
        <v>0</v>
      </c>
      <c r="D589" t="s">
        <v>2680</v>
      </c>
      <c r="E589" t="s">
        <v>2679</v>
      </c>
      <c r="F589">
        <v>25</v>
      </c>
      <c r="G589">
        <v>1500000</v>
      </c>
      <c r="H589" t="s">
        <v>8</v>
      </c>
      <c r="I589">
        <v>0</v>
      </c>
      <c r="J589">
        <v>0</v>
      </c>
      <c r="K589">
        <v>0</v>
      </c>
      <c r="L589">
        <v>0</v>
      </c>
      <c r="M589">
        <v>0</v>
      </c>
    </row>
    <row r="590" spans="1:13" ht="15" customHeight="1" x14ac:dyDescent="0.25">
      <c r="A590" t="s">
        <v>1972</v>
      </c>
      <c r="B590" t="s">
        <v>16</v>
      </c>
      <c r="C590" t="s">
        <v>388</v>
      </c>
      <c r="D590" t="s">
        <v>2681</v>
      </c>
      <c r="E590" t="s">
        <v>2679</v>
      </c>
      <c r="F590">
        <v>22</v>
      </c>
      <c r="G590">
        <v>925000</v>
      </c>
      <c r="H590" t="s">
        <v>8</v>
      </c>
      <c r="I590">
        <v>0</v>
      </c>
      <c r="J590">
        <v>0</v>
      </c>
      <c r="K590">
        <v>0</v>
      </c>
      <c r="L590">
        <v>0</v>
      </c>
      <c r="M590">
        <v>0</v>
      </c>
    </row>
    <row r="591" spans="1:13" ht="15" customHeight="1" x14ac:dyDescent="0.25">
      <c r="A591" t="s">
        <v>2526</v>
      </c>
      <c r="B591" t="s">
        <v>17</v>
      </c>
      <c r="C591" t="s">
        <v>388</v>
      </c>
      <c r="D591" t="s">
        <v>2442</v>
      </c>
      <c r="E591" t="s">
        <v>2448</v>
      </c>
      <c r="F591">
        <v>23</v>
      </c>
      <c r="G591">
        <v>1350000</v>
      </c>
      <c r="H591" t="s">
        <v>8</v>
      </c>
      <c r="I591">
        <v>0</v>
      </c>
      <c r="J591">
        <v>0</v>
      </c>
      <c r="K591">
        <v>0</v>
      </c>
      <c r="L591">
        <v>0</v>
      </c>
      <c r="M591">
        <v>0</v>
      </c>
    </row>
    <row r="592" spans="1:13" ht="15" customHeight="1" x14ac:dyDescent="0.25">
      <c r="A592" t="s">
        <v>1696</v>
      </c>
      <c r="B592" t="s">
        <v>24</v>
      </c>
      <c r="C592" t="s">
        <v>388</v>
      </c>
      <c r="D592" t="s">
        <v>73</v>
      </c>
      <c r="E592" t="s">
        <v>2441</v>
      </c>
      <c r="F592">
        <v>20</v>
      </c>
      <c r="G592">
        <v>3775000</v>
      </c>
      <c r="H592" t="s">
        <v>8</v>
      </c>
      <c r="I592">
        <v>0</v>
      </c>
      <c r="J592">
        <v>0</v>
      </c>
      <c r="K592">
        <v>0</v>
      </c>
      <c r="L592">
        <v>0</v>
      </c>
      <c r="M592">
        <v>0</v>
      </c>
    </row>
    <row r="593" spans="1:13" ht="15" customHeight="1" x14ac:dyDescent="0.25">
      <c r="A593" t="s">
        <v>2768</v>
      </c>
      <c r="B593" t="s">
        <v>63</v>
      </c>
      <c r="C593" t="s">
        <v>422</v>
      </c>
      <c r="D593" t="s">
        <v>381</v>
      </c>
      <c r="E593" t="s">
        <v>2679</v>
      </c>
      <c r="F593">
        <v>32</v>
      </c>
      <c r="G593">
        <v>5000000</v>
      </c>
      <c r="H593">
        <v>5000000</v>
      </c>
      <c r="I593" t="s">
        <v>7</v>
      </c>
      <c r="J593">
        <v>0</v>
      </c>
      <c r="K593">
        <v>0</v>
      </c>
      <c r="L593">
        <v>0</v>
      </c>
      <c r="M593">
        <v>0</v>
      </c>
    </row>
    <row r="594" spans="1:13" ht="15" customHeight="1" x14ac:dyDescent="0.25">
      <c r="A594" t="s">
        <v>1880</v>
      </c>
      <c r="B594" t="s">
        <v>2505</v>
      </c>
      <c r="C594" t="s">
        <v>388</v>
      </c>
      <c r="D594" t="s">
        <v>82</v>
      </c>
      <c r="E594" t="s">
        <v>2692</v>
      </c>
      <c r="F594">
        <v>22</v>
      </c>
      <c r="G594">
        <v>798333</v>
      </c>
      <c r="H594" t="s">
        <v>8</v>
      </c>
      <c r="I594">
        <v>0</v>
      </c>
      <c r="J594">
        <v>0</v>
      </c>
      <c r="K594">
        <v>0</v>
      </c>
      <c r="L594">
        <v>0</v>
      </c>
      <c r="M594">
        <v>0</v>
      </c>
    </row>
    <row r="595" spans="1:13" ht="15" customHeight="1" x14ac:dyDescent="0.25">
      <c r="A595" t="s">
        <v>2636</v>
      </c>
      <c r="B595" t="s">
        <v>31</v>
      </c>
      <c r="C595" t="s">
        <v>388</v>
      </c>
      <c r="D595" t="s">
        <v>127</v>
      </c>
      <c r="E595" t="s">
        <v>2692</v>
      </c>
      <c r="F595">
        <v>19</v>
      </c>
      <c r="G595">
        <v>925000</v>
      </c>
      <c r="H595">
        <v>925000</v>
      </c>
      <c r="I595">
        <v>925000</v>
      </c>
      <c r="J595" t="s">
        <v>8</v>
      </c>
      <c r="K595">
        <v>0</v>
      </c>
      <c r="L595">
        <v>0</v>
      </c>
      <c r="M595">
        <v>0</v>
      </c>
    </row>
    <row r="596" spans="1:13" ht="15" customHeight="1" x14ac:dyDescent="0.25">
      <c r="A596" t="s">
        <v>1455</v>
      </c>
      <c r="B596" t="s">
        <v>2533</v>
      </c>
      <c r="C596" t="s">
        <v>383</v>
      </c>
      <c r="D596" t="s">
        <v>2682</v>
      </c>
      <c r="E596" t="s">
        <v>2679</v>
      </c>
      <c r="F596">
        <v>29</v>
      </c>
      <c r="G596">
        <v>5187500</v>
      </c>
      <c r="H596" t="s">
        <v>7</v>
      </c>
      <c r="I596">
        <v>0</v>
      </c>
      <c r="J596">
        <v>0</v>
      </c>
      <c r="K596">
        <v>0</v>
      </c>
      <c r="L596">
        <v>0</v>
      </c>
      <c r="M596">
        <v>0</v>
      </c>
    </row>
    <row r="597" spans="1:13" ht="15" customHeight="1" x14ac:dyDescent="0.25">
      <c r="A597" t="s">
        <v>2855</v>
      </c>
      <c r="B597" t="s">
        <v>27</v>
      </c>
      <c r="C597">
        <v>0</v>
      </c>
      <c r="D597" t="s">
        <v>127</v>
      </c>
      <c r="E597" t="s">
        <v>2448</v>
      </c>
      <c r="F597">
        <v>24</v>
      </c>
      <c r="G597">
        <v>700000</v>
      </c>
      <c r="H597">
        <v>700000</v>
      </c>
      <c r="I597" t="s">
        <v>8</v>
      </c>
      <c r="J597">
        <v>0</v>
      </c>
      <c r="K597">
        <v>0</v>
      </c>
      <c r="L597">
        <v>0</v>
      </c>
      <c r="M597">
        <v>0</v>
      </c>
    </row>
    <row r="598" spans="1:13" ht="15" customHeight="1" x14ac:dyDescent="0.25">
      <c r="A598" t="s">
        <v>2381</v>
      </c>
      <c r="B598" t="s">
        <v>135</v>
      </c>
      <c r="C598">
        <v>0</v>
      </c>
      <c r="D598" t="s">
        <v>381</v>
      </c>
      <c r="E598" t="s">
        <v>2679</v>
      </c>
      <c r="F598">
        <v>32</v>
      </c>
      <c r="G598">
        <v>2200000</v>
      </c>
      <c r="H598" t="s">
        <v>7</v>
      </c>
      <c r="I598">
        <v>0</v>
      </c>
      <c r="J598">
        <v>0</v>
      </c>
      <c r="K598">
        <v>0</v>
      </c>
      <c r="L598">
        <v>0</v>
      </c>
      <c r="M598">
        <v>0</v>
      </c>
    </row>
    <row r="599" spans="1:13" ht="15" customHeight="1" x14ac:dyDescent="0.25">
      <c r="A599" t="s">
        <v>1602</v>
      </c>
      <c r="B599" t="s">
        <v>33</v>
      </c>
      <c r="C599">
        <v>0</v>
      </c>
      <c r="D599" t="s">
        <v>381</v>
      </c>
      <c r="E599" t="s">
        <v>2679</v>
      </c>
      <c r="F599">
        <v>27</v>
      </c>
      <c r="G599">
        <v>675000</v>
      </c>
      <c r="H599" t="s">
        <v>7</v>
      </c>
      <c r="I599">
        <v>0</v>
      </c>
      <c r="J599">
        <v>0</v>
      </c>
      <c r="K599">
        <v>0</v>
      </c>
      <c r="L599">
        <v>0</v>
      </c>
      <c r="M599">
        <v>0</v>
      </c>
    </row>
    <row r="600" spans="1:13" ht="15" customHeight="1" x14ac:dyDescent="0.25">
      <c r="A600" t="s">
        <v>2601</v>
      </c>
      <c r="B600" t="s">
        <v>33</v>
      </c>
      <c r="C600" t="s">
        <v>388</v>
      </c>
      <c r="D600" t="s">
        <v>82</v>
      </c>
      <c r="E600" t="s">
        <v>2692</v>
      </c>
      <c r="F600">
        <v>20</v>
      </c>
      <c r="G600">
        <v>799766</v>
      </c>
      <c r="H600">
        <v>799766</v>
      </c>
      <c r="I600">
        <v>799766</v>
      </c>
      <c r="J600" t="s">
        <v>8</v>
      </c>
      <c r="K600">
        <v>0</v>
      </c>
      <c r="L600">
        <v>0</v>
      </c>
      <c r="M600">
        <v>0</v>
      </c>
    </row>
    <row r="601" spans="1:13" ht="15" customHeight="1" x14ac:dyDescent="0.25">
      <c r="A601" t="s">
        <v>2856</v>
      </c>
      <c r="B601" t="s">
        <v>25</v>
      </c>
      <c r="C601" t="s">
        <v>388</v>
      </c>
      <c r="D601" t="s">
        <v>2440</v>
      </c>
      <c r="E601" t="s">
        <v>2448</v>
      </c>
      <c r="F601">
        <v>18</v>
      </c>
      <c r="G601">
        <v>925000</v>
      </c>
      <c r="H601">
        <v>925000</v>
      </c>
      <c r="I601">
        <v>925000</v>
      </c>
      <c r="J601" t="s">
        <v>8</v>
      </c>
      <c r="K601">
        <v>0</v>
      </c>
      <c r="L601">
        <v>0</v>
      </c>
      <c r="M601">
        <v>0</v>
      </c>
    </row>
    <row r="602" spans="1:13" ht="15" customHeight="1" x14ac:dyDescent="0.25">
      <c r="A602" t="s">
        <v>1869</v>
      </c>
      <c r="B602" t="s">
        <v>2505</v>
      </c>
      <c r="C602" t="s">
        <v>383</v>
      </c>
      <c r="D602" t="s">
        <v>127</v>
      </c>
      <c r="E602" t="s">
        <v>2679</v>
      </c>
      <c r="F602">
        <v>29</v>
      </c>
      <c r="G602">
        <v>6100000</v>
      </c>
      <c r="H602" t="s">
        <v>7</v>
      </c>
      <c r="I602">
        <v>0</v>
      </c>
      <c r="J602">
        <v>0</v>
      </c>
      <c r="K602">
        <v>0</v>
      </c>
      <c r="L602">
        <v>0</v>
      </c>
      <c r="M602">
        <v>0</v>
      </c>
    </row>
    <row r="603" spans="1:13" ht="15" customHeight="1" x14ac:dyDescent="0.25">
      <c r="A603" t="s">
        <v>2128</v>
      </c>
      <c r="B603" t="s">
        <v>6</v>
      </c>
      <c r="C603">
        <v>0</v>
      </c>
      <c r="D603" t="s">
        <v>2446</v>
      </c>
      <c r="E603" t="s">
        <v>2441</v>
      </c>
      <c r="F603">
        <v>31</v>
      </c>
      <c r="G603">
        <v>850000</v>
      </c>
      <c r="H603" t="s">
        <v>7</v>
      </c>
      <c r="I603">
        <v>0</v>
      </c>
      <c r="J603">
        <v>0</v>
      </c>
      <c r="K603">
        <v>0</v>
      </c>
      <c r="L603">
        <v>0</v>
      </c>
      <c r="M603">
        <v>0</v>
      </c>
    </row>
    <row r="604" spans="1:13" ht="15" customHeight="1" x14ac:dyDescent="0.25">
      <c r="A604" t="s">
        <v>1963</v>
      </c>
      <c r="B604" t="s">
        <v>16</v>
      </c>
      <c r="C604">
        <v>0</v>
      </c>
      <c r="D604" t="s">
        <v>381</v>
      </c>
      <c r="E604" t="s">
        <v>2679</v>
      </c>
      <c r="F604">
        <v>23</v>
      </c>
      <c r="G604" t="s">
        <v>8</v>
      </c>
      <c r="H604">
        <v>0</v>
      </c>
      <c r="I604">
        <v>0</v>
      </c>
      <c r="J604">
        <v>0</v>
      </c>
      <c r="K604">
        <v>0</v>
      </c>
      <c r="L604">
        <v>0</v>
      </c>
      <c r="M604">
        <v>0</v>
      </c>
    </row>
    <row r="605" spans="1:13" ht="15" customHeight="1" x14ac:dyDescent="0.25">
      <c r="A605" t="s">
        <v>2857</v>
      </c>
      <c r="B605" t="s">
        <v>29</v>
      </c>
      <c r="C605" t="s">
        <v>374</v>
      </c>
      <c r="D605" t="s">
        <v>88</v>
      </c>
      <c r="E605" t="s">
        <v>2679</v>
      </c>
      <c r="F605">
        <v>32</v>
      </c>
      <c r="G605">
        <v>5300000</v>
      </c>
      <c r="H605">
        <v>5300000</v>
      </c>
      <c r="I605">
        <v>5300000</v>
      </c>
      <c r="J605">
        <v>5300000</v>
      </c>
      <c r="K605" t="s">
        <v>7</v>
      </c>
      <c r="L605">
        <v>0</v>
      </c>
      <c r="M605">
        <v>0</v>
      </c>
    </row>
    <row r="606" spans="1:13" ht="15" customHeight="1" x14ac:dyDescent="0.25">
      <c r="A606" t="s">
        <v>2689</v>
      </c>
      <c r="B606" t="s">
        <v>33</v>
      </c>
      <c r="C606" t="s">
        <v>372</v>
      </c>
      <c r="D606" t="s">
        <v>88</v>
      </c>
      <c r="E606" t="s">
        <v>376</v>
      </c>
      <c r="F606">
        <v>34</v>
      </c>
      <c r="G606">
        <v>5300000</v>
      </c>
      <c r="H606" t="s">
        <v>7</v>
      </c>
      <c r="I606">
        <v>0</v>
      </c>
      <c r="J606">
        <v>0</v>
      </c>
      <c r="K606">
        <v>0</v>
      </c>
      <c r="L606">
        <v>0</v>
      </c>
      <c r="M606">
        <v>0</v>
      </c>
    </row>
    <row r="607" spans="1:13" ht="15" customHeight="1" x14ac:dyDescent="0.25">
      <c r="A607" t="s">
        <v>2797</v>
      </c>
      <c r="B607" t="s">
        <v>34</v>
      </c>
      <c r="C607">
        <v>0</v>
      </c>
      <c r="D607" t="s">
        <v>73</v>
      </c>
      <c r="E607" t="s">
        <v>2441</v>
      </c>
      <c r="F607">
        <v>24</v>
      </c>
      <c r="G607">
        <v>5500000</v>
      </c>
      <c r="H607">
        <v>5500000</v>
      </c>
      <c r="I607">
        <v>5500000</v>
      </c>
      <c r="J607">
        <v>5500000</v>
      </c>
      <c r="K607" t="s">
        <v>7</v>
      </c>
      <c r="L607">
        <v>0</v>
      </c>
      <c r="M607">
        <v>0</v>
      </c>
    </row>
    <row r="608" spans="1:13" ht="15" customHeight="1" x14ac:dyDescent="0.25">
      <c r="A608" t="s">
        <v>1746</v>
      </c>
      <c r="B608" t="s">
        <v>25</v>
      </c>
      <c r="C608">
        <v>0</v>
      </c>
      <c r="D608" t="s">
        <v>2455</v>
      </c>
      <c r="E608" t="s">
        <v>2448</v>
      </c>
      <c r="F608">
        <v>23</v>
      </c>
      <c r="G608" t="s">
        <v>8</v>
      </c>
      <c r="H608">
        <v>0</v>
      </c>
      <c r="I608">
        <v>0</v>
      </c>
      <c r="J608">
        <v>0</v>
      </c>
      <c r="K608">
        <v>0</v>
      </c>
      <c r="L608">
        <v>0</v>
      </c>
      <c r="M608">
        <v>0</v>
      </c>
    </row>
    <row r="609" spans="1:13" ht="15" customHeight="1" x14ac:dyDescent="0.25">
      <c r="A609" t="s">
        <v>1437</v>
      </c>
      <c r="B609" t="s">
        <v>17</v>
      </c>
      <c r="C609" t="s">
        <v>2513</v>
      </c>
      <c r="D609" t="s">
        <v>127</v>
      </c>
      <c r="E609" t="s">
        <v>2441</v>
      </c>
      <c r="F609">
        <v>35</v>
      </c>
      <c r="G609">
        <v>5100000</v>
      </c>
      <c r="H609" t="s">
        <v>7</v>
      </c>
      <c r="I609">
        <v>0</v>
      </c>
      <c r="J609">
        <v>0</v>
      </c>
      <c r="K609">
        <v>0</v>
      </c>
      <c r="L609">
        <v>0</v>
      </c>
      <c r="M609">
        <v>0</v>
      </c>
    </row>
    <row r="610" spans="1:13" ht="15" customHeight="1" x14ac:dyDescent="0.25">
      <c r="A610" t="s">
        <v>1774</v>
      </c>
      <c r="B610" t="s">
        <v>26</v>
      </c>
      <c r="C610" t="s">
        <v>388</v>
      </c>
      <c r="D610" t="s">
        <v>73</v>
      </c>
      <c r="E610" t="s">
        <v>2679</v>
      </c>
      <c r="F610">
        <v>21</v>
      </c>
      <c r="G610">
        <v>863333</v>
      </c>
      <c r="H610">
        <v>863333</v>
      </c>
      <c r="I610" t="s">
        <v>8</v>
      </c>
      <c r="J610">
        <v>0</v>
      </c>
      <c r="K610">
        <v>0</v>
      </c>
      <c r="L610">
        <v>0</v>
      </c>
      <c r="M610">
        <v>0</v>
      </c>
    </row>
    <row r="611" spans="1:13" ht="15" customHeight="1" x14ac:dyDescent="0.25">
      <c r="A611" t="s">
        <v>1447</v>
      </c>
      <c r="B611" t="s">
        <v>17</v>
      </c>
      <c r="C611" t="s">
        <v>388</v>
      </c>
      <c r="D611" t="s">
        <v>2446</v>
      </c>
      <c r="E611" t="s">
        <v>2441</v>
      </c>
      <c r="F611">
        <v>21</v>
      </c>
      <c r="G611">
        <v>913333</v>
      </c>
      <c r="H611">
        <v>913333</v>
      </c>
      <c r="I611" t="s">
        <v>8</v>
      </c>
      <c r="J611">
        <v>0</v>
      </c>
      <c r="K611">
        <v>0</v>
      </c>
      <c r="L611">
        <v>0</v>
      </c>
      <c r="M611">
        <v>0</v>
      </c>
    </row>
    <row r="612" spans="1:13" ht="15" customHeight="1" x14ac:dyDescent="0.25">
      <c r="A612" t="s">
        <v>2783</v>
      </c>
      <c r="B612" t="s">
        <v>2533</v>
      </c>
      <c r="C612" t="s">
        <v>422</v>
      </c>
      <c r="D612" t="s">
        <v>2698</v>
      </c>
      <c r="E612" t="s">
        <v>2679</v>
      </c>
      <c r="F612">
        <v>26</v>
      </c>
      <c r="G612">
        <v>5900000</v>
      </c>
      <c r="H612">
        <v>5900000</v>
      </c>
      <c r="I612">
        <v>5900000</v>
      </c>
      <c r="J612">
        <v>5900000</v>
      </c>
      <c r="K612" t="s">
        <v>7</v>
      </c>
      <c r="L612">
        <v>0</v>
      </c>
      <c r="M612">
        <v>0</v>
      </c>
    </row>
    <row r="613" spans="1:13" ht="15" customHeight="1" x14ac:dyDescent="0.25">
      <c r="A613" t="s">
        <v>1490</v>
      </c>
      <c r="B613" t="s">
        <v>22</v>
      </c>
      <c r="C613">
        <v>0</v>
      </c>
      <c r="D613" t="s">
        <v>2444</v>
      </c>
      <c r="E613" t="s">
        <v>2441</v>
      </c>
      <c r="F613">
        <v>25</v>
      </c>
      <c r="G613">
        <v>800000</v>
      </c>
      <c r="H613" t="s">
        <v>8</v>
      </c>
      <c r="I613">
        <v>0</v>
      </c>
      <c r="J613">
        <v>0</v>
      </c>
      <c r="K613">
        <v>0</v>
      </c>
      <c r="L613">
        <v>0</v>
      </c>
      <c r="M613">
        <v>0</v>
      </c>
    </row>
    <row r="614" spans="1:13" ht="15" customHeight="1" x14ac:dyDescent="0.25">
      <c r="A614" t="s">
        <v>1372</v>
      </c>
      <c r="B614" t="s">
        <v>9</v>
      </c>
      <c r="C614" t="s">
        <v>388</v>
      </c>
      <c r="D614" t="s">
        <v>2454</v>
      </c>
      <c r="E614" t="s">
        <v>2448</v>
      </c>
      <c r="F614">
        <v>22</v>
      </c>
      <c r="G614">
        <v>925000</v>
      </c>
      <c r="H614">
        <v>925000</v>
      </c>
      <c r="I614" t="s">
        <v>8</v>
      </c>
      <c r="J614">
        <v>0</v>
      </c>
      <c r="K614">
        <v>0</v>
      </c>
      <c r="L614">
        <v>0</v>
      </c>
      <c r="M614">
        <v>0</v>
      </c>
    </row>
    <row r="615" spans="1:13" ht="15" customHeight="1" x14ac:dyDescent="0.25">
      <c r="A615" t="s">
        <v>2750</v>
      </c>
      <c r="B615" t="s">
        <v>24</v>
      </c>
      <c r="C615" t="s">
        <v>390</v>
      </c>
      <c r="D615" t="s">
        <v>73</v>
      </c>
      <c r="E615" t="s">
        <v>2441</v>
      </c>
      <c r="F615">
        <v>18</v>
      </c>
      <c r="G615">
        <v>3775000</v>
      </c>
      <c r="H615">
        <v>3775000</v>
      </c>
      <c r="I615">
        <v>3775000</v>
      </c>
      <c r="J615" t="s">
        <v>8</v>
      </c>
      <c r="K615">
        <v>0</v>
      </c>
      <c r="L615">
        <v>0</v>
      </c>
      <c r="M615">
        <v>0</v>
      </c>
    </row>
    <row r="616" spans="1:13" ht="15" customHeight="1" x14ac:dyDescent="0.25">
      <c r="A616" t="s">
        <v>2552</v>
      </c>
      <c r="B616" t="s">
        <v>34</v>
      </c>
      <c r="C616" t="s">
        <v>388</v>
      </c>
      <c r="D616" t="s">
        <v>2447</v>
      </c>
      <c r="E616" t="s">
        <v>2441</v>
      </c>
      <c r="F616">
        <v>19</v>
      </c>
      <c r="G616">
        <v>1604167</v>
      </c>
      <c r="H616">
        <v>1604167</v>
      </c>
      <c r="I616" t="s">
        <v>8</v>
      </c>
      <c r="J616">
        <v>0</v>
      </c>
      <c r="K616">
        <v>0</v>
      </c>
      <c r="L616">
        <v>0</v>
      </c>
      <c r="M616">
        <v>0</v>
      </c>
    </row>
    <row r="617" spans="1:13" ht="15" customHeight="1" x14ac:dyDescent="0.25">
      <c r="A617" t="s">
        <v>2383</v>
      </c>
      <c r="B617" t="s">
        <v>21</v>
      </c>
      <c r="C617">
        <v>0</v>
      </c>
      <c r="D617" t="s">
        <v>2446</v>
      </c>
      <c r="E617" t="s">
        <v>2441</v>
      </c>
      <c r="F617">
        <v>30</v>
      </c>
      <c r="G617">
        <v>700000</v>
      </c>
      <c r="H617">
        <v>700000</v>
      </c>
      <c r="I617" t="s">
        <v>7</v>
      </c>
      <c r="J617">
        <v>0</v>
      </c>
      <c r="K617">
        <v>0</v>
      </c>
      <c r="L617">
        <v>0</v>
      </c>
      <c r="M617">
        <v>0</v>
      </c>
    </row>
    <row r="618" spans="1:13" ht="15" customHeight="1" x14ac:dyDescent="0.25">
      <c r="A618" t="s">
        <v>1470</v>
      </c>
      <c r="B618" t="s">
        <v>2533</v>
      </c>
      <c r="C618">
        <v>0</v>
      </c>
      <c r="D618" t="s">
        <v>2691</v>
      </c>
      <c r="E618" t="s">
        <v>2692</v>
      </c>
      <c r="F618">
        <v>23</v>
      </c>
      <c r="G618">
        <v>715000</v>
      </c>
      <c r="H618" t="s">
        <v>8</v>
      </c>
      <c r="I618">
        <v>0</v>
      </c>
      <c r="J618">
        <v>0</v>
      </c>
      <c r="K618">
        <v>0</v>
      </c>
      <c r="L618">
        <v>0</v>
      </c>
      <c r="M618">
        <v>0</v>
      </c>
    </row>
    <row r="619" spans="1:13" ht="15" customHeight="1" x14ac:dyDescent="0.25">
      <c r="A619" t="s">
        <v>2561</v>
      </c>
      <c r="B619" t="s">
        <v>32</v>
      </c>
      <c r="C619" t="s">
        <v>388</v>
      </c>
      <c r="D619" t="s">
        <v>73</v>
      </c>
      <c r="E619" t="s">
        <v>2448</v>
      </c>
      <c r="F619">
        <v>20</v>
      </c>
      <c r="G619">
        <v>925000</v>
      </c>
      <c r="H619">
        <v>925000</v>
      </c>
      <c r="I619">
        <v>925000</v>
      </c>
      <c r="J619" t="s">
        <v>8</v>
      </c>
      <c r="K619">
        <v>0</v>
      </c>
      <c r="L619">
        <v>0</v>
      </c>
      <c r="M619">
        <v>0</v>
      </c>
    </row>
    <row r="620" spans="1:13" ht="15" customHeight="1" x14ac:dyDescent="0.25">
      <c r="A620" t="s">
        <v>1398</v>
      </c>
      <c r="B620" t="s">
        <v>10</v>
      </c>
      <c r="C620">
        <v>0</v>
      </c>
      <c r="D620" t="s">
        <v>382</v>
      </c>
      <c r="E620" t="s">
        <v>2679</v>
      </c>
      <c r="F620">
        <v>34</v>
      </c>
      <c r="G620">
        <v>2250000</v>
      </c>
      <c r="H620" t="s">
        <v>7</v>
      </c>
      <c r="I620">
        <v>0</v>
      </c>
      <c r="J620">
        <v>0</v>
      </c>
      <c r="K620">
        <v>0</v>
      </c>
      <c r="L620">
        <v>0</v>
      </c>
      <c r="M620">
        <v>0</v>
      </c>
    </row>
    <row r="621" spans="1:13" ht="15" customHeight="1" x14ac:dyDescent="0.25">
      <c r="A621" t="s">
        <v>2571</v>
      </c>
      <c r="B621" t="s">
        <v>26</v>
      </c>
      <c r="C621" t="s">
        <v>388</v>
      </c>
      <c r="D621" t="s">
        <v>127</v>
      </c>
      <c r="E621" t="s">
        <v>2692</v>
      </c>
      <c r="F621">
        <v>22</v>
      </c>
      <c r="G621">
        <v>925000</v>
      </c>
      <c r="H621">
        <v>925000</v>
      </c>
      <c r="I621" t="s">
        <v>8</v>
      </c>
      <c r="J621">
        <v>0</v>
      </c>
      <c r="K621">
        <v>0</v>
      </c>
      <c r="L621">
        <v>0</v>
      </c>
      <c r="M621">
        <v>0</v>
      </c>
    </row>
    <row r="622" spans="1:13" ht="15" customHeight="1" x14ac:dyDescent="0.25">
      <c r="A622" t="s">
        <v>2071</v>
      </c>
      <c r="B622" t="s">
        <v>31</v>
      </c>
      <c r="C622">
        <v>0</v>
      </c>
      <c r="D622" t="s">
        <v>127</v>
      </c>
      <c r="E622" t="s">
        <v>2692</v>
      </c>
      <c r="F622">
        <v>24</v>
      </c>
      <c r="G622">
        <v>700000</v>
      </c>
      <c r="H622" t="s">
        <v>8</v>
      </c>
      <c r="I622">
        <v>0</v>
      </c>
      <c r="J622">
        <v>0</v>
      </c>
      <c r="K622">
        <v>0</v>
      </c>
      <c r="L622">
        <v>0</v>
      </c>
      <c r="M622">
        <v>0</v>
      </c>
    </row>
    <row r="623" spans="1:13" ht="15" customHeight="1" x14ac:dyDescent="0.25">
      <c r="A623" t="s">
        <v>1467</v>
      </c>
      <c r="B623" t="s">
        <v>33</v>
      </c>
      <c r="C623">
        <v>0</v>
      </c>
      <c r="D623" t="s">
        <v>127</v>
      </c>
      <c r="E623" t="s">
        <v>2679</v>
      </c>
      <c r="F623">
        <v>29</v>
      </c>
      <c r="G623">
        <v>700000</v>
      </c>
      <c r="H623" t="s">
        <v>7</v>
      </c>
      <c r="I623">
        <v>0</v>
      </c>
      <c r="J623">
        <v>0</v>
      </c>
      <c r="K623">
        <v>0</v>
      </c>
      <c r="L623">
        <v>0</v>
      </c>
      <c r="M623">
        <v>0</v>
      </c>
    </row>
    <row r="624" spans="1:13" ht="15" customHeight="1" x14ac:dyDescent="0.25">
      <c r="A624" t="s">
        <v>1401</v>
      </c>
      <c r="B624" t="s">
        <v>10</v>
      </c>
      <c r="C624">
        <v>0</v>
      </c>
      <c r="D624" t="s">
        <v>127</v>
      </c>
      <c r="E624" t="s">
        <v>2679</v>
      </c>
      <c r="F624">
        <v>33</v>
      </c>
      <c r="G624">
        <v>2750000</v>
      </c>
      <c r="H624">
        <v>2750000</v>
      </c>
      <c r="I624" t="s">
        <v>7</v>
      </c>
      <c r="J624">
        <v>0</v>
      </c>
      <c r="K624">
        <v>0</v>
      </c>
      <c r="L624">
        <v>0</v>
      </c>
      <c r="M624">
        <v>0</v>
      </c>
    </row>
    <row r="625" spans="1:13" ht="15" customHeight="1" x14ac:dyDescent="0.25">
      <c r="A625" t="s">
        <v>2578</v>
      </c>
      <c r="B625" t="s">
        <v>25</v>
      </c>
      <c r="C625" t="s">
        <v>388</v>
      </c>
      <c r="D625" t="s">
        <v>2446</v>
      </c>
      <c r="E625" t="s">
        <v>2448</v>
      </c>
      <c r="F625">
        <v>24</v>
      </c>
      <c r="G625">
        <v>925000</v>
      </c>
      <c r="H625" t="s">
        <v>8</v>
      </c>
      <c r="I625">
        <v>0</v>
      </c>
      <c r="J625">
        <v>0</v>
      </c>
      <c r="K625">
        <v>0</v>
      </c>
      <c r="L625">
        <v>0</v>
      </c>
      <c r="M625">
        <v>0</v>
      </c>
    </row>
    <row r="626" spans="1:13" ht="15" customHeight="1" x14ac:dyDescent="0.25">
      <c r="A626" t="s">
        <v>1589</v>
      </c>
      <c r="B626" t="s">
        <v>33</v>
      </c>
      <c r="C626" t="s">
        <v>383</v>
      </c>
      <c r="D626" t="s">
        <v>93</v>
      </c>
      <c r="E626" t="s">
        <v>376</v>
      </c>
      <c r="F626">
        <v>27</v>
      </c>
      <c r="G626">
        <v>2250000</v>
      </c>
      <c r="H626">
        <v>2250000</v>
      </c>
      <c r="I626" t="s">
        <v>7</v>
      </c>
      <c r="J626">
        <v>0</v>
      </c>
      <c r="K626">
        <v>0</v>
      </c>
      <c r="L626">
        <v>0</v>
      </c>
      <c r="M626">
        <v>0</v>
      </c>
    </row>
    <row r="627" spans="1:13" ht="15" customHeight="1" x14ac:dyDescent="0.25">
      <c r="A627" t="s">
        <v>2263</v>
      </c>
      <c r="B627" t="s">
        <v>20</v>
      </c>
      <c r="C627">
        <v>0</v>
      </c>
      <c r="D627" t="s">
        <v>2452</v>
      </c>
      <c r="E627" t="s">
        <v>2441</v>
      </c>
      <c r="F627">
        <v>25</v>
      </c>
      <c r="G627">
        <v>2425000</v>
      </c>
      <c r="H627">
        <v>2425000</v>
      </c>
      <c r="I627" t="s">
        <v>7</v>
      </c>
      <c r="J627">
        <v>0</v>
      </c>
      <c r="K627">
        <v>0</v>
      </c>
      <c r="L627">
        <v>0</v>
      </c>
      <c r="M627">
        <v>0</v>
      </c>
    </row>
    <row r="628" spans="1:13" ht="15" customHeight="1" x14ac:dyDescent="0.25">
      <c r="A628" t="s">
        <v>2288</v>
      </c>
      <c r="B628" t="s">
        <v>20</v>
      </c>
      <c r="C628" t="s">
        <v>388</v>
      </c>
      <c r="D628" t="s">
        <v>2442</v>
      </c>
      <c r="E628" t="s">
        <v>2448</v>
      </c>
      <c r="F628">
        <v>23</v>
      </c>
      <c r="G628">
        <v>706667</v>
      </c>
      <c r="H628" t="s">
        <v>8</v>
      </c>
      <c r="I628">
        <v>0</v>
      </c>
      <c r="J628">
        <v>0</v>
      </c>
      <c r="K628">
        <v>0</v>
      </c>
      <c r="L628">
        <v>0</v>
      </c>
      <c r="M628">
        <v>0</v>
      </c>
    </row>
    <row r="629" spans="1:13" ht="15" customHeight="1" x14ac:dyDescent="0.25">
      <c r="A629" t="s">
        <v>1576</v>
      </c>
      <c r="B629" t="s">
        <v>23</v>
      </c>
      <c r="C629" t="s">
        <v>388</v>
      </c>
      <c r="D629" t="s">
        <v>127</v>
      </c>
      <c r="E629" t="s">
        <v>2692</v>
      </c>
      <c r="F629">
        <v>22</v>
      </c>
      <c r="G629">
        <v>925000</v>
      </c>
      <c r="H629" t="s">
        <v>8</v>
      </c>
      <c r="I629">
        <v>0</v>
      </c>
      <c r="J629">
        <v>0</v>
      </c>
      <c r="K629">
        <v>0</v>
      </c>
      <c r="L629">
        <v>0</v>
      </c>
      <c r="M629">
        <v>0</v>
      </c>
    </row>
    <row r="630" spans="1:13" ht="15" customHeight="1" x14ac:dyDescent="0.25">
      <c r="A630" t="s">
        <v>2031</v>
      </c>
      <c r="B630" t="s">
        <v>23</v>
      </c>
      <c r="C630">
        <v>0</v>
      </c>
      <c r="D630" t="s">
        <v>381</v>
      </c>
      <c r="E630" t="s">
        <v>2679</v>
      </c>
      <c r="F630">
        <v>31</v>
      </c>
      <c r="G630">
        <v>675000</v>
      </c>
      <c r="H630" t="s">
        <v>7</v>
      </c>
      <c r="I630">
        <v>0</v>
      </c>
      <c r="J630">
        <v>0</v>
      </c>
      <c r="K630">
        <v>0</v>
      </c>
      <c r="L630">
        <v>0</v>
      </c>
      <c r="M630">
        <v>0</v>
      </c>
    </row>
    <row r="631" spans="1:13" ht="15" customHeight="1" x14ac:dyDescent="0.25">
      <c r="A631" t="s">
        <v>1717</v>
      </c>
      <c r="B631" t="s">
        <v>24</v>
      </c>
      <c r="C631">
        <v>0</v>
      </c>
      <c r="D631" t="s">
        <v>82</v>
      </c>
      <c r="E631" t="s">
        <v>2448</v>
      </c>
      <c r="F631">
        <v>23</v>
      </c>
      <c r="G631">
        <v>700000</v>
      </c>
      <c r="H631" t="s">
        <v>8</v>
      </c>
      <c r="I631">
        <v>0</v>
      </c>
      <c r="J631">
        <v>0</v>
      </c>
      <c r="K631">
        <v>0</v>
      </c>
      <c r="L631">
        <v>0</v>
      </c>
      <c r="M631">
        <v>0</v>
      </c>
    </row>
    <row r="632" spans="1:13" ht="15" customHeight="1" x14ac:dyDescent="0.25">
      <c r="A632" t="s">
        <v>2196</v>
      </c>
      <c r="B632" t="s">
        <v>12</v>
      </c>
      <c r="C632">
        <v>0</v>
      </c>
      <c r="D632" t="s">
        <v>73</v>
      </c>
      <c r="E632" t="s">
        <v>2441</v>
      </c>
      <c r="F632">
        <v>24</v>
      </c>
      <c r="G632">
        <v>1675000</v>
      </c>
      <c r="H632" t="s">
        <v>8</v>
      </c>
      <c r="I632">
        <v>0</v>
      </c>
      <c r="J632">
        <v>0</v>
      </c>
      <c r="K632">
        <v>0</v>
      </c>
      <c r="L632">
        <v>0</v>
      </c>
      <c r="M632">
        <v>0</v>
      </c>
    </row>
    <row r="633" spans="1:13" ht="15" customHeight="1" x14ac:dyDescent="0.25">
      <c r="A633" t="s">
        <v>1956</v>
      </c>
      <c r="B633" t="s">
        <v>16</v>
      </c>
      <c r="C633">
        <v>0</v>
      </c>
      <c r="D633" t="s">
        <v>2698</v>
      </c>
      <c r="E633" t="s">
        <v>2679</v>
      </c>
      <c r="F633">
        <v>26</v>
      </c>
      <c r="G633">
        <v>2300000</v>
      </c>
      <c r="H633" t="s">
        <v>7</v>
      </c>
      <c r="I633">
        <v>0</v>
      </c>
      <c r="J633">
        <v>0</v>
      </c>
      <c r="K633">
        <v>0</v>
      </c>
      <c r="L633">
        <v>0</v>
      </c>
      <c r="M633">
        <v>0</v>
      </c>
    </row>
    <row r="634" spans="1:13" ht="15" customHeight="1" x14ac:dyDescent="0.25">
      <c r="A634" t="s">
        <v>2877</v>
      </c>
      <c r="B634" t="s">
        <v>23</v>
      </c>
      <c r="C634">
        <v>0</v>
      </c>
      <c r="D634" t="s">
        <v>2698</v>
      </c>
      <c r="E634" t="s">
        <v>2679</v>
      </c>
      <c r="F634">
        <v>27</v>
      </c>
      <c r="G634">
        <v>2000000</v>
      </c>
      <c r="H634">
        <v>2000000</v>
      </c>
      <c r="I634">
        <v>2000000</v>
      </c>
      <c r="J634" t="s">
        <v>7</v>
      </c>
      <c r="K634">
        <v>0</v>
      </c>
      <c r="L634">
        <v>0</v>
      </c>
      <c r="M634">
        <v>0</v>
      </c>
    </row>
    <row r="635" spans="1:13" ht="15" customHeight="1" x14ac:dyDescent="0.25">
      <c r="A635" t="s">
        <v>1539</v>
      </c>
      <c r="B635" t="s">
        <v>27</v>
      </c>
      <c r="C635" t="s">
        <v>388</v>
      </c>
      <c r="D635" t="s">
        <v>2446</v>
      </c>
      <c r="E635" t="s">
        <v>2441</v>
      </c>
      <c r="F635">
        <v>23</v>
      </c>
      <c r="G635">
        <v>801667</v>
      </c>
      <c r="H635" t="s">
        <v>8</v>
      </c>
      <c r="I635">
        <v>0</v>
      </c>
      <c r="J635">
        <v>0</v>
      </c>
      <c r="K635">
        <v>0</v>
      </c>
      <c r="L635">
        <v>0</v>
      </c>
      <c r="M635">
        <v>0</v>
      </c>
    </row>
    <row r="636" spans="1:13" ht="15" customHeight="1" x14ac:dyDescent="0.25">
      <c r="A636" t="s">
        <v>1847</v>
      </c>
      <c r="B636" t="s">
        <v>29</v>
      </c>
      <c r="C636">
        <v>0</v>
      </c>
      <c r="D636" t="s">
        <v>127</v>
      </c>
      <c r="E636" t="s">
        <v>2692</v>
      </c>
      <c r="F636">
        <v>24</v>
      </c>
      <c r="G636">
        <v>675000</v>
      </c>
      <c r="H636" t="s">
        <v>8</v>
      </c>
      <c r="I636">
        <v>0</v>
      </c>
      <c r="J636">
        <v>0</v>
      </c>
      <c r="K636">
        <v>0</v>
      </c>
      <c r="L636">
        <v>0</v>
      </c>
      <c r="M636">
        <v>0</v>
      </c>
    </row>
    <row r="637" spans="1:13" ht="15" customHeight="1" x14ac:dyDescent="0.25">
      <c r="A637" t="s">
        <v>2354</v>
      </c>
      <c r="B637" t="s">
        <v>34</v>
      </c>
      <c r="C637" t="s">
        <v>388</v>
      </c>
      <c r="D637" t="s">
        <v>2440</v>
      </c>
      <c r="E637" t="s">
        <v>2448</v>
      </c>
      <c r="F637">
        <v>21</v>
      </c>
      <c r="G637">
        <v>925000</v>
      </c>
      <c r="H637">
        <v>925000</v>
      </c>
      <c r="I637" t="s">
        <v>8</v>
      </c>
      <c r="J637">
        <v>0</v>
      </c>
      <c r="K637">
        <v>0</v>
      </c>
      <c r="L637">
        <v>0</v>
      </c>
      <c r="M637">
        <v>0</v>
      </c>
    </row>
    <row r="638" spans="1:13" ht="15" customHeight="1" x14ac:dyDescent="0.25">
      <c r="A638" t="s">
        <v>2040</v>
      </c>
      <c r="B638" t="s">
        <v>23</v>
      </c>
      <c r="C638" t="s">
        <v>388</v>
      </c>
      <c r="D638" t="s">
        <v>93</v>
      </c>
      <c r="E638" t="s">
        <v>2692</v>
      </c>
      <c r="F638">
        <v>22</v>
      </c>
      <c r="G638">
        <v>713333</v>
      </c>
      <c r="H638">
        <v>713333</v>
      </c>
      <c r="I638" t="s">
        <v>8</v>
      </c>
      <c r="J638">
        <v>0</v>
      </c>
      <c r="K638">
        <v>0</v>
      </c>
      <c r="L638">
        <v>0</v>
      </c>
      <c r="M638">
        <v>0</v>
      </c>
    </row>
    <row r="639" spans="1:13" ht="15" customHeight="1" x14ac:dyDescent="0.25">
      <c r="A639" t="s">
        <v>2458</v>
      </c>
      <c r="B639" t="s">
        <v>63</v>
      </c>
      <c r="C639" t="s">
        <v>388</v>
      </c>
      <c r="D639" t="s">
        <v>73</v>
      </c>
      <c r="E639" t="s">
        <v>2692</v>
      </c>
      <c r="F639">
        <v>18</v>
      </c>
      <c r="G639">
        <v>925000</v>
      </c>
      <c r="H639">
        <v>925000</v>
      </c>
      <c r="I639">
        <v>925000</v>
      </c>
      <c r="J639" t="s">
        <v>8</v>
      </c>
      <c r="K639">
        <v>0</v>
      </c>
      <c r="L639">
        <v>0</v>
      </c>
      <c r="M639">
        <v>0</v>
      </c>
    </row>
    <row r="640" spans="1:13" ht="15" customHeight="1" x14ac:dyDescent="0.25">
      <c r="A640" t="s">
        <v>2820</v>
      </c>
      <c r="B640" t="s">
        <v>14</v>
      </c>
      <c r="C640">
        <v>0</v>
      </c>
      <c r="D640" t="s">
        <v>2454</v>
      </c>
      <c r="E640" t="s">
        <v>2441</v>
      </c>
      <c r="F640">
        <v>26</v>
      </c>
      <c r="G640">
        <v>3750000</v>
      </c>
      <c r="H640">
        <v>3750000</v>
      </c>
      <c r="I640">
        <v>3750000</v>
      </c>
      <c r="J640" t="s">
        <v>7</v>
      </c>
      <c r="K640">
        <v>0</v>
      </c>
      <c r="L640">
        <v>0</v>
      </c>
      <c r="M640">
        <v>0</v>
      </c>
    </row>
    <row r="641" spans="1:13" ht="15" customHeight="1" x14ac:dyDescent="0.25">
      <c r="A641" t="s">
        <v>1436</v>
      </c>
      <c r="B641" t="s">
        <v>2505</v>
      </c>
      <c r="C641">
        <v>0</v>
      </c>
      <c r="D641" t="s">
        <v>381</v>
      </c>
      <c r="E641" t="s">
        <v>2679</v>
      </c>
      <c r="F641">
        <v>28</v>
      </c>
      <c r="G641">
        <v>2500000</v>
      </c>
      <c r="H641">
        <v>2500000</v>
      </c>
      <c r="I641">
        <v>2500000</v>
      </c>
      <c r="J641">
        <v>2500000</v>
      </c>
      <c r="K641" t="s">
        <v>7</v>
      </c>
      <c r="L641">
        <v>0</v>
      </c>
      <c r="M641">
        <v>0</v>
      </c>
    </row>
    <row r="642" spans="1:13" ht="15" customHeight="1" x14ac:dyDescent="0.25">
      <c r="A642" t="s">
        <v>2576</v>
      </c>
      <c r="B642" t="s">
        <v>25</v>
      </c>
      <c r="C642">
        <v>0</v>
      </c>
      <c r="D642" t="s">
        <v>73</v>
      </c>
      <c r="E642" t="s">
        <v>2448</v>
      </c>
      <c r="F642">
        <v>25</v>
      </c>
      <c r="G642">
        <v>792500</v>
      </c>
      <c r="H642">
        <v>792500</v>
      </c>
      <c r="I642" t="s">
        <v>7</v>
      </c>
      <c r="J642">
        <v>0</v>
      </c>
      <c r="K642">
        <v>0</v>
      </c>
      <c r="L642">
        <v>0</v>
      </c>
      <c r="M642">
        <v>0</v>
      </c>
    </row>
    <row r="643" spans="1:13" ht="15" customHeight="1" x14ac:dyDescent="0.25">
      <c r="A643" t="s">
        <v>1871</v>
      </c>
      <c r="B643" t="s">
        <v>2505</v>
      </c>
      <c r="C643" t="s">
        <v>388</v>
      </c>
      <c r="D643" t="s">
        <v>382</v>
      </c>
      <c r="E643" t="s">
        <v>2692</v>
      </c>
      <c r="F643">
        <v>21</v>
      </c>
      <c r="G643">
        <v>925000</v>
      </c>
      <c r="H643" t="s">
        <v>8</v>
      </c>
      <c r="I643">
        <v>0</v>
      </c>
      <c r="J643">
        <v>0</v>
      </c>
      <c r="K643">
        <v>0</v>
      </c>
      <c r="L643">
        <v>0</v>
      </c>
      <c r="M643">
        <v>0</v>
      </c>
    </row>
    <row r="644" spans="1:13" ht="15" customHeight="1" x14ac:dyDescent="0.25">
      <c r="A644" t="s">
        <v>2777</v>
      </c>
      <c r="B644" t="s">
        <v>23</v>
      </c>
      <c r="C644">
        <v>0</v>
      </c>
      <c r="D644" t="s">
        <v>2686</v>
      </c>
      <c r="E644" t="s">
        <v>2679</v>
      </c>
      <c r="F644">
        <v>27</v>
      </c>
      <c r="G644">
        <v>8000000</v>
      </c>
      <c r="H644">
        <v>8000000</v>
      </c>
      <c r="I644">
        <v>8000000</v>
      </c>
      <c r="J644">
        <v>8000000</v>
      </c>
      <c r="K644">
        <v>8000000</v>
      </c>
      <c r="L644">
        <v>8000000</v>
      </c>
      <c r="M644" t="s">
        <v>7</v>
      </c>
    </row>
    <row r="645" spans="1:13" ht="15" customHeight="1" x14ac:dyDescent="0.25">
      <c r="A645" t="s">
        <v>1414</v>
      </c>
      <c r="B645" t="s">
        <v>10</v>
      </c>
      <c r="C645" t="s">
        <v>388</v>
      </c>
      <c r="D645" t="s">
        <v>127</v>
      </c>
      <c r="E645" t="s">
        <v>2692</v>
      </c>
      <c r="F645">
        <v>23</v>
      </c>
      <c r="G645">
        <v>925000</v>
      </c>
      <c r="H645" t="s">
        <v>8</v>
      </c>
      <c r="I645">
        <v>0</v>
      </c>
      <c r="J645">
        <v>0</v>
      </c>
      <c r="K645">
        <v>0</v>
      </c>
      <c r="L645">
        <v>0</v>
      </c>
      <c r="M645">
        <v>0</v>
      </c>
    </row>
    <row r="646" spans="1:13" ht="15" customHeight="1" x14ac:dyDescent="0.25">
      <c r="A646" t="s">
        <v>2702</v>
      </c>
      <c r="B646" t="s">
        <v>10</v>
      </c>
      <c r="C646" t="s">
        <v>383</v>
      </c>
      <c r="D646" t="s">
        <v>2703</v>
      </c>
      <c r="E646" t="s">
        <v>2679</v>
      </c>
      <c r="F646">
        <v>28</v>
      </c>
      <c r="G646">
        <v>4500000</v>
      </c>
      <c r="H646">
        <v>4500000</v>
      </c>
      <c r="I646" t="s">
        <v>7</v>
      </c>
      <c r="J646">
        <v>0</v>
      </c>
      <c r="K646">
        <v>0</v>
      </c>
      <c r="L646">
        <v>0</v>
      </c>
      <c r="M646">
        <v>0</v>
      </c>
    </row>
    <row r="647" spans="1:13" ht="15" customHeight="1" x14ac:dyDescent="0.25">
      <c r="A647" t="s">
        <v>1960</v>
      </c>
      <c r="B647" t="s">
        <v>16</v>
      </c>
      <c r="C647">
        <v>0</v>
      </c>
      <c r="D647" t="s">
        <v>381</v>
      </c>
      <c r="E647" t="s">
        <v>376</v>
      </c>
      <c r="F647">
        <v>27</v>
      </c>
      <c r="G647">
        <v>2350000</v>
      </c>
      <c r="H647">
        <v>2350000</v>
      </c>
      <c r="I647" t="s">
        <v>7</v>
      </c>
      <c r="J647">
        <v>0</v>
      </c>
      <c r="K647">
        <v>0</v>
      </c>
      <c r="L647">
        <v>0</v>
      </c>
      <c r="M647">
        <v>0</v>
      </c>
    </row>
    <row r="648" spans="1:13" ht="15" customHeight="1" x14ac:dyDescent="0.25">
      <c r="A648" t="s">
        <v>1837</v>
      </c>
      <c r="B648" t="s">
        <v>29</v>
      </c>
      <c r="C648">
        <v>0</v>
      </c>
      <c r="D648" t="s">
        <v>2681</v>
      </c>
      <c r="E648" t="s">
        <v>2692</v>
      </c>
      <c r="F648">
        <v>25</v>
      </c>
      <c r="G648">
        <v>700000</v>
      </c>
      <c r="H648" t="s">
        <v>8</v>
      </c>
      <c r="I648">
        <v>0</v>
      </c>
      <c r="J648">
        <v>0</v>
      </c>
      <c r="K648">
        <v>0</v>
      </c>
      <c r="L648">
        <v>0</v>
      </c>
      <c r="M648">
        <v>0</v>
      </c>
    </row>
    <row r="649" spans="1:13" ht="15" customHeight="1" x14ac:dyDescent="0.25">
      <c r="A649" t="s">
        <v>2823</v>
      </c>
      <c r="B649" t="s">
        <v>15</v>
      </c>
      <c r="C649" t="s">
        <v>372</v>
      </c>
      <c r="D649" t="s">
        <v>2446</v>
      </c>
      <c r="E649" t="s">
        <v>2441</v>
      </c>
      <c r="F649">
        <v>31</v>
      </c>
      <c r="G649">
        <v>6000000</v>
      </c>
      <c r="H649">
        <v>6000000</v>
      </c>
      <c r="I649">
        <v>6000000</v>
      </c>
      <c r="J649">
        <v>6000000</v>
      </c>
      <c r="K649" t="s">
        <v>7</v>
      </c>
      <c r="L649">
        <v>0</v>
      </c>
      <c r="M649">
        <v>0</v>
      </c>
    </row>
    <row r="650" spans="1:13" ht="15" customHeight="1" x14ac:dyDescent="0.25">
      <c r="A650" t="s">
        <v>1832</v>
      </c>
      <c r="B650" t="s">
        <v>29</v>
      </c>
      <c r="C650">
        <v>0</v>
      </c>
      <c r="D650" t="s">
        <v>382</v>
      </c>
      <c r="E650" t="s">
        <v>2679</v>
      </c>
      <c r="F650">
        <v>32</v>
      </c>
      <c r="G650">
        <v>3250000</v>
      </c>
      <c r="H650">
        <v>3250000</v>
      </c>
      <c r="I650">
        <v>3250000</v>
      </c>
      <c r="J650">
        <v>3250000</v>
      </c>
      <c r="K650" t="s">
        <v>7</v>
      </c>
      <c r="L650">
        <v>0</v>
      </c>
      <c r="M650">
        <v>0</v>
      </c>
    </row>
    <row r="651" spans="1:13" ht="15" customHeight="1" x14ac:dyDescent="0.25">
      <c r="A651" t="s">
        <v>1916</v>
      </c>
      <c r="B651" t="s">
        <v>21</v>
      </c>
      <c r="C651">
        <v>0</v>
      </c>
      <c r="D651" t="s">
        <v>73</v>
      </c>
      <c r="E651" t="s">
        <v>2448</v>
      </c>
      <c r="F651">
        <v>24</v>
      </c>
      <c r="G651">
        <v>700000</v>
      </c>
      <c r="H651">
        <v>700000</v>
      </c>
      <c r="I651" t="s">
        <v>8</v>
      </c>
      <c r="J651">
        <v>0</v>
      </c>
      <c r="K651">
        <v>0</v>
      </c>
      <c r="L651">
        <v>0</v>
      </c>
      <c r="M651">
        <v>0</v>
      </c>
    </row>
    <row r="652" spans="1:13" ht="15" customHeight="1" x14ac:dyDescent="0.25">
      <c r="A652" t="s">
        <v>2468</v>
      </c>
      <c r="B652" t="s">
        <v>13</v>
      </c>
      <c r="C652" t="s">
        <v>388</v>
      </c>
      <c r="D652" t="s">
        <v>2440</v>
      </c>
      <c r="E652" t="s">
        <v>2448</v>
      </c>
      <c r="F652">
        <v>21</v>
      </c>
      <c r="G652">
        <v>925000</v>
      </c>
      <c r="H652">
        <v>925000</v>
      </c>
      <c r="I652">
        <v>925000</v>
      </c>
      <c r="J652" t="s">
        <v>8</v>
      </c>
      <c r="K652">
        <v>0</v>
      </c>
      <c r="L652">
        <v>0</v>
      </c>
      <c r="M652">
        <v>0</v>
      </c>
    </row>
    <row r="653" spans="1:13" ht="15" customHeight="1" x14ac:dyDescent="0.25">
      <c r="A653" t="s">
        <v>1550</v>
      </c>
      <c r="B653" t="s">
        <v>32</v>
      </c>
      <c r="C653" t="s">
        <v>374</v>
      </c>
      <c r="D653" t="s">
        <v>2464</v>
      </c>
      <c r="E653" t="s">
        <v>2441</v>
      </c>
      <c r="F653">
        <v>29</v>
      </c>
      <c r="G653">
        <v>5000000</v>
      </c>
      <c r="H653">
        <v>5000000</v>
      </c>
      <c r="I653">
        <v>5000000</v>
      </c>
      <c r="J653">
        <v>5000000</v>
      </c>
      <c r="K653">
        <v>5000000</v>
      </c>
      <c r="L653" t="s">
        <v>7</v>
      </c>
      <c r="M653">
        <v>0</v>
      </c>
    </row>
    <row r="654" spans="1:13" ht="15" customHeight="1" x14ac:dyDescent="0.25">
      <c r="A654" t="s">
        <v>1595</v>
      </c>
      <c r="B654" t="s">
        <v>33</v>
      </c>
      <c r="C654">
        <v>0</v>
      </c>
      <c r="D654" t="s">
        <v>93</v>
      </c>
      <c r="E654" t="s">
        <v>2679</v>
      </c>
      <c r="F654">
        <v>24</v>
      </c>
      <c r="G654">
        <v>3400000</v>
      </c>
      <c r="H654">
        <v>3400000</v>
      </c>
      <c r="I654">
        <v>3400000</v>
      </c>
      <c r="J654">
        <v>3400000</v>
      </c>
      <c r="K654" t="s">
        <v>7</v>
      </c>
      <c r="L654">
        <v>0</v>
      </c>
      <c r="M654">
        <v>0</v>
      </c>
    </row>
    <row r="655" spans="1:13" ht="15" customHeight="1" x14ac:dyDescent="0.25">
      <c r="A655" t="s">
        <v>1732</v>
      </c>
      <c r="B655" t="s">
        <v>25</v>
      </c>
      <c r="C655">
        <v>0</v>
      </c>
      <c r="D655" t="s">
        <v>2442</v>
      </c>
      <c r="E655" t="s">
        <v>2441</v>
      </c>
      <c r="F655">
        <v>25</v>
      </c>
      <c r="G655">
        <v>1000000</v>
      </c>
      <c r="H655">
        <v>1000000</v>
      </c>
      <c r="I655">
        <v>1000000</v>
      </c>
      <c r="J655" t="s">
        <v>7</v>
      </c>
      <c r="K655">
        <v>0</v>
      </c>
      <c r="L655">
        <v>0</v>
      </c>
      <c r="M655">
        <v>0</v>
      </c>
    </row>
    <row r="656" spans="1:13" ht="15" customHeight="1" x14ac:dyDescent="0.25">
      <c r="A656" t="s">
        <v>1905</v>
      </c>
      <c r="B656" t="s">
        <v>10</v>
      </c>
      <c r="C656" t="s">
        <v>388</v>
      </c>
      <c r="D656" t="s">
        <v>381</v>
      </c>
      <c r="E656" t="s">
        <v>2692</v>
      </c>
      <c r="F656">
        <v>20</v>
      </c>
      <c r="G656">
        <v>1279166</v>
      </c>
      <c r="H656">
        <v>1279166</v>
      </c>
      <c r="I656" t="s">
        <v>8</v>
      </c>
      <c r="J656">
        <v>0</v>
      </c>
      <c r="K656">
        <v>0</v>
      </c>
      <c r="L656">
        <v>0</v>
      </c>
      <c r="M656">
        <v>0</v>
      </c>
    </row>
    <row r="657" spans="1:13" ht="15" customHeight="1" x14ac:dyDescent="0.25">
      <c r="A657" t="s">
        <v>2395</v>
      </c>
      <c r="B657" t="s">
        <v>135</v>
      </c>
      <c r="C657" t="s">
        <v>388</v>
      </c>
      <c r="D657" t="s">
        <v>73</v>
      </c>
      <c r="E657" t="s">
        <v>2692</v>
      </c>
      <c r="F657">
        <v>20</v>
      </c>
      <c r="G657">
        <v>760000</v>
      </c>
      <c r="H657">
        <v>760000</v>
      </c>
      <c r="I657">
        <v>760000</v>
      </c>
      <c r="J657" t="s">
        <v>8</v>
      </c>
      <c r="K657">
        <v>0</v>
      </c>
      <c r="L657">
        <v>0</v>
      </c>
      <c r="M657">
        <v>0</v>
      </c>
    </row>
    <row r="658" spans="1:13" ht="15" customHeight="1" x14ac:dyDescent="0.25">
      <c r="A658" t="s">
        <v>2249</v>
      </c>
      <c r="B658" t="s">
        <v>18</v>
      </c>
      <c r="C658" t="s">
        <v>388</v>
      </c>
      <c r="D658" t="s">
        <v>2447</v>
      </c>
      <c r="E658" t="s">
        <v>2448</v>
      </c>
      <c r="F658">
        <v>22</v>
      </c>
      <c r="G658">
        <v>815000</v>
      </c>
      <c r="H658" t="s">
        <v>8</v>
      </c>
      <c r="I658">
        <v>0</v>
      </c>
      <c r="J658">
        <v>0</v>
      </c>
      <c r="K658">
        <v>0</v>
      </c>
      <c r="L658">
        <v>0</v>
      </c>
      <c r="M658">
        <v>0</v>
      </c>
    </row>
    <row r="659" spans="1:13" ht="15" customHeight="1" x14ac:dyDescent="0.25">
      <c r="A659" t="s">
        <v>2311</v>
      </c>
      <c r="B659" t="s">
        <v>30</v>
      </c>
      <c r="C659" t="s">
        <v>383</v>
      </c>
      <c r="D659" t="s">
        <v>127</v>
      </c>
      <c r="E659" t="s">
        <v>2441</v>
      </c>
      <c r="F659">
        <v>29</v>
      </c>
      <c r="G659">
        <v>5750000</v>
      </c>
      <c r="H659">
        <v>5750000</v>
      </c>
      <c r="I659">
        <v>5750000</v>
      </c>
      <c r="J659">
        <v>5750000</v>
      </c>
      <c r="K659">
        <v>5750000</v>
      </c>
      <c r="L659" t="s">
        <v>7</v>
      </c>
      <c r="M659">
        <v>0</v>
      </c>
    </row>
    <row r="660" spans="1:13" ht="15" customHeight="1" x14ac:dyDescent="0.25">
      <c r="A660" t="s">
        <v>2135</v>
      </c>
      <c r="B660" t="s">
        <v>6</v>
      </c>
      <c r="C660" t="s">
        <v>388</v>
      </c>
      <c r="D660" t="s">
        <v>2442</v>
      </c>
      <c r="E660" t="s">
        <v>2448</v>
      </c>
      <c r="F660">
        <v>21</v>
      </c>
      <c r="G660">
        <v>863333</v>
      </c>
      <c r="H660">
        <v>863333</v>
      </c>
      <c r="I660" t="s">
        <v>8</v>
      </c>
      <c r="J660">
        <v>0</v>
      </c>
      <c r="K660">
        <v>0</v>
      </c>
      <c r="L660">
        <v>0</v>
      </c>
      <c r="M660">
        <v>0</v>
      </c>
    </row>
    <row r="661" spans="1:13" ht="15" customHeight="1" x14ac:dyDescent="0.25">
      <c r="A661" t="s">
        <v>2821</v>
      </c>
      <c r="B661" t="s">
        <v>14</v>
      </c>
      <c r="C661">
        <v>0</v>
      </c>
      <c r="D661" t="s">
        <v>2446</v>
      </c>
      <c r="E661" t="s">
        <v>2441</v>
      </c>
      <c r="F661">
        <v>24</v>
      </c>
      <c r="G661">
        <v>5400000</v>
      </c>
      <c r="H661">
        <v>5400000</v>
      </c>
      <c r="I661">
        <v>5400000</v>
      </c>
      <c r="J661" t="s">
        <v>7</v>
      </c>
      <c r="K661">
        <v>0</v>
      </c>
      <c r="L661">
        <v>0</v>
      </c>
      <c r="M661">
        <v>0</v>
      </c>
    </row>
    <row r="662" spans="1:13" ht="15" customHeight="1" x14ac:dyDescent="0.25">
      <c r="A662" t="s">
        <v>2878</v>
      </c>
      <c r="B662" t="s">
        <v>2505</v>
      </c>
      <c r="C662" t="s">
        <v>388</v>
      </c>
      <c r="D662" t="s">
        <v>93</v>
      </c>
      <c r="E662" t="s">
        <v>2692</v>
      </c>
      <c r="F662">
        <v>21</v>
      </c>
      <c r="G662">
        <v>860000</v>
      </c>
      <c r="H662">
        <v>860000</v>
      </c>
      <c r="I662" t="s">
        <v>8</v>
      </c>
      <c r="J662">
        <v>0</v>
      </c>
      <c r="K662">
        <v>0</v>
      </c>
      <c r="L662">
        <v>0</v>
      </c>
      <c r="M662">
        <v>0</v>
      </c>
    </row>
    <row r="663" spans="1:13" ht="15" customHeight="1" x14ac:dyDescent="0.25">
      <c r="A663" t="s">
        <v>1580</v>
      </c>
      <c r="B663" t="s">
        <v>32</v>
      </c>
      <c r="C663" t="s">
        <v>388</v>
      </c>
      <c r="D663" t="s">
        <v>2444</v>
      </c>
      <c r="E663" t="s">
        <v>2441</v>
      </c>
      <c r="F663">
        <v>22</v>
      </c>
      <c r="G663">
        <v>910833</v>
      </c>
      <c r="H663" t="s">
        <v>8</v>
      </c>
      <c r="I663">
        <v>0</v>
      </c>
      <c r="J663">
        <v>0</v>
      </c>
      <c r="K663">
        <v>0</v>
      </c>
      <c r="L663">
        <v>0</v>
      </c>
      <c r="M663">
        <v>0</v>
      </c>
    </row>
    <row r="664" spans="1:13" ht="15" customHeight="1" x14ac:dyDescent="0.25">
      <c r="A664" t="s">
        <v>2174</v>
      </c>
      <c r="B664" t="s">
        <v>29</v>
      </c>
      <c r="C664" t="s">
        <v>388</v>
      </c>
      <c r="D664" t="s">
        <v>382</v>
      </c>
      <c r="E664" t="s">
        <v>2692</v>
      </c>
      <c r="F664">
        <v>20</v>
      </c>
      <c r="G664">
        <v>1075833</v>
      </c>
      <c r="H664">
        <v>1075833</v>
      </c>
      <c r="I664">
        <v>1075833</v>
      </c>
      <c r="J664" t="s">
        <v>8</v>
      </c>
      <c r="K664">
        <v>0</v>
      </c>
      <c r="L664">
        <v>0</v>
      </c>
      <c r="M664">
        <v>0</v>
      </c>
    </row>
    <row r="665" spans="1:13" ht="15" customHeight="1" x14ac:dyDescent="0.25">
      <c r="A665" t="s">
        <v>2719</v>
      </c>
      <c r="B665" t="s">
        <v>31</v>
      </c>
      <c r="C665" t="s">
        <v>388</v>
      </c>
      <c r="D665" t="s">
        <v>73</v>
      </c>
      <c r="E665" t="s">
        <v>2692</v>
      </c>
      <c r="F665">
        <v>23</v>
      </c>
      <c r="G665">
        <v>925000</v>
      </c>
      <c r="H665">
        <v>925000</v>
      </c>
      <c r="I665" t="s">
        <v>8</v>
      </c>
      <c r="J665">
        <v>0</v>
      </c>
      <c r="K665">
        <v>0</v>
      </c>
      <c r="L665">
        <v>0</v>
      </c>
      <c r="M665">
        <v>0</v>
      </c>
    </row>
    <row r="666" spans="1:13" ht="15" customHeight="1" x14ac:dyDescent="0.25">
      <c r="A666" t="s">
        <v>2831</v>
      </c>
      <c r="B666" t="s">
        <v>23</v>
      </c>
      <c r="C666">
        <v>0</v>
      </c>
      <c r="D666" t="s">
        <v>382</v>
      </c>
      <c r="E666" t="s">
        <v>2679</v>
      </c>
      <c r="F666">
        <v>29</v>
      </c>
      <c r="G666">
        <v>4000000</v>
      </c>
      <c r="H666" t="s">
        <v>7</v>
      </c>
      <c r="I666">
        <v>0</v>
      </c>
      <c r="J666">
        <v>0</v>
      </c>
      <c r="K666">
        <v>0</v>
      </c>
      <c r="L666">
        <v>0</v>
      </c>
      <c r="M666">
        <v>0</v>
      </c>
    </row>
    <row r="667" spans="1:13" ht="15" customHeight="1" x14ac:dyDescent="0.25">
      <c r="A667" t="s">
        <v>1925</v>
      </c>
      <c r="B667" t="s">
        <v>15</v>
      </c>
      <c r="C667" t="s">
        <v>388</v>
      </c>
      <c r="D667" t="s">
        <v>2496</v>
      </c>
      <c r="E667" t="s">
        <v>2441</v>
      </c>
      <c r="F667">
        <v>21</v>
      </c>
      <c r="G667">
        <v>1673333</v>
      </c>
      <c r="H667" t="s">
        <v>8</v>
      </c>
      <c r="I667">
        <v>0</v>
      </c>
      <c r="J667">
        <v>0</v>
      </c>
      <c r="K667">
        <v>0</v>
      </c>
      <c r="L667">
        <v>0</v>
      </c>
      <c r="M667">
        <v>0</v>
      </c>
    </row>
    <row r="668" spans="1:13" ht="15" customHeight="1" x14ac:dyDescent="0.25">
      <c r="A668" t="s">
        <v>2353</v>
      </c>
      <c r="B668" t="s">
        <v>34</v>
      </c>
      <c r="C668" t="s">
        <v>388</v>
      </c>
      <c r="D668" t="s">
        <v>2447</v>
      </c>
      <c r="E668" t="s">
        <v>2448</v>
      </c>
      <c r="F668">
        <v>21</v>
      </c>
      <c r="G668">
        <v>1913333</v>
      </c>
      <c r="H668">
        <v>1913333</v>
      </c>
      <c r="I668" t="s">
        <v>8</v>
      </c>
      <c r="J668">
        <v>0</v>
      </c>
      <c r="K668">
        <v>0</v>
      </c>
      <c r="L668">
        <v>0</v>
      </c>
      <c r="M668">
        <v>0</v>
      </c>
    </row>
    <row r="669" spans="1:13" ht="15" customHeight="1" x14ac:dyDescent="0.25">
      <c r="A669" t="s">
        <v>2500</v>
      </c>
      <c r="B669" t="s">
        <v>18</v>
      </c>
      <c r="C669">
        <v>0</v>
      </c>
      <c r="D669" t="s">
        <v>2443</v>
      </c>
      <c r="E669" t="s">
        <v>2441</v>
      </c>
      <c r="F669">
        <v>26</v>
      </c>
      <c r="G669">
        <v>750000</v>
      </c>
      <c r="H669" t="s">
        <v>7</v>
      </c>
      <c r="I669">
        <v>0</v>
      </c>
      <c r="J669">
        <v>0</v>
      </c>
      <c r="K669">
        <v>0</v>
      </c>
      <c r="L669">
        <v>0</v>
      </c>
      <c r="M669">
        <v>0</v>
      </c>
    </row>
    <row r="670" spans="1:13" ht="15" customHeight="1" x14ac:dyDescent="0.25">
      <c r="A670" t="s">
        <v>1494</v>
      </c>
      <c r="B670" t="s">
        <v>22</v>
      </c>
      <c r="C670" t="s">
        <v>388</v>
      </c>
      <c r="D670" t="s">
        <v>2446</v>
      </c>
      <c r="E670" t="s">
        <v>2448</v>
      </c>
      <c r="F670">
        <v>22</v>
      </c>
      <c r="G670">
        <v>1063333</v>
      </c>
      <c r="H670" t="s">
        <v>8</v>
      </c>
      <c r="I670">
        <v>0</v>
      </c>
      <c r="J670">
        <v>0</v>
      </c>
      <c r="K670">
        <v>0</v>
      </c>
      <c r="L670">
        <v>0</v>
      </c>
      <c r="M670">
        <v>0</v>
      </c>
    </row>
    <row r="671" spans="1:13" ht="15" customHeight="1" x14ac:dyDescent="0.25">
      <c r="A671" t="s">
        <v>1588</v>
      </c>
      <c r="B671" t="s">
        <v>15</v>
      </c>
      <c r="C671" t="s">
        <v>383</v>
      </c>
      <c r="D671" t="s">
        <v>73</v>
      </c>
      <c r="E671" t="s">
        <v>2441</v>
      </c>
      <c r="F671">
        <v>28</v>
      </c>
      <c r="G671">
        <v>4500000</v>
      </c>
      <c r="H671">
        <v>4500000</v>
      </c>
      <c r="I671">
        <v>4500000</v>
      </c>
      <c r="J671" t="s">
        <v>7</v>
      </c>
      <c r="K671">
        <v>0</v>
      </c>
      <c r="L671">
        <v>0</v>
      </c>
      <c r="M671">
        <v>0</v>
      </c>
    </row>
    <row r="672" spans="1:13" ht="15" customHeight="1" x14ac:dyDescent="0.25">
      <c r="A672" t="s">
        <v>2879</v>
      </c>
      <c r="B672" t="s">
        <v>21</v>
      </c>
      <c r="C672" t="s">
        <v>388</v>
      </c>
      <c r="D672" t="s">
        <v>127</v>
      </c>
      <c r="E672" t="s">
        <v>2448</v>
      </c>
      <c r="F672">
        <v>22</v>
      </c>
      <c r="G672">
        <v>925000</v>
      </c>
      <c r="H672" t="s">
        <v>8</v>
      </c>
      <c r="I672">
        <v>0</v>
      </c>
      <c r="J672">
        <v>0</v>
      </c>
      <c r="K672">
        <v>0</v>
      </c>
      <c r="L672">
        <v>0</v>
      </c>
      <c r="M672">
        <v>0</v>
      </c>
    </row>
    <row r="673" spans="1:13" ht="15" customHeight="1" x14ac:dyDescent="0.25">
      <c r="A673" t="s">
        <v>1902</v>
      </c>
      <c r="B673" t="s">
        <v>29</v>
      </c>
      <c r="C673" t="s">
        <v>405</v>
      </c>
      <c r="D673" t="s">
        <v>2683</v>
      </c>
      <c r="E673" t="s">
        <v>2679</v>
      </c>
      <c r="F673">
        <v>24</v>
      </c>
      <c r="G673">
        <v>3775000</v>
      </c>
      <c r="H673" t="s">
        <v>8</v>
      </c>
      <c r="I673">
        <v>0</v>
      </c>
      <c r="J673">
        <v>0</v>
      </c>
      <c r="K673">
        <v>0</v>
      </c>
      <c r="L673">
        <v>0</v>
      </c>
      <c r="M673">
        <v>0</v>
      </c>
    </row>
    <row r="674" spans="1:13" ht="15" customHeight="1" x14ac:dyDescent="0.25">
      <c r="A674" t="s">
        <v>2711</v>
      </c>
      <c r="B674" t="s">
        <v>26</v>
      </c>
      <c r="C674" t="s">
        <v>390</v>
      </c>
      <c r="D674" t="s">
        <v>88</v>
      </c>
      <c r="E674" t="s">
        <v>2679</v>
      </c>
      <c r="F674">
        <v>18</v>
      </c>
      <c r="G674">
        <v>3575000</v>
      </c>
      <c r="H674">
        <v>3575000</v>
      </c>
      <c r="I674">
        <v>3575000</v>
      </c>
      <c r="J674" t="s">
        <v>8</v>
      </c>
      <c r="K674">
        <v>0</v>
      </c>
      <c r="L674">
        <v>0</v>
      </c>
      <c r="M674">
        <v>0</v>
      </c>
    </row>
    <row r="675" spans="1:13" ht="15" customHeight="1" x14ac:dyDescent="0.25">
      <c r="A675" t="s">
        <v>2880</v>
      </c>
      <c r="B675" t="s">
        <v>63</v>
      </c>
      <c r="C675" t="s">
        <v>388</v>
      </c>
      <c r="D675" t="s">
        <v>127</v>
      </c>
      <c r="E675" t="s">
        <v>2692</v>
      </c>
      <c r="F675">
        <v>22</v>
      </c>
      <c r="G675">
        <v>925000</v>
      </c>
      <c r="H675">
        <v>925000</v>
      </c>
      <c r="I675" t="s">
        <v>8</v>
      </c>
      <c r="J675">
        <v>0</v>
      </c>
      <c r="K675">
        <v>0</v>
      </c>
      <c r="L675">
        <v>0</v>
      </c>
      <c r="M675">
        <v>0</v>
      </c>
    </row>
    <row r="676" spans="1:13" ht="15" customHeight="1" x14ac:dyDescent="0.25">
      <c r="A676" t="s">
        <v>2716</v>
      </c>
      <c r="B676" t="s">
        <v>135</v>
      </c>
      <c r="C676" t="s">
        <v>388</v>
      </c>
      <c r="D676" t="s">
        <v>73</v>
      </c>
      <c r="E676" t="s">
        <v>2692</v>
      </c>
      <c r="F676">
        <v>18</v>
      </c>
      <c r="G676">
        <v>795833</v>
      </c>
      <c r="H676">
        <v>795833</v>
      </c>
      <c r="I676">
        <v>795833</v>
      </c>
      <c r="J676" t="s">
        <v>8</v>
      </c>
      <c r="K676">
        <v>0</v>
      </c>
      <c r="L676">
        <v>0</v>
      </c>
      <c r="M676">
        <v>0</v>
      </c>
    </row>
    <row r="677" spans="1:13" ht="15" customHeight="1" x14ac:dyDescent="0.25">
      <c r="A677" t="s">
        <v>1941</v>
      </c>
      <c r="B677" t="s">
        <v>15</v>
      </c>
      <c r="C677">
        <v>0</v>
      </c>
      <c r="D677" t="s">
        <v>73</v>
      </c>
      <c r="E677" t="s">
        <v>2441</v>
      </c>
      <c r="F677">
        <v>23</v>
      </c>
      <c r="G677">
        <v>750000</v>
      </c>
      <c r="H677" t="s">
        <v>8</v>
      </c>
      <c r="I677">
        <v>0</v>
      </c>
      <c r="J677">
        <v>0</v>
      </c>
      <c r="K677">
        <v>0</v>
      </c>
      <c r="L677">
        <v>0</v>
      </c>
      <c r="M677">
        <v>0</v>
      </c>
    </row>
    <row r="678" spans="1:13" ht="15" customHeight="1" x14ac:dyDescent="0.25">
      <c r="A678" t="s">
        <v>2881</v>
      </c>
      <c r="B678" t="s">
        <v>13</v>
      </c>
      <c r="C678">
        <v>0</v>
      </c>
      <c r="D678" t="s">
        <v>2450</v>
      </c>
      <c r="E678" t="s">
        <v>2441</v>
      </c>
      <c r="F678">
        <v>24</v>
      </c>
      <c r="G678">
        <v>1000000</v>
      </c>
      <c r="H678">
        <v>1000000</v>
      </c>
      <c r="I678" t="s">
        <v>8</v>
      </c>
      <c r="J678">
        <v>0</v>
      </c>
      <c r="K678">
        <v>0</v>
      </c>
      <c r="L678">
        <v>0</v>
      </c>
      <c r="M678">
        <v>0</v>
      </c>
    </row>
    <row r="679" spans="1:13" x14ac:dyDescent="0.25">
      <c r="A679" t="s">
        <v>1361</v>
      </c>
      <c r="B679" t="s">
        <v>9</v>
      </c>
      <c r="C679">
        <v>0</v>
      </c>
      <c r="D679" t="s">
        <v>2446</v>
      </c>
      <c r="E679" t="s">
        <v>2441</v>
      </c>
      <c r="F679">
        <v>30</v>
      </c>
      <c r="G679">
        <v>800000</v>
      </c>
      <c r="H679">
        <v>800000</v>
      </c>
      <c r="I679" t="s">
        <v>7</v>
      </c>
      <c r="J679">
        <v>0</v>
      </c>
      <c r="K679">
        <v>0</v>
      </c>
      <c r="L679">
        <v>0</v>
      </c>
      <c r="M679">
        <v>0</v>
      </c>
    </row>
    <row r="680" spans="1:13" ht="15" customHeight="1" x14ac:dyDescent="0.25">
      <c r="A680" t="s">
        <v>2296</v>
      </c>
      <c r="B680" t="s">
        <v>30</v>
      </c>
      <c r="C680" t="s">
        <v>383</v>
      </c>
      <c r="D680" t="s">
        <v>2442</v>
      </c>
      <c r="E680" t="s">
        <v>2441</v>
      </c>
      <c r="F680">
        <v>28</v>
      </c>
      <c r="G680">
        <v>7000000</v>
      </c>
      <c r="H680">
        <v>7000000</v>
      </c>
      <c r="I680">
        <v>7000000</v>
      </c>
      <c r="J680">
        <v>7000000</v>
      </c>
      <c r="K680">
        <v>7000000</v>
      </c>
      <c r="L680">
        <v>7000000</v>
      </c>
      <c r="M680" t="s">
        <v>7</v>
      </c>
    </row>
    <row r="681" spans="1:13" ht="15" customHeight="1" x14ac:dyDescent="0.25">
      <c r="A681" t="s">
        <v>1889</v>
      </c>
      <c r="B681" t="s">
        <v>13</v>
      </c>
      <c r="C681" t="s">
        <v>422</v>
      </c>
      <c r="D681" t="s">
        <v>2455</v>
      </c>
      <c r="E681" t="s">
        <v>2441</v>
      </c>
      <c r="F681">
        <v>30</v>
      </c>
      <c r="G681">
        <v>10500000</v>
      </c>
      <c r="H681">
        <v>10500000</v>
      </c>
      <c r="I681">
        <v>10500000</v>
      </c>
      <c r="J681">
        <v>10500000</v>
      </c>
      <c r="K681" t="s">
        <v>7</v>
      </c>
      <c r="L681">
        <v>0</v>
      </c>
      <c r="M681">
        <v>0</v>
      </c>
    </row>
    <row r="682" spans="1:13" ht="15" customHeight="1" x14ac:dyDescent="0.25">
      <c r="A682" t="s">
        <v>1594</v>
      </c>
      <c r="B682" t="s">
        <v>33</v>
      </c>
      <c r="C682">
        <v>0</v>
      </c>
      <c r="D682" t="s">
        <v>88</v>
      </c>
      <c r="E682" t="s">
        <v>2679</v>
      </c>
      <c r="F682">
        <v>23</v>
      </c>
      <c r="G682">
        <v>3200000</v>
      </c>
      <c r="H682">
        <v>3200000</v>
      </c>
      <c r="I682">
        <v>3200000</v>
      </c>
      <c r="J682" t="s">
        <v>8</v>
      </c>
      <c r="K682">
        <v>0</v>
      </c>
      <c r="L682">
        <v>0</v>
      </c>
      <c r="M682">
        <v>0</v>
      </c>
    </row>
    <row r="683" spans="1:13" ht="15" customHeight="1" x14ac:dyDescent="0.25">
      <c r="A683" t="s">
        <v>2306</v>
      </c>
      <c r="B683" t="s">
        <v>30</v>
      </c>
      <c r="C683" t="s">
        <v>422</v>
      </c>
      <c r="D683" t="s">
        <v>2446</v>
      </c>
      <c r="E683" t="s">
        <v>2441</v>
      </c>
      <c r="F683">
        <v>29</v>
      </c>
      <c r="G683">
        <v>11500000</v>
      </c>
      <c r="H683">
        <v>11500000</v>
      </c>
      <c r="I683">
        <v>11500000</v>
      </c>
      <c r="J683">
        <v>11500000</v>
      </c>
      <c r="K683">
        <v>11500000</v>
      </c>
      <c r="L683">
        <v>11500000</v>
      </c>
      <c r="M683">
        <v>11500000</v>
      </c>
    </row>
    <row r="684" spans="1:13" ht="15" customHeight="1" x14ac:dyDescent="0.25">
      <c r="A684" t="s">
        <v>2298</v>
      </c>
      <c r="B684" t="s">
        <v>30</v>
      </c>
      <c r="C684">
        <v>0</v>
      </c>
      <c r="D684" t="s">
        <v>2455</v>
      </c>
      <c r="E684" t="s">
        <v>2441</v>
      </c>
      <c r="F684">
        <v>29</v>
      </c>
      <c r="G684">
        <v>2000000</v>
      </c>
      <c r="H684" t="s">
        <v>7</v>
      </c>
      <c r="I684">
        <v>0</v>
      </c>
      <c r="J684">
        <v>0</v>
      </c>
      <c r="K684">
        <v>0</v>
      </c>
      <c r="L684">
        <v>0</v>
      </c>
      <c r="M684">
        <v>0</v>
      </c>
    </row>
    <row r="685" spans="1:13" ht="15" customHeight="1" x14ac:dyDescent="0.25">
      <c r="A685" t="s">
        <v>2367</v>
      </c>
      <c r="B685" t="s">
        <v>135</v>
      </c>
      <c r="C685">
        <v>0</v>
      </c>
      <c r="D685" t="s">
        <v>73</v>
      </c>
      <c r="E685" t="s">
        <v>2679</v>
      </c>
      <c r="F685">
        <v>26</v>
      </c>
      <c r="G685">
        <v>5900000</v>
      </c>
      <c r="H685">
        <v>5900000</v>
      </c>
      <c r="I685">
        <v>5900000</v>
      </c>
      <c r="J685">
        <v>5900000</v>
      </c>
      <c r="K685">
        <v>5900000</v>
      </c>
      <c r="L685">
        <v>5900000</v>
      </c>
      <c r="M685">
        <v>5900000</v>
      </c>
    </row>
    <row r="686" spans="1:13" ht="15" customHeight="1" x14ac:dyDescent="0.25">
      <c r="A686" t="s">
        <v>1810</v>
      </c>
      <c r="B686" t="s">
        <v>28</v>
      </c>
      <c r="C686" t="s">
        <v>388</v>
      </c>
      <c r="D686" t="s">
        <v>2498</v>
      </c>
      <c r="E686" t="s">
        <v>2448</v>
      </c>
      <c r="F686">
        <v>22</v>
      </c>
      <c r="G686">
        <v>850000</v>
      </c>
      <c r="H686">
        <v>850000</v>
      </c>
      <c r="I686" t="s">
        <v>8</v>
      </c>
      <c r="J686">
        <v>0</v>
      </c>
      <c r="K686">
        <v>0</v>
      </c>
      <c r="L686">
        <v>0</v>
      </c>
      <c r="M686">
        <v>0</v>
      </c>
    </row>
    <row r="687" spans="1:13" ht="15" customHeight="1" x14ac:dyDescent="0.25">
      <c r="A687" t="s">
        <v>2121</v>
      </c>
      <c r="B687" t="s">
        <v>6</v>
      </c>
      <c r="C687">
        <v>0</v>
      </c>
      <c r="D687" t="s">
        <v>2440</v>
      </c>
      <c r="E687" t="s">
        <v>2441</v>
      </c>
      <c r="F687">
        <v>23</v>
      </c>
      <c r="G687">
        <v>2600000</v>
      </c>
      <c r="H687">
        <v>2600000</v>
      </c>
      <c r="I687" t="s">
        <v>8</v>
      </c>
      <c r="J687">
        <v>0</v>
      </c>
      <c r="K687">
        <v>0</v>
      </c>
      <c r="L687">
        <v>0</v>
      </c>
      <c r="M687">
        <v>0</v>
      </c>
    </row>
    <row r="688" spans="1:13" ht="15" customHeight="1" x14ac:dyDescent="0.25">
      <c r="A688" t="s">
        <v>2530</v>
      </c>
      <c r="B688" t="s">
        <v>17</v>
      </c>
      <c r="C688" t="s">
        <v>388</v>
      </c>
      <c r="D688" t="s">
        <v>2446</v>
      </c>
      <c r="E688" t="s">
        <v>2448</v>
      </c>
      <c r="F688">
        <v>23</v>
      </c>
      <c r="G688">
        <v>1775000</v>
      </c>
      <c r="H688" t="s">
        <v>8</v>
      </c>
      <c r="I688">
        <v>0</v>
      </c>
      <c r="J688">
        <v>0</v>
      </c>
      <c r="K688">
        <v>0</v>
      </c>
      <c r="L688">
        <v>0</v>
      </c>
      <c r="M688">
        <v>0</v>
      </c>
    </row>
    <row r="689" spans="1:13" ht="15" customHeight="1" x14ac:dyDescent="0.25">
      <c r="A689" t="s">
        <v>1620</v>
      </c>
      <c r="B689" t="s">
        <v>33</v>
      </c>
      <c r="C689">
        <v>0</v>
      </c>
      <c r="D689" t="s">
        <v>127</v>
      </c>
      <c r="E689" t="s">
        <v>2692</v>
      </c>
      <c r="F689">
        <v>25</v>
      </c>
      <c r="G689">
        <v>675000</v>
      </c>
      <c r="H689" t="s">
        <v>8</v>
      </c>
      <c r="I689">
        <v>0</v>
      </c>
      <c r="J689">
        <v>0</v>
      </c>
      <c r="K689">
        <v>0</v>
      </c>
      <c r="L689">
        <v>0</v>
      </c>
      <c r="M689">
        <v>0</v>
      </c>
    </row>
    <row r="690" spans="1:13" ht="15" customHeight="1" x14ac:dyDescent="0.25">
      <c r="A690" t="s">
        <v>2077</v>
      </c>
      <c r="B690" t="s">
        <v>31</v>
      </c>
      <c r="C690" t="s">
        <v>388</v>
      </c>
      <c r="D690" t="s">
        <v>73</v>
      </c>
      <c r="E690" t="s">
        <v>2692</v>
      </c>
      <c r="F690">
        <v>21</v>
      </c>
      <c r="G690">
        <v>822222</v>
      </c>
      <c r="H690">
        <v>822222</v>
      </c>
      <c r="I690" t="s">
        <v>8</v>
      </c>
      <c r="J690">
        <v>0</v>
      </c>
      <c r="K690">
        <v>0</v>
      </c>
      <c r="L690">
        <v>0</v>
      </c>
      <c r="M690">
        <v>0</v>
      </c>
    </row>
    <row r="691" spans="1:13" ht="15" customHeight="1" x14ac:dyDescent="0.25">
      <c r="A691" t="s">
        <v>2221</v>
      </c>
      <c r="B691" t="s">
        <v>18</v>
      </c>
      <c r="C691">
        <v>0</v>
      </c>
      <c r="D691" t="s">
        <v>2440</v>
      </c>
      <c r="E691" t="s">
        <v>2441</v>
      </c>
      <c r="F691">
        <v>28</v>
      </c>
      <c r="G691">
        <v>1950000</v>
      </c>
      <c r="H691" t="s">
        <v>7</v>
      </c>
      <c r="I691">
        <v>0</v>
      </c>
      <c r="J691">
        <v>0</v>
      </c>
      <c r="K691">
        <v>0</v>
      </c>
      <c r="L691">
        <v>0</v>
      </c>
      <c r="M691">
        <v>0</v>
      </c>
    </row>
    <row r="692" spans="1:13" ht="15" customHeight="1" x14ac:dyDescent="0.25">
      <c r="A692" t="s">
        <v>1570</v>
      </c>
      <c r="B692" t="s">
        <v>32</v>
      </c>
      <c r="C692" t="s">
        <v>388</v>
      </c>
      <c r="D692" t="s">
        <v>2442</v>
      </c>
      <c r="E692" t="s">
        <v>2448</v>
      </c>
      <c r="F692">
        <v>21</v>
      </c>
      <c r="G692">
        <v>894166</v>
      </c>
      <c r="H692">
        <v>894166</v>
      </c>
      <c r="I692" t="s">
        <v>8</v>
      </c>
      <c r="J692">
        <v>0</v>
      </c>
      <c r="K692">
        <v>0</v>
      </c>
      <c r="L692">
        <v>0</v>
      </c>
      <c r="M692">
        <v>0</v>
      </c>
    </row>
    <row r="693" spans="1:13" ht="15" customHeight="1" x14ac:dyDescent="0.25">
      <c r="A693" t="s">
        <v>1937</v>
      </c>
      <c r="B693" t="s">
        <v>15</v>
      </c>
      <c r="C693" t="s">
        <v>388</v>
      </c>
      <c r="D693" t="s">
        <v>73</v>
      </c>
      <c r="E693" t="s">
        <v>2448</v>
      </c>
      <c r="F693">
        <v>19</v>
      </c>
      <c r="G693">
        <v>1319167</v>
      </c>
      <c r="H693">
        <v>1319167</v>
      </c>
      <c r="I693">
        <v>1319167</v>
      </c>
      <c r="J693" t="s">
        <v>8</v>
      </c>
      <c r="K693">
        <v>0</v>
      </c>
      <c r="L693">
        <v>0</v>
      </c>
      <c r="M693">
        <v>0</v>
      </c>
    </row>
    <row r="694" spans="1:13" ht="15" customHeight="1" x14ac:dyDescent="0.25">
      <c r="A694" t="s">
        <v>2570</v>
      </c>
      <c r="B694" t="s">
        <v>26</v>
      </c>
      <c r="C694" t="s">
        <v>388</v>
      </c>
      <c r="D694" t="s">
        <v>381</v>
      </c>
      <c r="E694" t="s">
        <v>2692</v>
      </c>
      <c r="F694">
        <v>20</v>
      </c>
      <c r="G694">
        <v>925000</v>
      </c>
      <c r="H694">
        <v>925000</v>
      </c>
      <c r="I694">
        <v>925000</v>
      </c>
      <c r="J694" t="s">
        <v>8</v>
      </c>
      <c r="K694">
        <v>0</v>
      </c>
      <c r="L694">
        <v>0</v>
      </c>
      <c r="M694">
        <v>0</v>
      </c>
    </row>
    <row r="695" spans="1:13" ht="15" customHeight="1" x14ac:dyDescent="0.25">
      <c r="A695" t="s">
        <v>2538</v>
      </c>
      <c r="B695" t="s">
        <v>2533</v>
      </c>
      <c r="C695" t="s">
        <v>388</v>
      </c>
      <c r="D695" t="s">
        <v>381</v>
      </c>
      <c r="E695" t="s">
        <v>2692</v>
      </c>
      <c r="F695">
        <v>23</v>
      </c>
      <c r="G695">
        <v>1350000</v>
      </c>
      <c r="H695" t="s">
        <v>8</v>
      </c>
      <c r="I695">
        <v>0</v>
      </c>
      <c r="J695">
        <v>0</v>
      </c>
      <c r="K695">
        <v>0</v>
      </c>
      <c r="L695">
        <v>0</v>
      </c>
      <c r="M695">
        <v>0</v>
      </c>
    </row>
    <row r="696" spans="1:13" ht="15" customHeight="1" x14ac:dyDescent="0.25">
      <c r="A696" t="s">
        <v>2281</v>
      </c>
      <c r="B696" t="s">
        <v>20</v>
      </c>
      <c r="C696" t="s">
        <v>388</v>
      </c>
      <c r="D696" t="s">
        <v>127</v>
      </c>
      <c r="E696" t="s">
        <v>2448</v>
      </c>
      <c r="F696">
        <v>21</v>
      </c>
      <c r="G696">
        <v>783333</v>
      </c>
      <c r="H696" t="s">
        <v>8</v>
      </c>
      <c r="I696">
        <v>0</v>
      </c>
      <c r="J696">
        <v>0</v>
      </c>
      <c r="K696">
        <v>0</v>
      </c>
      <c r="L696">
        <v>0</v>
      </c>
      <c r="M696">
        <v>0</v>
      </c>
    </row>
    <row r="697" spans="1:13" ht="15" customHeight="1" x14ac:dyDescent="0.25">
      <c r="A697" t="s">
        <v>2792</v>
      </c>
      <c r="B697" t="s">
        <v>13</v>
      </c>
      <c r="C697" t="s">
        <v>422</v>
      </c>
      <c r="D697" t="s">
        <v>2447</v>
      </c>
      <c r="E697" t="s">
        <v>2441</v>
      </c>
      <c r="F697">
        <v>36</v>
      </c>
      <c r="G697">
        <v>5538462</v>
      </c>
      <c r="H697">
        <v>5538462</v>
      </c>
      <c r="I697">
        <v>5538462</v>
      </c>
      <c r="J697">
        <v>5538462</v>
      </c>
      <c r="K697" t="s">
        <v>7</v>
      </c>
      <c r="L697">
        <v>0</v>
      </c>
      <c r="M697">
        <v>0</v>
      </c>
    </row>
    <row r="698" spans="1:13" ht="15" customHeight="1" x14ac:dyDescent="0.25">
      <c r="A698" t="s">
        <v>2158</v>
      </c>
      <c r="B698" t="s">
        <v>63</v>
      </c>
      <c r="C698" t="s">
        <v>405</v>
      </c>
      <c r="D698" t="s">
        <v>2708</v>
      </c>
      <c r="E698" t="s">
        <v>2679</v>
      </c>
      <c r="F698">
        <v>21</v>
      </c>
      <c r="G698">
        <v>1673333</v>
      </c>
      <c r="H698" t="s">
        <v>8</v>
      </c>
      <c r="I698">
        <v>0</v>
      </c>
      <c r="J698">
        <v>0</v>
      </c>
      <c r="K698">
        <v>0</v>
      </c>
      <c r="L698">
        <v>0</v>
      </c>
      <c r="M698">
        <v>0</v>
      </c>
    </row>
    <row r="699" spans="1:13" ht="15" customHeight="1" x14ac:dyDescent="0.25">
      <c r="A699" t="s">
        <v>2542</v>
      </c>
      <c r="B699" t="s">
        <v>30</v>
      </c>
      <c r="C699" t="s">
        <v>388</v>
      </c>
      <c r="D699" t="s">
        <v>73</v>
      </c>
      <c r="E699" t="s">
        <v>2448</v>
      </c>
      <c r="F699">
        <v>25</v>
      </c>
      <c r="G699">
        <v>925000</v>
      </c>
      <c r="H699" t="s">
        <v>8</v>
      </c>
      <c r="I699">
        <v>0</v>
      </c>
      <c r="J699">
        <v>0</v>
      </c>
      <c r="K699">
        <v>0</v>
      </c>
      <c r="L699">
        <v>0</v>
      </c>
      <c r="M699">
        <v>0</v>
      </c>
    </row>
    <row r="700" spans="1:13" ht="15" customHeight="1" x14ac:dyDescent="0.25">
      <c r="A700" t="s">
        <v>1541</v>
      </c>
      <c r="B700" t="s">
        <v>27</v>
      </c>
      <c r="C700" t="s">
        <v>388</v>
      </c>
      <c r="D700" t="s">
        <v>2454</v>
      </c>
      <c r="E700" t="s">
        <v>2448</v>
      </c>
      <c r="F700">
        <v>20</v>
      </c>
      <c r="G700">
        <v>726667</v>
      </c>
      <c r="H700">
        <v>726667</v>
      </c>
      <c r="I700">
        <v>726667</v>
      </c>
      <c r="J700" t="s">
        <v>8</v>
      </c>
      <c r="K700">
        <v>0</v>
      </c>
      <c r="L700">
        <v>0</v>
      </c>
      <c r="M700">
        <v>0</v>
      </c>
    </row>
    <row r="701" spans="1:13" ht="15" customHeight="1" x14ac:dyDescent="0.25">
      <c r="A701" t="s">
        <v>2264</v>
      </c>
      <c r="B701" t="s">
        <v>20</v>
      </c>
      <c r="C701">
        <v>0</v>
      </c>
      <c r="D701" t="s">
        <v>2454</v>
      </c>
      <c r="E701" t="s">
        <v>2441</v>
      </c>
      <c r="F701">
        <v>22</v>
      </c>
      <c r="G701" t="s">
        <v>8</v>
      </c>
      <c r="H701">
        <v>0</v>
      </c>
      <c r="I701">
        <v>0</v>
      </c>
      <c r="J701">
        <v>0</v>
      </c>
      <c r="K701">
        <v>0</v>
      </c>
      <c r="L701">
        <v>0</v>
      </c>
      <c r="M701">
        <v>0</v>
      </c>
    </row>
    <row r="702" spans="1:13" ht="15" customHeight="1" x14ac:dyDescent="0.25">
      <c r="A702" t="s">
        <v>2752</v>
      </c>
      <c r="B702" t="s">
        <v>20</v>
      </c>
      <c r="C702">
        <v>0</v>
      </c>
      <c r="D702" t="s">
        <v>2454</v>
      </c>
      <c r="E702" t="s">
        <v>2441</v>
      </c>
      <c r="F702">
        <v>30</v>
      </c>
      <c r="G702">
        <v>700000</v>
      </c>
      <c r="H702" t="s">
        <v>7</v>
      </c>
      <c r="I702">
        <v>0</v>
      </c>
      <c r="J702">
        <v>0</v>
      </c>
      <c r="K702">
        <v>0</v>
      </c>
      <c r="L702">
        <v>0</v>
      </c>
      <c r="M702">
        <v>0</v>
      </c>
    </row>
    <row r="703" spans="1:13" ht="15" customHeight="1" x14ac:dyDescent="0.25">
      <c r="A703" t="s">
        <v>1866</v>
      </c>
      <c r="B703" t="s">
        <v>2505</v>
      </c>
      <c r="C703">
        <v>0</v>
      </c>
      <c r="D703" t="s">
        <v>382</v>
      </c>
      <c r="E703" t="s">
        <v>2679</v>
      </c>
      <c r="F703">
        <v>28</v>
      </c>
      <c r="G703">
        <v>2500000</v>
      </c>
      <c r="H703">
        <v>2500000</v>
      </c>
      <c r="I703">
        <v>2500000</v>
      </c>
      <c r="J703" t="s">
        <v>7</v>
      </c>
      <c r="K703">
        <v>0</v>
      </c>
      <c r="L703">
        <v>0</v>
      </c>
      <c r="M703">
        <v>0</v>
      </c>
    </row>
    <row r="704" spans="1:13" ht="15" customHeight="1" x14ac:dyDescent="0.25">
      <c r="A704" t="s">
        <v>1922</v>
      </c>
      <c r="B704" t="s">
        <v>33</v>
      </c>
      <c r="C704">
        <v>0</v>
      </c>
      <c r="D704" t="s">
        <v>2681</v>
      </c>
      <c r="E704" t="s">
        <v>2679</v>
      </c>
      <c r="F704">
        <v>25</v>
      </c>
      <c r="G704">
        <v>3500000</v>
      </c>
      <c r="H704">
        <v>3500000</v>
      </c>
      <c r="I704">
        <v>3500000</v>
      </c>
      <c r="J704">
        <v>3500000</v>
      </c>
      <c r="K704" t="s">
        <v>7</v>
      </c>
      <c r="L704">
        <v>0</v>
      </c>
      <c r="M704">
        <v>0</v>
      </c>
    </row>
    <row r="705" spans="1:13" ht="15" customHeight="1" x14ac:dyDescent="0.25">
      <c r="A705" t="s">
        <v>2360</v>
      </c>
      <c r="B705" t="s">
        <v>16</v>
      </c>
      <c r="C705">
        <v>0</v>
      </c>
      <c r="D705" t="s">
        <v>73</v>
      </c>
      <c r="E705" t="s">
        <v>2692</v>
      </c>
      <c r="F705">
        <v>27</v>
      </c>
      <c r="G705">
        <v>737500</v>
      </c>
      <c r="H705">
        <v>737500</v>
      </c>
      <c r="I705" t="s">
        <v>7</v>
      </c>
      <c r="J705">
        <v>0</v>
      </c>
      <c r="K705">
        <v>0</v>
      </c>
      <c r="L705">
        <v>0</v>
      </c>
      <c r="M705">
        <v>0</v>
      </c>
    </row>
    <row r="706" spans="1:13" ht="15" customHeight="1" x14ac:dyDescent="0.25">
      <c r="A706" t="s">
        <v>2806</v>
      </c>
      <c r="B706" t="s">
        <v>6</v>
      </c>
      <c r="C706" t="s">
        <v>422</v>
      </c>
      <c r="D706" t="s">
        <v>2450</v>
      </c>
      <c r="E706" t="s">
        <v>2441</v>
      </c>
      <c r="F706">
        <v>34</v>
      </c>
      <c r="G706">
        <v>6875000</v>
      </c>
      <c r="H706">
        <v>6875000</v>
      </c>
      <c r="I706">
        <v>6875000</v>
      </c>
      <c r="J706" t="s">
        <v>7</v>
      </c>
      <c r="K706">
        <v>0</v>
      </c>
      <c r="L706">
        <v>0</v>
      </c>
      <c r="M706">
        <v>0</v>
      </c>
    </row>
    <row r="707" spans="1:13" ht="15" customHeight="1" x14ac:dyDescent="0.25">
      <c r="A707" t="s">
        <v>1605</v>
      </c>
      <c r="B707" t="s">
        <v>63</v>
      </c>
      <c r="C707" t="s">
        <v>2707</v>
      </c>
      <c r="D707" t="s">
        <v>88</v>
      </c>
      <c r="E707" t="s">
        <v>2679</v>
      </c>
      <c r="F707">
        <v>31</v>
      </c>
      <c r="G707">
        <v>8000000</v>
      </c>
      <c r="H707">
        <v>8000000</v>
      </c>
      <c r="I707">
        <v>8000000</v>
      </c>
      <c r="J707" t="s">
        <v>7</v>
      </c>
      <c r="K707">
        <v>0</v>
      </c>
      <c r="L707">
        <v>0</v>
      </c>
      <c r="M707">
        <v>0</v>
      </c>
    </row>
    <row r="708" spans="1:13" ht="15" customHeight="1" x14ac:dyDescent="0.25">
      <c r="A708" t="s">
        <v>1379</v>
      </c>
      <c r="B708" t="s">
        <v>9</v>
      </c>
      <c r="C708" t="s">
        <v>388</v>
      </c>
      <c r="D708" t="s">
        <v>127</v>
      </c>
      <c r="E708" t="s">
        <v>2448</v>
      </c>
      <c r="F708">
        <v>20</v>
      </c>
      <c r="G708">
        <v>733333</v>
      </c>
      <c r="H708">
        <v>733333</v>
      </c>
      <c r="I708">
        <v>733333</v>
      </c>
      <c r="J708" t="s">
        <v>8</v>
      </c>
      <c r="K708">
        <v>0</v>
      </c>
      <c r="L708">
        <v>0</v>
      </c>
      <c r="M708">
        <v>0</v>
      </c>
    </row>
    <row r="709" spans="1:13" ht="15" customHeight="1" x14ac:dyDescent="0.25">
      <c r="A709" t="s">
        <v>2224</v>
      </c>
      <c r="B709" t="s">
        <v>18</v>
      </c>
      <c r="C709">
        <v>0</v>
      </c>
      <c r="D709" t="s">
        <v>2454</v>
      </c>
      <c r="E709" t="s">
        <v>2441</v>
      </c>
      <c r="F709">
        <v>25</v>
      </c>
      <c r="G709">
        <v>1200000</v>
      </c>
      <c r="H709">
        <v>1200000</v>
      </c>
      <c r="I709" t="s">
        <v>8</v>
      </c>
      <c r="J709">
        <v>0</v>
      </c>
      <c r="K709">
        <v>0</v>
      </c>
      <c r="L709">
        <v>0</v>
      </c>
      <c r="M709">
        <v>0</v>
      </c>
    </row>
    <row r="710" spans="1:13" ht="15" customHeight="1" x14ac:dyDescent="0.25">
      <c r="A710" t="s">
        <v>2617</v>
      </c>
      <c r="B710" t="s">
        <v>21</v>
      </c>
      <c r="C710" t="s">
        <v>388</v>
      </c>
      <c r="D710" t="s">
        <v>73</v>
      </c>
      <c r="E710" t="s">
        <v>2448</v>
      </c>
      <c r="F710">
        <v>19</v>
      </c>
      <c r="G710">
        <v>925000</v>
      </c>
      <c r="H710">
        <v>925000</v>
      </c>
      <c r="I710">
        <v>925000</v>
      </c>
      <c r="J710" t="s">
        <v>8</v>
      </c>
      <c r="K710">
        <v>0</v>
      </c>
      <c r="L710">
        <v>0</v>
      </c>
      <c r="M710">
        <v>0</v>
      </c>
    </row>
    <row r="711" spans="1:13" ht="15" customHeight="1" x14ac:dyDescent="0.25">
      <c r="A711" t="s">
        <v>1965</v>
      </c>
      <c r="B711" t="s">
        <v>16</v>
      </c>
      <c r="C711">
        <v>0</v>
      </c>
      <c r="D711" t="s">
        <v>127</v>
      </c>
      <c r="E711" t="s">
        <v>2679</v>
      </c>
      <c r="F711">
        <v>33</v>
      </c>
      <c r="G711">
        <v>2500000</v>
      </c>
      <c r="H711" t="s">
        <v>7</v>
      </c>
      <c r="I711">
        <v>0</v>
      </c>
      <c r="J711">
        <v>0</v>
      </c>
      <c r="K711">
        <v>0</v>
      </c>
      <c r="L711">
        <v>0</v>
      </c>
      <c r="M711">
        <v>0</v>
      </c>
    </row>
    <row r="712" spans="1:13" ht="15" customHeight="1" x14ac:dyDescent="0.25">
      <c r="A712" t="s">
        <v>2557</v>
      </c>
      <c r="B712" t="s">
        <v>34</v>
      </c>
      <c r="C712" t="s">
        <v>388</v>
      </c>
      <c r="D712" t="s">
        <v>127</v>
      </c>
      <c r="E712" t="s">
        <v>2448</v>
      </c>
      <c r="F712">
        <v>22</v>
      </c>
      <c r="G712">
        <v>1137500</v>
      </c>
      <c r="H712" t="s">
        <v>8</v>
      </c>
      <c r="I712">
        <v>0</v>
      </c>
      <c r="J712">
        <v>0</v>
      </c>
      <c r="K712">
        <v>0</v>
      </c>
      <c r="L712">
        <v>0</v>
      </c>
      <c r="M712">
        <v>0</v>
      </c>
    </row>
    <row r="713" spans="1:13" ht="15" customHeight="1" x14ac:dyDescent="0.25">
      <c r="A713" t="s">
        <v>1552</v>
      </c>
      <c r="B713" t="s">
        <v>32</v>
      </c>
      <c r="C713" t="s">
        <v>374</v>
      </c>
      <c r="D713" t="s">
        <v>2442</v>
      </c>
      <c r="E713" t="s">
        <v>2441</v>
      </c>
      <c r="F713">
        <v>29</v>
      </c>
      <c r="G713">
        <v>4450000</v>
      </c>
      <c r="H713">
        <v>4450000</v>
      </c>
      <c r="I713">
        <v>4450000</v>
      </c>
      <c r="J713">
        <v>4450000</v>
      </c>
      <c r="K713" t="s">
        <v>7</v>
      </c>
      <c r="L713">
        <v>0</v>
      </c>
      <c r="M713">
        <v>0</v>
      </c>
    </row>
    <row r="714" spans="1:13" ht="15" customHeight="1" x14ac:dyDescent="0.25">
      <c r="A714" t="s">
        <v>1708</v>
      </c>
      <c r="B714" t="s">
        <v>22</v>
      </c>
      <c r="C714">
        <v>0</v>
      </c>
      <c r="D714" t="s">
        <v>127</v>
      </c>
      <c r="E714" t="s">
        <v>2441</v>
      </c>
      <c r="F714">
        <v>30</v>
      </c>
      <c r="G714">
        <v>1750000</v>
      </c>
      <c r="H714" t="s">
        <v>7</v>
      </c>
      <c r="I714">
        <v>0</v>
      </c>
      <c r="J714">
        <v>0</v>
      </c>
      <c r="K714">
        <v>0</v>
      </c>
      <c r="L714">
        <v>0</v>
      </c>
      <c r="M714">
        <v>0</v>
      </c>
    </row>
    <row r="715" spans="1:13" ht="15" customHeight="1" x14ac:dyDescent="0.25">
      <c r="A715" t="s">
        <v>2039</v>
      </c>
      <c r="B715" t="s">
        <v>12</v>
      </c>
      <c r="C715">
        <v>0</v>
      </c>
      <c r="D715" t="s">
        <v>2444</v>
      </c>
      <c r="E715" t="s">
        <v>2448</v>
      </c>
      <c r="F715">
        <v>23</v>
      </c>
      <c r="G715">
        <v>700000</v>
      </c>
      <c r="H715" t="s">
        <v>8</v>
      </c>
      <c r="I715">
        <v>0</v>
      </c>
      <c r="J715">
        <v>0</v>
      </c>
      <c r="K715">
        <v>0</v>
      </c>
      <c r="L715">
        <v>0</v>
      </c>
      <c r="M715">
        <v>0</v>
      </c>
    </row>
    <row r="716" spans="1:13" ht="15" customHeight="1" x14ac:dyDescent="0.25">
      <c r="A716" t="s">
        <v>2602</v>
      </c>
      <c r="B716" t="s">
        <v>33</v>
      </c>
      <c r="C716" t="s">
        <v>388</v>
      </c>
      <c r="D716" t="s">
        <v>382</v>
      </c>
      <c r="E716" t="s">
        <v>2692</v>
      </c>
      <c r="F716">
        <v>24</v>
      </c>
      <c r="G716">
        <v>925000</v>
      </c>
      <c r="H716" t="s">
        <v>8</v>
      </c>
      <c r="I716">
        <v>0</v>
      </c>
      <c r="J716">
        <v>0</v>
      </c>
      <c r="K716">
        <v>0</v>
      </c>
      <c r="L716">
        <v>0</v>
      </c>
      <c r="M716">
        <v>0</v>
      </c>
    </row>
    <row r="717" spans="1:13" ht="15" customHeight="1" x14ac:dyDescent="0.25">
      <c r="A717" t="s">
        <v>2486</v>
      </c>
      <c r="B717" t="s">
        <v>16</v>
      </c>
      <c r="C717" t="s">
        <v>388</v>
      </c>
      <c r="D717" t="s">
        <v>2691</v>
      </c>
      <c r="E717" t="s">
        <v>2692</v>
      </c>
      <c r="F717">
        <v>23</v>
      </c>
      <c r="G717">
        <v>925000</v>
      </c>
      <c r="H717">
        <v>925000</v>
      </c>
      <c r="I717" t="s">
        <v>8</v>
      </c>
      <c r="J717">
        <v>0</v>
      </c>
      <c r="K717">
        <v>0</v>
      </c>
      <c r="L717">
        <v>0</v>
      </c>
      <c r="M717">
        <v>0</v>
      </c>
    </row>
    <row r="718" spans="1:13" ht="15" customHeight="1" x14ac:dyDescent="0.25">
      <c r="A718" t="s">
        <v>1675</v>
      </c>
      <c r="B718" t="s">
        <v>14</v>
      </c>
      <c r="C718" t="s">
        <v>388</v>
      </c>
      <c r="D718" t="s">
        <v>127</v>
      </c>
      <c r="E718" t="s">
        <v>2448</v>
      </c>
      <c r="F718">
        <v>22</v>
      </c>
      <c r="G718">
        <v>1066667</v>
      </c>
      <c r="H718" t="s">
        <v>8</v>
      </c>
      <c r="I718">
        <v>0</v>
      </c>
      <c r="J718">
        <v>0</v>
      </c>
      <c r="K718">
        <v>0</v>
      </c>
      <c r="L718">
        <v>0</v>
      </c>
      <c r="M718">
        <v>0</v>
      </c>
    </row>
    <row r="719" spans="1:13" ht="15" customHeight="1" x14ac:dyDescent="0.25">
      <c r="A719" t="s">
        <v>2226</v>
      </c>
      <c r="B719" t="s">
        <v>18</v>
      </c>
      <c r="C719">
        <v>0</v>
      </c>
      <c r="D719" t="s">
        <v>2447</v>
      </c>
      <c r="E719" t="s">
        <v>2441</v>
      </c>
      <c r="F719">
        <v>26</v>
      </c>
      <c r="G719">
        <v>4167000</v>
      </c>
      <c r="H719">
        <v>4167000</v>
      </c>
      <c r="I719">
        <v>4167000</v>
      </c>
      <c r="J719">
        <v>4167000</v>
      </c>
      <c r="K719" t="s">
        <v>7</v>
      </c>
      <c r="L719">
        <v>0</v>
      </c>
      <c r="M719">
        <v>0</v>
      </c>
    </row>
    <row r="720" spans="1:13" ht="15" customHeight="1" x14ac:dyDescent="0.25">
      <c r="A720" t="s">
        <v>2216</v>
      </c>
      <c r="B720" t="s">
        <v>27</v>
      </c>
      <c r="C720">
        <v>0</v>
      </c>
      <c r="D720" t="s">
        <v>2442</v>
      </c>
      <c r="E720" t="s">
        <v>2448</v>
      </c>
      <c r="F720">
        <v>24</v>
      </c>
      <c r="G720">
        <v>700000</v>
      </c>
      <c r="H720" t="s">
        <v>8</v>
      </c>
      <c r="I720">
        <v>0</v>
      </c>
      <c r="J720">
        <v>0</v>
      </c>
      <c r="K720">
        <v>0</v>
      </c>
      <c r="L720">
        <v>0</v>
      </c>
      <c r="M720">
        <v>0</v>
      </c>
    </row>
    <row r="721" spans="1:13" ht="15" customHeight="1" x14ac:dyDescent="0.25">
      <c r="A721" t="s">
        <v>2771</v>
      </c>
      <c r="B721" t="s">
        <v>16</v>
      </c>
      <c r="C721">
        <v>0</v>
      </c>
      <c r="D721" t="s">
        <v>381</v>
      </c>
      <c r="E721" t="s">
        <v>2679</v>
      </c>
      <c r="F721">
        <v>26</v>
      </c>
      <c r="G721">
        <v>4250000</v>
      </c>
      <c r="H721">
        <v>4250000</v>
      </c>
      <c r="I721">
        <v>4250000</v>
      </c>
      <c r="J721" t="s">
        <v>7</v>
      </c>
      <c r="K721">
        <v>0</v>
      </c>
      <c r="L721">
        <v>0</v>
      </c>
      <c r="M721">
        <v>0</v>
      </c>
    </row>
    <row r="722" spans="1:13" ht="15" customHeight="1" x14ac:dyDescent="0.25">
      <c r="A722" t="s">
        <v>2008</v>
      </c>
      <c r="B722" t="s">
        <v>6</v>
      </c>
      <c r="C722">
        <v>0</v>
      </c>
      <c r="D722" t="s">
        <v>2450</v>
      </c>
      <c r="E722" t="s">
        <v>2448</v>
      </c>
      <c r="F722">
        <v>25</v>
      </c>
      <c r="G722">
        <v>700000</v>
      </c>
      <c r="H722" t="s">
        <v>8</v>
      </c>
      <c r="I722">
        <v>0</v>
      </c>
      <c r="J722">
        <v>0</v>
      </c>
      <c r="K722">
        <v>0</v>
      </c>
      <c r="L722">
        <v>0</v>
      </c>
      <c r="M722">
        <v>0</v>
      </c>
    </row>
    <row r="723" spans="1:13" ht="15" customHeight="1" x14ac:dyDescent="0.25">
      <c r="A723" t="s">
        <v>1915</v>
      </c>
      <c r="B723" t="s">
        <v>13</v>
      </c>
      <c r="C723" t="s">
        <v>388</v>
      </c>
      <c r="D723" t="s">
        <v>2442</v>
      </c>
      <c r="E723" t="s">
        <v>2448</v>
      </c>
      <c r="F723">
        <v>22</v>
      </c>
      <c r="G723">
        <v>935833</v>
      </c>
      <c r="H723" t="s">
        <v>8</v>
      </c>
      <c r="I723">
        <v>0</v>
      </c>
      <c r="J723">
        <v>0</v>
      </c>
      <c r="K723">
        <v>0</v>
      </c>
      <c r="L723">
        <v>0</v>
      </c>
      <c r="M723">
        <v>0</v>
      </c>
    </row>
    <row r="724" spans="1:13" ht="15" customHeight="1" x14ac:dyDescent="0.25">
      <c r="A724" t="s">
        <v>2549</v>
      </c>
      <c r="B724" t="s">
        <v>30</v>
      </c>
      <c r="C724" t="s">
        <v>390</v>
      </c>
      <c r="D724" t="s">
        <v>2447</v>
      </c>
      <c r="E724" t="s">
        <v>391</v>
      </c>
      <c r="F724">
        <v>18</v>
      </c>
      <c r="G724">
        <v>925000</v>
      </c>
      <c r="H724">
        <v>925000</v>
      </c>
      <c r="I724">
        <v>925000</v>
      </c>
      <c r="J724" t="s">
        <v>8</v>
      </c>
      <c r="K724">
        <v>0</v>
      </c>
      <c r="L724">
        <v>0</v>
      </c>
      <c r="M724">
        <v>0</v>
      </c>
    </row>
    <row r="725" spans="1:13" ht="15" customHeight="1" x14ac:dyDescent="0.25">
      <c r="A725" t="s">
        <v>2550</v>
      </c>
      <c r="B725" t="s">
        <v>30</v>
      </c>
      <c r="C725" t="s">
        <v>388</v>
      </c>
      <c r="D725" t="s">
        <v>2447</v>
      </c>
      <c r="E725" t="s">
        <v>2448</v>
      </c>
      <c r="F725">
        <v>21</v>
      </c>
      <c r="G725">
        <v>810000</v>
      </c>
      <c r="H725">
        <v>810000</v>
      </c>
      <c r="I725">
        <v>810000</v>
      </c>
      <c r="J725" t="s">
        <v>8</v>
      </c>
      <c r="K725">
        <v>0</v>
      </c>
      <c r="L725">
        <v>0</v>
      </c>
      <c r="M725">
        <v>0</v>
      </c>
    </row>
    <row r="726" spans="1:13" ht="15" customHeight="1" x14ac:dyDescent="0.25">
      <c r="A726" t="s">
        <v>1563</v>
      </c>
      <c r="B726" t="s">
        <v>13</v>
      </c>
      <c r="C726">
        <v>0</v>
      </c>
      <c r="D726" t="s">
        <v>2447</v>
      </c>
      <c r="E726" t="s">
        <v>2441</v>
      </c>
      <c r="F726">
        <v>25</v>
      </c>
      <c r="G726">
        <v>925000</v>
      </c>
      <c r="H726" t="s">
        <v>8</v>
      </c>
      <c r="I726">
        <v>0</v>
      </c>
      <c r="J726">
        <v>0</v>
      </c>
      <c r="K726">
        <v>0</v>
      </c>
      <c r="L726">
        <v>0</v>
      </c>
      <c r="M726">
        <v>0</v>
      </c>
    </row>
    <row r="727" spans="1:13" ht="15" customHeight="1" x14ac:dyDescent="0.25">
      <c r="A727" t="s">
        <v>2844</v>
      </c>
      <c r="B727" t="s">
        <v>21</v>
      </c>
      <c r="C727" t="s">
        <v>2501</v>
      </c>
      <c r="D727" t="s">
        <v>73</v>
      </c>
      <c r="E727" t="s">
        <v>2441</v>
      </c>
      <c r="F727">
        <v>36</v>
      </c>
      <c r="G727">
        <v>5500000</v>
      </c>
      <c r="H727" t="s">
        <v>7</v>
      </c>
      <c r="I727">
        <v>0</v>
      </c>
      <c r="J727">
        <v>0</v>
      </c>
      <c r="K727">
        <v>0</v>
      </c>
      <c r="L727">
        <v>0</v>
      </c>
      <c r="M727">
        <v>0</v>
      </c>
    </row>
    <row r="728" spans="1:13" ht="15" customHeight="1" x14ac:dyDescent="0.25">
      <c r="A728" t="s">
        <v>1747</v>
      </c>
      <c r="B728" t="s">
        <v>25</v>
      </c>
      <c r="C728" t="s">
        <v>388</v>
      </c>
      <c r="D728" t="s">
        <v>2444</v>
      </c>
      <c r="E728" t="s">
        <v>2448</v>
      </c>
      <c r="F728">
        <v>20</v>
      </c>
      <c r="G728">
        <v>925000</v>
      </c>
      <c r="H728">
        <v>925000</v>
      </c>
      <c r="I728" t="s">
        <v>8</v>
      </c>
      <c r="J728">
        <v>0</v>
      </c>
      <c r="K728">
        <v>0</v>
      </c>
      <c r="L728">
        <v>0</v>
      </c>
      <c r="M728">
        <v>0</v>
      </c>
    </row>
    <row r="729" spans="1:13" ht="15" customHeight="1" x14ac:dyDescent="0.25">
      <c r="A729" t="s">
        <v>2399</v>
      </c>
      <c r="B729" t="s">
        <v>135</v>
      </c>
      <c r="C729" t="s">
        <v>388</v>
      </c>
      <c r="D729" t="s">
        <v>88</v>
      </c>
      <c r="E729" t="s">
        <v>2692</v>
      </c>
      <c r="F729">
        <v>22</v>
      </c>
      <c r="G729">
        <v>905000</v>
      </c>
      <c r="H729" t="s">
        <v>8</v>
      </c>
      <c r="I729">
        <v>0</v>
      </c>
      <c r="J729">
        <v>0</v>
      </c>
      <c r="K729">
        <v>0</v>
      </c>
      <c r="L729">
        <v>0</v>
      </c>
      <c r="M729">
        <v>0</v>
      </c>
    </row>
    <row r="730" spans="1:13" ht="15" customHeight="1" x14ac:dyDescent="0.25">
      <c r="A730" t="s">
        <v>1729</v>
      </c>
      <c r="B730" t="s">
        <v>25</v>
      </c>
      <c r="C730" t="s">
        <v>383</v>
      </c>
      <c r="D730" t="s">
        <v>2498</v>
      </c>
      <c r="E730" t="s">
        <v>2441</v>
      </c>
      <c r="F730">
        <v>32</v>
      </c>
      <c r="G730">
        <v>3000000</v>
      </c>
      <c r="H730">
        <v>3000000</v>
      </c>
      <c r="I730">
        <v>3000000</v>
      </c>
      <c r="J730" t="s">
        <v>7</v>
      </c>
      <c r="K730">
        <v>0</v>
      </c>
      <c r="L730">
        <v>0</v>
      </c>
      <c r="M730">
        <v>0</v>
      </c>
    </row>
    <row r="731" spans="1:13" ht="15" customHeight="1" x14ac:dyDescent="0.25">
      <c r="A731" t="s">
        <v>1794</v>
      </c>
      <c r="B731" t="s">
        <v>28</v>
      </c>
      <c r="C731">
        <v>0</v>
      </c>
      <c r="D731" t="s">
        <v>2443</v>
      </c>
      <c r="E731" t="s">
        <v>2441</v>
      </c>
      <c r="F731">
        <v>22</v>
      </c>
      <c r="G731" t="s">
        <v>8</v>
      </c>
      <c r="H731">
        <v>0</v>
      </c>
      <c r="I731">
        <v>0</v>
      </c>
      <c r="J731">
        <v>0</v>
      </c>
      <c r="K731">
        <v>0</v>
      </c>
      <c r="L731">
        <v>0</v>
      </c>
      <c r="M731">
        <v>0</v>
      </c>
    </row>
    <row r="732" spans="1:13" ht="15" customHeight="1" x14ac:dyDescent="0.25">
      <c r="A732" t="s">
        <v>2144</v>
      </c>
      <c r="B732" t="s">
        <v>6</v>
      </c>
      <c r="C732" t="s">
        <v>388</v>
      </c>
      <c r="D732" t="s">
        <v>2442</v>
      </c>
      <c r="E732" t="s">
        <v>2448</v>
      </c>
      <c r="F732">
        <v>21</v>
      </c>
      <c r="G732">
        <v>910833</v>
      </c>
      <c r="H732">
        <v>910833</v>
      </c>
      <c r="I732" t="s">
        <v>8</v>
      </c>
      <c r="J732">
        <v>0</v>
      </c>
      <c r="K732">
        <v>0</v>
      </c>
      <c r="L732">
        <v>0</v>
      </c>
      <c r="M732">
        <v>0</v>
      </c>
    </row>
    <row r="733" spans="1:13" ht="15" customHeight="1" x14ac:dyDescent="0.25">
      <c r="A733" t="s">
        <v>2842</v>
      </c>
      <c r="B733" t="s">
        <v>20</v>
      </c>
      <c r="C733" t="s">
        <v>422</v>
      </c>
      <c r="D733" t="s">
        <v>73</v>
      </c>
      <c r="E733" t="s">
        <v>2441</v>
      </c>
      <c r="F733">
        <v>31</v>
      </c>
      <c r="G733">
        <v>10000000</v>
      </c>
      <c r="H733">
        <v>10000000</v>
      </c>
      <c r="I733">
        <v>10000000</v>
      </c>
      <c r="J733">
        <v>10000000</v>
      </c>
      <c r="K733">
        <v>10000000</v>
      </c>
      <c r="L733" t="s">
        <v>7</v>
      </c>
      <c r="M733">
        <v>0</v>
      </c>
    </row>
    <row r="734" spans="1:13" ht="15" customHeight="1" x14ac:dyDescent="0.25">
      <c r="A734" t="s">
        <v>1374</v>
      </c>
      <c r="B734" t="s">
        <v>9</v>
      </c>
      <c r="C734" t="s">
        <v>388</v>
      </c>
      <c r="D734" t="s">
        <v>2452</v>
      </c>
      <c r="E734" t="s">
        <v>2448</v>
      </c>
      <c r="F734">
        <v>21</v>
      </c>
      <c r="G734">
        <v>910833</v>
      </c>
      <c r="H734">
        <v>910833</v>
      </c>
      <c r="I734" t="s">
        <v>8</v>
      </c>
      <c r="J734">
        <v>0</v>
      </c>
      <c r="K734">
        <v>0</v>
      </c>
      <c r="L734">
        <v>0</v>
      </c>
      <c r="M734">
        <v>0</v>
      </c>
    </row>
    <row r="735" spans="1:13" ht="15" customHeight="1" x14ac:dyDescent="0.25">
      <c r="A735" t="s">
        <v>2326</v>
      </c>
      <c r="B735" t="s">
        <v>30</v>
      </c>
      <c r="C735" t="s">
        <v>388</v>
      </c>
      <c r="D735" t="s">
        <v>127</v>
      </c>
      <c r="E735" t="s">
        <v>2448</v>
      </c>
      <c r="F735">
        <v>21</v>
      </c>
      <c r="G735">
        <v>723333</v>
      </c>
      <c r="H735">
        <v>723333</v>
      </c>
      <c r="I735" t="s">
        <v>8</v>
      </c>
      <c r="J735">
        <v>0</v>
      </c>
      <c r="K735">
        <v>0</v>
      </c>
      <c r="L735">
        <v>0</v>
      </c>
      <c r="M735">
        <v>0</v>
      </c>
    </row>
    <row r="736" spans="1:13" ht="15" customHeight="1" x14ac:dyDescent="0.25">
      <c r="A736" t="s">
        <v>1672</v>
      </c>
      <c r="B736" t="s">
        <v>14</v>
      </c>
      <c r="C736">
        <v>0</v>
      </c>
      <c r="D736" t="s">
        <v>127</v>
      </c>
      <c r="E736" t="s">
        <v>2441</v>
      </c>
      <c r="F736">
        <v>25</v>
      </c>
      <c r="G736">
        <v>1150000</v>
      </c>
      <c r="H736" t="s">
        <v>8</v>
      </c>
      <c r="I736">
        <v>0</v>
      </c>
      <c r="J736">
        <v>0</v>
      </c>
      <c r="K736">
        <v>0</v>
      </c>
      <c r="L736">
        <v>0</v>
      </c>
      <c r="M736">
        <v>0</v>
      </c>
    </row>
    <row r="737" spans="1:13" ht="15" customHeight="1" x14ac:dyDescent="0.25">
      <c r="A737" t="s">
        <v>2598</v>
      </c>
      <c r="B737" t="s">
        <v>33</v>
      </c>
      <c r="C737" t="s">
        <v>388</v>
      </c>
      <c r="D737" t="s">
        <v>88</v>
      </c>
      <c r="E737" t="s">
        <v>2692</v>
      </c>
      <c r="F737">
        <v>23</v>
      </c>
      <c r="G737">
        <v>925000</v>
      </c>
      <c r="H737">
        <v>925000</v>
      </c>
      <c r="I737" t="s">
        <v>8</v>
      </c>
      <c r="J737">
        <v>0</v>
      </c>
      <c r="K737">
        <v>0</v>
      </c>
      <c r="L737">
        <v>0</v>
      </c>
      <c r="M737">
        <v>0</v>
      </c>
    </row>
    <row r="738" spans="1:13" ht="15" customHeight="1" x14ac:dyDescent="0.25">
      <c r="A738" t="s">
        <v>2232</v>
      </c>
      <c r="B738" t="s">
        <v>18</v>
      </c>
      <c r="C738" t="s">
        <v>383</v>
      </c>
      <c r="D738" t="s">
        <v>127</v>
      </c>
      <c r="E738" t="s">
        <v>2441</v>
      </c>
      <c r="F738">
        <v>31</v>
      </c>
      <c r="G738">
        <v>4500000</v>
      </c>
      <c r="H738">
        <v>4500000</v>
      </c>
      <c r="I738">
        <v>4500000</v>
      </c>
      <c r="J738" t="s">
        <v>7</v>
      </c>
      <c r="K738">
        <v>0</v>
      </c>
      <c r="L738">
        <v>0</v>
      </c>
      <c r="M738">
        <v>0</v>
      </c>
    </row>
    <row r="739" spans="1:13" ht="15" customHeight="1" x14ac:dyDescent="0.25">
      <c r="A739" t="s">
        <v>2693</v>
      </c>
      <c r="B739" t="s">
        <v>33</v>
      </c>
      <c r="C739">
        <v>0</v>
      </c>
      <c r="D739" t="s">
        <v>73</v>
      </c>
      <c r="E739" t="s">
        <v>2692</v>
      </c>
      <c r="F739">
        <v>26</v>
      </c>
      <c r="G739">
        <v>700000</v>
      </c>
      <c r="H739">
        <v>700000</v>
      </c>
      <c r="I739" t="s">
        <v>7</v>
      </c>
      <c r="J739">
        <v>0</v>
      </c>
      <c r="K739">
        <v>0</v>
      </c>
      <c r="L739">
        <v>0</v>
      </c>
      <c r="M739">
        <v>0</v>
      </c>
    </row>
    <row r="740" spans="1:13" ht="15" customHeight="1" x14ac:dyDescent="0.25">
      <c r="A740" t="s">
        <v>2068</v>
      </c>
      <c r="B740" t="s">
        <v>31</v>
      </c>
      <c r="C740" t="s">
        <v>388</v>
      </c>
      <c r="D740" t="s">
        <v>88</v>
      </c>
      <c r="E740" t="s">
        <v>2692</v>
      </c>
      <c r="F740">
        <v>20</v>
      </c>
      <c r="G740">
        <v>1075833</v>
      </c>
      <c r="H740">
        <v>1075833</v>
      </c>
      <c r="I740">
        <v>1075833</v>
      </c>
      <c r="J740" t="s">
        <v>8</v>
      </c>
      <c r="K740">
        <v>0</v>
      </c>
      <c r="L740">
        <v>0</v>
      </c>
      <c r="M740">
        <v>0</v>
      </c>
    </row>
    <row r="741" spans="1:13" ht="15" customHeight="1" x14ac:dyDescent="0.25">
      <c r="A741" t="s">
        <v>1499</v>
      </c>
      <c r="B741" t="s">
        <v>22</v>
      </c>
      <c r="C741" t="s">
        <v>388</v>
      </c>
      <c r="D741" t="s">
        <v>2454</v>
      </c>
      <c r="E741" t="s">
        <v>2441</v>
      </c>
      <c r="F741">
        <v>19</v>
      </c>
      <c r="G741">
        <v>3425000</v>
      </c>
      <c r="H741">
        <v>3425000</v>
      </c>
      <c r="I741" t="s">
        <v>8</v>
      </c>
      <c r="J741">
        <v>0</v>
      </c>
      <c r="K741">
        <v>0</v>
      </c>
      <c r="L741">
        <v>0</v>
      </c>
      <c r="M741">
        <v>0</v>
      </c>
    </row>
    <row r="742" spans="1:13" ht="15" customHeight="1" x14ac:dyDescent="0.25">
      <c r="A742" t="s">
        <v>2319</v>
      </c>
      <c r="B742" t="s">
        <v>30</v>
      </c>
      <c r="C742" t="s">
        <v>390</v>
      </c>
      <c r="D742" t="s">
        <v>2442</v>
      </c>
      <c r="E742" t="s">
        <v>391</v>
      </c>
      <c r="F742">
        <v>19</v>
      </c>
      <c r="G742">
        <v>806667</v>
      </c>
      <c r="H742">
        <v>806667</v>
      </c>
      <c r="I742">
        <v>806667</v>
      </c>
      <c r="J742" t="s">
        <v>8</v>
      </c>
      <c r="K742">
        <v>0</v>
      </c>
      <c r="L742">
        <v>0</v>
      </c>
      <c r="M742">
        <v>0</v>
      </c>
    </row>
    <row r="743" spans="1:13" ht="15" customHeight="1" x14ac:dyDescent="0.25">
      <c r="A743" t="s">
        <v>2667</v>
      </c>
      <c r="B743" t="s">
        <v>35</v>
      </c>
      <c r="C743" t="s">
        <v>388</v>
      </c>
      <c r="D743" t="s">
        <v>2447</v>
      </c>
      <c r="E743" t="s">
        <v>2448</v>
      </c>
      <c r="F743">
        <v>22</v>
      </c>
      <c r="G743">
        <v>925000</v>
      </c>
      <c r="H743">
        <v>925000</v>
      </c>
      <c r="I743" t="s">
        <v>8</v>
      </c>
      <c r="J743">
        <v>0</v>
      </c>
      <c r="K743">
        <v>0</v>
      </c>
      <c r="L743">
        <v>0</v>
      </c>
      <c r="M743">
        <v>0</v>
      </c>
    </row>
    <row r="744" spans="1:13" ht="15" customHeight="1" x14ac:dyDescent="0.25">
      <c r="A744" t="s">
        <v>2255</v>
      </c>
      <c r="B744" t="s">
        <v>20</v>
      </c>
      <c r="C744" t="s">
        <v>2501</v>
      </c>
      <c r="D744" t="s">
        <v>2444</v>
      </c>
      <c r="E744" t="s">
        <v>2441</v>
      </c>
      <c r="F744">
        <v>36</v>
      </c>
      <c r="G744">
        <v>6250000</v>
      </c>
      <c r="H744">
        <v>6250000</v>
      </c>
      <c r="I744" t="s">
        <v>7</v>
      </c>
      <c r="J744">
        <v>0</v>
      </c>
      <c r="K744">
        <v>0</v>
      </c>
      <c r="L744">
        <v>0</v>
      </c>
      <c r="M744">
        <v>0</v>
      </c>
    </row>
    <row r="745" spans="1:13" ht="15" customHeight="1" x14ac:dyDescent="0.25">
      <c r="A745" t="s">
        <v>2565</v>
      </c>
      <c r="B745" t="s">
        <v>26</v>
      </c>
      <c r="C745" t="s">
        <v>388</v>
      </c>
      <c r="D745" t="s">
        <v>88</v>
      </c>
      <c r="E745" t="s">
        <v>2692</v>
      </c>
      <c r="F745">
        <v>19</v>
      </c>
      <c r="G745">
        <v>1775000</v>
      </c>
      <c r="H745">
        <v>1775000</v>
      </c>
      <c r="I745">
        <v>1775000</v>
      </c>
      <c r="J745" t="s">
        <v>8</v>
      </c>
      <c r="K745">
        <v>0</v>
      </c>
      <c r="L745">
        <v>0</v>
      </c>
      <c r="M745">
        <v>0</v>
      </c>
    </row>
    <row r="746" spans="1:13" ht="15" customHeight="1" x14ac:dyDescent="0.25">
      <c r="A746" t="s">
        <v>2773</v>
      </c>
      <c r="B746" t="s">
        <v>26</v>
      </c>
      <c r="C746" t="s">
        <v>383</v>
      </c>
      <c r="D746" t="s">
        <v>93</v>
      </c>
      <c r="E746" t="s">
        <v>2679</v>
      </c>
      <c r="F746">
        <v>28</v>
      </c>
      <c r="G746">
        <v>4625000</v>
      </c>
      <c r="H746" t="s">
        <v>7</v>
      </c>
      <c r="I746">
        <v>0</v>
      </c>
      <c r="J746">
        <v>0</v>
      </c>
      <c r="K746">
        <v>0</v>
      </c>
      <c r="L746">
        <v>0</v>
      </c>
      <c r="M746">
        <v>0</v>
      </c>
    </row>
    <row r="747" spans="1:13" ht="15" customHeight="1" x14ac:dyDescent="0.25">
      <c r="A747" t="s">
        <v>2801</v>
      </c>
      <c r="B747" t="s">
        <v>9</v>
      </c>
      <c r="C747" t="s">
        <v>383</v>
      </c>
      <c r="D747" t="s">
        <v>73</v>
      </c>
      <c r="E747" t="s">
        <v>2441</v>
      </c>
      <c r="F747">
        <v>33</v>
      </c>
      <c r="G747">
        <v>7250000</v>
      </c>
      <c r="H747">
        <v>7250000</v>
      </c>
      <c r="I747" t="s">
        <v>7</v>
      </c>
      <c r="J747">
        <v>0</v>
      </c>
      <c r="K747">
        <v>0</v>
      </c>
      <c r="L747">
        <v>0</v>
      </c>
      <c r="M747">
        <v>0</v>
      </c>
    </row>
    <row r="748" spans="1:13" ht="15" customHeight="1" x14ac:dyDescent="0.25">
      <c r="A748" t="s">
        <v>1355</v>
      </c>
      <c r="B748" t="s">
        <v>9</v>
      </c>
      <c r="C748" t="s">
        <v>383</v>
      </c>
      <c r="D748" t="s">
        <v>2447</v>
      </c>
      <c r="E748" t="s">
        <v>2441</v>
      </c>
      <c r="F748">
        <v>28</v>
      </c>
      <c r="G748">
        <v>5250000</v>
      </c>
      <c r="H748" t="s">
        <v>7</v>
      </c>
      <c r="I748">
        <v>0</v>
      </c>
      <c r="J748">
        <v>0</v>
      </c>
      <c r="K748">
        <v>0</v>
      </c>
      <c r="L748">
        <v>0</v>
      </c>
      <c r="M748">
        <v>0</v>
      </c>
    </row>
    <row r="749" spans="1:13" ht="15" customHeight="1" x14ac:dyDescent="0.25">
      <c r="A749" t="s">
        <v>2474</v>
      </c>
      <c r="B749" t="s">
        <v>13</v>
      </c>
      <c r="C749" t="s">
        <v>388</v>
      </c>
      <c r="D749" t="s">
        <v>82</v>
      </c>
      <c r="E749" t="s">
        <v>2448</v>
      </c>
      <c r="F749">
        <v>21</v>
      </c>
      <c r="G749">
        <v>925000</v>
      </c>
      <c r="H749">
        <v>925000</v>
      </c>
      <c r="I749">
        <v>925000</v>
      </c>
      <c r="J749" t="s">
        <v>8</v>
      </c>
      <c r="K749">
        <v>0</v>
      </c>
      <c r="L749">
        <v>0</v>
      </c>
      <c r="M749">
        <v>0</v>
      </c>
    </row>
    <row r="750" spans="1:13" ht="15" customHeight="1" x14ac:dyDescent="0.25">
      <c r="A750" t="s">
        <v>2466</v>
      </c>
      <c r="B750" t="s">
        <v>13</v>
      </c>
      <c r="C750" t="s">
        <v>388</v>
      </c>
      <c r="D750" t="s">
        <v>2442</v>
      </c>
      <c r="E750" t="s">
        <v>2448</v>
      </c>
      <c r="F750">
        <v>23</v>
      </c>
      <c r="G750">
        <v>1775000</v>
      </c>
      <c r="H750" t="s">
        <v>8</v>
      </c>
      <c r="I750">
        <v>0</v>
      </c>
      <c r="J750">
        <v>0</v>
      </c>
      <c r="K750">
        <v>0</v>
      </c>
      <c r="L750">
        <v>0</v>
      </c>
      <c r="M750">
        <v>0</v>
      </c>
    </row>
    <row r="751" spans="1:13" ht="15" customHeight="1" x14ac:dyDescent="0.25">
      <c r="A751" t="s">
        <v>1551</v>
      </c>
      <c r="B751" t="s">
        <v>32</v>
      </c>
      <c r="C751">
        <v>0</v>
      </c>
      <c r="D751" t="s">
        <v>2440</v>
      </c>
      <c r="E751" t="s">
        <v>2441</v>
      </c>
      <c r="F751">
        <v>26</v>
      </c>
      <c r="G751">
        <v>9500000</v>
      </c>
      <c r="H751">
        <v>9500000</v>
      </c>
      <c r="I751">
        <v>9500000</v>
      </c>
      <c r="J751">
        <v>9500000</v>
      </c>
      <c r="K751">
        <v>9500000</v>
      </c>
      <c r="L751">
        <v>9500000</v>
      </c>
      <c r="M751">
        <v>9500000</v>
      </c>
    </row>
    <row r="752" spans="1:13" ht="15" customHeight="1" x14ac:dyDescent="0.25">
      <c r="A752" t="s">
        <v>2168</v>
      </c>
      <c r="B752" t="s">
        <v>63</v>
      </c>
      <c r="C752">
        <v>0</v>
      </c>
      <c r="D752" t="s">
        <v>127</v>
      </c>
      <c r="E752" t="s">
        <v>2679</v>
      </c>
      <c r="F752">
        <v>29</v>
      </c>
      <c r="G752">
        <v>1850000</v>
      </c>
      <c r="H752" t="s">
        <v>7</v>
      </c>
      <c r="I752">
        <v>0</v>
      </c>
      <c r="J752">
        <v>0</v>
      </c>
      <c r="K752">
        <v>0</v>
      </c>
      <c r="L752">
        <v>0</v>
      </c>
      <c r="M752">
        <v>0</v>
      </c>
    </row>
    <row r="753" spans="1:13" ht="15" customHeight="1" x14ac:dyDescent="0.25">
      <c r="A753" t="s">
        <v>2525</v>
      </c>
      <c r="B753" t="s">
        <v>17</v>
      </c>
      <c r="C753" t="s">
        <v>388</v>
      </c>
      <c r="D753" t="s">
        <v>2442</v>
      </c>
      <c r="E753" t="s">
        <v>2448</v>
      </c>
      <c r="F753">
        <v>23</v>
      </c>
      <c r="G753">
        <v>1350000</v>
      </c>
      <c r="H753" t="s">
        <v>8</v>
      </c>
      <c r="I753">
        <v>0</v>
      </c>
      <c r="J753">
        <v>0</v>
      </c>
      <c r="K753">
        <v>0</v>
      </c>
      <c r="L753">
        <v>0</v>
      </c>
      <c r="M753">
        <v>0</v>
      </c>
    </row>
    <row r="754" spans="1:13" ht="15" customHeight="1" x14ac:dyDescent="0.25">
      <c r="A754" t="s">
        <v>1375</v>
      </c>
      <c r="B754" t="s">
        <v>9</v>
      </c>
      <c r="C754" t="s">
        <v>388</v>
      </c>
      <c r="D754" t="s">
        <v>2455</v>
      </c>
      <c r="E754" t="s">
        <v>2448</v>
      </c>
      <c r="F754">
        <v>23</v>
      </c>
      <c r="G754">
        <v>762500</v>
      </c>
      <c r="H754" t="s">
        <v>8</v>
      </c>
      <c r="I754">
        <v>0</v>
      </c>
      <c r="J754">
        <v>0</v>
      </c>
      <c r="K754">
        <v>0</v>
      </c>
      <c r="L754">
        <v>0</v>
      </c>
      <c r="M754">
        <v>0</v>
      </c>
    </row>
    <row r="755" spans="1:13" ht="15" customHeight="1" x14ac:dyDescent="0.25">
      <c r="A755" t="s">
        <v>1735</v>
      </c>
      <c r="B755" t="s">
        <v>25</v>
      </c>
      <c r="C755">
        <v>0</v>
      </c>
      <c r="D755" t="s">
        <v>2440</v>
      </c>
      <c r="E755" t="s">
        <v>2441</v>
      </c>
      <c r="F755">
        <v>27</v>
      </c>
      <c r="G755">
        <v>850000</v>
      </c>
      <c r="H755" t="s">
        <v>7</v>
      </c>
      <c r="I755">
        <v>0</v>
      </c>
      <c r="J755">
        <v>0</v>
      </c>
      <c r="K755">
        <v>0</v>
      </c>
      <c r="L755">
        <v>0</v>
      </c>
      <c r="M755">
        <v>0</v>
      </c>
    </row>
    <row r="756" spans="1:13" ht="15" customHeight="1" x14ac:dyDescent="0.25">
      <c r="A756" t="s">
        <v>1669</v>
      </c>
      <c r="B756" t="s">
        <v>14</v>
      </c>
      <c r="C756">
        <v>0</v>
      </c>
      <c r="D756" t="s">
        <v>2447</v>
      </c>
      <c r="E756" t="s">
        <v>2441</v>
      </c>
      <c r="F756">
        <v>26</v>
      </c>
      <c r="G756">
        <v>725000</v>
      </c>
      <c r="H756" t="s">
        <v>8</v>
      </c>
      <c r="I756">
        <v>0</v>
      </c>
      <c r="J756">
        <v>0</v>
      </c>
      <c r="K756">
        <v>0</v>
      </c>
      <c r="L756">
        <v>0</v>
      </c>
      <c r="M756">
        <v>0</v>
      </c>
    </row>
    <row r="757" spans="1:13" ht="15" customHeight="1" x14ac:dyDescent="0.25">
      <c r="A757" t="s">
        <v>2203</v>
      </c>
      <c r="B757" t="s">
        <v>22</v>
      </c>
      <c r="C757">
        <v>0</v>
      </c>
      <c r="D757" t="s">
        <v>2447</v>
      </c>
      <c r="E757" t="s">
        <v>2441</v>
      </c>
      <c r="F757">
        <v>25</v>
      </c>
      <c r="G757">
        <v>1850000</v>
      </c>
      <c r="H757">
        <v>1850000</v>
      </c>
      <c r="I757">
        <v>1850000</v>
      </c>
      <c r="J757" t="s">
        <v>7</v>
      </c>
      <c r="K757">
        <v>0</v>
      </c>
      <c r="L757">
        <v>0</v>
      </c>
      <c r="M757">
        <v>0</v>
      </c>
    </row>
    <row r="758" spans="1:13" ht="15" customHeight="1" x14ac:dyDescent="0.25">
      <c r="A758" t="s">
        <v>2094</v>
      </c>
      <c r="B758" t="s">
        <v>35</v>
      </c>
      <c r="C758" t="s">
        <v>383</v>
      </c>
      <c r="D758" t="s">
        <v>2447</v>
      </c>
      <c r="E758" t="s">
        <v>2441</v>
      </c>
      <c r="F758">
        <v>28</v>
      </c>
      <c r="G758">
        <v>4333333</v>
      </c>
      <c r="H758" t="s">
        <v>7</v>
      </c>
      <c r="I758">
        <v>0</v>
      </c>
      <c r="J758">
        <v>0</v>
      </c>
      <c r="K758">
        <v>0</v>
      </c>
      <c r="L758">
        <v>0</v>
      </c>
      <c r="M758">
        <v>0</v>
      </c>
    </row>
    <row r="759" spans="1:13" ht="15" customHeight="1" x14ac:dyDescent="0.25">
      <c r="A759" t="s">
        <v>2006</v>
      </c>
      <c r="B759" t="s">
        <v>21</v>
      </c>
      <c r="C759" t="s">
        <v>388</v>
      </c>
      <c r="D759" t="s">
        <v>2455</v>
      </c>
      <c r="E759" t="s">
        <v>2448</v>
      </c>
      <c r="F759">
        <v>21</v>
      </c>
      <c r="G759">
        <v>1425000</v>
      </c>
      <c r="H759" t="s">
        <v>8</v>
      </c>
      <c r="I759">
        <v>0</v>
      </c>
      <c r="J759">
        <v>0</v>
      </c>
      <c r="K759">
        <v>0</v>
      </c>
      <c r="L759">
        <v>0</v>
      </c>
      <c r="M759">
        <v>0</v>
      </c>
    </row>
    <row r="760" spans="1:13" ht="15" customHeight="1" x14ac:dyDescent="0.25">
      <c r="A760" t="s">
        <v>1638</v>
      </c>
      <c r="B760" t="s">
        <v>11</v>
      </c>
      <c r="C760" t="s">
        <v>388</v>
      </c>
      <c r="D760" t="s">
        <v>2454</v>
      </c>
      <c r="E760" t="s">
        <v>2448</v>
      </c>
      <c r="F760">
        <v>21</v>
      </c>
      <c r="G760">
        <v>894166</v>
      </c>
      <c r="H760">
        <v>894166</v>
      </c>
      <c r="I760" t="s">
        <v>8</v>
      </c>
      <c r="J760">
        <v>0</v>
      </c>
      <c r="K760">
        <v>0</v>
      </c>
      <c r="L760">
        <v>0</v>
      </c>
      <c r="M760">
        <v>0</v>
      </c>
    </row>
    <row r="761" spans="1:13" ht="15" customHeight="1" x14ac:dyDescent="0.25">
      <c r="A761" t="s">
        <v>2272</v>
      </c>
      <c r="B761" t="s">
        <v>20</v>
      </c>
      <c r="C761" t="s">
        <v>388</v>
      </c>
      <c r="D761" t="s">
        <v>2496</v>
      </c>
      <c r="E761" t="s">
        <v>2448</v>
      </c>
      <c r="F761">
        <v>19</v>
      </c>
      <c r="G761">
        <v>1081667</v>
      </c>
      <c r="H761">
        <v>1081667</v>
      </c>
      <c r="I761">
        <v>1081667</v>
      </c>
      <c r="J761" t="s">
        <v>8</v>
      </c>
      <c r="K761">
        <v>0</v>
      </c>
      <c r="L761">
        <v>0</v>
      </c>
      <c r="M761">
        <v>0</v>
      </c>
    </row>
    <row r="762" spans="1:13" ht="15" customHeight="1" x14ac:dyDescent="0.25">
      <c r="A762" t="s">
        <v>1348</v>
      </c>
      <c r="B762" t="s">
        <v>9</v>
      </c>
      <c r="C762">
        <v>0</v>
      </c>
      <c r="D762" t="s">
        <v>2454</v>
      </c>
      <c r="E762" t="s">
        <v>2441</v>
      </c>
      <c r="F762">
        <v>26</v>
      </c>
      <c r="G762">
        <v>1275000</v>
      </c>
      <c r="H762">
        <v>1275000</v>
      </c>
      <c r="I762" t="s">
        <v>7</v>
      </c>
      <c r="J762">
        <v>0</v>
      </c>
      <c r="K762">
        <v>0</v>
      </c>
      <c r="L762">
        <v>0</v>
      </c>
      <c r="M762">
        <v>0</v>
      </c>
    </row>
    <row r="763" spans="1:13" ht="15" customHeight="1" x14ac:dyDescent="0.25">
      <c r="A763" t="s">
        <v>2469</v>
      </c>
      <c r="B763" t="s">
        <v>13</v>
      </c>
      <c r="C763" t="s">
        <v>388</v>
      </c>
      <c r="D763" t="s">
        <v>2454</v>
      </c>
      <c r="E763" t="s">
        <v>2448</v>
      </c>
      <c r="F763">
        <v>19</v>
      </c>
      <c r="G763">
        <v>925000</v>
      </c>
      <c r="H763">
        <v>925000</v>
      </c>
      <c r="I763">
        <v>925000</v>
      </c>
      <c r="J763" t="s">
        <v>8</v>
      </c>
      <c r="K763">
        <v>0</v>
      </c>
      <c r="L763">
        <v>0</v>
      </c>
      <c r="M763">
        <v>0</v>
      </c>
    </row>
    <row r="764" spans="1:13" ht="15" customHeight="1" x14ac:dyDescent="0.25">
      <c r="A764" t="s">
        <v>1853</v>
      </c>
      <c r="B764" t="s">
        <v>2505</v>
      </c>
      <c r="C764" t="s">
        <v>383</v>
      </c>
      <c r="D764" t="s">
        <v>73</v>
      </c>
      <c r="E764" t="s">
        <v>2679</v>
      </c>
      <c r="F764">
        <v>27</v>
      </c>
      <c r="G764">
        <v>7800000</v>
      </c>
      <c r="H764">
        <v>7800000</v>
      </c>
      <c r="I764">
        <v>7800000</v>
      </c>
      <c r="J764">
        <v>7800000</v>
      </c>
      <c r="K764">
        <v>7800000</v>
      </c>
      <c r="L764">
        <v>7800000</v>
      </c>
      <c r="M764" t="s">
        <v>7</v>
      </c>
    </row>
    <row r="765" spans="1:13" ht="15" customHeight="1" x14ac:dyDescent="0.25">
      <c r="A765" t="s">
        <v>2211</v>
      </c>
      <c r="B765" t="s">
        <v>12</v>
      </c>
      <c r="C765" t="s">
        <v>388</v>
      </c>
      <c r="D765" t="s">
        <v>2447</v>
      </c>
      <c r="E765" t="s">
        <v>2441</v>
      </c>
      <c r="F765">
        <v>22</v>
      </c>
      <c r="G765">
        <v>863333</v>
      </c>
      <c r="H765" t="s">
        <v>8</v>
      </c>
      <c r="I765">
        <v>0</v>
      </c>
      <c r="J765">
        <v>0</v>
      </c>
      <c r="K765">
        <v>0</v>
      </c>
      <c r="L765">
        <v>0</v>
      </c>
      <c r="M765">
        <v>0</v>
      </c>
    </row>
    <row r="766" spans="1:13" ht="15" customHeight="1" x14ac:dyDescent="0.25">
      <c r="A766" t="s">
        <v>2075</v>
      </c>
      <c r="B766" t="s">
        <v>31</v>
      </c>
      <c r="C766" t="s">
        <v>388</v>
      </c>
      <c r="D766" t="s">
        <v>88</v>
      </c>
      <c r="E766" t="s">
        <v>2692</v>
      </c>
      <c r="F766">
        <v>21</v>
      </c>
      <c r="G766">
        <v>880000</v>
      </c>
      <c r="H766">
        <v>880000</v>
      </c>
      <c r="I766" t="s">
        <v>8</v>
      </c>
      <c r="J766">
        <v>0</v>
      </c>
      <c r="K766">
        <v>0</v>
      </c>
      <c r="L766">
        <v>0</v>
      </c>
      <c r="M766">
        <v>0</v>
      </c>
    </row>
    <row r="767" spans="1:13" ht="15" customHeight="1" x14ac:dyDescent="0.25">
      <c r="A767" t="s">
        <v>2303</v>
      </c>
      <c r="B767" t="s">
        <v>30</v>
      </c>
      <c r="C767">
        <v>0</v>
      </c>
      <c r="D767" t="s">
        <v>2443</v>
      </c>
      <c r="E767" t="s">
        <v>2441</v>
      </c>
      <c r="F767">
        <v>23</v>
      </c>
      <c r="G767">
        <v>1000000</v>
      </c>
      <c r="H767" t="s">
        <v>8</v>
      </c>
      <c r="I767">
        <v>0</v>
      </c>
      <c r="J767">
        <v>0</v>
      </c>
      <c r="K767">
        <v>0</v>
      </c>
      <c r="L767">
        <v>0</v>
      </c>
      <c r="M767">
        <v>0</v>
      </c>
    </row>
    <row r="768" spans="1:13" ht="15" customHeight="1" x14ac:dyDescent="0.25">
      <c r="A768" t="s">
        <v>1808</v>
      </c>
      <c r="B768" t="s">
        <v>28</v>
      </c>
      <c r="C768" t="s">
        <v>388</v>
      </c>
      <c r="D768" t="s">
        <v>73</v>
      </c>
      <c r="E768" t="s">
        <v>2448</v>
      </c>
      <c r="F768">
        <v>21</v>
      </c>
      <c r="G768">
        <v>863333</v>
      </c>
      <c r="H768">
        <v>863333</v>
      </c>
      <c r="I768" t="s">
        <v>8</v>
      </c>
      <c r="J768">
        <v>0</v>
      </c>
      <c r="K768">
        <v>0</v>
      </c>
      <c r="L768">
        <v>0</v>
      </c>
      <c r="M768">
        <v>0</v>
      </c>
    </row>
    <row r="769" spans="1:13" ht="15" customHeight="1" x14ac:dyDescent="0.25">
      <c r="A769" t="s">
        <v>2807</v>
      </c>
      <c r="B769" t="s">
        <v>25</v>
      </c>
      <c r="C769" t="s">
        <v>374</v>
      </c>
      <c r="D769" t="s">
        <v>2442</v>
      </c>
      <c r="E769" t="s">
        <v>2441</v>
      </c>
      <c r="F769">
        <v>33</v>
      </c>
      <c r="G769">
        <v>5500000</v>
      </c>
      <c r="H769">
        <v>5500000</v>
      </c>
      <c r="I769">
        <v>5500000</v>
      </c>
      <c r="J769">
        <v>5500000</v>
      </c>
      <c r="K769" t="s">
        <v>7</v>
      </c>
      <c r="L769">
        <v>0</v>
      </c>
      <c r="M769">
        <v>0</v>
      </c>
    </row>
    <row r="770" spans="1:13" ht="15" customHeight="1" x14ac:dyDescent="0.25">
      <c r="A770" t="s">
        <v>2276</v>
      </c>
      <c r="B770" t="s">
        <v>20</v>
      </c>
      <c r="C770">
        <v>0</v>
      </c>
      <c r="D770" t="s">
        <v>2446</v>
      </c>
      <c r="E770" t="s">
        <v>2441</v>
      </c>
      <c r="F770">
        <v>26</v>
      </c>
      <c r="G770">
        <v>825000</v>
      </c>
      <c r="H770" t="s">
        <v>7</v>
      </c>
      <c r="I770">
        <v>0</v>
      </c>
      <c r="J770">
        <v>0</v>
      </c>
      <c r="K770">
        <v>0</v>
      </c>
      <c r="L770">
        <v>0</v>
      </c>
      <c r="M770">
        <v>0</v>
      </c>
    </row>
    <row r="771" spans="1:13" ht="15" customHeight="1" x14ac:dyDescent="0.25">
      <c r="A771" t="s">
        <v>1842</v>
      </c>
      <c r="B771" t="s">
        <v>29</v>
      </c>
      <c r="C771" t="s">
        <v>388</v>
      </c>
      <c r="D771" t="s">
        <v>2681</v>
      </c>
      <c r="E771" t="s">
        <v>2692</v>
      </c>
      <c r="F771">
        <v>24</v>
      </c>
      <c r="G771">
        <v>925000</v>
      </c>
      <c r="H771" t="s">
        <v>8</v>
      </c>
      <c r="I771">
        <v>0</v>
      </c>
      <c r="J771">
        <v>0</v>
      </c>
      <c r="K771">
        <v>0</v>
      </c>
      <c r="L771">
        <v>0</v>
      </c>
      <c r="M771">
        <v>0</v>
      </c>
    </row>
    <row r="772" spans="1:13" ht="15" customHeight="1" x14ac:dyDescent="0.25">
      <c r="A772" t="s">
        <v>2905</v>
      </c>
      <c r="B772" t="s">
        <v>9</v>
      </c>
      <c r="C772">
        <v>0</v>
      </c>
      <c r="D772" t="s">
        <v>127</v>
      </c>
      <c r="E772" t="s">
        <v>2448</v>
      </c>
      <c r="F772">
        <v>26</v>
      </c>
      <c r="G772">
        <v>700000</v>
      </c>
      <c r="H772" t="s">
        <v>7</v>
      </c>
      <c r="I772">
        <v>0</v>
      </c>
      <c r="J772">
        <v>0</v>
      </c>
      <c r="K772">
        <v>0</v>
      </c>
      <c r="L772">
        <v>0</v>
      </c>
      <c r="M772">
        <v>0</v>
      </c>
    </row>
    <row r="773" spans="1:13" ht="15" customHeight="1" x14ac:dyDescent="0.25">
      <c r="A773" t="s">
        <v>2247</v>
      </c>
      <c r="B773" t="s">
        <v>18</v>
      </c>
      <c r="C773" t="s">
        <v>388</v>
      </c>
      <c r="D773" t="s">
        <v>2447</v>
      </c>
      <c r="E773" t="s">
        <v>2448</v>
      </c>
      <c r="F773">
        <v>23</v>
      </c>
      <c r="G773">
        <v>758333</v>
      </c>
      <c r="H773" t="s">
        <v>8</v>
      </c>
      <c r="I773">
        <v>0</v>
      </c>
      <c r="J773">
        <v>0</v>
      </c>
      <c r="K773">
        <v>0</v>
      </c>
      <c r="L773">
        <v>0</v>
      </c>
      <c r="M773">
        <v>0</v>
      </c>
    </row>
    <row r="774" spans="1:13" ht="15" customHeight="1" x14ac:dyDescent="0.25">
      <c r="A774" t="s">
        <v>2089</v>
      </c>
      <c r="B774" t="s">
        <v>35</v>
      </c>
      <c r="C774">
        <v>0</v>
      </c>
      <c r="D774" t="s">
        <v>2444</v>
      </c>
      <c r="E774" t="s">
        <v>2441</v>
      </c>
      <c r="F774">
        <v>21</v>
      </c>
      <c r="G774" t="s">
        <v>8</v>
      </c>
      <c r="H774">
        <v>0</v>
      </c>
      <c r="I774">
        <v>0</v>
      </c>
      <c r="J774">
        <v>0</v>
      </c>
      <c r="K774">
        <v>0</v>
      </c>
      <c r="L774">
        <v>0</v>
      </c>
      <c r="M774">
        <v>0</v>
      </c>
    </row>
    <row r="775" spans="1:13" ht="15" customHeight="1" x14ac:dyDescent="0.25">
      <c r="A775" t="s">
        <v>1544</v>
      </c>
      <c r="B775" t="s">
        <v>27</v>
      </c>
      <c r="C775" t="s">
        <v>388</v>
      </c>
      <c r="D775" t="s">
        <v>2447</v>
      </c>
      <c r="E775" t="s">
        <v>2448</v>
      </c>
      <c r="F775">
        <v>21</v>
      </c>
      <c r="G775">
        <v>780000</v>
      </c>
      <c r="H775">
        <v>780000</v>
      </c>
      <c r="I775" t="s">
        <v>8</v>
      </c>
      <c r="J775">
        <v>0</v>
      </c>
      <c r="K775">
        <v>0</v>
      </c>
      <c r="L775">
        <v>0</v>
      </c>
      <c r="M775">
        <v>0</v>
      </c>
    </row>
    <row r="776" spans="1:13" ht="15" customHeight="1" x14ac:dyDescent="0.25">
      <c r="A776" t="s">
        <v>2079</v>
      </c>
      <c r="B776" t="s">
        <v>31</v>
      </c>
      <c r="C776">
        <v>0</v>
      </c>
      <c r="D776" t="s">
        <v>382</v>
      </c>
      <c r="E776" t="s">
        <v>2692</v>
      </c>
      <c r="F776">
        <v>27</v>
      </c>
      <c r="G776">
        <v>675000</v>
      </c>
      <c r="H776" t="s">
        <v>7</v>
      </c>
      <c r="I776">
        <v>0</v>
      </c>
      <c r="J776">
        <v>0</v>
      </c>
      <c r="K776">
        <v>0</v>
      </c>
      <c r="L776">
        <v>0</v>
      </c>
      <c r="M776">
        <v>0</v>
      </c>
    </row>
    <row r="777" spans="1:13" ht="15" customHeight="1" x14ac:dyDescent="0.25">
      <c r="A777" t="s">
        <v>2847</v>
      </c>
      <c r="B777" t="s">
        <v>15</v>
      </c>
      <c r="C777" t="s">
        <v>383</v>
      </c>
      <c r="D777" t="s">
        <v>2442</v>
      </c>
      <c r="E777" t="s">
        <v>2441</v>
      </c>
      <c r="F777">
        <v>26</v>
      </c>
      <c r="G777">
        <v>5571429</v>
      </c>
      <c r="H777">
        <v>5571429</v>
      </c>
      <c r="I777" t="s">
        <v>7</v>
      </c>
      <c r="J777">
        <v>0</v>
      </c>
      <c r="K777">
        <v>0</v>
      </c>
      <c r="L777">
        <v>0</v>
      </c>
      <c r="M777">
        <v>0</v>
      </c>
    </row>
    <row r="778" spans="1:13" ht="15" customHeight="1" x14ac:dyDescent="0.25">
      <c r="A778" t="s">
        <v>1903</v>
      </c>
      <c r="B778" t="s">
        <v>13</v>
      </c>
      <c r="C778" t="s">
        <v>388</v>
      </c>
      <c r="D778" t="s">
        <v>127</v>
      </c>
      <c r="E778" t="s">
        <v>2448</v>
      </c>
      <c r="F778">
        <v>24</v>
      </c>
      <c r="G778">
        <v>1137500</v>
      </c>
      <c r="H778" t="s">
        <v>8</v>
      </c>
      <c r="I778">
        <v>0</v>
      </c>
      <c r="J778">
        <v>0</v>
      </c>
      <c r="K778">
        <v>0</v>
      </c>
      <c r="L778">
        <v>0</v>
      </c>
      <c r="M778">
        <v>0</v>
      </c>
    </row>
    <row r="779" spans="1:13" ht="15" customHeight="1" x14ac:dyDescent="0.25">
      <c r="A779" t="s">
        <v>1720</v>
      </c>
      <c r="B779" t="s">
        <v>31</v>
      </c>
      <c r="C779">
        <v>0</v>
      </c>
      <c r="D779" t="s">
        <v>88</v>
      </c>
      <c r="E779" t="s">
        <v>2692</v>
      </c>
      <c r="F779">
        <v>26</v>
      </c>
      <c r="G779">
        <v>700000</v>
      </c>
      <c r="H779" t="s">
        <v>7</v>
      </c>
      <c r="I779">
        <v>0</v>
      </c>
      <c r="J779">
        <v>0</v>
      </c>
      <c r="K779">
        <v>0</v>
      </c>
      <c r="L779">
        <v>0</v>
      </c>
      <c r="M779">
        <v>0</v>
      </c>
    </row>
    <row r="780" spans="1:13" ht="15" customHeight="1" x14ac:dyDescent="0.25">
      <c r="A780" t="s">
        <v>1421</v>
      </c>
      <c r="B780" t="s">
        <v>17</v>
      </c>
      <c r="C780">
        <v>0</v>
      </c>
      <c r="D780" t="s">
        <v>2454</v>
      </c>
      <c r="E780" t="s">
        <v>2441</v>
      </c>
      <c r="F780">
        <v>23</v>
      </c>
      <c r="G780">
        <v>6100000</v>
      </c>
      <c r="H780">
        <v>6100000</v>
      </c>
      <c r="I780">
        <v>6100000</v>
      </c>
      <c r="J780">
        <v>6100000</v>
      </c>
      <c r="K780" t="s">
        <v>7</v>
      </c>
      <c r="L780">
        <v>0</v>
      </c>
      <c r="M780">
        <v>0</v>
      </c>
    </row>
    <row r="781" spans="1:13" ht="15" customHeight="1" x14ac:dyDescent="0.25">
      <c r="A781" t="s">
        <v>2483</v>
      </c>
      <c r="B781" t="s">
        <v>29</v>
      </c>
      <c r="C781" t="s">
        <v>388</v>
      </c>
      <c r="D781" t="s">
        <v>127</v>
      </c>
      <c r="E781" t="s">
        <v>2692</v>
      </c>
      <c r="F781">
        <v>22</v>
      </c>
      <c r="G781">
        <v>925000</v>
      </c>
      <c r="H781">
        <v>925000</v>
      </c>
      <c r="I781" t="s">
        <v>8</v>
      </c>
      <c r="J781">
        <v>0</v>
      </c>
      <c r="K781">
        <v>0</v>
      </c>
      <c r="L781">
        <v>0</v>
      </c>
      <c r="M781">
        <v>0</v>
      </c>
    </row>
    <row r="782" spans="1:13" ht="15" customHeight="1" x14ac:dyDescent="0.25">
      <c r="A782" t="s">
        <v>2788</v>
      </c>
      <c r="B782" t="s">
        <v>18</v>
      </c>
      <c r="C782">
        <v>0</v>
      </c>
      <c r="D782" t="s">
        <v>2446</v>
      </c>
      <c r="E782" t="s">
        <v>2441</v>
      </c>
      <c r="F782">
        <v>26</v>
      </c>
      <c r="G782">
        <v>4166666</v>
      </c>
      <c r="H782">
        <v>4166666</v>
      </c>
      <c r="I782" t="s">
        <v>7</v>
      </c>
      <c r="J782">
        <v>0</v>
      </c>
      <c r="K782">
        <v>0</v>
      </c>
      <c r="L782">
        <v>0</v>
      </c>
      <c r="M782">
        <v>0</v>
      </c>
    </row>
    <row r="783" spans="1:13" ht="15" customHeight="1" x14ac:dyDescent="0.25">
      <c r="A783" t="s">
        <v>2532</v>
      </c>
      <c r="B783" t="s">
        <v>17</v>
      </c>
      <c r="C783" t="s">
        <v>388</v>
      </c>
      <c r="D783" t="s">
        <v>127</v>
      </c>
      <c r="E783" t="s">
        <v>2448</v>
      </c>
      <c r="F783">
        <v>20</v>
      </c>
      <c r="G783">
        <v>1100000</v>
      </c>
      <c r="H783">
        <v>1100000</v>
      </c>
      <c r="I783">
        <v>1100000</v>
      </c>
      <c r="J783" t="s">
        <v>8</v>
      </c>
      <c r="K783">
        <v>0</v>
      </c>
      <c r="L783">
        <v>0</v>
      </c>
      <c r="M783">
        <v>0</v>
      </c>
    </row>
    <row r="784" spans="1:13" ht="15" customHeight="1" x14ac:dyDescent="0.25">
      <c r="A784" t="s">
        <v>2134</v>
      </c>
      <c r="B784" t="s">
        <v>6</v>
      </c>
      <c r="C784" t="s">
        <v>388</v>
      </c>
      <c r="D784" t="s">
        <v>2447</v>
      </c>
      <c r="E784" t="s">
        <v>2448</v>
      </c>
      <c r="F784">
        <v>22</v>
      </c>
      <c r="G784">
        <v>894166</v>
      </c>
      <c r="H784" t="s">
        <v>8</v>
      </c>
      <c r="I784">
        <v>0</v>
      </c>
      <c r="J784">
        <v>0</v>
      </c>
      <c r="K784">
        <v>0</v>
      </c>
      <c r="L784">
        <v>0</v>
      </c>
      <c r="M784">
        <v>0</v>
      </c>
    </row>
    <row r="785" spans="1:13" ht="15" customHeight="1" x14ac:dyDescent="0.25">
      <c r="A785" t="s">
        <v>1389</v>
      </c>
      <c r="B785" t="s">
        <v>10</v>
      </c>
      <c r="C785">
        <v>0</v>
      </c>
      <c r="D785" t="s">
        <v>2681</v>
      </c>
      <c r="E785" t="s">
        <v>2679</v>
      </c>
      <c r="F785">
        <v>27</v>
      </c>
      <c r="G785">
        <v>1550000</v>
      </c>
      <c r="H785" t="s">
        <v>7</v>
      </c>
      <c r="I785">
        <v>0</v>
      </c>
      <c r="J785">
        <v>0</v>
      </c>
      <c r="K785">
        <v>0</v>
      </c>
      <c r="L785">
        <v>0</v>
      </c>
      <c r="M785">
        <v>0</v>
      </c>
    </row>
    <row r="786" spans="1:13" ht="15" customHeight="1" x14ac:dyDescent="0.25">
      <c r="A786" t="s">
        <v>1453</v>
      </c>
      <c r="B786" t="s">
        <v>17</v>
      </c>
      <c r="C786">
        <v>0</v>
      </c>
      <c r="D786" t="s">
        <v>2447</v>
      </c>
      <c r="E786" t="s">
        <v>2448</v>
      </c>
      <c r="F786">
        <v>29</v>
      </c>
      <c r="G786">
        <v>700000</v>
      </c>
      <c r="H786">
        <v>700000</v>
      </c>
      <c r="I786" t="s">
        <v>7</v>
      </c>
      <c r="J786">
        <v>0</v>
      </c>
      <c r="K786">
        <v>0</v>
      </c>
      <c r="L786">
        <v>0</v>
      </c>
      <c r="M786">
        <v>0</v>
      </c>
    </row>
    <row r="787" spans="1:13" ht="15" customHeight="1" x14ac:dyDescent="0.25">
      <c r="A787" t="s">
        <v>1791</v>
      </c>
      <c r="B787" t="s">
        <v>28</v>
      </c>
      <c r="C787">
        <v>0</v>
      </c>
      <c r="D787" t="s">
        <v>73</v>
      </c>
      <c r="E787" t="s">
        <v>2441</v>
      </c>
      <c r="F787">
        <v>25</v>
      </c>
      <c r="G787">
        <v>2300000</v>
      </c>
      <c r="H787">
        <v>2300000</v>
      </c>
      <c r="I787" t="s">
        <v>7</v>
      </c>
      <c r="J787">
        <v>0</v>
      </c>
      <c r="K787">
        <v>0</v>
      </c>
      <c r="L787">
        <v>0</v>
      </c>
      <c r="M787">
        <v>0</v>
      </c>
    </row>
    <row r="788" spans="1:13" ht="15" customHeight="1" x14ac:dyDescent="0.25">
      <c r="A788" t="s">
        <v>2593</v>
      </c>
      <c r="B788" t="s">
        <v>9</v>
      </c>
      <c r="C788" t="s">
        <v>390</v>
      </c>
      <c r="D788" t="s">
        <v>2454</v>
      </c>
      <c r="E788" t="s">
        <v>391</v>
      </c>
      <c r="F788">
        <v>19</v>
      </c>
      <c r="G788">
        <v>894167</v>
      </c>
      <c r="H788">
        <v>894167</v>
      </c>
      <c r="I788">
        <v>894167</v>
      </c>
      <c r="J788" t="s">
        <v>8</v>
      </c>
      <c r="K788">
        <v>0</v>
      </c>
      <c r="L788">
        <v>0</v>
      </c>
      <c r="M788">
        <v>0</v>
      </c>
    </row>
    <row r="789" spans="1:13" ht="15" customHeight="1" x14ac:dyDescent="0.25">
      <c r="A789" t="s">
        <v>2906</v>
      </c>
      <c r="B789" t="s">
        <v>9</v>
      </c>
      <c r="C789" t="s">
        <v>388</v>
      </c>
      <c r="D789" t="s">
        <v>82</v>
      </c>
      <c r="E789" t="s">
        <v>2448</v>
      </c>
      <c r="F789">
        <v>22</v>
      </c>
      <c r="G789">
        <v>871666</v>
      </c>
      <c r="H789" t="s">
        <v>8</v>
      </c>
      <c r="I789">
        <v>0</v>
      </c>
      <c r="J789">
        <v>0</v>
      </c>
      <c r="K789">
        <v>0</v>
      </c>
      <c r="L789">
        <v>0</v>
      </c>
      <c r="M789">
        <v>0</v>
      </c>
    </row>
    <row r="790" spans="1:13" ht="15" customHeight="1" x14ac:dyDescent="0.25">
      <c r="A790" t="s">
        <v>2198</v>
      </c>
      <c r="B790" t="s">
        <v>10</v>
      </c>
      <c r="C790">
        <v>0</v>
      </c>
      <c r="D790" t="s">
        <v>2686</v>
      </c>
      <c r="E790" t="s">
        <v>2692</v>
      </c>
      <c r="F790">
        <v>24</v>
      </c>
      <c r="G790">
        <v>700000</v>
      </c>
      <c r="H790" t="s">
        <v>8</v>
      </c>
      <c r="I790">
        <v>0</v>
      </c>
      <c r="J790">
        <v>0</v>
      </c>
      <c r="K790">
        <v>0</v>
      </c>
      <c r="L790">
        <v>0</v>
      </c>
      <c r="M790">
        <v>0</v>
      </c>
    </row>
    <row r="791" spans="1:13" ht="15" customHeight="1" x14ac:dyDescent="0.25">
      <c r="A791" t="s">
        <v>2700</v>
      </c>
      <c r="B791" t="s">
        <v>2505</v>
      </c>
      <c r="C791" t="s">
        <v>388</v>
      </c>
      <c r="D791" t="s">
        <v>88</v>
      </c>
      <c r="E791" t="s">
        <v>2692</v>
      </c>
      <c r="F791">
        <v>20</v>
      </c>
      <c r="G791">
        <v>925000</v>
      </c>
      <c r="H791">
        <v>925000</v>
      </c>
      <c r="I791">
        <v>925000</v>
      </c>
      <c r="J791" t="s">
        <v>8</v>
      </c>
      <c r="K791">
        <v>0</v>
      </c>
      <c r="L791">
        <v>0</v>
      </c>
      <c r="M791">
        <v>0</v>
      </c>
    </row>
    <row r="792" spans="1:13" ht="15" customHeight="1" x14ac:dyDescent="0.25">
      <c r="A792" t="s">
        <v>1737</v>
      </c>
      <c r="B792" t="s">
        <v>25</v>
      </c>
      <c r="C792">
        <v>0</v>
      </c>
      <c r="D792" t="s">
        <v>2447</v>
      </c>
      <c r="E792" t="s">
        <v>2441</v>
      </c>
      <c r="F792">
        <v>28</v>
      </c>
      <c r="G792">
        <v>5500000</v>
      </c>
      <c r="H792">
        <v>5500000</v>
      </c>
      <c r="I792">
        <v>5500000</v>
      </c>
      <c r="J792" t="s">
        <v>7</v>
      </c>
      <c r="K792">
        <v>0</v>
      </c>
      <c r="L792">
        <v>0</v>
      </c>
      <c r="M792">
        <v>0</v>
      </c>
    </row>
    <row r="793" spans="1:13" ht="15" customHeight="1" x14ac:dyDescent="0.25">
      <c r="A793" t="s">
        <v>2840</v>
      </c>
      <c r="B793" t="s">
        <v>25</v>
      </c>
      <c r="C793" t="s">
        <v>374</v>
      </c>
      <c r="D793" t="s">
        <v>2452</v>
      </c>
      <c r="E793" t="s">
        <v>2441</v>
      </c>
      <c r="F793">
        <v>29</v>
      </c>
      <c r="G793">
        <v>7000000</v>
      </c>
      <c r="H793">
        <v>7000000</v>
      </c>
      <c r="I793">
        <v>7000000</v>
      </c>
      <c r="J793">
        <v>7000000</v>
      </c>
      <c r="K793">
        <v>7000000</v>
      </c>
      <c r="L793">
        <v>7000000</v>
      </c>
      <c r="M793">
        <v>7000000</v>
      </c>
    </row>
    <row r="794" spans="1:13" ht="15" customHeight="1" x14ac:dyDescent="0.25">
      <c r="A794" t="s">
        <v>1781</v>
      </c>
      <c r="B794" t="s">
        <v>26</v>
      </c>
      <c r="C794" t="s">
        <v>388</v>
      </c>
      <c r="D794" t="s">
        <v>93</v>
      </c>
      <c r="E794" t="s">
        <v>2692</v>
      </c>
      <c r="F794">
        <v>23</v>
      </c>
      <c r="G794">
        <v>825000</v>
      </c>
      <c r="H794" t="s">
        <v>8</v>
      </c>
      <c r="I794">
        <v>0</v>
      </c>
      <c r="J794">
        <v>0</v>
      </c>
      <c r="K794">
        <v>0</v>
      </c>
      <c r="L794">
        <v>0</v>
      </c>
      <c r="M794">
        <v>0</v>
      </c>
    </row>
    <row r="795" spans="1:13" ht="15" customHeight="1" x14ac:dyDescent="0.25">
      <c r="A795" t="s">
        <v>1489</v>
      </c>
      <c r="B795" t="s">
        <v>22</v>
      </c>
      <c r="C795">
        <v>0</v>
      </c>
      <c r="D795" t="s">
        <v>2444</v>
      </c>
      <c r="E795" t="s">
        <v>2441</v>
      </c>
      <c r="F795">
        <v>24</v>
      </c>
      <c r="G795">
        <v>2400000</v>
      </c>
      <c r="H795">
        <v>2400000</v>
      </c>
      <c r="I795" t="s">
        <v>8</v>
      </c>
      <c r="J795">
        <v>0</v>
      </c>
      <c r="K795">
        <v>0</v>
      </c>
      <c r="L795">
        <v>0</v>
      </c>
      <c r="M795">
        <v>0</v>
      </c>
    </row>
    <row r="796" spans="1:13" ht="15" customHeight="1" x14ac:dyDescent="0.25">
      <c r="A796" t="s">
        <v>1743</v>
      </c>
      <c r="B796" t="s">
        <v>13</v>
      </c>
      <c r="C796">
        <v>0</v>
      </c>
      <c r="D796" t="s">
        <v>127</v>
      </c>
      <c r="E796" t="s">
        <v>2441</v>
      </c>
      <c r="F796">
        <v>28</v>
      </c>
      <c r="G796">
        <v>5000000</v>
      </c>
      <c r="H796" t="s">
        <v>7</v>
      </c>
      <c r="I796">
        <v>0</v>
      </c>
      <c r="J796">
        <v>0</v>
      </c>
      <c r="K796">
        <v>0</v>
      </c>
      <c r="L796">
        <v>0</v>
      </c>
      <c r="M796">
        <v>0</v>
      </c>
    </row>
    <row r="797" spans="1:13" ht="15" customHeight="1" x14ac:dyDescent="0.25">
      <c r="A797" t="s">
        <v>2342</v>
      </c>
      <c r="B797" t="s">
        <v>2505</v>
      </c>
      <c r="C797">
        <v>0</v>
      </c>
      <c r="D797" t="s">
        <v>93</v>
      </c>
      <c r="E797" t="s">
        <v>2679</v>
      </c>
      <c r="F797">
        <v>25</v>
      </c>
      <c r="G797">
        <v>700000</v>
      </c>
      <c r="H797" t="s">
        <v>8</v>
      </c>
      <c r="I797">
        <v>0</v>
      </c>
      <c r="J797">
        <v>0</v>
      </c>
      <c r="K797">
        <v>0</v>
      </c>
      <c r="L797">
        <v>0</v>
      </c>
      <c r="M797">
        <v>0</v>
      </c>
    </row>
    <row r="798" spans="1:13" ht="15" customHeight="1" x14ac:dyDescent="0.25">
      <c r="A798" t="s">
        <v>1591</v>
      </c>
      <c r="B798" t="s">
        <v>34</v>
      </c>
      <c r="C798">
        <v>0</v>
      </c>
      <c r="D798" t="s">
        <v>2442</v>
      </c>
      <c r="E798" t="s">
        <v>2441</v>
      </c>
      <c r="F798">
        <v>26</v>
      </c>
      <c r="G798">
        <v>1500000</v>
      </c>
      <c r="H798" t="s">
        <v>7</v>
      </c>
      <c r="I798">
        <v>0</v>
      </c>
      <c r="J798">
        <v>0</v>
      </c>
      <c r="K798">
        <v>0</v>
      </c>
      <c r="L798">
        <v>0</v>
      </c>
      <c r="M798">
        <v>0</v>
      </c>
    </row>
    <row r="799" spans="1:13" ht="15" customHeight="1" x14ac:dyDescent="0.25">
      <c r="A799" t="s">
        <v>2102</v>
      </c>
      <c r="B799" t="s">
        <v>26</v>
      </c>
      <c r="C799">
        <v>0</v>
      </c>
      <c r="D799" t="s">
        <v>2691</v>
      </c>
      <c r="E799" t="s">
        <v>2679</v>
      </c>
      <c r="F799">
        <v>23</v>
      </c>
      <c r="G799" t="s">
        <v>8</v>
      </c>
      <c r="H799">
        <v>0</v>
      </c>
      <c r="I799">
        <v>0</v>
      </c>
      <c r="J799">
        <v>0</v>
      </c>
      <c r="K799">
        <v>0</v>
      </c>
      <c r="L799">
        <v>0</v>
      </c>
      <c r="M799">
        <v>0</v>
      </c>
    </row>
    <row r="800" spans="1:13" ht="15" customHeight="1" x14ac:dyDescent="0.25">
      <c r="A800" t="s">
        <v>2588</v>
      </c>
      <c r="B800" t="s">
        <v>12</v>
      </c>
      <c r="C800" t="s">
        <v>388</v>
      </c>
      <c r="D800" t="s">
        <v>2447</v>
      </c>
      <c r="E800" t="s">
        <v>2448</v>
      </c>
      <c r="F800">
        <v>22</v>
      </c>
      <c r="G800">
        <v>925000</v>
      </c>
      <c r="H800">
        <v>925000</v>
      </c>
      <c r="I800" t="s">
        <v>8</v>
      </c>
      <c r="J800">
        <v>0</v>
      </c>
      <c r="K800">
        <v>0</v>
      </c>
      <c r="L800">
        <v>0</v>
      </c>
      <c r="M800">
        <v>0</v>
      </c>
    </row>
    <row r="801" spans="1:13" ht="15" customHeight="1" x14ac:dyDescent="0.25">
      <c r="A801" t="s">
        <v>1513</v>
      </c>
      <c r="B801" t="s">
        <v>135</v>
      </c>
      <c r="C801">
        <v>0</v>
      </c>
      <c r="D801" t="s">
        <v>381</v>
      </c>
      <c r="E801" t="s">
        <v>2692</v>
      </c>
      <c r="F801">
        <v>23</v>
      </c>
      <c r="G801">
        <v>700000</v>
      </c>
      <c r="H801" t="s">
        <v>8</v>
      </c>
      <c r="I801">
        <v>0</v>
      </c>
      <c r="J801">
        <v>0</v>
      </c>
      <c r="K801">
        <v>0</v>
      </c>
      <c r="L801">
        <v>0</v>
      </c>
      <c r="M801">
        <v>0</v>
      </c>
    </row>
    <row r="802" spans="1:13" ht="15" customHeight="1" x14ac:dyDescent="0.25">
      <c r="A802" t="s">
        <v>2390</v>
      </c>
      <c r="B802" t="s">
        <v>135</v>
      </c>
      <c r="C802" t="s">
        <v>388</v>
      </c>
      <c r="D802" t="s">
        <v>73</v>
      </c>
      <c r="E802" t="s">
        <v>2692</v>
      </c>
      <c r="F802">
        <v>20</v>
      </c>
      <c r="G802">
        <v>927500</v>
      </c>
      <c r="H802">
        <v>927500</v>
      </c>
      <c r="I802">
        <v>927500</v>
      </c>
      <c r="J802" t="s">
        <v>8</v>
      </c>
      <c r="K802">
        <v>0</v>
      </c>
      <c r="L802">
        <v>0</v>
      </c>
      <c r="M802">
        <v>0</v>
      </c>
    </row>
    <row r="803" spans="1:13" ht="15" customHeight="1" x14ac:dyDescent="0.25">
      <c r="A803" t="s">
        <v>2607</v>
      </c>
      <c r="B803" t="s">
        <v>22</v>
      </c>
      <c r="C803" t="s">
        <v>388</v>
      </c>
      <c r="D803" t="s">
        <v>2447</v>
      </c>
      <c r="E803" t="s">
        <v>2448</v>
      </c>
      <c r="F803">
        <v>22</v>
      </c>
      <c r="G803">
        <v>925000</v>
      </c>
      <c r="H803">
        <v>925000</v>
      </c>
      <c r="I803" t="s">
        <v>8</v>
      </c>
      <c r="J803">
        <v>0</v>
      </c>
      <c r="K803">
        <v>0</v>
      </c>
      <c r="L803">
        <v>0</v>
      </c>
      <c r="M803">
        <v>0</v>
      </c>
    </row>
    <row r="804" spans="1:13" ht="15" customHeight="1" x14ac:dyDescent="0.25">
      <c r="A804" t="s">
        <v>1979</v>
      </c>
      <c r="B804" t="s">
        <v>16</v>
      </c>
      <c r="C804" t="s">
        <v>388</v>
      </c>
      <c r="D804" t="s">
        <v>2686</v>
      </c>
      <c r="E804" t="s">
        <v>2692</v>
      </c>
      <c r="F804">
        <v>23</v>
      </c>
      <c r="G804">
        <v>722500</v>
      </c>
      <c r="H804" t="s">
        <v>8</v>
      </c>
      <c r="I804">
        <v>0</v>
      </c>
      <c r="J804">
        <v>0</v>
      </c>
      <c r="K804">
        <v>0</v>
      </c>
      <c r="L804">
        <v>0</v>
      </c>
      <c r="M804">
        <v>0</v>
      </c>
    </row>
    <row r="805" spans="1:13" ht="15" customHeight="1" x14ac:dyDescent="0.25">
      <c r="A805" t="s">
        <v>2766</v>
      </c>
      <c r="B805" t="s">
        <v>29</v>
      </c>
      <c r="C805" t="s">
        <v>372</v>
      </c>
      <c r="D805" t="s">
        <v>381</v>
      </c>
      <c r="E805" t="s">
        <v>2679</v>
      </c>
      <c r="F805">
        <v>32</v>
      </c>
      <c r="G805">
        <v>7250000</v>
      </c>
      <c r="H805">
        <v>7250000</v>
      </c>
      <c r="I805">
        <v>7250000</v>
      </c>
      <c r="J805" t="s">
        <v>7</v>
      </c>
      <c r="K805">
        <v>0</v>
      </c>
      <c r="L805">
        <v>0</v>
      </c>
      <c r="M805">
        <v>0</v>
      </c>
    </row>
    <row r="806" spans="1:13" ht="15" customHeight="1" x14ac:dyDescent="0.25">
      <c r="A806" t="s">
        <v>2665</v>
      </c>
      <c r="B806" t="s">
        <v>35</v>
      </c>
      <c r="C806">
        <v>0</v>
      </c>
      <c r="D806" t="s">
        <v>2450</v>
      </c>
      <c r="E806" t="s">
        <v>2448</v>
      </c>
      <c r="F806">
        <v>34</v>
      </c>
      <c r="G806">
        <v>700000</v>
      </c>
      <c r="H806" t="s">
        <v>7</v>
      </c>
      <c r="I806">
        <v>0</v>
      </c>
      <c r="J806">
        <v>0</v>
      </c>
      <c r="K806">
        <v>0</v>
      </c>
      <c r="L806">
        <v>0</v>
      </c>
      <c r="M806">
        <v>0</v>
      </c>
    </row>
    <row r="807" spans="1:13" ht="15" customHeight="1" x14ac:dyDescent="0.25">
      <c r="A807" t="s">
        <v>1767</v>
      </c>
      <c r="B807" t="s">
        <v>26</v>
      </c>
      <c r="C807">
        <v>0</v>
      </c>
      <c r="D807" t="s">
        <v>2686</v>
      </c>
      <c r="E807" t="s">
        <v>2692</v>
      </c>
      <c r="F807">
        <v>24</v>
      </c>
      <c r="G807">
        <v>700000</v>
      </c>
      <c r="H807" t="s">
        <v>8</v>
      </c>
      <c r="I807">
        <v>0</v>
      </c>
      <c r="J807">
        <v>0</v>
      </c>
      <c r="K807">
        <v>0</v>
      </c>
      <c r="L807">
        <v>0</v>
      </c>
      <c r="M807">
        <v>0</v>
      </c>
    </row>
    <row r="808" spans="1:13" ht="15" customHeight="1" x14ac:dyDescent="0.25">
      <c r="A808" t="s">
        <v>2302</v>
      </c>
      <c r="B808" t="s">
        <v>30</v>
      </c>
      <c r="C808">
        <v>0</v>
      </c>
      <c r="D808" t="s">
        <v>73</v>
      </c>
      <c r="E808" t="s">
        <v>2448</v>
      </c>
      <c r="F808">
        <v>23</v>
      </c>
      <c r="G808">
        <v>700000</v>
      </c>
      <c r="H808" t="s">
        <v>8</v>
      </c>
      <c r="I808">
        <v>0</v>
      </c>
      <c r="J808">
        <v>0</v>
      </c>
      <c r="K808">
        <v>0</v>
      </c>
      <c r="L808">
        <v>0</v>
      </c>
      <c r="M808">
        <v>0</v>
      </c>
    </row>
    <row r="809" spans="1:13" ht="15" customHeight="1" x14ac:dyDescent="0.25">
      <c r="A809" t="s">
        <v>1883</v>
      </c>
      <c r="B809" t="s">
        <v>2505</v>
      </c>
      <c r="C809">
        <v>0</v>
      </c>
      <c r="D809" t="s">
        <v>381</v>
      </c>
      <c r="E809" t="s">
        <v>2692</v>
      </c>
      <c r="F809">
        <v>24</v>
      </c>
      <c r="G809">
        <v>675000</v>
      </c>
      <c r="H809" t="s">
        <v>8</v>
      </c>
      <c r="I809">
        <v>0</v>
      </c>
      <c r="J809">
        <v>0</v>
      </c>
      <c r="K809">
        <v>0</v>
      </c>
      <c r="L809">
        <v>0</v>
      </c>
      <c r="M809">
        <v>0</v>
      </c>
    </row>
    <row r="810" spans="1:13" ht="15" customHeight="1" x14ac:dyDescent="0.25">
      <c r="A810" t="s">
        <v>2259</v>
      </c>
      <c r="B810" t="s">
        <v>20</v>
      </c>
      <c r="C810">
        <v>0</v>
      </c>
      <c r="D810" t="s">
        <v>2523</v>
      </c>
      <c r="E810" t="s">
        <v>2441</v>
      </c>
      <c r="F810">
        <v>32</v>
      </c>
      <c r="G810">
        <v>2000000</v>
      </c>
      <c r="H810" t="s">
        <v>7</v>
      </c>
      <c r="I810">
        <v>0</v>
      </c>
      <c r="J810">
        <v>0</v>
      </c>
      <c r="K810">
        <v>0</v>
      </c>
      <c r="L810">
        <v>0</v>
      </c>
      <c r="M810">
        <v>0</v>
      </c>
    </row>
    <row r="811" spans="1:13" ht="15" customHeight="1" x14ac:dyDescent="0.25">
      <c r="A811" t="s">
        <v>1947</v>
      </c>
      <c r="B811" t="s">
        <v>15</v>
      </c>
      <c r="C811" t="s">
        <v>388</v>
      </c>
      <c r="D811" t="s">
        <v>2442</v>
      </c>
      <c r="E811" t="s">
        <v>2448</v>
      </c>
      <c r="F811">
        <v>21</v>
      </c>
      <c r="G811">
        <v>716666</v>
      </c>
      <c r="H811">
        <v>716666</v>
      </c>
      <c r="I811" t="s">
        <v>8</v>
      </c>
      <c r="J811">
        <v>0</v>
      </c>
      <c r="K811">
        <v>0</v>
      </c>
      <c r="L811">
        <v>0</v>
      </c>
      <c r="M811">
        <v>0</v>
      </c>
    </row>
    <row r="812" spans="1:13" ht="15" customHeight="1" x14ac:dyDescent="0.25">
      <c r="A812" t="s">
        <v>2016</v>
      </c>
      <c r="B812" t="s">
        <v>21</v>
      </c>
      <c r="C812">
        <v>0</v>
      </c>
      <c r="D812" t="s">
        <v>2442</v>
      </c>
      <c r="E812" t="s">
        <v>2448</v>
      </c>
      <c r="F812">
        <v>30</v>
      </c>
      <c r="G812">
        <v>675000</v>
      </c>
      <c r="H812" t="s">
        <v>7</v>
      </c>
      <c r="I812">
        <v>0</v>
      </c>
      <c r="J812">
        <v>0</v>
      </c>
      <c r="K812">
        <v>0</v>
      </c>
      <c r="L812">
        <v>0</v>
      </c>
      <c r="M812">
        <v>0</v>
      </c>
    </row>
    <row r="813" spans="1:13" ht="15" customHeight="1" x14ac:dyDescent="0.25">
      <c r="A813" t="s">
        <v>2642</v>
      </c>
      <c r="B813" t="s">
        <v>14</v>
      </c>
      <c r="C813" t="s">
        <v>388</v>
      </c>
      <c r="D813" t="s">
        <v>2442</v>
      </c>
      <c r="E813" t="s">
        <v>2448</v>
      </c>
      <c r="F813">
        <v>26</v>
      </c>
      <c r="G813">
        <v>925000</v>
      </c>
      <c r="H813" t="s">
        <v>8</v>
      </c>
      <c r="I813">
        <v>0</v>
      </c>
      <c r="J813">
        <v>0</v>
      </c>
      <c r="K813">
        <v>0</v>
      </c>
      <c r="L813">
        <v>0</v>
      </c>
      <c r="M813">
        <v>0</v>
      </c>
    </row>
    <row r="814" spans="1:13" x14ac:dyDescent="0.25">
      <c r="A814" t="s">
        <v>1610</v>
      </c>
      <c r="B814" t="s">
        <v>33</v>
      </c>
      <c r="C814" t="s">
        <v>388</v>
      </c>
      <c r="D814" t="s">
        <v>381</v>
      </c>
      <c r="E814" t="s">
        <v>2692</v>
      </c>
      <c r="F814">
        <v>20</v>
      </c>
      <c r="G814">
        <v>1263333</v>
      </c>
      <c r="H814">
        <v>1263333</v>
      </c>
      <c r="I814">
        <v>1263333</v>
      </c>
      <c r="J814" t="s">
        <v>8</v>
      </c>
      <c r="K814">
        <v>0</v>
      </c>
      <c r="L814">
        <v>0</v>
      </c>
      <c r="M814">
        <v>0</v>
      </c>
    </row>
    <row r="815" spans="1:13" ht="15" customHeight="1" x14ac:dyDescent="0.25">
      <c r="A815" t="s">
        <v>2351</v>
      </c>
      <c r="B815" t="s">
        <v>34</v>
      </c>
      <c r="C815" t="s">
        <v>388</v>
      </c>
      <c r="D815" t="s">
        <v>2440</v>
      </c>
      <c r="E815" t="s">
        <v>2448</v>
      </c>
      <c r="F815">
        <v>20</v>
      </c>
      <c r="G815">
        <v>1125000</v>
      </c>
      <c r="H815">
        <v>1125000</v>
      </c>
      <c r="I815" t="s">
        <v>8</v>
      </c>
      <c r="J815">
        <v>0</v>
      </c>
      <c r="K815">
        <v>0</v>
      </c>
      <c r="L815">
        <v>0</v>
      </c>
      <c r="M815">
        <v>0</v>
      </c>
    </row>
    <row r="816" spans="1:13" ht="15" customHeight="1" x14ac:dyDescent="0.25">
      <c r="A816" t="s">
        <v>1793</v>
      </c>
      <c r="B816" t="s">
        <v>28</v>
      </c>
      <c r="C816" t="s">
        <v>405</v>
      </c>
      <c r="D816" t="s">
        <v>2442</v>
      </c>
      <c r="E816" t="s">
        <v>2441</v>
      </c>
      <c r="F816">
        <v>22</v>
      </c>
      <c r="G816">
        <v>1137500</v>
      </c>
      <c r="H816" t="s">
        <v>8</v>
      </c>
      <c r="I816">
        <v>0</v>
      </c>
      <c r="J816">
        <v>0</v>
      </c>
      <c r="K816">
        <v>0</v>
      </c>
      <c r="L816">
        <v>0</v>
      </c>
      <c r="M816">
        <v>0</v>
      </c>
    </row>
    <row r="817" spans="1:13" ht="15" customHeight="1" x14ac:dyDescent="0.25">
      <c r="A817" t="s">
        <v>1961</v>
      </c>
      <c r="B817" t="s">
        <v>16</v>
      </c>
      <c r="C817">
        <v>0</v>
      </c>
      <c r="D817" t="s">
        <v>382</v>
      </c>
      <c r="E817" t="s">
        <v>2679</v>
      </c>
      <c r="F817">
        <v>25</v>
      </c>
      <c r="G817">
        <v>5800000</v>
      </c>
      <c r="H817">
        <v>5800000</v>
      </c>
      <c r="I817">
        <v>5800000</v>
      </c>
      <c r="J817">
        <v>5800000</v>
      </c>
      <c r="K817">
        <v>5800000</v>
      </c>
      <c r="L817">
        <v>5800000</v>
      </c>
      <c r="M817" t="s">
        <v>7</v>
      </c>
    </row>
    <row r="818" spans="1:13" ht="15" customHeight="1" x14ac:dyDescent="0.25">
      <c r="A818" t="s">
        <v>1507</v>
      </c>
      <c r="B818" t="s">
        <v>22</v>
      </c>
      <c r="C818">
        <v>0</v>
      </c>
      <c r="D818" t="s">
        <v>127</v>
      </c>
      <c r="E818" t="s">
        <v>2448</v>
      </c>
      <c r="F818">
        <v>25</v>
      </c>
      <c r="G818">
        <v>750000</v>
      </c>
      <c r="H818">
        <v>750000</v>
      </c>
      <c r="I818" t="s">
        <v>7</v>
      </c>
      <c r="J818">
        <v>0</v>
      </c>
      <c r="K818">
        <v>0</v>
      </c>
      <c r="L818">
        <v>0</v>
      </c>
      <c r="M818">
        <v>0</v>
      </c>
    </row>
    <row r="819" spans="1:13" ht="15" customHeight="1" x14ac:dyDescent="0.25">
      <c r="A819" t="s">
        <v>1615</v>
      </c>
      <c r="B819" t="s">
        <v>33</v>
      </c>
      <c r="C819" t="s">
        <v>388</v>
      </c>
      <c r="D819" t="s">
        <v>82</v>
      </c>
      <c r="E819" t="s">
        <v>2692</v>
      </c>
      <c r="F819">
        <v>22</v>
      </c>
      <c r="G819">
        <v>925000</v>
      </c>
      <c r="H819">
        <v>925000</v>
      </c>
      <c r="I819" t="s">
        <v>8</v>
      </c>
      <c r="J819">
        <v>0</v>
      </c>
      <c r="K819">
        <v>0</v>
      </c>
      <c r="L819">
        <v>0</v>
      </c>
      <c r="M819">
        <v>0</v>
      </c>
    </row>
    <row r="820" spans="1:13" ht="15" customHeight="1" x14ac:dyDescent="0.25">
      <c r="A820" t="s">
        <v>1769</v>
      </c>
      <c r="B820" t="s">
        <v>26</v>
      </c>
      <c r="C820" t="s">
        <v>388</v>
      </c>
      <c r="D820" t="s">
        <v>382</v>
      </c>
      <c r="E820" t="s">
        <v>2692</v>
      </c>
      <c r="F820">
        <v>21</v>
      </c>
      <c r="G820">
        <v>1100000</v>
      </c>
      <c r="H820">
        <v>1100000</v>
      </c>
      <c r="I820" t="s">
        <v>8</v>
      </c>
      <c r="J820">
        <v>0</v>
      </c>
      <c r="K820">
        <v>0</v>
      </c>
      <c r="L820">
        <v>0</v>
      </c>
      <c r="M820">
        <v>0</v>
      </c>
    </row>
    <row r="821" spans="1:13" x14ac:dyDescent="0.25">
      <c r="A821" t="s">
        <v>1932</v>
      </c>
      <c r="B821" t="s">
        <v>15</v>
      </c>
      <c r="C821">
        <v>0</v>
      </c>
      <c r="D821" t="s">
        <v>2447</v>
      </c>
      <c r="E821" t="s">
        <v>2448</v>
      </c>
      <c r="F821">
        <v>24</v>
      </c>
      <c r="G821">
        <v>742500</v>
      </c>
      <c r="H821">
        <v>742500</v>
      </c>
      <c r="I821" t="s">
        <v>8</v>
      </c>
      <c r="J821">
        <v>0</v>
      </c>
      <c r="K821">
        <v>0</v>
      </c>
      <c r="L821">
        <v>0</v>
      </c>
      <c r="M821">
        <v>0</v>
      </c>
    </row>
    <row r="822" spans="1:13" ht="15" customHeight="1" x14ac:dyDescent="0.25">
      <c r="A822" t="s">
        <v>2192</v>
      </c>
      <c r="B822" t="s">
        <v>12</v>
      </c>
      <c r="C822">
        <v>0</v>
      </c>
      <c r="D822" t="s">
        <v>2455</v>
      </c>
      <c r="E822" t="s">
        <v>2441</v>
      </c>
      <c r="F822">
        <v>24</v>
      </c>
      <c r="G822">
        <v>4850000</v>
      </c>
      <c r="H822">
        <v>4850000</v>
      </c>
      <c r="I822">
        <v>4850000</v>
      </c>
      <c r="J822">
        <v>4850000</v>
      </c>
      <c r="K822">
        <v>4850000</v>
      </c>
      <c r="L822" t="s">
        <v>7</v>
      </c>
      <c r="M822">
        <v>0</v>
      </c>
    </row>
    <row r="823" spans="1:13" ht="15" customHeight="1" x14ac:dyDescent="0.25">
      <c r="A823" t="s">
        <v>2125</v>
      </c>
      <c r="B823" t="s">
        <v>6</v>
      </c>
      <c r="C823">
        <v>0</v>
      </c>
      <c r="D823" t="s">
        <v>2447</v>
      </c>
      <c r="E823" t="s">
        <v>2441</v>
      </c>
      <c r="F823">
        <v>25</v>
      </c>
      <c r="G823">
        <v>5205556</v>
      </c>
      <c r="H823">
        <v>5205556</v>
      </c>
      <c r="I823">
        <v>5205556</v>
      </c>
      <c r="J823" t="s">
        <v>7</v>
      </c>
      <c r="K823">
        <v>0</v>
      </c>
      <c r="L823">
        <v>0</v>
      </c>
      <c r="M823">
        <v>0</v>
      </c>
    </row>
    <row r="824" spans="1:13" ht="15" customHeight="1" x14ac:dyDescent="0.25">
      <c r="A824" t="s">
        <v>2882</v>
      </c>
      <c r="B824" t="s">
        <v>9</v>
      </c>
      <c r="C824">
        <v>0</v>
      </c>
      <c r="D824" t="s">
        <v>2452</v>
      </c>
      <c r="E824" t="s">
        <v>2441</v>
      </c>
      <c r="F824">
        <v>27</v>
      </c>
      <c r="G824">
        <v>850000</v>
      </c>
      <c r="H824">
        <v>850000</v>
      </c>
      <c r="I824" t="s">
        <v>7</v>
      </c>
      <c r="J824">
        <v>0</v>
      </c>
      <c r="K824">
        <v>0</v>
      </c>
      <c r="L824">
        <v>0</v>
      </c>
      <c r="M824">
        <v>0</v>
      </c>
    </row>
    <row r="825" spans="1:13" ht="15" customHeight="1" x14ac:dyDescent="0.25">
      <c r="A825" t="s">
        <v>2858</v>
      </c>
      <c r="B825" t="s">
        <v>17</v>
      </c>
      <c r="C825" t="s">
        <v>388</v>
      </c>
      <c r="D825" t="s">
        <v>2446</v>
      </c>
      <c r="E825" t="s">
        <v>2448</v>
      </c>
      <c r="F825">
        <v>20</v>
      </c>
      <c r="G825">
        <v>925000</v>
      </c>
      <c r="H825">
        <v>925000</v>
      </c>
      <c r="I825" t="s">
        <v>8</v>
      </c>
      <c r="J825">
        <v>0</v>
      </c>
      <c r="K825">
        <v>0</v>
      </c>
      <c r="L825">
        <v>0</v>
      </c>
      <c r="M825">
        <v>0</v>
      </c>
    </row>
    <row r="826" spans="1:13" ht="15" customHeight="1" x14ac:dyDescent="0.25">
      <c r="A826" t="s">
        <v>2295</v>
      </c>
      <c r="B826" t="s">
        <v>11</v>
      </c>
      <c r="C826">
        <v>0</v>
      </c>
      <c r="D826" t="s">
        <v>2446</v>
      </c>
      <c r="E826" t="s">
        <v>2448</v>
      </c>
      <c r="F826">
        <v>23</v>
      </c>
      <c r="G826">
        <v>700000</v>
      </c>
      <c r="H826" t="s">
        <v>8</v>
      </c>
      <c r="I826">
        <v>0</v>
      </c>
      <c r="J826">
        <v>0</v>
      </c>
      <c r="K826">
        <v>0</v>
      </c>
      <c r="L826">
        <v>0</v>
      </c>
      <c r="M826">
        <v>0</v>
      </c>
    </row>
    <row r="827" spans="1:13" x14ac:dyDescent="0.25">
      <c r="A827" t="s">
        <v>1573</v>
      </c>
      <c r="B827" t="s">
        <v>32</v>
      </c>
      <c r="C827" t="s">
        <v>388</v>
      </c>
      <c r="D827" t="s">
        <v>73</v>
      </c>
      <c r="E827" t="s">
        <v>2448</v>
      </c>
      <c r="F827">
        <v>19</v>
      </c>
      <c r="G827">
        <v>863333</v>
      </c>
      <c r="H827">
        <v>863333</v>
      </c>
      <c r="I827">
        <v>863333</v>
      </c>
      <c r="J827" t="s">
        <v>8</v>
      </c>
      <c r="K827">
        <v>0</v>
      </c>
      <c r="L827">
        <v>0</v>
      </c>
      <c r="M827">
        <v>0</v>
      </c>
    </row>
    <row r="828" spans="1:13" ht="15" customHeight="1" x14ac:dyDescent="0.25">
      <c r="A828" t="s">
        <v>2115</v>
      </c>
      <c r="B828" t="s">
        <v>35</v>
      </c>
      <c r="C828">
        <v>0</v>
      </c>
      <c r="D828" t="s">
        <v>2440</v>
      </c>
      <c r="E828" t="s">
        <v>2448</v>
      </c>
      <c r="F828">
        <v>26</v>
      </c>
      <c r="G828">
        <v>700000</v>
      </c>
      <c r="H828" t="s">
        <v>8</v>
      </c>
      <c r="I828">
        <v>0</v>
      </c>
      <c r="J828">
        <v>0</v>
      </c>
      <c r="K828">
        <v>0</v>
      </c>
      <c r="L828">
        <v>0</v>
      </c>
      <c r="M828">
        <v>0</v>
      </c>
    </row>
    <row r="829" spans="1:13" ht="15" customHeight="1" x14ac:dyDescent="0.25">
      <c r="A829" t="s">
        <v>2084</v>
      </c>
      <c r="B829" t="s">
        <v>35</v>
      </c>
      <c r="C829" t="s">
        <v>422</v>
      </c>
      <c r="D829" t="s">
        <v>2450</v>
      </c>
      <c r="E829" t="s">
        <v>2441</v>
      </c>
      <c r="F829">
        <v>31</v>
      </c>
      <c r="G829">
        <v>5291666</v>
      </c>
      <c r="H829">
        <v>5291666</v>
      </c>
      <c r="I829">
        <v>5291666</v>
      </c>
      <c r="J829">
        <v>5291666</v>
      </c>
      <c r="K829">
        <v>5291666</v>
      </c>
      <c r="L829" t="s">
        <v>7</v>
      </c>
      <c r="M829">
        <v>0</v>
      </c>
    </row>
    <row r="830" spans="1:13" ht="15" customHeight="1" x14ac:dyDescent="0.25">
      <c r="A830" t="s">
        <v>2624</v>
      </c>
      <c r="B830" t="s">
        <v>20</v>
      </c>
      <c r="C830" t="s">
        <v>388</v>
      </c>
      <c r="D830" t="s">
        <v>73</v>
      </c>
      <c r="E830" t="s">
        <v>2441</v>
      </c>
      <c r="F830">
        <v>21</v>
      </c>
      <c r="G830">
        <v>1491667</v>
      </c>
      <c r="H830">
        <v>1491667</v>
      </c>
      <c r="I830" t="s">
        <v>8</v>
      </c>
      <c r="J830">
        <v>0</v>
      </c>
      <c r="K830">
        <v>0</v>
      </c>
      <c r="L830">
        <v>0</v>
      </c>
      <c r="M830">
        <v>0</v>
      </c>
    </row>
    <row r="831" spans="1:13" ht="15" customHeight="1" x14ac:dyDescent="0.25">
      <c r="A831" t="s">
        <v>2010</v>
      </c>
      <c r="B831" t="s">
        <v>21</v>
      </c>
      <c r="C831" t="s">
        <v>388</v>
      </c>
      <c r="D831" t="s">
        <v>2440</v>
      </c>
      <c r="E831" t="s">
        <v>2448</v>
      </c>
      <c r="F831">
        <v>19</v>
      </c>
      <c r="G831">
        <v>871667</v>
      </c>
      <c r="H831">
        <v>871667</v>
      </c>
      <c r="I831">
        <v>871667</v>
      </c>
      <c r="J831" t="s">
        <v>8</v>
      </c>
      <c r="K831">
        <v>0</v>
      </c>
      <c r="L831">
        <v>0</v>
      </c>
      <c r="M831">
        <v>0</v>
      </c>
    </row>
    <row r="832" spans="1:13" ht="15" customHeight="1" x14ac:dyDescent="0.25">
      <c r="A832" t="s">
        <v>2563</v>
      </c>
      <c r="B832" t="s">
        <v>32</v>
      </c>
      <c r="C832" t="s">
        <v>388</v>
      </c>
      <c r="D832" t="s">
        <v>2496</v>
      </c>
      <c r="E832" t="s">
        <v>2448</v>
      </c>
      <c r="F832">
        <v>23</v>
      </c>
      <c r="G832">
        <v>925000</v>
      </c>
      <c r="H832">
        <v>925000</v>
      </c>
      <c r="I832" t="s">
        <v>8</v>
      </c>
      <c r="J832">
        <v>0</v>
      </c>
      <c r="K832">
        <v>0</v>
      </c>
      <c r="L832">
        <v>0</v>
      </c>
      <c r="M832">
        <v>0</v>
      </c>
    </row>
    <row r="833" spans="1:13" ht="15" customHeight="1" x14ac:dyDescent="0.25">
      <c r="A833" t="s">
        <v>2212</v>
      </c>
      <c r="B833" t="s">
        <v>12</v>
      </c>
      <c r="C833">
        <v>0</v>
      </c>
      <c r="D833" t="s">
        <v>2452</v>
      </c>
      <c r="E833" t="s">
        <v>2448</v>
      </c>
      <c r="F833">
        <v>24</v>
      </c>
      <c r="G833">
        <v>700000</v>
      </c>
      <c r="H833" t="s">
        <v>8</v>
      </c>
      <c r="I833">
        <v>0</v>
      </c>
      <c r="J833">
        <v>0</v>
      </c>
      <c r="K833">
        <v>0</v>
      </c>
      <c r="L833">
        <v>0</v>
      </c>
      <c r="M833">
        <v>0</v>
      </c>
    </row>
    <row r="834" spans="1:13" ht="15" customHeight="1" x14ac:dyDescent="0.25">
      <c r="A834" t="s">
        <v>1647</v>
      </c>
      <c r="B834" t="s">
        <v>11</v>
      </c>
      <c r="C834" t="s">
        <v>388</v>
      </c>
      <c r="D834" t="s">
        <v>2454</v>
      </c>
      <c r="E834" t="s">
        <v>2448</v>
      </c>
      <c r="F834">
        <v>23</v>
      </c>
      <c r="G834">
        <v>728333</v>
      </c>
      <c r="H834" t="s">
        <v>8</v>
      </c>
      <c r="I834">
        <v>0</v>
      </c>
      <c r="J834">
        <v>0</v>
      </c>
      <c r="K834">
        <v>0</v>
      </c>
      <c r="L834">
        <v>0</v>
      </c>
      <c r="M834">
        <v>0</v>
      </c>
    </row>
    <row r="835" spans="1:13" ht="15" customHeight="1" x14ac:dyDescent="0.25">
      <c r="A835" t="s">
        <v>1756</v>
      </c>
      <c r="B835" t="s">
        <v>25</v>
      </c>
      <c r="C835">
        <v>0</v>
      </c>
      <c r="D835" t="s">
        <v>2444</v>
      </c>
      <c r="E835" t="s">
        <v>2448</v>
      </c>
      <c r="F835">
        <v>29</v>
      </c>
      <c r="G835">
        <v>675000</v>
      </c>
      <c r="H835" t="s">
        <v>7</v>
      </c>
      <c r="I835">
        <v>0</v>
      </c>
      <c r="J835">
        <v>0</v>
      </c>
      <c r="K835">
        <v>0</v>
      </c>
      <c r="L835">
        <v>0</v>
      </c>
      <c r="M835">
        <v>0</v>
      </c>
    </row>
    <row r="836" spans="1:13" ht="15" customHeight="1" x14ac:dyDescent="0.25">
      <c r="A836" t="s">
        <v>2253</v>
      </c>
      <c r="B836" t="s">
        <v>18</v>
      </c>
      <c r="C836">
        <v>0</v>
      </c>
      <c r="D836" t="s">
        <v>2447</v>
      </c>
      <c r="E836" t="s">
        <v>2448</v>
      </c>
      <c r="F836">
        <v>26</v>
      </c>
      <c r="G836">
        <v>675000</v>
      </c>
      <c r="H836" t="s">
        <v>7</v>
      </c>
      <c r="I836">
        <v>0</v>
      </c>
      <c r="J836">
        <v>0</v>
      </c>
      <c r="K836">
        <v>0</v>
      </c>
      <c r="L836">
        <v>0</v>
      </c>
      <c r="M836">
        <v>0</v>
      </c>
    </row>
    <row r="837" spans="1:13" ht="15" customHeight="1" x14ac:dyDescent="0.25">
      <c r="A837" t="s">
        <v>2086</v>
      </c>
      <c r="B837" t="s">
        <v>35</v>
      </c>
      <c r="C837">
        <v>0</v>
      </c>
      <c r="D837" t="s">
        <v>73</v>
      </c>
      <c r="E837" t="s">
        <v>2441</v>
      </c>
      <c r="F837">
        <v>26</v>
      </c>
      <c r="G837">
        <v>2916666</v>
      </c>
      <c r="H837">
        <v>2916666</v>
      </c>
      <c r="I837" t="s">
        <v>7</v>
      </c>
      <c r="J837">
        <v>0</v>
      </c>
      <c r="K837">
        <v>0</v>
      </c>
      <c r="L837">
        <v>0</v>
      </c>
      <c r="M837">
        <v>0</v>
      </c>
    </row>
    <row r="838" spans="1:13" ht="15" customHeight="1" x14ac:dyDescent="0.25">
      <c r="A838" t="s">
        <v>2537</v>
      </c>
      <c r="B838" t="s">
        <v>2533</v>
      </c>
      <c r="C838">
        <v>0</v>
      </c>
      <c r="D838" t="s">
        <v>93</v>
      </c>
      <c r="E838" t="s">
        <v>2692</v>
      </c>
      <c r="F838">
        <v>27</v>
      </c>
      <c r="G838">
        <v>700000</v>
      </c>
      <c r="H838" t="s">
        <v>7</v>
      </c>
      <c r="I838">
        <v>0</v>
      </c>
      <c r="J838">
        <v>0</v>
      </c>
      <c r="K838">
        <v>0</v>
      </c>
      <c r="L838">
        <v>0</v>
      </c>
      <c r="M838">
        <v>0</v>
      </c>
    </row>
    <row r="839" spans="1:13" ht="15" customHeight="1" x14ac:dyDescent="0.25">
      <c r="A839" t="s">
        <v>2477</v>
      </c>
      <c r="B839" t="s">
        <v>29</v>
      </c>
      <c r="C839" t="s">
        <v>388</v>
      </c>
      <c r="D839" t="s">
        <v>2681</v>
      </c>
      <c r="E839" t="s">
        <v>2692</v>
      </c>
      <c r="F839">
        <v>24</v>
      </c>
      <c r="G839">
        <v>925000</v>
      </c>
      <c r="H839" t="s">
        <v>8</v>
      </c>
      <c r="I839">
        <v>0</v>
      </c>
      <c r="J839">
        <v>0</v>
      </c>
      <c r="K839">
        <v>0</v>
      </c>
      <c r="L839">
        <v>0</v>
      </c>
      <c r="M839">
        <v>0</v>
      </c>
    </row>
    <row r="840" spans="1:13" ht="15" customHeight="1" x14ac:dyDescent="0.25">
      <c r="A840" t="s">
        <v>1538</v>
      </c>
      <c r="B840" t="s">
        <v>33</v>
      </c>
      <c r="C840" t="s">
        <v>388</v>
      </c>
      <c r="D840" t="s">
        <v>73</v>
      </c>
      <c r="E840" t="s">
        <v>2692</v>
      </c>
      <c r="F840">
        <v>22</v>
      </c>
      <c r="G840">
        <v>925000</v>
      </c>
      <c r="H840" t="s">
        <v>8</v>
      </c>
      <c r="I840">
        <v>0</v>
      </c>
      <c r="J840">
        <v>0</v>
      </c>
      <c r="K840">
        <v>0</v>
      </c>
      <c r="L840">
        <v>0</v>
      </c>
      <c r="M840">
        <v>0</v>
      </c>
    </row>
    <row r="841" spans="1:13" ht="15" customHeight="1" x14ac:dyDescent="0.25">
      <c r="A841" t="s">
        <v>2676</v>
      </c>
      <c r="B841" t="s">
        <v>12</v>
      </c>
      <c r="C841" t="s">
        <v>2739</v>
      </c>
      <c r="D841" t="s">
        <v>2442</v>
      </c>
      <c r="E841" t="s">
        <v>2441</v>
      </c>
      <c r="F841">
        <v>31</v>
      </c>
      <c r="G841">
        <v>6000000</v>
      </c>
      <c r="H841">
        <v>6000000</v>
      </c>
      <c r="I841">
        <v>6000000</v>
      </c>
      <c r="J841">
        <v>6000000</v>
      </c>
      <c r="K841" t="s">
        <v>7</v>
      </c>
      <c r="L841">
        <v>0</v>
      </c>
      <c r="M841">
        <v>0</v>
      </c>
    </row>
    <row r="842" spans="1:13" ht="15" customHeight="1" x14ac:dyDescent="0.25">
      <c r="A842" t="s">
        <v>2291</v>
      </c>
      <c r="B842" t="s">
        <v>20</v>
      </c>
      <c r="C842" t="s">
        <v>388</v>
      </c>
      <c r="D842" t="s">
        <v>2440</v>
      </c>
      <c r="E842" t="s">
        <v>2448</v>
      </c>
      <c r="F842">
        <v>22</v>
      </c>
      <c r="G842">
        <v>677777</v>
      </c>
      <c r="H842" t="s">
        <v>8</v>
      </c>
      <c r="I842">
        <v>0</v>
      </c>
      <c r="J842">
        <v>0</v>
      </c>
      <c r="K842">
        <v>0</v>
      </c>
      <c r="L842">
        <v>0</v>
      </c>
      <c r="M842">
        <v>0</v>
      </c>
    </row>
    <row r="843" spans="1:13" ht="15" customHeight="1" x14ac:dyDescent="0.25">
      <c r="A843" t="s">
        <v>2859</v>
      </c>
      <c r="B843" t="s">
        <v>6</v>
      </c>
      <c r="C843" t="s">
        <v>388</v>
      </c>
      <c r="D843" t="s">
        <v>2454</v>
      </c>
      <c r="E843" t="s">
        <v>2448</v>
      </c>
      <c r="F843">
        <v>19</v>
      </c>
      <c r="G843">
        <v>925000</v>
      </c>
      <c r="H843">
        <v>925000</v>
      </c>
      <c r="I843" t="s">
        <v>8</v>
      </c>
      <c r="J843">
        <v>0</v>
      </c>
      <c r="K843">
        <v>0</v>
      </c>
      <c r="L843">
        <v>0</v>
      </c>
      <c r="M843">
        <v>0</v>
      </c>
    </row>
    <row r="844" spans="1:13" ht="15" customHeight="1" x14ac:dyDescent="0.25">
      <c r="A844" t="s">
        <v>1766</v>
      </c>
      <c r="B844" t="s">
        <v>26</v>
      </c>
      <c r="C844" t="s">
        <v>422</v>
      </c>
      <c r="D844" t="s">
        <v>127</v>
      </c>
      <c r="E844" t="s">
        <v>2679</v>
      </c>
      <c r="F844">
        <v>37</v>
      </c>
      <c r="G844">
        <v>8500000</v>
      </c>
      <c r="H844">
        <v>8500000</v>
      </c>
      <c r="I844" t="s">
        <v>7</v>
      </c>
      <c r="J844">
        <v>0</v>
      </c>
      <c r="K844">
        <v>0</v>
      </c>
      <c r="L844">
        <v>0</v>
      </c>
      <c r="M844">
        <v>0</v>
      </c>
    </row>
    <row r="845" spans="1:13" x14ac:dyDescent="0.25">
      <c r="A845" t="s">
        <v>2611</v>
      </c>
      <c r="B845" t="s">
        <v>11</v>
      </c>
      <c r="C845" t="s">
        <v>388</v>
      </c>
      <c r="D845" t="s">
        <v>73</v>
      </c>
      <c r="E845" t="s">
        <v>2448</v>
      </c>
      <c r="F845">
        <v>20</v>
      </c>
      <c r="G845">
        <v>925000</v>
      </c>
      <c r="H845">
        <v>925000</v>
      </c>
      <c r="I845">
        <v>925000</v>
      </c>
      <c r="J845" t="s">
        <v>8</v>
      </c>
      <c r="K845">
        <v>0</v>
      </c>
      <c r="L845">
        <v>0</v>
      </c>
      <c r="M845">
        <v>0</v>
      </c>
    </row>
    <row r="846" spans="1:13" x14ac:dyDescent="0.25">
      <c r="A846" t="s">
        <v>2663</v>
      </c>
      <c r="B846" t="s">
        <v>35</v>
      </c>
      <c r="C846" t="s">
        <v>388</v>
      </c>
      <c r="D846" t="s">
        <v>2444</v>
      </c>
      <c r="E846" t="s">
        <v>2448</v>
      </c>
      <c r="F846">
        <v>21</v>
      </c>
      <c r="G846">
        <v>758333</v>
      </c>
      <c r="H846">
        <v>758333</v>
      </c>
      <c r="I846">
        <v>758333</v>
      </c>
      <c r="J846" t="s">
        <v>8</v>
      </c>
      <c r="K846">
        <v>0</v>
      </c>
      <c r="L846">
        <v>0</v>
      </c>
      <c r="M846">
        <v>0</v>
      </c>
    </row>
    <row r="847" spans="1:13" ht="15" customHeight="1" x14ac:dyDescent="0.25">
      <c r="A847" t="s">
        <v>1412</v>
      </c>
      <c r="B847" t="s">
        <v>10</v>
      </c>
      <c r="C847" t="s">
        <v>388</v>
      </c>
      <c r="D847" t="s">
        <v>127</v>
      </c>
      <c r="E847" t="s">
        <v>2692</v>
      </c>
      <c r="F847">
        <v>20</v>
      </c>
      <c r="G847">
        <v>910833</v>
      </c>
      <c r="H847">
        <v>910833</v>
      </c>
      <c r="I847">
        <v>910833</v>
      </c>
      <c r="J847" t="s">
        <v>8</v>
      </c>
      <c r="K847">
        <v>0</v>
      </c>
      <c r="L847">
        <v>0</v>
      </c>
      <c r="M847">
        <v>0</v>
      </c>
    </row>
    <row r="848" spans="1:13" ht="15" customHeight="1" x14ac:dyDescent="0.25">
      <c r="A848" t="s">
        <v>1812</v>
      </c>
      <c r="B848" t="s">
        <v>28</v>
      </c>
      <c r="C848">
        <v>0</v>
      </c>
      <c r="D848" t="s">
        <v>127</v>
      </c>
      <c r="E848" t="s">
        <v>2448</v>
      </c>
      <c r="F848">
        <v>26</v>
      </c>
      <c r="G848">
        <v>750000</v>
      </c>
      <c r="H848" t="s">
        <v>7</v>
      </c>
      <c r="I848">
        <v>0</v>
      </c>
      <c r="J848">
        <v>0</v>
      </c>
      <c r="K848">
        <v>0</v>
      </c>
      <c r="L848">
        <v>0</v>
      </c>
      <c r="M848">
        <v>0</v>
      </c>
    </row>
    <row r="849" spans="1:13" ht="15" customHeight="1" x14ac:dyDescent="0.25">
      <c r="A849" t="s">
        <v>2171</v>
      </c>
      <c r="B849" t="s">
        <v>63</v>
      </c>
      <c r="C849">
        <v>0</v>
      </c>
      <c r="D849" t="s">
        <v>381</v>
      </c>
      <c r="E849" t="s">
        <v>2679</v>
      </c>
      <c r="F849">
        <v>25</v>
      </c>
      <c r="G849">
        <v>874125</v>
      </c>
      <c r="H849" t="s">
        <v>8</v>
      </c>
      <c r="I849">
        <v>0</v>
      </c>
      <c r="J849">
        <v>0</v>
      </c>
      <c r="K849">
        <v>0</v>
      </c>
      <c r="L849">
        <v>0</v>
      </c>
      <c r="M849">
        <v>0</v>
      </c>
    </row>
    <row r="850" spans="1:13" ht="15" customHeight="1" x14ac:dyDescent="0.25">
      <c r="A850" t="s">
        <v>2883</v>
      </c>
      <c r="B850" t="s">
        <v>13</v>
      </c>
      <c r="C850">
        <v>0</v>
      </c>
      <c r="D850" t="s">
        <v>2447</v>
      </c>
      <c r="E850" t="s">
        <v>2441</v>
      </c>
      <c r="F850">
        <v>24</v>
      </c>
      <c r="G850">
        <v>4083333</v>
      </c>
      <c r="H850">
        <v>4083333</v>
      </c>
      <c r="I850">
        <v>4083333</v>
      </c>
      <c r="J850" t="s">
        <v>7</v>
      </c>
      <c r="K850">
        <v>0</v>
      </c>
      <c r="L850">
        <v>0</v>
      </c>
      <c r="M850">
        <v>0</v>
      </c>
    </row>
    <row r="851" spans="1:13" ht="15" customHeight="1" x14ac:dyDescent="0.25">
      <c r="A851" t="s">
        <v>1520</v>
      </c>
      <c r="B851" t="s">
        <v>27</v>
      </c>
      <c r="C851" t="s">
        <v>383</v>
      </c>
      <c r="D851" t="s">
        <v>2442</v>
      </c>
      <c r="E851" t="s">
        <v>376</v>
      </c>
      <c r="F851">
        <v>34</v>
      </c>
      <c r="G851">
        <v>4650000</v>
      </c>
      <c r="H851" t="s">
        <v>7</v>
      </c>
      <c r="I851">
        <v>0</v>
      </c>
      <c r="J851">
        <v>0</v>
      </c>
      <c r="K851">
        <v>0</v>
      </c>
      <c r="L851">
        <v>0</v>
      </c>
      <c r="M851">
        <v>0</v>
      </c>
    </row>
    <row r="852" spans="1:13" ht="15" customHeight="1" x14ac:dyDescent="0.25">
      <c r="A852" t="s">
        <v>2292</v>
      </c>
      <c r="B852" t="s">
        <v>20</v>
      </c>
      <c r="C852">
        <v>0</v>
      </c>
      <c r="D852" t="s">
        <v>2446</v>
      </c>
      <c r="E852" t="s">
        <v>2441</v>
      </c>
      <c r="F852">
        <v>25</v>
      </c>
      <c r="G852">
        <v>675000</v>
      </c>
      <c r="H852" t="s">
        <v>8</v>
      </c>
      <c r="I852">
        <v>0</v>
      </c>
      <c r="J852">
        <v>0</v>
      </c>
      <c r="K852">
        <v>0</v>
      </c>
      <c r="L852">
        <v>0</v>
      </c>
      <c r="M852">
        <v>0</v>
      </c>
    </row>
    <row r="853" spans="1:13" ht="15" customHeight="1" x14ac:dyDescent="0.25">
      <c r="A853" t="s">
        <v>1473</v>
      </c>
      <c r="B853" t="s">
        <v>15</v>
      </c>
      <c r="C853">
        <v>0</v>
      </c>
      <c r="D853" t="s">
        <v>2447</v>
      </c>
      <c r="E853" t="s">
        <v>2448</v>
      </c>
      <c r="F853">
        <v>26</v>
      </c>
      <c r="G853">
        <v>750000</v>
      </c>
      <c r="H853" t="s">
        <v>7</v>
      </c>
      <c r="I853">
        <v>0</v>
      </c>
      <c r="J853">
        <v>0</v>
      </c>
      <c r="K853">
        <v>0</v>
      </c>
      <c r="L853">
        <v>0</v>
      </c>
      <c r="M853">
        <v>0</v>
      </c>
    </row>
    <row r="854" spans="1:13" ht="15" customHeight="1" x14ac:dyDescent="0.25">
      <c r="A854" t="s">
        <v>2081</v>
      </c>
      <c r="B854" t="s">
        <v>31</v>
      </c>
      <c r="C854">
        <v>0</v>
      </c>
      <c r="D854" t="s">
        <v>2691</v>
      </c>
      <c r="E854" t="s">
        <v>2679</v>
      </c>
      <c r="F854">
        <v>25</v>
      </c>
      <c r="G854">
        <v>750000</v>
      </c>
      <c r="H854" t="s">
        <v>8</v>
      </c>
      <c r="I854">
        <v>0</v>
      </c>
      <c r="J854">
        <v>0</v>
      </c>
      <c r="K854">
        <v>0</v>
      </c>
      <c r="L854">
        <v>0</v>
      </c>
      <c r="M854">
        <v>0</v>
      </c>
    </row>
    <row r="855" spans="1:13" ht="15" customHeight="1" x14ac:dyDescent="0.25">
      <c r="A855" t="s">
        <v>2355</v>
      </c>
      <c r="B855" t="s">
        <v>34</v>
      </c>
      <c r="C855" t="s">
        <v>388</v>
      </c>
      <c r="D855" t="s">
        <v>2450</v>
      </c>
      <c r="E855" t="s">
        <v>2448</v>
      </c>
      <c r="F855">
        <v>23</v>
      </c>
      <c r="G855">
        <v>995833</v>
      </c>
      <c r="H855" t="s">
        <v>8</v>
      </c>
      <c r="I855">
        <v>0</v>
      </c>
      <c r="J855">
        <v>0</v>
      </c>
      <c r="K855">
        <v>0</v>
      </c>
      <c r="L855">
        <v>0</v>
      </c>
      <c r="M855">
        <v>0</v>
      </c>
    </row>
    <row r="856" spans="1:13" ht="15" customHeight="1" x14ac:dyDescent="0.25">
      <c r="A856" t="s">
        <v>1680</v>
      </c>
      <c r="B856" t="s">
        <v>14</v>
      </c>
      <c r="C856">
        <v>0</v>
      </c>
      <c r="D856" t="s">
        <v>73</v>
      </c>
      <c r="E856" t="s">
        <v>2448</v>
      </c>
      <c r="F856">
        <v>23</v>
      </c>
      <c r="G856">
        <v>874125</v>
      </c>
      <c r="H856" t="s">
        <v>8</v>
      </c>
      <c r="I856">
        <v>0</v>
      </c>
      <c r="J856">
        <v>0</v>
      </c>
      <c r="K856">
        <v>0</v>
      </c>
      <c r="L856">
        <v>0</v>
      </c>
      <c r="M856">
        <v>0</v>
      </c>
    </row>
    <row r="857" spans="1:13" ht="15" customHeight="1" x14ac:dyDescent="0.25">
      <c r="A857" t="s">
        <v>2822</v>
      </c>
      <c r="B857" t="s">
        <v>15</v>
      </c>
      <c r="C857">
        <v>0</v>
      </c>
      <c r="D857" t="s">
        <v>2450</v>
      </c>
      <c r="E857" t="s">
        <v>2441</v>
      </c>
      <c r="F857">
        <v>23</v>
      </c>
      <c r="G857">
        <v>6300000</v>
      </c>
      <c r="H857">
        <v>6300000</v>
      </c>
      <c r="I857">
        <v>6300000</v>
      </c>
      <c r="J857">
        <v>6300000</v>
      </c>
      <c r="K857" t="s">
        <v>7</v>
      </c>
      <c r="L857">
        <v>0</v>
      </c>
      <c r="M857">
        <v>0</v>
      </c>
    </row>
    <row r="858" spans="1:13" ht="15" customHeight="1" x14ac:dyDescent="0.25">
      <c r="A858" t="s">
        <v>2179</v>
      </c>
      <c r="B858" t="s">
        <v>63</v>
      </c>
      <c r="C858" t="s">
        <v>388</v>
      </c>
      <c r="D858" t="s">
        <v>127</v>
      </c>
      <c r="E858" t="s">
        <v>2692</v>
      </c>
      <c r="F858">
        <v>23</v>
      </c>
      <c r="G858">
        <v>925000</v>
      </c>
      <c r="H858" t="s">
        <v>8</v>
      </c>
      <c r="I858">
        <v>0</v>
      </c>
      <c r="J858">
        <v>0</v>
      </c>
      <c r="K858">
        <v>0</v>
      </c>
      <c r="L858">
        <v>0</v>
      </c>
      <c r="M858">
        <v>0</v>
      </c>
    </row>
    <row r="859" spans="1:13" ht="15" customHeight="1" x14ac:dyDescent="0.25">
      <c r="A859" t="s">
        <v>1633</v>
      </c>
      <c r="B859" t="s">
        <v>11</v>
      </c>
      <c r="C859">
        <v>0</v>
      </c>
      <c r="D859" t="s">
        <v>2443</v>
      </c>
      <c r="E859" t="s">
        <v>2448</v>
      </c>
      <c r="F859">
        <v>25</v>
      </c>
      <c r="G859" t="s">
        <v>8</v>
      </c>
      <c r="H859">
        <v>0</v>
      </c>
      <c r="I859">
        <v>0</v>
      </c>
      <c r="J859">
        <v>0</v>
      </c>
      <c r="K859">
        <v>0</v>
      </c>
      <c r="L859">
        <v>0</v>
      </c>
      <c r="M859">
        <v>0</v>
      </c>
    </row>
    <row r="860" spans="1:13" ht="15" customHeight="1" x14ac:dyDescent="0.25">
      <c r="A860" t="s">
        <v>2037</v>
      </c>
      <c r="B860" t="s">
        <v>23</v>
      </c>
      <c r="C860" t="s">
        <v>388</v>
      </c>
      <c r="D860" t="s">
        <v>73</v>
      </c>
      <c r="E860" t="s">
        <v>2692</v>
      </c>
      <c r="F860">
        <v>21</v>
      </c>
      <c r="G860">
        <v>753333</v>
      </c>
      <c r="H860">
        <v>753333</v>
      </c>
      <c r="I860" t="s">
        <v>8</v>
      </c>
      <c r="J860">
        <v>0</v>
      </c>
      <c r="K860">
        <v>0</v>
      </c>
      <c r="L860">
        <v>0</v>
      </c>
      <c r="M860">
        <v>0</v>
      </c>
    </row>
    <row r="861" spans="1:13" ht="15" customHeight="1" x14ac:dyDescent="0.25">
      <c r="A861" t="s">
        <v>2143</v>
      </c>
      <c r="B861" t="s">
        <v>6</v>
      </c>
      <c r="C861" t="s">
        <v>388</v>
      </c>
      <c r="D861" t="s">
        <v>2447</v>
      </c>
      <c r="E861" t="s">
        <v>2448</v>
      </c>
      <c r="F861">
        <v>21</v>
      </c>
      <c r="G861">
        <v>910833</v>
      </c>
      <c r="H861">
        <v>910833</v>
      </c>
      <c r="I861" t="s">
        <v>8</v>
      </c>
      <c r="J861">
        <v>0</v>
      </c>
      <c r="K861">
        <v>0</v>
      </c>
      <c r="L861">
        <v>0</v>
      </c>
      <c r="M861">
        <v>0</v>
      </c>
    </row>
    <row r="862" spans="1:13" ht="15" customHeight="1" x14ac:dyDescent="0.25">
      <c r="A862" t="s">
        <v>2510</v>
      </c>
      <c r="B862" t="s">
        <v>2505</v>
      </c>
      <c r="C862">
        <v>0</v>
      </c>
      <c r="D862" t="s">
        <v>73</v>
      </c>
      <c r="E862" t="s">
        <v>2692</v>
      </c>
      <c r="F862">
        <v>26</v>
      </c>
      <c r="G862">
        <v>700000</v>
      </c>
      <c r="H862">
        <v>700000</v>
      </c>
      <c r="I862" t="s">
        <v>7</v>
      </c>
      <c r="J862">
        <v>0</v>
      </c>
      <c r="K862">
        <v>0</v>
      </c>
      <c r="L862">
        <v>0</v>
      </c>
      <c r="M862">
        <v>0</v>
      </c>
    </row>
    <row r="863" spans="1:13" ht="15" customHeight="1" x14ac:dyDescent="0.25">
      <c r="A863" t="s">
        <v>2668</v>
      </c>
      <c r="B863" t="s">
        <v>15</v>
      </c>
      <c r="C863" t="s">
        <v>388</v>
      </c>
      <c r="D863" t="s">
        <v>2446</v>
      </c>
      <c r="E863" t="s">
        <v>2441</v>
      </c>
      <c r="F863">
        <v>20</v>
      </c>
      <c r="G863">
        <v>2854166</v>
      </c>
      <c r="H863">
        <v>2854166</v>
      </c>
      <c r="I863" t="s">
        <v>8</v>
      </c>
      <c r="J863">
        <v>0</v>
      </c>
      <c r="K863">
        <v>0</v>
      </c>
      <c r="L863">
        <v>0</v>
      </c>
      <c r="M863">
        <v>0</v>
      </c>
    </row>
    <row r="864" spans="1:13" ht="15" customHeight="1" x14ac:dyDescent="0.25">
      <c r="A864" t="s">
        <v>2243</v>
      </c>
      <c r="B864" t="s">
        <v>18</v>
      </c>
      <c r="C864" t="s">
        <v>388</v>
      </c>
      <c r="D864" t="s">
        <v>2440</v>
      </c>
      <c r="E864" t="s">
        <v>2448</v>
      </c>
      <c r="F864">
        <v>20</v>
      </c>
      <c r="G864">
        <v>879167</v>
      </c>
      <c r="H864">
        <v>879167</v>
      </c>
      <c r="I864">
        <v>879167</v>
      </c>
      <c r="J864" t="s">
        <v>8</v>
      </c>
      <c r="K864">
        <v>0</v>
      </c>
      <c r="L864">
        <v>0</v>
      </c>
      <c r="M864">
        <v>0</v>
      </c>
    </row>
    <row r="865" spans="1:13" ht="15" customHeight="1" x14ac:dyDescent="0.25">
      <c r="A865" t="s">
        <v>1879</v>
      </c>
      <c r="B865" t="s">
        <v>2505</v>
      </c>
      <c r="C865" t="s">
        <v>388</v>
      </c>
      <c r="D865" t="s">
        <v>73</v>
      </c>
      <c r="E865" t="s">
        <v>2692</v>
      </c>
      <c r="F865">
        <v>21</v>
      </c>
      <c r="G865">
        <v>773333</v>
      </c>
      <c r="H865">
        <v>773333</v>
      </c>
      <c r="I865" t="s">
        <v>8</v>
      </c>
      <c r="J865">
        <v>0</v>
      </c>
      <c r="K865">
        <v>0</v>
      </c>
      <c r="L865">
        <v>0</v>
      </c>
      <c r="M865">
        <v>0</v>
      </c>
    </row>
    <row r="866" spans="1:13" ht="15" customHeight="1" x14ac:dyDescent="0.25">
      <c r="A866" t="s">
        <v>1461</v>
      </c>
      <c r="B866" t="s">
        <v>2533</v>
      </c>
      <c r="C866">
        <v>0</v>
      </c>
      <c r="D866" t="s">
        <v>2680</v>
      </c>
      <c r="E866" t="s">
        <v>2679</v>
      </c>
      <c r="F866">
        <v>22</v>
      </c>
      <c r="G866" t="s">
        <v>8</v>
      </c>
      <c r="H866">
        <v>0</v>
      </c>
      <c r="I866">
        <v>0</v>
      </c>
      <c r="J866">
        <v>0</v>
      </c>
      <c r="K866">
        <v>0</v>
      </c>
      <c r="L866">
        <v>0</v>
      </c>
      <c r="M866">
        <v>0</v>
      </c>
    </row>
    <row r="867" spans="1:13" ht="15" customHeight="1" x14ac:dyDescent="0.25">
      <c r="A867" t="s">
        <v>2765</v>
      </c>
      <c r="B867" t="s">
        <v>29</v>
      </c>
      <c r="C867" t="s">
        <v>422</v>
      </c>
      <c r="D867" t="s">
        <v>73</v>
      </c>
      <c r="E867" t="s">
        <v>2679</v>
      </c>
      <c r="F867">
        <v>33</v>
      </c>
      <c r="G867">
        <v>9500000</v>
      </c>
      <c r="H867">
        <v>9500000</v>
      </c>
      <c r="I867">
        <v>9500000</v>
      </c>
      <c r="J867" t="s">
        <v>7</v>
      </c>
      <c r="K867">
        <v>0</v>
      </c>
      <c r="L867">
        <v>0</v>
      </c>
      <c r="M867">
        <v>0</v>
      </c>
    </row>
    <row r="868" spans="1:13" ht="15" customHeight="1" x14ac:dyDescent="0.25">
      <c r="A868" t="s">
        <v>2254</v>
      </c>
      <c r="B868" t="s">
        <v>18</v>
      </c>
      <c r="C868">
        <v>0</v>
      </c>
      <c r="D868" t="s">
        <v>2454</v>
      </c>
      <c r="E868" t="s">
        <v>2448</v>
      </c>
      <c r="F868">
        <v>30</v>
      </c>
      <c r="G868">
        <v>700000</v>
      </c>
      <c r="H868" t="s">
        <v>7</v>
      </c>
      <c r="I868">
        <v>0</v>
      </c>
      <c r="J868">
        <v>0</v>
      </c>
      <c r="K868">
        <v>0</v>
      </c>
      <c r="L868">
        <v>0</v>
      </c>
      <c r="M868">
        <v>0</v>
      </c>
    </row>
    <row r="869" spans="1:13" ht="15" customHeight="1" x14ac:dyDescent="0.25">
      <c r="A869" t="s">
        <v>2651</v>
      </c>
      <c r="B869" t="s">
        <v>24</v>
      </c>
      <c r="C869" t="s">
        <v>388</v>
      </c>
      <c r="D869" t="s">
        <v>2442</v>
      </c>
      <c r="E869" t="s">
        <v>2448</v>
      </c>
      <c r="F869">
        <v>21</v>
      </c>
      <c r="G869">
        <v>925000</v>
      </c>
      <c r="H869">
        <v>925000</v>
      </c>
      <c r="I869">
        <v>925000</v>
      </c>
      <c r="J869" t="s">
        <v>8</v>
      </c>
      <c r="K869">
        <v>0</v>
      </c>
      <c r="L869">
        <v>0</v>
      </c>
      <c r="M869">
        <v>0</v>
      </c>
    </row>
    <row r="870" spans="1:13" ht="15" customHeight="1" x14ac:dyDescent="0.25">
      <c r="A870" t="s">
        <v>2213</v>
      </c>
      <c r="B870" t="s">
        <v>12</v>
      </c>
      <c r="C870">
        <v>0</v>
      </c>
      <c r="D870" t="s">
        <v>2452</v>
      </c>
      <c r="E870" t="s">
        <v>2441</v>
      </c>
      <c r="F870">
        <v>23</v>
      </c>
      <c r="G870" t="s">
        <v>8</v>
      </c>
      <c r="H870">
        <v>0</v>
      </c>
      <c r="I870">
        <v>0</v>
      </c>
      <c r="J870">
        <v>0</v>
      </c>
      <c r="K870">
        <v>0</v>
      </c>
      <c r="L870">
        <v>0</v>
      </c>
      <c r="M870">
        <v>0</v>
      </c>
    </row>
    <row r="871" spans="1:13" ht="15" customHeight="1" x14ac:dyDescent="0.25">
      <c r="A871" t="s">
        <v>1898</v>
      </c>
      <c r="B871" t="s">
        <v>18</v>
      </c>
      <c r="C871">
        <v>0</v>
      </c>
      <c r="D871" t="s">
        <v>2447</v>
      </c>
      <c r="E871" t="s">
        <v>2441</v>
      </c>
      <c r="F871">
        <v>29</v>
      </c>
      <c r="G871">
        <v>2250000</v>
      </c>
      <c r="H871" t="s">
        <v>7</v>
      </c>
      <c r="I871">
        <v>0</v>
      </c>
      <c r="J871">
        <v>0</v>
      </c>
      <c r="K871">
        <v>0</v>
      </c>
      <c r="L871">
        <v>0</v>
      </c>
      <c r="M871">
        <v>0</v>
      </c>
    </row>
    <row r="872" spans="1:13" x14ac:dyDescent="0.25">
      <c r="A872" t="s">
        <v>2126</v>
      </c>
      <c r="B872" t="s">
        <v>6</v>
      </c>
      <c r="C872" t="s">
        <v>383</v>
      </c>
      <c r="D872" t="s">
        <v>2446</v>
      </c>
      <c r="E872" t="s">
        <v>2441</v>
      </c>
      <c r="F872">
        <v>27</v>
      </c>
      <c r="G872">
        <v>4100000</v>
      </c>
      <c r="H872">
        <v>4100000</v>
      </c>
      <c r="I872">
        <v>4100000</v>
      </c>
      <c r="J872" t="s">
        <v>7</v>
      </c>
      <c r="K872">
        <v>0</v>
      </c>
      <c r="L872">
        <v>0</v>
      </c>
      <c r="M872">
        <v>0</v>
      </c>
    </row>
    <row r="873" spans="1:13" ht="15" customHeight="1" x14ac:dyDescent="0.25">
      <c r="A873" t="s">
        <v>1426</v>
      </c>
      <c r="B873" t="s">
        <v>17</v>
      </c>
      <c r="C873">
        <v>0</v>
      </c>
      <c r="D873" t="s">
        <v>2443</v>
      </c>
      <c r="E873" t="s">
        <v>2441</v>
      </c>
      <c r="F873">
        <v>24</v>
      </c>
      <c r="G873">
        <v>3300000</v>
      </c>
      <c r="H873" t="s">
        <v>8</v>
      </c>
      <c r="I873">
        <v>0</v>
      </c>
      <c r="J873">
        <v>0</v>
      </c>
      <c r="K873">
        <v>0</v>
      </c>
      <c r="L873">
        <v>0</v>
      </c>
      <c r="M873">
        <v>0</v>
      </c>
    </row>
    <row r="874" spans="1:13" ht="15" customHeight="1" x14ac:dyDescent="0.25">
      <c r="A874" t="s">
        <v>2237</v>
      </c>
      <c r="B874" t="s">
        <v>18</v>
      </c>
      <c r="C874" t="s">
        <v>388</v>
      </c>
      <c r="D874" t="s">
        <v>2446</v>
      </c>
      <c r="E874" t="s">
        <v>2448</v>
      </c>
      <c r="F874">
        <v>23</v>
      </c>
      <c r="G874">
        <v>925000</v>
      </c>
      <c r="H874" t="s">
        <v>8</v>
      </c>
      <c r="I874">
        <v>0</v>
      </c>
      <c r="J874">
        <v>0</v>
      </c>
      <c r="K874">
        <v>0</v>
      </c>
      <c r="L874">
        <v>0</v>
      </c>
      <c r="M874">
        <v>0</v>
      </c>
    </row>
    <row r="875" spans="1:13" ht="15" customHeight="1" x14ac:dyDescent="0.25">
      <c r="A875" t="s">
        <v>1346</v>
      </c>
      <c r="B875" t="s">
        <v>9</v>
      </c>
      <c r="C875" t="s">
        <v>422</v>
      </c>
      <c r="D875" t="s">
        <v>2442</v>
      </c>
      <c r="E875" t="s">
        <v>2441</v>
      </c>
      <c r="F875">
        <v>31</v>
      </c>
      <c r="G875">
        <v>6125000</v>
      </c>
      <c r="H875">
        <v>6125000</v>
      </c>
      <c r="I875">
        <v>6125000</v>
      </c>
      <c r="J875">
        <v>6125000</v>
      </c>
      <c r="K875">
        <v>6125000</v>
      </c>
      <c r="L875">
        <v>6125000</v>
      </c>
      <c r="M875" t="s">
        <v>7</v>
      </c>
    </row>
    <row r="876" spans="1:13" ht="15" customHeight="1" x14ac:dyDescent="0.25">
      <c r="A876" t="s">
        <v>2369</v>
      </c>
      <c r="B876" t="s">
        <v>135</v>
      </c>
      <c r="C876" t="s">
        <v>383</v>
      </c>
      <c r="D876" t="s">
        <v>2691</v>
      </c>
      <c r="E876" t="s">
        <v>2679</v>
      </c>
      <c r="F876">
        <v>28</v>
      </c>
      <c r="G876">
        <v>5000000</v>
      </c>
      <c r="H876">
        <v>5000000</v>
      </c>
      <c r="I876">
        <v>5000000</v>
      </c>
      <c r="J876">
        <v>5000000</v>
      </c>
      <c r="K876">
        <v>5000000</v>
      </c>
      <c r="L876" t="s">
        <v>7</v>
      </c>
      <c r="M876">
        <v>0</v>
      </c>
    </row>
    <row r="877" spans="1:13" ht="15" customHeight="1" x14ac:dyDescent="0.25">
      <c r="A877" t="s">
        <v>1616</v>
      </c>
      <c r="B877" t="s">
        <v>33</v>
      </c>
      <c r="C877" t="s">
        <v>388</v>
      </c>
      <c r="D877" t="s">
        <v>93</v>
      </c>
      <c r="E877" t="s">
        <v>2692</v>
      </c>
      <c r="F877">
        <v>24</v>
      </c>
      <c r="G877">
        <v>925000</v>
      </c>
      <c r="H877" t="s">
        <v>8</v>
      </c>
      <c r="I877">
        <v>0</v>
      </c>
      <c r="J877">
        <v>0</v>
      </c>
      <c r="K877">
        <v>0</v>
      </c>
      <c r="L877">
        <v>0</v>
      </c>
      <c r="M877">
        <v>0</v>
      </c>
    </row>
    <row r="878" spans="1:13" ht="15" customHeight="1" x14ac:dyDescent="0.25">
      <c r="A878" t="s">
        <v>1613</v>
      </c>
      <c r="B878" t="s">
        <v>33</v>
      </c>
      <c r="C878">
        <v>0</v>
      </c>
      <c r="D878" t="s">
        <v>382</v>
      </c>
      <c r="E878" t="s">
        <v>2679</v>
      </c>
      <c r="F878">
        <v>27</v>
      </c>
      <c r="G878">
        <v>700000</v>
      </c>
      <c r="H878" t="s">
        <v>7</v>
      </c>
      <c r="I878">
        <v>0</v>
      </c>
      <c r="J878">
        <v>0</v>
      </c>
      <c r="K878">
        <v>0</v>
      </c>
      <c r="L878">
        <v>0</v>
      </c>
      <c r="M878">
        <v>0</v>
      </c>
    </row>
    <row r="879" spans="1:13" ht="15" customHeight="1" x14ac:dyDescent="0.25">
      <c r="A879" t="s">
        <v>2706</v>
      </c>
      <c r="B879" t="s">
        <v>29</v>
      </c>
      <c r="C879" t="s">
        <v>388</v>
      </c>
      <c r="D879" t="s">
        <v>82</v>
      </c>
      <c r="E879" t="s">
        <v>2692</v>
      </c>
      <c r="F879">
        <v>22</v>
      </c>
      <c r="G879">
        <v>1775000</v>
      </c>
      <c r="H879">
        <v>1775000</v>
      </c>
      <c r="I879" t="s">
        <v>8</v>
      </c>
      <c r="J879">
        <v>0</v>
      </c>
      <c r="K879">
        <v>0</v>
      </c>
      <c r="L879">
        <v>0</v>
      </c>
      <c r="M879">
        <v>0</v>
      </c>
    </row>
    <row r="880" spans="1:13" ht="15" customHeight="1" x14ac:dyDescent="0.25">
      <c r="A880" t="s">
        <v>2860</v>
      </c>
      <c r="B880" t="s">
        <v>34</v>
      </c>
      <c r="C880">
        <v>0</v>
      </c>
      <c r="D880" t="s">
        <v>127</v>
      </c>
      <c r="E880" t="s">
        <v>2441</v>
      </c>
      <c r="F880">
        <v>29</v>
      </c>
      <c r="G880">
        <v>3666667</v>
      </c>
      <c r="H880" t="s">
        <v>7</v>
      </c>
      <c r="I880">
        <v>0</v>
      </c>
      <c r="J880">
        <v>0</v>
      </c>
      <c r="K880">
        <v>0</v>
      </c>
      <c r="L880">
        <v>0</v>
      </c>
      <c r="M880">
        <v>0</v>
      </c>
    </row>
    <row r="881" spans="1:13" ht="15" customHeight="1" x14ac:dyDescent="0.25">
      <c r="A881" t="s">
        <v>2728</v>
      </c>
      <c r="B881" t="s">
        <v>11</v>
      </c>
      <c r="C881">
        <v>0</v>
      </c>
      <c r="D881">
        <v>0</v>
      </c>
      <c r="E881">
        <v>0</v>
      </c>
      <c r="F881">
        <v>0</v>
      </c>
      <c r="G881">
        <v>0</v>
      </c>
      <c r="H881">
        <v>0</v>
      </c>
      <c r="I881">
        <v>0</v>
      </c>
      <c r="J881">
        <v>0</v>
      </c>
      <c r="K881">
        <v>0</v>
      </c>
      <c r="L881">
        <v>0</v>
      </c>
      <c r="M881">
        <v>0</v>
      </c>
    </row>
    <row r="882" spans="1:13" ht="15" customHeight="1" x14ac:dyDescent="0.25">
      <c r="A882" t="s">
        <v>1593</v>
      </c>
      <c r="B882" t="s">
        <v>33</v>
      </c>
      <c r="C882">
        <v>0</v>
      </c>
      <c r="D882" t="s">
        <v>88</v>
      </c>
      <c r="E882" t="s">
        <v>2679</v>
      </c>
      <c r="F882">
        <v>22</v>
      </c>
      <c r="G882" t="s">
        <v>8</v>
      </c>
      <c r="H882">
        <v>0</v>
      </c>
      <c r="I882">
        <v>0</v>
      </c>
      <c r="J882">
        <v>0</v>
      </c>
      <c r="K882">
        <v>0</v>
      </c>
      <c r="L882">
        <v>0</v>
      </c>
      <c r="M882">
        <v>0</v>
      </c>
    </row>
    <row r="883" spans="1:13" ht="15" customHeight="1" x14ac:dyDescent="0.25">
      <c r="A883" t="s">
        <v>2234</v>
      </c>
      <c r="B883" t="s">
        <v>18</v>
      </c>
      <c r="C883" t="s">
        <v>388</v>
      </c>
      <c r="D883" t="s">
        <v>2450</v>
      </c>
      <c r="E883" t="s">
        <v>2448</v>
      </c>
      <c r="F883">
        <v>22</v>
      </c>
      <c r="G883">
        <v>1000000</v>
      </c>
      <c r="H883">
        <v>1000000</v>
      </c>
      <c r="I883" t="s">
        <v>8</v>
      </c>
      <c r="J883">
        <v>0</v>
      </c>
      <c r="K883">
        <v>0</v>
      </c>
      <c r="L883">
        <v>0</v>
      </c>
      <c r="M883">
        <v>0</v>
      </c>
    </row>
    <row r="884" spans="1:13" ht="15" customHeight="1" x14ac:dyDescent="0.25">
      <c r="A884" t="s">
        <v>1817</v>
      </c>
      <c r="B884" t="s">
        <v>32</v>
      </c>
      <c r="C884">
        <v>0</v>
      </c>
      <c r="D884" t="s">
        <v>2442</v>
      </c>
      <c r="E884" t="s">
        <v>2441</v>
      </c>
      <c r="F884">
        <v>24</v>
      </c>
      <c r="G884">
        <v>700000</v>
      </c>
      <c r="H884" t="s">
        <v>8</v>
      </c>
      <c r="I884">
        <v>0</v>
      </c>
      <c r="J884">
        <v>0</v>
      </c>
      <c r="K884">
        <v>0</v>
      </c>
      <c r="L884">
        <v>0</v>
      </c>
      <c r="M884">
        <v>0</v>
      </c>
    </row>
    <row r="885" spans="1:13" ht="15" customHeight="1" x14ac:dyDescent="0.25">
      <c r="A885" t="s">
        <v>1731</v>
      </c>
      <c r="B885" t="s">
        <v>25</v>
      </c>
      <c r="C885">
        <v>0</v>
      </c>
      <c r="D885" t="s">
        <v>2444</v>
      </c>
      <c r="E885" t="s">
        <v>2441</v>
      </c>
      <c r="F885">
        <v>30</v>
      </c>
      <c r="G885">
        <v>2500000</v>
      </c>
      <c r="H885" t="s">
        <v>7</v>
      </c>
      <c r="I885">
        <v>0</v>
      </c>
      <c r="J885">
        <v>0</v>
      </c>
      <c r="K885">
        <v>0</v>
      </c>
      <c r="L885">
        <v>0</v>
      </c>
      <c r="M885">
        <v>0</v>
      </c>
    </row>
    <row r="886" spans="1:13" ht="15" customHeight="1" x14ac:dyDescent="0.25">
      <c r="A886" t="s">
        <v>1950</v>
      </c>
      <c r="B886" t="s">
        <v>32</v>
      </c>
      <c r="C886">
        <v>0</v>
      </c>
      <c r="D886" t="s">
        <v>127</v>
      </c>
      <c r="E886" t="s">
        <v>2448</v>
      </c>
      <c r="F886">
        <v>24</v>
      </c>
      <c r="G886">
        <v>700000</v>
      </c>
      <c r="H886" t="s">
        <v>8</v>
      </c>
      <c r="I886">
        <v>0</v>
      </c>
      <c r="J886">
        <v>0</v>
      </c>
      <c r="K886">
        <v>0</v>
      </c>
      <c r="L886">
        <v>0</v>
      </c>
      <c r="M886">
        <v>0</v>
      </c>
    </row>
    <row r="887" spans="1:13" ht="15" customHeight="1" x14ac:dyDescent="0.25">
      <c r="A887" t="s">
        <v>2265</v>
      </c>
      <c r="B887" t="s">
        <v>20</v>
      </c>
      <c r="C887">
        <v>0</v>
      </c>
      <c r="D887" t="s">
        <v>2446</v>
      </c>
      <c r="E887" t="s">
        <v>2441</v>
      </c>
      <c r="F887">
        <v>32</v>
      </c>
      <c r="G887">
        <v>4000000</v>
      </c>
      <c r="H887">
        <v>4000000</v>
      </c>
      <c r="I887" t="s">
        <v>7</v>
      </c>
      <c r="J887">
        <v>0</v>
      </c>
      <c r="K887">
        <v>0</v>
      </c>
      <c r="L887">
        <v>0</v>
      </c>
      <c r="M887">
        <v>0</v>
      </c>
    </row>
    <row r="888" spans="1:13" ht="15" customHeight="1" x14ac:dyDescent="0.25">
      <c r="A888" t="s">
        <v>1623</v>
      </c>
      <c r="B888" t="s">
        <v>11</v>
      </c>
      <c r="C888">
        <v>0</v>
      </c>
      <c r="D888" t="s">
        <v>2496</v>
      </c>
      <c r="E888" t="s">
        <v>2441</v>
      </c>
      <c r="F888">
        <v>27</v>
      </c>
      <c r="G888">
        <v>2000000</v>
      </c>
      <c r="H888">
        <v>2000000</v>
      </c>
      <c r="I888" t="s">
        <v>7</v>
      </c>
      <c r="J888">
        <v>0</v>
      </c>
      <c r="K888">
        <v>0</v>
      </c>
      <c r="L888">
        <v>0</v>
      </c>
      <c r="M888">
        <v>0</v>
      </c>
    </row>
    <row r="889" spans="1:13" ht="15" customHeight="1" x14ac:dyDescent="0.25">
      <c r="A889" t="s">
        <v>2742</v>
      </c>
      <c r="B889" t="s">
        <v>6</v>
      </c>
      <c r="C889">
        <v>0</v>
      </c>
      <c r="D889" t="s">
        <v>73</v>
      </c>
      <c r="E889" t="s">
        <v>2448</v>
      </c>
      <c r="F889">
        <v>29</v>
      </c>
      <c r="G889">
        <v>750000</v>
      </c>
      <c r="H889" t="s">
        <v>7</v>
      </c>
      <c r="I889">
        <v>0</v>
      </c>
      <c r="J889">
        <v>0</v>
      </c>
      <c r="K889">
        <v>0</v>
      </c>
      <c r="L889">
        <v>0</v>
      </c>
      <c r="M889">
        <v>0</v>
      </c>
    </row>
    <row r="890" spans="1:13" ht="15" customHeight="1" x14ac:dyDescent="0.25">
      <c r="A890" t="s">
        <v>1973</v>
      </c>
      <c r="B890" t="s">
        <v>16</v>
      </c>
      <c r="C890" t="s">
        <v>388</v>
      </c>
      <c r="D890" t="s">
        <v>2681</v>
      </c>
      <c r="E890" t="s">
        <v>2692</v>
      </c>
      <c r="F890">
        <v>21</v>
      </c>
      <c r="G890">
        <v>880000</v>
      </c>
      <c r="H890">
        <v>880000</v>
      </c>
      <c r="I890" t="s">
        <v>8</v>
      </c>
      <c r="J890">
        <v>0</v>
      </c>
      <c r="K890">
        <v>0</v>
      </c>
      <c r="L890">
        <v>0</v>
      </c>
      <c r="M890">
        <v>0</v>
      </c>
    </row>
    <row r="891" spans="1:13" ht="15" customHeight="1" x14ac:dyDescent="0.25">
      <c r="A891" t="s">
        <v>1572</v>
      </c>
      <c r="B891" t="s">
        <v>32</v>
      </c>
      <c r="C891">
        <v>0</v>
      </c>
      <c r="D891" t="s">
        <v>82</v>
      </c>
      <c r="E891" t="s">
        <v>2448</v>
      </c>
      <c r="F891">
        <v>23</v>
      </c>
      <c r="G891">
        <v>700000</v>
      </c>
      <c r="H891" t="s">
        <v>8</v>
      </c>
      <c r="I891">
        <v>0</v>
      </c>
      <c r="J891">
        <v>0</v>
      </c>
      <c r="K891">
        <v>0</v>
      </c>
      <c r="L891">
        <v>0</v>
      </c>
      <c r="M891">
        <v>0</v>
      </c>
    </row>
    <row r="892" spans="1:13" ht="15" customHeight="1" x14ac:dyDescent="0.25">
      <c r="A892" t="s">
        <v>2721</v>
      </c>
      <c r="B892" t="s">
        <v>2533</v>
      </c>
      <c r="C892" t="s">
        <v>388</v>
      </c>
      <c r="D892" t="s">
        <v>82</v>
      </c>
      <c r="E892" t="s">
        <v>2692</v>
      </c>
      <c r="F892">
        <v>22</v>
      </c>
      <c r="G892">
        <v>770000</v>
      </c>
      <c r="H892">
        <v>770000</v>
      </c>
      <c r="I892" t="s">
        <v>8</v>
      </c>
      <c r="J892">
        <v>0</v>
      </c>
      <c r="K892">
        <v>0</v>
      </c>
      <c r="L892">
        <v>0</v>
      </c>
      <c r="M892">
        <v>0</v>
      </c>
    </row>
    <row r="893" spans="1:13" ht="15" customHeight="1" x14ac:dyDescent="0.25">
      <c r="A893" t="s">
        <v>1462</v>
      </c>
      <c r="B893" t="s">
        <v>2533</v>
      </c>
      <c r="C893">
        <v>0</v>
      </c>
      <c r="D893" t="s">
        <v>382</v>
      </c>
      <c r="E893" t="s">
        <v>2679</v>
      </c>
      <c r="F893">
        <v>25</v>
      </c>
      <c r="G893">
        <v>4875000</v>
      </c>
      <c r="H893">
        <v>4875000</v>
      </c>
      <c r="I893">
        <v>4875000</v>
      </c>
      <c r="J893">
        <v>4875000</v>
      </c>
      <c r="K893">
        <v>4875000</v>
      </c>
      <c r="L893">
        <v>4875000</v>
      </c>
      <c r="M893">
        <v>4875000</v>
      </c>
    </row>
    <row r="894" spans="1:13" ht="15" customHeight="1" x14ac:dyDescent="0.25">
      <c r="A894" t="s">
        <v>2613</v>
      </c>
      <c r="B894" t="s">
        <v>11</v>
      </c>
      <c r="C894" t="s">
        <v>388</v>
      </c>
      <c r="D894" t="s">
        <v>73</v>
      </c>
      <c r="E894" t="s">
        <v>2448</v>
      </c>
      <c r="F894">
        <v>20</v>
      </c>
      <c r="G894">
        <v>925000</v>
      </c>
      <c r="H894">
        <v>925000</v>
      </c>
      <c r="I894">
        <v>925000</v>
      </c>
      <c r="J894" t="s">
        <v>8</v>
      </c>
      <c r="K894">
        <v>0</v>
      </c>
      <c r="L894">
        <v>0</v>
      </c>
      <c r="M894">
        <v>0</v>
      </c>
    </row>
    <row r="895" spans="1:13" ht="15" customHeight="1" x14ac:dyDescent="0.25">
      <c r="A895" t="s">
        <v>1592</v>
      </c>
      <c r="B895" t="s">
        <v>33</v>
      </c>
      <c r="C895">
        <v>0</v>
      </c>
      <c r="D895" t="s">
        <v>73</v>
      </c>
      <c r="E895" t="s">
        <v>2679</v>
      </c>
      <c r="F895">
        <v>21</v>
      </c>
      <c r="G895">
        <v>11634000</v>
      </c>
      <c r="H895">
        <v>11634000</v>
      </c>
      <c r="I895">
        <v>11634000</v>
      </c>
      <c r="J895">
        <v>11634000</v>
      </c>
      <c r="K895">
        <v>11634000</v>
      </c>
      <c r="L895" t="s">
        <v>7</v>
      </c>
      <c r="M895">
        <v>0</v>
      </c>
    </row>
    <row r="896" spans="1:13" ht="15" customHeight="1" x14ac:dyDescent="0.25">
      <c r="A896" t="s">
        <v>1741</v>
      </c>
      <c r="B896" t="s">
        <v>25</v>
      </c>
      <c r="C896">
        <v>0</v>
      </c>
      <c r="D896" t="s">
        <v>2446</v>
      </c>
      <c r="E896" t="s">
        <v>2441</v>
      </c>
      <c r="F896">
        <v>26</v>
      </c>
      <c r="G896">
        <v>1450000</v>
      </c>
      <c r="H896">
        <v>1450000</v>
      </c>
      <c r="I896">
        <v>1450000</v>
      </c>
      <c r="J896">
        <v>1450000</v>
      </c>
      <c r="K896" t="s">
        <v>7</v>
      </c>
      <c r="L896">
        <v>0</v>
      </c>
      <c r="M896">
        <v>0</v>
      </c>
    </row>
    <row r="897" spans="1:13" ht="15" customHeight="1" x14ac:dyDescent="0.25">
      <c r="A897" t="s">
        <v>2619</v>
      </c>
      <c r="B897" t="s">
        <v>21</v>
      </c>
      <c r="C897">
        <v>0</v>
      </c>
      <c r="D897" t="s">
        <v>2450</v>
      </c>
      <c r="E897" t="s">
        <v>2448</v>
      </c>
      <c r="F897">
        <v>26</v>
      </c>
      <c r="G897">
        <v>700000</v>
      </c>
      <c r="H897">
        <v>700000</v>
      </c>
      <c r="I897" t="s">
        <v>7</v>
      </c>
      <c r="J897">
        <v>0</v>
      </c>
      <c r="K897">
        <v>0</v>
      </c>
      <c r="L897">
        <v>0</v>
      </c>
      <c r="M897">
        <v>0</v>
      </c>
    </row>
    <row r="898" spans="1:13" ht="15" customHeight="1" x14ac:dyDescent="0.25">
      <c r="A898" t="s">
        <v>2188</v>
      </c>
      <c r="B898" t="s">
        <v>63</v>
      </c>
      <c r="C898">
        <v>0</v>
      </c>
      <c r="D898" t="s">
        <v>381</v>
      </c>
      <c r="E898" t="s">
        <v>2692</v>
      </c>
      <c r="F898">
        <v>22</v>
      </c>
      <c r="G898">
        <v>715000</v>
      </c>
      <c r="H898" t="s">
        <v>8</v>
      </c>
      <c r="I898">
        <v>0</v>
      </c>
      <c r="J898">
        <v>0</v>
      </c>
      <c r="K898">
        <v>0</v>
      </c>
      <c r="L898">
        <v>0</v>
      </c>
      <c r="M898">
        <v>0</v>
      </c>
    </row>
    <row r="899" spans="1:13" ht="15" customHeight="1" x14ac:dyDescent="0.25">
      <c r="A899" t="s">
        <v>1359</v>
      </c>
      <c r="B899" t="s">
        <v>9</v>
      </c>
      <c r="C899">
        <v>0</v>
      </c>
      <c r="D899" t="s">
        <v>2446</v>
      </c>
      <c r="E899" t="s">
        <v>2441</v>
      </c>
      <c r="F899">
        <v>21</v>
      </c>
      <c r="G899" t="s">
        <v>8</v>
      </c>
      <c r="H899">
        <v>0</v>
      </c>
      <c r="I899">
        <v>0</v>
      </c>
      <c r="J899">
        <v>0</v>
      </c>
      <c r="K899">
        <v>0</v>
      </c>
      <c r="L899">
        <v>0</v>
      </c>
      <c r="M899">
        <v>0</v>
      </c>
    </row>
    <row r="900" spans="1:13" ht="15" customHeight="1" x14ac:dyDescent="0.25">
      <c r="A900" t="s">
        <v>1399</v>
      </c>
      <c r="B900" t="s">
        <v>10</v>
      </c>
      <c r="C900">
        <v>0</v>
      </c>
      <c r="D900" t="s">
        <v>382</v>
      </c>
      <c r="E900" t="s">
        <v>2679</v>
      </c>
      <c r="F900">
        <v>25</v>
      </c>
      <c r="G900">
        <v>2850000</v>
      </c>
      <c r="H900">
        <v>2850000</v>
      </c>
      <c r="I900" t="s">
        <v>7</v>
      </c>
      <c r="J900">
        <v>0</v>
      </c>
      <c r="K900">
        <v>0</v>
      </c>
      <c r="L900">
        <v>0</v>
      </c>
      <c r="M900">
        <v>0</v>
      </c>
    </row>
    <row r="901" spans="1:13" ht="15" customHeight="1" x14ac:dyDescent="0.25">
      <c r="A901" t="s">
        <v>1458</v>
      </c>
      <c r="B901" t="s">
        <v>29</v>
      </c>
      <c r="C901">
        <v>0</v>
      </c>
      <c r="D901" t="s">
        <v>2698</v>
      </c>
      <c r="E901" t="s">
        <v>2679</v>
      </c>
      <c r="F901">
        <v>23</v>
      </c>
      <c r="G901">
        <v>1250000</v>
      </c>
      <c r="H901" t="s">
        <v>8</v>
      </c>
      <c r="I901">
        <v>0</v>
      </c>
      <c r="J901">
        <v>0</v>
      </c>
      <c r="K901">
        <v>0</v>
      </c>
      <c r="L901">
        <v>0</v>
      </c>
      <c r="M901">
        <v>0</v>
      </c>
    </row>
    <row r="902" spans="1:13" ht="15" customHeight="1" x14ac:dyDescent="0.25">
      <c r="A902" t="s">
        <v>1502</v>
      </c>
      <c r="B902" t="s">
        <v>22</v>
      </c>
      <c r="C902">
        <v>0</v>
      </c>
      <c r="D902" t="s">
        <v>2455</v>
      </c>
      <c r="E902" t="s">
        <v>2448</v>
      </c>
      <c r="F902">
        <v>24</v>
      </c>
      <c r="G902">
        <v>700000</v>
      </c>
      <c r="H902" t="s">
        <v>8</v>
      </c>
      <c r="I902">
        <v>0</v>
      </c>
      <c r="J902">
        <v>0</v>
      </c>
      <c r="K902">
        <v>0</v>
      </c>
      <c r="L902">
        <v>0</v>
      </c>
      <c r="M902">
        <v>0</v>
      </c>
    </row>
    <row r="903" spans="1:13" ht="15" customHeight="1" x14ac:dyDescent="0.25">
      <c r="A903" t="s">
        <v>2729</v>
      </c>
      <c r="B903" t="s">
        <v>11</v>
      </c>
      <c r="C903">
        <v>0</v>
      </c>
      <c r="D903" t="s">
        <v>2442</v>
      </c>
      <c r="E903" t="s">
        <v>2448</v>
      </c>
      <c r="F903">
        <v>27</v>
      </c>
      <c r="G903">
        <v>700000</v>
      </c>
      <c r="H903" t="s">
        <v>7</v>
      </c>
      <c r="I903">
        <v>0</v>
      </c>
      <c r="J903">
        <v>0</v>
      </c>
      <c r="K903">
        <v>0</v>
      </c>
      <c r="L903">
        <v>0</v>
      </c>
      <c r="M903">
        <v>0</v>
      </c>
    </row>
    <row r="904" spans="1:13" ht="15" customHeight="1" x14ac:dyDescent="0.25">
      <c r="A904" t="s">
        <v>1464</v>
      </c>
      <c r="B904" t="s">
        <v>2533</v>
      </c>
      <c r="C904">
        <v>0</v>
      </c>
      <c r="D904" t="s">
        <v>382</v>
      </c>
      <c r="E904" t="s">
        <v>2679</v>
      </c>
      <c r="F904">
        <v>24</v>
      </c>
      <c r="G904">
        <v>700000</v>
      </c>
      <c r="H904" t="s">
        <v>8</v>
      </c>
      <c r="I904">
        <v>0</v>
      </c>
      <c r="J904">
        <v>0</v>
      </c>
      <c r="K904">
        <v>0</v>
      </c>
      <c r="L904">
        <v>0</v>
      </c>
      <c r="M904">
        <v>0</v>
      </c>
    </row>
    <row r="905" spans="1:13" ht="15" customHeight="1" x14ac:dyDescent="0.25">
      <c r="A905" t="s">
        <v>2834</v>
      </c>
      <c r="B905" t="s">
        <v>18</v>
      </c>
      <c r="C905">
        <v>0</v>
      </c>
      <c r="D905" t="s">
        <v>73</v>
      </c>
      <c r="E905" t="s">
        <v>2441</v>
      </c>
      <c r="F905">
        <v>22</v>
      </c>
      <c r="G905">
        <v>12500000</v>
      </c>
      <c r="H905">
        <v>12500000</v>
      </c>
      <c r="I905">
        <v>12500000</v>
      </c>
      <c r="J905">
        <v>12500000</v>
      </c>
      <c r="K905">
        <v>12500000</v>
      </c>
      <c r="L905">
        <v>12500000</v>
      </c>
      <c r="M905">
        <v>12500000</v>
      </c>
    </row>
    <row r="906" spans="1:13" ht="15" customHeight="1" x14ac:dyDescent="0.25">
      <c r="A906" t="s">
        <v>1559</v>
      </c>
      <c r="B906" t="s">
        <v>32</v>
      </c>
      <c r="C906" t="s">
        <v>374</v>
      </c>
      <c r="D906" t="s">
        <v>2447</v>
      </c>
      <c r="E906" t="s">
        <v>2441</v>
      </c>
      <c r="F906">
        <v>30</v>
      </c>
      <c r="G906">
        <v>6750000</v>
      </c>
      <c r="H906">
        <v>6750000</v>
      </c>
      <c r="I906">
        <v>6750000</v>
      </c>
      <c r="J906">
        <v>6750000</v>
      </c>
      <c r="K906">
        <v>6750000</v>
      </c>
      <c r="L906">
        <v>6750000</v>
      </c>
      <c r="M906">
        <v>6750000</v>
      </c>
    </row>
    <row r="907" spans="1:13" ht="15" customHeight="1" x14ac:dyDescent="0.25">
      <c r="A907" t="s">
        <v>1611</v>
      </c>
      <c r="B907" t="s">
        <v>32</v>
      </c>
      <c r="C907" t="s">
        <v>2513</v>
      </c>
      <c r="D907" t="s">
        <v>127</v>
      </c>
      <c r="E907" t="s">
        <v>2441</v>
      </c>
      <c r="F907">
        <v>36</v>
      </c>
      <c r="G907">
        <v>1300000</v>
      </c>
      <c r="H907">
        <v>1300000</v>
      </c>
      <c r="I907" t="s">
        <v>7</v>
      </c>
      <c r="J907">
        <v>0</v>
      </c>
      <c r="K907">
        <v>0</v>
      </c>
      <c r="L907">
        <v>0</v>
      </c>
      <c r="M907">
        <v>0</v>
      </c>
    </row>
    <row r="908" spans="1:13" ht="15" customHeight="1" x14ac:dyDescent="0.25">
      <c r="A908" t="s">
        <v>1626</v>
      </c>
      <c r="B908" t="s">
        <v>11</v>
      </c>
      <c r="C908">
        <v>0</v>
      </c>
      <c r="D908" t="s">
        <v>2444</v>
      </c>
      <c r="E908" t="s">
        <v>2441</v>
      </c>
      <c r="F908">
        <v>25</v>
      </c>
      <c r="G908">
        <v>2100000</v>
      </c>
      <c r="H908">
        <v>2100000</v>
      </c>
      <c r="I908" t="s">
        <v>7</v>
      </c>
      <c r="J908">
        <v>0</v>
      </c>
      <c r="K908">
        <v>0</v>
      </c>
      <c r="L908">
        <v>0</v>
      </c>
      <c r="M908">
        <v>0</v>
      </c>
    </row>
    <row r="909" spans="1:13" ht="15" customHeight="1" x14ac:dyDescent="0.25">
      <c r="A909" t="s">
        <v>2546</v>
      </c>
      <c r="B909" t="s">
        <v>30</v>
      </c>
      <c r="C909" t="s">
        <v>388</v>
      </c>
      <c r="D909" t="s">
        <v>73</v>
      </c>
      <c r="E909" t="s">
        <v>2448</v>
      </c>
      <c r="F909">
        <v>20</v>
      </c>
      <c r="G909">
        <v>855000</v>
      </c>
      <c r="H909">
        <v>855000</v>
      </c>
      <c r="I909">
        <v>855000</v>
      </c>
      <c r="J909" t="s">
        <v>8</v>
      </c>
      <c r="K909">
        <v>0</v>
      </c>
      <c r="L909">
        <v>0</v>
      </c>
      <c r="M909">
        <v>0</v>
      </c>
    </row>
    <row r="910" spans="1:13" ht="15" customHeight="1" x14ac:dyDescent="0.25">
      <c r="A910" t="s">
        <v>1452</v>
      </c>
      <c r="B910" t="s">
        <v>17</v>
      </c>
      <c r="C910">
        <v>0</v>
      </c>
      <c r="D910" t="s">
        <v>2446</v>
      </c>
      <c r="E910" t="s">
        <v>2448</v>
      </c>
      <c r="F910">
        <v>27</v>
      </c>
      <c r="G910">
        <v>700000</v>
      </c>
      <c r="H910">
        <v>700000</v>
      </c>
      <c r="I910" t="s">
        <v>7</v>
      </c>
      <c r="J910">
        <v>0</v>
      </c>
      <c r="K910">
        <v>0</v>
      </c>
      <c r="L910">
        <v>0</v>
      </c>
      <c r="M910">
        <v>0</v>
      </c>
    </row>
    <row r="911" spans="1:13" ht="15" customHeight="1" x14ac:dyDescent="0.25">
      <c r="A911" t="s">
        <v>1381</v>
      </c>
      <c r="B911" t="s">
        <v>34</v>
      </c>
      <c r="C911">
        <v>0</v>
      </c>
      <c r="D911" t="s">
        <v>127</v>
      </c>
      <c r="E911" t="s">
        <v>2448</v>
      </c>
      <c r="F911">
        <v>26</v>
      </c>
      <c r="G911">
        <v>700000</v>
      </c>
      <c r="H911" t="s">
        <v>7</v>
      </c>
      <c r="I911">
        <v>0</v>
      </c>
      <c r="J911">
        <v>0</v>
      </c>
      <c r="K911">
        <v>0</v>
      </c>
      <c r="L911">
        <v>0</v>
      </c>
      <c r="M911">
        <v>0</v>
      </c>
    </row>
    <row r="912" spans="1:13" ht="15" customHeight="1" x14ac:dyDescent="0.25">
      <c r="A912" t="s">
        <v>2531</v>
      </c>
      <c r="B912" t="s">
        <v>17</v>
      </c>
      <c r="C912" t="s">
        <v>390</v>
      </c>
      <c r="D912" t="s">
        <v>2447</v>
      </c>
      <c r="E912" t="s">
        <v>391</v>
      </c>
      <c r="F912">
        <v>19</v>
      </c>
      <c r="G912">
        <v>910833</v>
      </c>
      <c r="H912">
        <v>910833</v>
      </c>
      <c r="I912">
        <v>910833</v>
      </c>
      <c r="J912" t="s">
        <v>8</v>
      </c>
      <c r="K912">
        <v>0</v>
      </c>
      <c r="L912">
        <v>0</v>
      </c>
      <c r="M912">
        <v>0</v>
      </c>
    </row>
    <row r="913" spans="1:13" ht="15" customHeight="1" x14ac:dyDescent="0.25">
      <c r="A913" t="s">
        <v>1649</v>
      </c>
      <c r="B913" t="s">
        <v>26</v>
      </c>
      <c r="C913">
        <v>0</v>
      </c>
      <c r="D913" t="s">
        <v>2681</v>
      </c>
      <c r="E913" t="s">
        <v>2679</v>
      </c>
      <c r="F913">
        <v>27</v>
      </c>
      <c r="G913">
        <v>750000</v>
      </c>
      <c r="H913" t="s">
        <v>7</v>
      </c>
      <c r="I913">
        <v>0</v>
      </c>
      <c r="J913">
        <v>0</v>
      </c>
      <c r="K913">
        <v>0</v>
      </c>
      <c r="L913">
        <v>0</v>
      </c>
      <c r="M913">
        <v>0</v>
      </c>
    </row>
    <row r="914" spans="1:13" ht="15" customHeight="1" x14ac:dyDescent="0.25">
      <c r="A914" t="s">
        <v>2393</v>
      </c>
      <c r="B914" t="s">
        <v>135</v>
      </c>
      <c r="C914">
        <v>0</v>
      </c>
      <c r="D914" t="s">
        <v>93</v>
      </c>
      <c r="E914" t="s">
        <v>2679</v>
      </c>
      <c r="F914">
        <v>28</v>
      </c>
      <c r="G914">
        <v>750000</v>
      </c>
      <c r="H914" t="s">
        <v>7</v>
      </c>
      <c r="I914">
        <v>0</v>
      </c>
      <c r="J914">
        <v>0</v>
      </c>
      <c r="K914">
        <v>0</v>
      </c>
      <c r="L914">
        <v>0</v>
      </c>
      <c r="M914">
        <v>0</v>
      </c>
    </row>
    <row r="915" spans="1:13" ht="15" customHeight="1" x14ac:dyDescent="0.25">
      <c r="A915" t="s">
        <v>2110</v>
      </c>
      <c r="B915" t="s">
        <v>35</v>
      </c>
      <c r="C915" t="s">
        <v>388</v>
      </c>
      <c r="D915" t="s">
        <v>73</v>
      </c>
      <c r="E915" t="s">
        <v>2448</v>
      </c>
      <c r="F915">
        <v>21</v>
      </c>
      <c r="G915">
        <v>741666</v>
      </c>
      <c r="H915">
        <v>741666</v>
      </c>
      <c r="I915" t="s">
        <v>8</v>
      </c>
      <c r="J915">
        <v>0</v>
      </c>
      <c r="K915">
        <v>0</v>
      </c>
      <c r="L915">
        <v>0</v>
      </c>
      <c r="M915">
        <v>0</v>
      </c>
    </row>
    <row r="916" spans="1:13" ht="15" customHeight="1" x14ac:dyDescent="0.25">
      <c r="A916" t="s">
        <v>1643</v>
      </c>
      <c r="B916" t="s">
        <v>11</v>
      </c>
      <c r="C916">
        <v>0</v>
      </c>
      <c r="D916" t="s">
        <v>2446</v>
      </c>
      <c r="E916" t="s">
        <v>2448</v>
      </c>
      <c r="F916">
        <v>23</v>
      </c>
      <c r="G916" t="s">
        <v>8</v>
      </c>
      <c r="H916">
        <v>0</v>
      </c>
      <c r="I916">
        <v>0</v>
      </c>
      <c r="J916">
        <v>0</v>
      </c>
      <c r="K916">
        <v>0</v>
      </c>
      <c r="L916">
        <v>0</v>
      </c>
      <c r="M916">
        <v>0</v>
      </c>
    </row>
    <row r="917" spans="1:13" ht="15" customHeight="1" x14ac:dyDescent="0.25">
      <c r="A917" t="s">
        <v>1710</v>
      </c>
      <c r="B917" t="s">
        <v>24</v>
      </c>
      <c r="C917" t="s">
        <v>388</v>
      </c>
      <c r="D917" t="s">
        <v>73</v>
      </c>
      <c r="E917" t="s">
        <v>2448</v>
      </c>
      <c r="F917">
        <v>21</v>
      </c>
      <c r="G917">
        <v>1363333</v>
      </c>
      <c r="H917">
        <v>1363333</v>
      </c>
      <c r="I917" t="s">
        <v>8</v>
      </c>
      <c r="J917">
        <v>0</v>
      </c>
      <c r="K917">
        <v>0</v>
      </c>
      <c r="L917">
        <v>0</v>
      </c>
      <c r="M917">
        <v>0</v>
      </c>
    </row>
    <row r="918" spans="1:13" ht="15" customHeight="1" x14ac:dyDescent="0.25">
      <c r="A918" t="s">
        <v>2502</v>
      </c>
      <c r="B918" t="s">
        <v>18</v>
      </c>
      <c r="C918" t="s">
        <v>388</v>
      </c>
      <c r="D918" t="s">
        <v>73</v>
      </c>
      <c r="E918" t="s">
        <v>2448</v>
      </c>
      <c r="F918">
        <v>19</v>
      </c>
      <c r="G918">
        <v>925000</v>
      </c>
      <c r="H918">
        <v>925000</v>
      </c>
      <c r="I918">
        <v>925000</v>
      </c>
      <c r="J918" t="s">
        <v>8</v>
      </c>
      <c r="K918">
        <v>0</v>
      </c>
      <c r="L918">
        <v>0</v>
      </c>
      <c r="M918">
        <v>0</v>
      </c>
    </row>
    <row r="919" spans="1:13" ht="15" customHeight="1" x14ac:dyDescent="0.25">
      <c r="A919" t="s">
        <v>2699</v>
      </c>
      <c r="B919" t="s">
        <v>2505</v>
      </c>
      <c r="C919" t="s">
        <v>388</v>
      </c>
      <c r="D919" t="s">
        <v>73</v>
      </c>
      <c r="E919" t="s">
        <v>2692</v>
      </c>
      <c r="F919">
        <v>18</v>
      </c>
      <c r="G919">
        <v>925000</v>
      </c>
      <c r="H919">
        <v>925000</v>
      </c>
      <c r="I919">
        <v>925000</v>
      </c>
      <c r="J919" t="s">
        <v>8</v>
      </c>
      <c r="K919">
        <v>0</v>
      </c>
      <c r="L919">
        <v>0</v>
      </c>
      <c r="M919">
        <v>0</v>
      </c>
    </row>
    <row r="920" spans="1:13" ht="15" customHeight="1" x14ac:dyDescent="0.25">
      <c r="A920" t="s">
        <v>2379</v>
      </c>
      <c r="B920" t="s">
        <v>135</v>
      </c>
      <c r="C920">
        <v>0</v>
      </c>
      <c r="D920" t="s">
        <v>382</v>
      </c>
      <c r="E920" t="s">
        <v>2679</v>
      </c>
      <c r="F920">
        <v>28</v>
      </c>
      <c r="G920">
        <v>2500000</v>
      </c>
      <c r="H920">
        <v>2500000</v>
      </c>
      <c r="I920">
        <v>2500000</v>
      </c>
      <c r="J920" t="s">
        <v>7</v>
      </c>
      <c r="K920">
        <v>0</v>
      </c>
      <c r="L920">
        <v>0</v>
      </c>
      <c r="M920">
        <v>0</v>
      </c>
    </row>
    <row r="921" spans="1:13" ht="15" customHeight="1" x14ac:dyDescent="0.25">
      <c r="A921" t="s">
        <v>1512</v>
      </c>
      <c r="B921" t="s">
        <v>22</v>
      </c>
      <c r="C921" t="s">
        <v>388</v>
      </c>
      <c r="D921" t="s">
        <v>127</v>
      </c>
      <c r="E921" t="s">
        <v>2448</v>
      </c>
      <c r="F921">
        <v>22</v>
      </c>
      <c r="G921">
        <v>718888</v>
      </c>
      <c r="H921" t="s">
        <v>8</v>
      </c>
      <c r="I921">
        <v>0</v>
      </c>
      <c r="J921">
        <v>0</v>
      </c>
      <c r="K921">
        <v>0</v>
      </c>
      <c r="L921">
        <v>0</v>
      </c>
      <c r="M921">
        <v>0</v>
      </c>
    </row>
    <row r="922" spans="1:13" ht="15" customHeight="1" x14ac:dyDescent="0.25">
      <c r="A922" t="s">
        <v>2151</v>
      </c>
      <c r="B922" t="s">
        <v>135</v>
      </c>
      <c r="C922">
        <v>0</v>
      </c>
      <c r="D922" t="s">
        <v>382</v>
      </c>
      <c r="E922" t="s">
        <v>2692</v>
      </c>
      <c r="F922">
        <v>26</v>
      </c>
      <c r="G922">
        <v>700000</v>
      </c>
      <c r="H922" t="s">
        <v>7</v>
      </c>
      <c r="I922">
        <v>0</v>
      </c>
      <c r="J922">
        <v>0</v>
      </c>
      <c r="K922">
        <v>0</v>
      </c>
      <c r="L922">
        <v>0</v>
      </c>
      <c r="M922">
        <v>0</v>
      </c>
    </row>
    <row r="923" spans="1:13" ht="15" customHeight="1" x14ac:dyDescent="0.25">
      <c r="A923" t="s">
        <v>1885</v>
      </c>
      <c r="B923" t="s">
        <v>15</v>
      </c>
      <c r="C923">
        <v>0</v>
      </c>
      <c r="D923" t="s">
        <v>2440</v>
      </c>
      <c r="E923" t="s">
        <v>2448</v>
      </c>
      <c r="F923">
        <v>29</v>
      </c>
      <c r="G923">
        <v>700000</v>
      </c>
      <c r="H923" t="s">
        <v>7</v>
      </c>
      <c r="I923">
        <v>0</v>
      </c>
      <c r="J923">
        <v>0</v>
      </c>
      <c r="K923">
        <v>0</v>
      </c>
      <c r="L923">
        <v>0</v>
      </c>
      <c r="M923">
        <v>0</v>
      </c>
    </row>
    <row r="924" spans="1:13" ht="15" customHeight="1" x14ac:dyDescent="0.25">
      <c r="A924" t="s">
        <v>2301</v>
      </c>
      <c r="B924" t="s">
        <v>30</v>
      </c>
      <c r="C924">
        <v>0</v>
      </c>
      <c r="D924" t="s">
        <v>2444</v>
      </c>
      <c r="E924" t="s">
        <v>2441</v>
      </c>
      <c r="F924">
        <v>22</v>
      </c>
      <c r="G924">
        <v>6000000</v>
      </c>
      <c r="H924">
        <v>6000000</v>
      </c>
      <c r="I924">
        <v>6000000</v>
      </c>
      <c r="J924">
        <v>6000000</v>
      </c>
      <c r="K924" t="s">
        <v>8</v>
      </c>
      <c r="L924">
        <v>0</v>
      </c>
      <c r="M924">
        <v>0</v>
      </c>
    </row>
    <row r="925" spans="1:13" ht="15" customHeight="1" x14ac:dyDescent="0.25">
      <c r="A925" t="s">
        <v>2490</v>
      </c>
      <c r="B925" t="s">
        <v>16</v>
      </c>
      <c r="C925" t="s">
        <v>388</v>
      </c>
      <c r="D925" t="s">
        <v>88</v>
      </c>
      <c r="E925" t="s">
        <v>2692</v>
      </c>
      <c r="F925">
        <v>24</v>
      </c>
      <c r="G925">
        <v>925000</v>
      </c>
      <c r="H925" t="s">
        <v>8</v>
      </c>
      <c r="I925">
        <v>0</v>
      </c>
      <c r="J925">
        <v>0</v>
      </c>
      <c r="K925">
        <v>0</v>
      </c>
      <c r="L925">
        <v>0</v>
      </c>
      <c r="M925">
        <v>0</v>
      </c>
    </row>
    <row r="926" spans="1:13" ht="15" customHeight="1" x14ac:dyDescent="0.25">
      <c r="A926" t="s">
        <v>1940</v>
      </c>
      <c r="B926" t="s">
        <v>15</v>
      </c>
      <c r="C926" t="s">
        <v>388</v>
      </c>
      <c r="D926" t="s">
        <v>82</v>
      </c>
      <c r="E926" t="s">
        <v>2448</v>
      </c>
      <c r="F926">
        <v>22</v>
      </c>
      <c r="G926">
        <v>925000</v>
      </c>
      <c r="H926" t="s">
        <v>8</v>
      </c>
      <c r="I926">
        <v>0</v>
      </c>
      <c r="J926">
        <v>0</v>
      </c>
      <c r="K926">
        <v>0</v>
      </c>
      <c r="L926">
        <v>0</v>
      </c>
      <c r="M926">
        <v>0</v>
      </c>
    </row>
    <row r="927" spans="1:13" ht="15" customHeight="1" x14ac:dyDescent="0.25">
      <c r="A927" t="s">
        <v>2013</v>
      </c>
      <c r="B927" t="s">
        <v>21</v>
      </c>
      <c r="C927" t="s">
        <v>388</v>
      </c>
      <c r="D927" t="s">
        <v>82</v>
      </c>
      <c r="E927" t="s">
        <v>2448</v>
      </c>
      <c r="F927">
        <v>22</v>
      </c>
      <c r="G927">
        <v>716666</v>
      </c>
      <c r="H927" t="s">
        <v>8</v>
      </c>
      <c r="I927">
        <v>0</v>
      </c>
      <c r="J927">
        <v>0</v>
      </c>
      <c r="K927">
        <v>0</v>
      </c>
      <c r="L927">
        <v>0</v>
      </c>
      <c r="M927">
        <v>0</v>
      </c>
    </row>
    <row r="928" spans="1:13" ht="15" customHeight="1" x14ac:dyDescent="0.25">
      <c r="A928" t="s">
        <v>2176</v>
      </c>
      <c r="B928" t="s">
        <v>63</v>
      </c>
      <c r="C928" t="s">
        <v>388</v>
      </c>
      <c r="D928" t="s">
        <v>73</v>
      </c>
      <c r="E928" t="s">
        <v>2692</v>
      </c>
      <c r="F928">
        <v>22</v>
      </c>
      <c r="G928">
        <v>1075833</v>
      </c>
      <c r="H928" t="s">
        <v>8</v>
      </c>
      <c r="I928">
        <v>0</v>
      </c>
      <c r="J928">
        <v>0</v>
      </c>
      <c r="K928">
        <v>0</v>
      </c>
      <c r="L928">
        <v>0</v>
      </c>
      <c r="M928">
        <v>0</v>
      </c>
    </row>
    <row r="929" spans="1:13" ht="15" customHeight="1" x14ac:dyDescent="0.25">
      <c r="A929" t="s">
        <v>2315</v>
      </c>
      <c r="B929" t="s">
        <v>30</v>
      </c>
      <c r="C929" t="s">
        <v>390</v>
      </c>
      <c r="D929" t="s">
        <v>2446</v>
      </c>
      <c r="E929" t="s">
        <v>391</v>
      </c>
      <c r="F929">
        <v>18</v>
      </c>
      <c r="G929">
        <v>1194167</v>
      </c>
      <c r="H929">
        <v>1194167</v>
      </c>
      <c r="I929">
        <v>1194167</v>
      </c>
      <c r="J929" t="s">
        <v>8</v>
      </c>
      <c r="K929">
        <v>0</v>
      </c>
      <c r="L929">
        <v>0</v>
      </c>
      <c r="M929">
        <v>0</v>
      </c>
    </row>
    <row r="930" spans="1:13" ht="15" customHeight="1" x14ac:dyDescent="0.25">
      <c r="A930" t="s">
        <v>2184</v>
      </c>
      <c r="B930" t="s">
        <v>24</v>
      </c>
      <c r="C930">
        <v>0</v>
      </c>
      <c r="D930" t="s">
        <v>2446</v>
      </c>
      <c r="E930" t="s">
        <v>2448</v>
      </c>
      <c r="F930">
        <v>25</v>
      </c>
      <c r="G930">
        <v>700000</v>
      </c>
      <c r="H930" t="s">
        <v>8</v>
      </c>
      <c r="I930">
        <v>0</v>
      </c>
      <c r="J930">
        <v>0</v>
      </c>
      <c r="K930">
        <v>0</v>
      </c>
      <c r="L930">
        <v>0</v>
      </c>
      <c r="M930">
        <v>0</v>
      </c>
    </row>
    <row r="931" spans="1:13" ht="15" customHeight="1" x14ac:dyDescent="0.25">
      <c r="A931" t="s">
        <v>2382</v>
      </c>
      <c r="B931" t="s">
        <v>135</v>
      </c>
      <c r="C931">
        <v>0</v>
      </c>
      <c r="D931" t="s">
        <v>382</v>
      </c>
      <c r="E931" t="s">
        <v>2679</v>
      </c>
      <c r="F931">
        <v>27</v>
      </c>
      <c r="G931">
        <v>1375000</v>
      </c>
      <c r="H931" t="s">
        <v>7</v>
      </c>
      <c r="I931">
        <v>0</v>
      </c>
      <c r="J931">
        <v>0</v>
      </c>
      <c r="K931">
        <v>0</v>
      </c>
      <c r="L931">
        <v>0</v>
      </c>
      <c r="M931">
        <v>0</v>
      </c>
    </row>
    <row r="932" spans="1:13" ht="15" customHeight="1" x14ac:dyDescent="0.25">
      <c r="A932" t="s">
        <v>1983</v>
      </c>
      <c r="B932" t="s">
        <v>16</v>
      </c>
      <c r="C932">
        <v>0</v>
      </c>
      <c r="D932" t="s">
        <v>93</v>
      </c>
      <c r="E932" t="s">
        <v>2692</v>
      </c>
      <c r="F932">
        <v>26</v>
      </c>
      <c r="G932">
        <v>675000</v>
      </c>
      <c r="H932" t="s">
        <v>7</v>
      </c>
      <c r="I932">
        <v>0</v>
      </c>
      <c r="J932">
        <v>0</v>
      </c>
      <c r="K932">
        <v>0</v>
      </c>
      <c r="L932">
        <v>0</v>
      </c>
      <c r="M932">
        <v>0</v>
      </c>
    </row>
    <row r="933" spans="1:13" ht="15" customHeight="1" x14ac:dyDescent="0.25">
      <c r="A933" t="s">
        <v>2640</v>
      </c>
      <c r="B933" t="s">
        <v>14</v>
      </c>
      <c r="C933">
        <v>0</v>
      </c>
      <c r="D933" t="s">
        <v>127</v>
      </c>
      <c r="E933" t="s">
        <v>2441</v>
      </c>
      <c r="F933">
        <v>25</v>
      </c>
      <c r="G933">
        <v>874125</v>
      </c>
      <c r="H933" t="s">
        <v>8</v>
      </c>
      <c r="I933">
        <v>0</v>
      </c>
      <c r="J933">
        <v>0</v>
      </c>
      <c r="K933">
        <v>0</v>
      </c>
      <c r="L933">
        <v>0</v>
      </c>
      <c r="M933">
        <v>0</v>
      </c>
    </row>
    <row r="934" spans="1:13" ht="15" customHeight="1" x14ac:dyDescent="0.25">
      <c r="A934" t="s">
        <v>1768</v>
      </c>
      <c r="B934" t="s">
        <v>26</v>
      </c>
      <c r="C934" t="s">
        <v>388</v>
      </c>
      <c r="D934" t="s">
        <v>2682</v>
      </c>
      <c r="E934" t="s">
        <v>2692</v>
      </c>
      <c r="F934">
        <v>23</v>
      </c>
      <c r="G934">
        <v>1137500</v>
      </c>
      <c r="H934" t="s">
        <v>8</v>
      </c>
      <c r="I934">
        <v>0</v>
      </c>
      <c r="J934">
        <v>0</v>
      </c>
      <c r="K934">
        <v>0</v>
      </c>
      <c r="L934">
        <v>0</v>
      </c>
      <c r="M934">
        <v>0</v>
      </c>
    </row>
    <row r="935" spans="1:13" ht="15" customHeight="1" x14ac:dyDescent="0.25">
      <c r="A935" t="s">
        <v>1495</v>
      </c>
      <c r="B935" t="s">
        <v>22</v>
      </c>
      <c r="C935" t="s">
        <v>388</v>
      </c>
      <c r="D935" t="s">
        <v>2447</v>
      </c>
      <c r="E935" t="s">
        <v>2441</v>
      </c>
      <c r="F935">
        <v>21</v>
      </c>
      <c r="G935">
        <v>870000</v>
      </c>
      <c r="H935" t="s">
        <v>8</v>
      </c>
      <c r="I935">
        <v>0</v>
      </c>
      <c r="J935">
        <v>0</v>
      </c>
      <c r="K935">
        <v>0</v>
      </c>
      <c r="L935">
        <v>0</v>
      </c>
      <c r="M935">
        <v>0</v>
      </c>
    </row>
    <row r="936" spans="1:13" ht="15" customHeight="1" x14ac:dyDescent="0.25">
      <c r="A936" t="s">
        <v>2325</v>
      </c>
      <c r="B936" t="s">
        <v>30</v>
      </c>
      <c r="C936" t="s">
        <v>388</v>
      </c>
      <c r="D936" t="s">
        <v>2447</v>
      </c>
      <c r="E936" t="s">
        <v>2441</v>
      </c>
      <c r="F936">
        <v>23</v>
      </c>
      <c r="G936">
        <v>735000</v>
      </c>
      <c r="H936" t="s">
        <v>8</v>
      </c>
      <c r="I936">
        <v>0</v>
      </c>
      <c r="J936">
        <v>0</v>
      </c>
      <c r="K936">
        <v>0</v>
      </c>
      <c r="L936">
        <v>0</v>
      </c>
      <c r="M936">
        <v>0</v>
      </c>
    </row>
    <row r="937" spans="1:13" ht="15" customHeight="1" x14ac:dyDescent="0.25">
      <c r="A937" t="s">
        <v>2461</v>
      </c>
      <c r="B937" t="s">
        <v>63</v>
      </c>
      <c r="C937">
        <v>0</v>
      </c>
      <c r="D937" t="s">
        <v>73</v>
      </c>
      <c r="E937" t="s">
        <v>2692</v>
      </c>
      <c r="F937">
        <v>31</v>
      </c>
      <c r="G937">
        <v>725000</v>
      </c>
      <c r="H937">
        <v>725000</v>
      </c>
      <c r="I937" t="s">
        <v>7</v>
      </c>
      <c r="J937">
        <v>0</v>
      </c>
      <c r="K937">
        <v>0</v>
      </c>
      <c r="L937">
        <v>0</v>
      </c>
      <c r="M937">
        <v>0</v>
      </c>
    </row>
    <row r="938" spans="1:13" ht="15" customHeight="1" x14ac:dyDescent="0.25">
      <c r="A938" t="s">
        <v>2597</v>
      </c>
      <c r="B938" t="s">
        <v>33</v>
      </c>
      <c r="C938" t="s">
        <v>388</v>
      </c>
      <c r="D938" t="s">
        <v>2691</v>
      </c>
      <c r="E938" t="s">
        <v>2692</v>
      </c>
      <c r="F938">
        <v>24</v>
      </c>
      <c r="G938">
        <v>925000</v>
      </c>
      <c r="H938" t="s">
        <v>8</v>
      </c>
      <c r="I938">
        <v>0</v>
      </c>
      <c r="J938">
        <v>0</v>
      </c>
      <c r="K938">
        <v>0</v>
      </c>
      <c r="L938">
        <v>0</v>
      </c>
      <c r="M938">
        <v>0</v>
      </c>
    </row>
    <row r="939" spans="1:13" ht="15" customHeight="1" x14ac:dyDescent="0.25">
      <c r="A939" t="s">
        <v>2072</v>
      </c>
      <c r="B939" t="s">
        <v>31</v>
      </c>
      <c r="C939" t="s">
        <v>388</v>
      </c>
      <c r="D939" t="s">
        <v>382</v>
      </c>
      <c r="E939" t="s">
        <v>2692</v>
      </c>
      <c r="F939">
        <v>23</v>
      </c>
      <c r="G939">
        <v>925000</v>
      </c>
      <c r="H939" t="s">
        <v>8</v>
      </c>
      <c r="I939">
        <v>0</v>
      </c>
      <c r="J939">
        <v>0</v>
      </c>
      <c r="K939">
        <v>0</v>
      </c>
      <c r="L939">
        <v>0</v>
      </c>
      <c r="M939">
        <v>0</v>
      </c>
    </row>
    <row r="940" spans="1:13" ht="15" customHeight="1" x14ac:dyDescent="0.25">
      <c r="A940" t="s">
        <v>1663</v>
      </c>
      <c r="B940" t="s">
        <v>14</v>
      </c>
      <c r="C940">
        <v>0</v>
      </c>
      <c r="D940" t="s">
        <v>2442</v>
      </c>
      <c r="E940" t="s">
        <v>2448</v>
      </c>
      <c r="F940">
        <v>23</v>
      </c>
      <c r="G940">
        <v>874125</v>
      </c>
      <c r="H940" t="s">
        <v>8</v>
      </c>
      <c r="I940">
        <v>0</v>
      </c>
      <c r="J940">
        <v>0</v>
      </c>
      <c r="K940">
        <v>0</v>
      </c>
      <c r="L940">
        <v>0</v>
      </c>
      <c r="M940">
        <v>0</v>
      </c>
    </row>
    <row r="941" spans="1:13" ht="15" customHeight="1" x14ac:dyDescent="0.25">
      <c r="A941" t="s">
        <v>1846</v>
      </c>
      <c r="B941" t="s">
        <v>29</v>
      </c>
      <c r="C941" t="s">
        <v>388</v>
      </c>
      <c r="D941" t="s">
        <v>2698</v>
      </c>
      <c r="E941" t="s">
        <v>2692</v>
      </c>
      <c r="F941">
        <v>22</v>
      </c>
      <c r="G941">
        <v>710000</v>
      </c>
      <c r="H941" t="s">
        <v>8</v>
      </c>
      <c r="I941">
        <v>0</v>
      </c>
      <c r="J941">
        <v>0</v>
      </c>
      <c r="K941">
        <v>0</v>
      </c>
      <c r="L941">
        <v>0</v>
      </c>
      <c r="M941">
        <v>0</v>
      </c>
    </row>
    <row r="942" spans="1:13" ht="15" customHeight="1" x14ac:dyDescent="0.25">
      <c r="A942" t="s">
        <v>2378</v>
      </c>
      <c r="B942" t="s">
        <v>10</v>
      </c>
      <c r="C942">
        <v>0</v>
      </c>
      <c r="D942" t="s">
        <v>381</v>
      </c>
      <c r="E942" t="s">
        <v>2679</v>
      </c>
      <c r="F942">
        <v>26</v>
      </c>
      <c r="G942">
        <v>3875000</v>
      </c>
      <c r="H942">
        <v>3875000</v>
      </c>
      <c r="I942">
        <v>3875000</v>
      </c>
      <c r="J942" t="s">
        <v>7</v>
      </c>
      <c r="K942">
        <v>0</v>
      </c>
      <c r="L942">
        <v>0</v>
      </c>
      <c r="M942">
        <v>0</v>
      </c>
    </row>
    <row r="943" spans="1:13" ht="15" customHeight="1" x14ac:dyDescent="0.25">
      <c r="A943" t="s">
        <v>1549</v>
      </c>
      <c r="B943" t="s">
        <v>34</v>
      </c>
      <c r="C943">
        <v>0</v>
      </c>
      <c r="D943" t="s">
        <v>2496</v>
      </c>
      <c r="E943" t="s">
        <v>2441</v>
      </c>
      <c r="F943">
        <v>26</v>
      </c>
      <c r="G943">
        <v>5250000</v>
      </c>
      <c r="H943">
        <v>5250000</v>
      </c>
      <c r="I943">
        <v>5250000</v>
      </c>
      <c r="J943">
        <v>5250000</v>
      </c>
      <c r="K943" t="s">
        <v>7</v>
      </c>
      <c r="L943">
        <v>0</v>
      </c>
      <c r="M943">
        <v>0</v>
      </c>
    </row>
    <row r="944" spans="1:13" ht="15" customHeight="1" x14ac:dyDescent="0.25">
      <c r="A944" t="s">
        <v>1357</v>
      </c>
      <c r="B944" t="s">
        <v>9</v>
      </c>
      <c r="C944">
        <v>0</v>
      </c>
      <c r="D944" t="s">
        <v>2446</v>
      </c>
      <c r="E944" t="s">
        <v>2441</v>
      </c>
      <c r="F944">
        <v>31</v>
      </c>
      <c r="G944">
        <v>2500000</v>
      </c>
      <c r="H944" t="s">
        <v>7</v>
      </c>
      <c r="I944">
        <v>0</v>
      </c>
      <c r="J944">
        <v>0</v>
      </c>
      <c r="K944">
        <v>0</v>
      </c>
      <c r="L944">
        <v>0</v>
      </c>
      <c r="M944">
        <v>0</v>
      </c>
    </row>
    <row r="945" spans="1:13" ht="15" customHeight="1" x14ac:dyDescent="0.25">
      <c r="A945" t="s">
        <v>2131</v>
      </c>
      <c r="B945" t="s">
        <v>6</v>
      </c>
      <c r="C945" t="s">
        <v>2580</v>
      </c>
      <c r="D945" t="s">
        <v>127</v>
      </c>
      <c r="E945" t="s">
        <v>2441</v>
      </c>
      <c r="F945">
        <v>39</v>
      </c>
      <c r="G945">
        <v>2325000</v>
      </c>
      <c r="H945" t="s">
        <v>7</v>
      </c>
      <c r="I945">
        <v>0</v>
      </c>
      <c r="J945">
        <v>0</v>
      </c>
      <c r="K945">
        <v>0</v>
      </c>
      <c r="L945">
        <v>0</v>
      </c>
      <c r="M945">
        <v>0</v>
      </c>
    </row>
    <row r="946" spans="1:13" ht="15" customHeight="1" x14ac:dyDescent="0.25">
      <c r="A946" t="s">
        <v>1392</v>
      </c>
      <c r="B946" t="s">
        <v>10</v>
      </c>
      <c r="C946" t="s">
        <v>388</v>
      </c>
      <c r="D946" t="s">
        <v>73</v>
      </c>
      <c r="E946" t="s">
        <v>2679</v>
      </c>
      <c r="F946">
        <v>20</v>
      </c>
      <c r="G946">
        <v>1491667</v>
      </c>
      <c r="H946" t="s">
        <v>8</v>
      </c>
      <c r="I946">
        <v>0</v>
      </c>
      <c r="J946">
        <v>0</v>
      </c>
      <c r="K946">
        <v>0</v>
      </c>
      <c r="L946">
        <v>0</v>
      </c>
      <c r="M946">
        <v>0</v>
      </c>
    </row>
    <row r="947" spans="1:13" ht="15" customHeight="1" x14ac:dyDescent="0.25">
      <c r="A947" t="s">
        <v>2803</v>
      </c>
      <c r="B947" t="s">
        <v>12</v>
      </c>
      <c r="C947">
        <v>0</v>
      </c>
      <c r="D947" t="s">
        <v>73</v>
      </c>
      <c r="E947" t="s">
        <v>2441</v>
      </c>
      <c r="F947">
        <v>24</v>
      </c>
      <c r="G947">
        <v>6375000</v>
      </c>
      <c r="H947">
        <v>6375000</v>
      </c>
      <c r="I947">
        <v>6375000</v>
      </c>
      <c r="J947">
        <v>6375000</v>
      </c>
      <c r="K947" t="s">
        <v>7</v>
      </c>
      <c r="L947">
        <v>0</v>
      </c>
      <c r="M947">
        <v>0</v>
      </c>
    </row>
    <row r="948" spans="1:13" ht="15" customHeight="1" x14ac:dyDescent="0.25">
      <c r="A948" t="s">
        <v>1476</v>
      </c>
      <c r="B948" t="s">
        <v>2533</v>
      </c>
      <c r="C948">
        <v>0</v>
      </c>
      <c r="D948" t="s">
        <v>127</v>
      </c>
      <c r="E948" t="s">
        <v>2679</v>
      </c>
      <c r="F948">
        <v>22</v>
      </c>
      <c r="G948">
        <v>708750</v>
      </c>
      <c r="H948" t="s">
        <v>8</v>
      </c>
      <c r="I948">
        <v>0</v>
      </c>
      <c r="J948">
        <v>0</v>
      </c>
      <c r="K948">
        <v>0</v>
      </c>
      <c r="L948">
        <v>0</v>
      </c>
      <c r="M948">
        <v>0</v>
      </c>
    </row>
    <row r="949" spans="1:13" ht="15" customHeight="1" x14ac:dyDescent="0.25">
      <c r="A949" t="s">
        <v>2127</v>
      </c>
      <c r="B949" t="s">
        <v>10</v>
      </c>
      <c r="C949">
        <v>0</v>
      </c>
      <c r="D949" t="s">
        <v>381</v>
      </c>
      <c r="E949" t="s">
        <v>2679</v>
      </c>
      <c r="F949">
        <v>25</v>
      </c>
      <c r="G949">
        <v>3387500</v>
      </c>
      <c r="H949" t="s">
        <v>8</v>
      </c>
      <c r="I949">
        <v>0</v>
      </c>
      <c r="J949">
        <v>0</v>
      </c>
      <c r="K949">
        <v>0</v>
      </c>
      <c r="L949">
        <v>0</v>
      </c>
      <c r="M949">
        <v>0</v>
      </c>
    </row>
    <row r="950" spans="1:13" ht="15" customHeight="1" x14ac:dyDescent="0.25">
      <c r="A950" t="s">
        <v>1356</v>
      </c>
      <c r="B950" t="s">
        <v>9</v>
      </c>
      <c r="C950">
        <v>0</v>
      </c>
      <c r="D950" t="s">
        <v>2447</v>
      </c>
      <c r="E950" t="s">
        <v>2441</v>
      </c>
      <c r="F950">
        <v>28</v>
      </c>
      <c r="G950">
        <v>2750000</v>
      </c>
      <c r="H950">
        <v>2750000</v>
      </c>
      <c r="I950">
        <v>2750000</v>
      </c>
      <c r="J950">
        <v>2750000</v>
      </c>
      <c r="K950" t="s">
        <v>7</v>
      </c>
      <c r="L950">
        <v>0</v>
      </c>
      <c r="M950">
        <v>0</v>
      </c>
    </row>
    <row r="951" spans="1:13" ht="15" customHeight="1" x14ac:dyDescent="0.25">
      <c r="A951" t="s">
        <v>1606</v>
      </c>
      <c r="B951" t="s">
        <v>33</v>
      </c>
      <c r="C951">
        <v>0</v>
      </c>
      <c r="D951" t="s">
        <v>2682</v>
      </c>
      <c r="E951" t="s">
        <v>2679</v>
      </c>
      <c r="F951">
        <v>24</v>
      </c>
      <c r="G951">
        <v>775000</v>
      </c>
      <c r="H951">
        <v>775000</v>
      </c>
      <c r="I951" t="s">
        <v>8</v>
      </c>
      <c r="J951">
        <v>0</v>
      </c>
      <c r="K951">
        <v>0</v>
      </c>
      <c r="L951">
        <v>0</v>
      </c>
      <c r="M951">
        <v>0</v>
      </c>
    </row>
    <row r="952" spans="1:13" x14ac:dyDescent="0.25">
      <c r="A952" t="s">
        <v>2140</v>
      </c>
      <c r="B952" t="s">
        <v>6</v>
      </c>
      <c r="C952" t="s">
        <v>388</v>
      </c>
      <c r="D952" t="s">
        <v>73</v>
      </c>
      <c r="E952" t="s">
        <v>391</v>
      </c>
      <c r="F952">
        <v>20</v>
      </c>
      <c r="G952">
        <v>927500</v>
      </c>
      <c r="H952">
        <v>927500</v>
      </c>
      <c r="I952">
        <v>927500</v>
      </c>
      <c r="J952" t="s">
        <v>8</v>
      </c>
      <c r="K952">
        <v>0</v>
      </c>
      <c r="L952">
        <v>0</v>
      </c>
      <c r="M952">
        <v>0</v>
      </c>
    </row>
    <row r="953" spans="1:13" x14ac:dyDescent="0.25">
      <c r="A953" t="s">
        <v>1818</v>
      </c>
      <c r="B953" t="s">
        <v>28</v>
      </c>
      <c r="C953">
        <v>0</v>
      </c>
      <c r="D953" t="s">
        <v>2447</v>
      </c>
      <c r="E953" t="s">
        <v>2441</v>
      </c>
      <c r="F953">
        <v>24</v>
      </c>
      <c r="G953">
        <v>700000</v>
      </c>
      <c r="H953">
        <v>700000</v>
      </c>
      <c r="I953" t="s">
        <v>8</v>
      </c>
      <c r="J953">
        <v>0</v>
      </c>
      <c r="K953">
        <v>0</v>
      </c>
      <c r="L953">
        <v>0</v>
      </c>
      <c r="M953">
        <v>0</v>
      </c>
    </row>
    <row r="954" spans="1:13" ht="15" customHeight="1" x14ac:dyDescent="0.25">
      <c r="A954" t="s">
        <v>2284</v>
      </c>
      <c r="B954" t="s">
        <v>20</v>
      </c>
      <c r="C954" t="s">
        <v>388</v>
      </c>
      <c r="D954" t="s">
        <v>73</v>
      </c>
      <c r="E954" t="s">
        <v>2448</v>
      </c>
      <c r="F954">
        <v>22</v>
      </c>
      <c r="G954">
        <v>743333</v>
      </c>
      <c r="H954">
        <v>743333</v>
      </c>
      <c r="I954" t="s">
        <v>8</v>
      </c>
      <c r="J954">
        <v>0</v>
      </c>
      <c r="K954">
        <v>0</v>
      </c>
      <c r="L954">
        <v>0</v>
      </c>
      <c r="M954">
        <v>0</v>
      </c>
    </row>
    <row r="955" spans="1:13" ht="15" customHeight="1" x14ac:dyDescent="0.25">
      <c r="A955" t="s">
        <v>2095</v>
      </c>
      <c r="B955" t="s">
        <v>35</v>
      </c>
      <c r="C955">
        <v>0</v>
      </c>
      <c r="D955" t="s">
        <v>2447</v>
      </c>
      <c r="E955" t="s">
        <v>2441</v>
      </c>
      <c r="F955">
        <v>24</v>
      </c>
      <c r="G955">
        <v>3150000</v>
      </c>
      <c r="H955" t="s">
        <v>8</v>
      </c>
      <c r="I955">
        <v>0</v>
      </c>
      <c r="J955">
        <v>0</v>
      </c>
      <c r="K955">
        <v>0</v>
      </c>
      <c r="L955">
        <v>0</v>
      </c>
      <c r="M955">
        <v>0</v>
      </c>
    </row>
    <row r="956" spans="1:13" ht="15" customHeight="1" x14ac:dyDescent="0.25">
      <c r="A956" t="s">
        <v>2348</v>
      </c>
      <c r="B956" t="s">
        <v>34</v>
      </c>
      <c r="C956">
        <v>0</v>
      </c>
      <c r="D956" t="s">
        <v>2498</v>
      </c>
      <c r="E956" t="s">
        <v>2441</v>
      </c>
      <c r="F956">
        <v>24</v>
      </c>
      <c r="G956">
        <v>975000</v>
      </c>
      <c r="H956" t="s">
        <v>8</v>
      </c>
      <c r="I956">
        <v>0</v>
      </c>
      <c r="J956">
        <v>0</v>
      </c>
      <c r="K956">
        <v>0</v>
      </c>
      <c r="L956">
        <v>0</v>
      </c>
      <c r="M956">
        <v>0</v>
      </c>
    </row>
    <row r="957" spans="1:13" ht="15" customHeight="1" x14ac:dyDescent="0.25">
      <c r="A957" t="s">
        <v>2289</v>
      </c>
      <c r="B957" t="s">
        <v>20</v>
      </c>
      <c r="C957" t="s">
        <v>388</v>
      </c>
      <c r="D957" t="s">
        <v>2447</v>
      </c>
      <c r="E957" t="s">
        <v>2594</v>
      </c>
      <c r="F957">
        <v>20</v>
      </c>
      <c r="G957">
        <v>705556</v>
      </c>
      <c r="H957">
        <v>705556</v>
      </c>
      <c r="I957" t="s">
        <v>8</v>
      </c>
      <c r="J957">
        <v>0</v>
      </c>
      <c r="K957">
        <v>0</v>
      </c>
      <c r="L957">
        <v>0</v>
      </c>
      <c r="M957">
        <v>0</v>
      </c>
    </row>
    <row r="958" spans="1:13" ht="15" customHeight="1" x14ac:dyDescent="0.25">
      <c r="A958" t="s">
        <v>1632</v>
      </c>
      <c r="B958" t="s">
        <v>11</v>
      </c>
      <c r="C958">
        <v>0</v>
      </c>
      <c r="D958" t="s">
        <v>127</v>
      </c>
      <c r="E958" t="s">
        <v>2441</v>
      </c>
      <c r="F958">
        <v>27</v>
      </c>
      <c r="G958">
        <v>3125000</v>
      </c>
      <c r="H958">
        <v>3125000</v>
      </c>
      <c r="I958" t="s">
        <v>7</v>
      </c>
      <c r="J958">
        <v>0</v>
      </c>
      <c r="K958">
        <v>0</v>
      </c>
      <c r="L958">
        <v>0</v>
      </c>
      <c r="M958">
        <v>0</v>
      </c>
    </row>
    <row r="959" spans="1:13" ht="15" customHeight="1" x14ac:dyDescent="0.25">
      <c r="A959" t="s">
        <v>1621</v>
      </c>
      <c r="B959" t="s">
        <v>32</v>
      </c>
      <c r="C959">
        <v>0</v>
      </c>
      <c r="D959" t="s">
        <v>73</v>
      </c>
      <c r="E959" t="s">
        <v>2448</v>
      </c>
      <c r="F959">
        <v>33</v>
      </c>
      <c r="G959">
        <v>700000</v>
      </c>
      <c r="H959" t="s">
        <v>7</v>
      </c>
      <c r="I959">
        <v>0</v>
      </c>
      <c r="J959">
        <v>0</v>
      </c>
      <c r="K959">
        <v>0</v>
      </c>
      <c r="L959">
        <v>0</v>
      </c>
      <c r="M959">
        <v>0</v>
      </c>
    </row>
    <row r="960" spans="1:13" ht="15" customHeight="1" x14ac:dyDescent="0.25">
      <c r="A960" t="s">
        <v>1706</v>
      </c>
      <c r="B960" t="s">
        <v>24</v>
      </c>
      <c r="C960">
        <v>0</v>
      </c>
      <c r="D960" t="s">
        <v>2447</v>
      </c>
      <c r="E960" t="s">
        <v>2441</v>
      </c>
      <c r="F960">
        <v>24</v>
      </c>
      <c r="G960">
        <v>1400000</v>
      </c>
      <c r="H960" t="s">
        <v>8</v>
      </c>
      <c r="I960">
        <v>0</v>
      </c>
      <c r="J960">
        <v>0</v>
      </c>
      <c r="K960">
        <v>0</v>
      </c>
      <c r="L960">
        <v>0</v>
      </c>
      <c r="M960">
        <v>0</v>
      </c>
    </row>
    <row r="961" spans="1:13" ht="15" customHeight="1" x14ac:dyDescent="0.25">
      <c r="A961" t="s">
        <v>1896</v>
      </c>
      <c r="B961" t="s">
        <v>13</v>
      </c>
      <c r="C961">
        <v>0</v>
      </c>
      <c r="D961" t="s">
        <v>2446</v>
      </c>
      <c r="E961" t="s">
        <v>2441</v>
      </c>
      <c r="F961">
        <v>26</v>
      </c>
      <c r="G961">
        <v>3850000</v>
      </c>
      <c r="H961">
        <v>3850000</v>
      </c>
      <c r="I961">
        <v>3850000</v>
      </c>
      <c r="J961" t="s">
        <v>7</v>
      </c>
      <c r="K961">
        <v>0</v>
      </c>
      <c r="L961">
        <v>0</v>
      </c>
      <c r="M961">
        <v>0</v>
      </c>
    </row>
    <row r="962" spans="1:13" ht="15" customHeight="1" x14ac:dyDescent="0.25">
      <c r="A962" t="s">
        <v>1835</v>
      </c>
      <c r="B962" t="s">
        <v>29</v>
      </c>
      <c r="C962">
        <v>0</v>
      </c>
      <c r="D962" t="s">
        <v>127</v>
      </c>
      <c r="E962" t="s">
        <v>2679</v>
      </c>
      <c r="F962">
        <v>25</v>
      </c>
      <c r="G962">
        <v>3750000</v>
      </c>
      <c r="H962" t="s">
        <v>8</v>
      </c>
      <c r="I962">
        <v>0</v>
      </c>
      <c r="J962">
        <v>0</v>
      </c>
      <c r="K962">
        <v>0</v>
      </c>
      <c r="L962">
        <v>0</v>
      </c>
      <c r="M962">
        <v>0</v>
      </c>
    </row>
    <row r="963" spans="1:13" ht="15" customHeight="1" x14ac:dyDescent="0.25">
      <c r="A963" t="s">
        <v>1666</v>
      </c>
      <c r="B963" t="s">
        <v>14</v>
      </c>
      <c r="C963">
        <v>0</v>
      </c>
      <c r="D963" t="s">
        <v>2447</v>
      </c>
      <c r="E963" t="s">
        <v>2441</v>
      </c>
      <c r="F963">
        <v>25</v>
      </c>
      <c r="G963">
        <v>4600000</v>
      </c>
      <c r="H963">
        <v>4600000</v>
      </c>
      <c r="I963" t="s">
        <v>7</v>
      </c>
      <c r="J963">
        <v>0</v>
      </c>
      <c r="K963">
        <v>0</v>
      </c>
      <c r="L963">
        <v>0</v>
      </c>
      <c r="M963">
        <v>0</v>
      </c>
    </row>
    <row r="964" spans="1:13" ht="15" customHeight="1" x14ac:dyDescent="0.25">
      <c r="A964" t="s">
        <v>2266</v>
      </c>
      <c r="B964" t="s">
        <v>33</v>
      </c>
      <c r="C964">
        <v>0</v>
      </c>
      <c r="D964" t="s">
        <v>382</v>
      </c>
      <c r="E964" t="s">
        <v>2679</v>
      </c>
      <c r="F964">
        <v>30</v>
      </c>
      <c r="G964">
        <v>4000000</v>
      </c>
      <c r="H964" t="s">
        <v>7</v>
      </c>
      <c r="I964">
        <v>0</v>
      </c>
      <c r="J964">
        <v>0</v>
      </c>
      <c r="K964">
        <v>0</v>
      </c>
      <c r="L964">
        <v>0</v>
      </c>
      <c r="M964">
        <v>0</v>
      </c>
    </row>
    <row r="965" spans="1:13" ht="15" customHeight="1" x14ac:dyDescent="0.25">
      <c r="A965" t="s">
        <v>1819</v>
      </c>
      <c r="B965" t="s">
        <v>28</v>
      </c>
      <c r="C965" t="s">
        <v>388</v>
      </c>
      <c r="D965" t="s">
        <v>2446</v>
      </c>
      <c r="E965" t="s">
        <v>2441</v>
      </c>
      <c r="F965">
        <v>22</v>
      </c>
      <c r="G965">
        <v>678889</v>
      </c>
      <c r="H965" t="s">
        <v>8</v>
      </c>
      <c r="I965">
        <v>0</v>
      </c>
      <c r="J965">
        <v>0</v>
      </c>
      <c r="K965">
        <v>0</v>
      </c>
      <c r="L965">
        <v>0</v>
      </c>
      <c r="M965">
        <v>0</v>
      </c>
    </row>
    <row r="966" spans="1:13" ht="15" customHeight="1" x14ac:dyDescent="0.25">
      <c r="A966" t="s">
        <v>2093</v>
      </c>
      <c r="B966" t="s">
        <v>34</v>
      </c>
      <c r="C966" t="s">
        <v>422</v>
      </c>
      <c r="D966" t="s">
        <v>2446</v>
      </c>
      <c r="E966" t="s">
        <v>2441</v>
      </c>
      <c r="F966">
        <v>29</v>
      </c>
      <c r="G966">
        <v>6000000</v>
      </c>
      <c r="H966">
        <v>6000000</v>
      </c>
      <c r="I966">
        <v>6000000</v>
      </c>
      <c r="J966">
        <v>6000000</v>
      </c>
      <c r="K966">
        <v>6000000</v>
      </c>
      <c r="L966" t="s">
        <v>7</v>
      </c>
      <c r="M966">
        <v>0</v>
      </c>
    </row>
    <row r="967" spans="1:13" ht="15" customHeight="1" x14ac:dyDescent="0.25">
      <c r="A967" t="s">
        <v>1759</v>
      </c>
      <c r="B967" t="s">
        <v>26</v>
      </c>
      <c r="C967">
        <v>0</v>
      </c>
      <c r="D967" t="s">
        <v>2710</v>
      </c>
      <c r="E967" t="s">
        <v>2679</v>
      </c>
      <c r="F967">
        <v>26</v>
      </c>
      <c r="G967">
        <v>4000000</v>
      </c>
      <c r="H967" t="s">
        <v>7</v>
      </c>
      <c r="I967">
        <v>0</v>
      </c>
      <c r="J967">
        <v>0</v>
      </c>
      <c r="K967">
        <v>0</v>
      </c>
      <c r="L967">
        <v>0</v>
      </c>
      <c r="M967">
        <v>0</v>
      </c>
    </row>
    <row r="968" spans="1:13" ht="15" customHeight="1" x14ac:dyDescent="0.25">
      <c r="A968" t="s">
        <v>2511</v>
      </c>
      <c r="B968" t="s">
        <v>2505</v>
      </c>
      <c r="C968" t="s">
        <v>388</v>
      </c>
      <c r="D968" t="s">
        <v>382</v>
      </c>
      <c r="E968" t="s">
        <v>2692</v>
      </c>
      <c r="F968">
        <v>23</v>
      </c>
      <c r="G968">
        <v>925000</v>
      </c>
      <c r="H968">
        <v>925000</v>
      </c>
      <c r="I968" t="s">
        <v>8</v>
      </c>
      <c r="J968">
        <v>0</v>
      </c>
      <c r="K968">
        <v>0</v>
      </c>
      <c r="L968">
        <v>0</v>
      </c>
      <c r="M968">
        <v>0</v>
      </c>
    </row>
    <row r="969" spans="1:13" ht="15" customHeight="1" x14ac:dyDescent="0.25">
      <c r="A969" t="s">
        <v>1659</v>
      </c>
      <c r="B969" t="s">
        <v>14</v>
      </c>
      <c r="C969">
        <v>0</v>
      </c>
      <c r="D969" t="s">
        <v>2450</v>
      </c>
      <c r="E969" t="s">
        <v>2441</v>
      </c>
      <c r="F969">
        <v>30</v>
      </c>
      <c r="G969">
        <v>2750000</v>
      </c>
      <c r="H969">
        <v>2750000</v>
      </c>
      <c r="I969" t="s">
        <v>7</v>
      </c>
      <c r="J969">
        <v>0</v>
      </c>
      <c r="K969">
        <v>0</v>
      </c>
      <c r="L969">
        <v>0</v>
      </c>
      <c r="M969">
        <v>0</v>
      </c>
    </row>
    <row r="970" spans="1:13" ht="15" customHeight="1" x14ac:dyDescent="0.25">
      <c r="A970" t="s">
        <v>2191</v>
      </c>
      <c r="B970" t="s">
        <v>18</v>
      </c>
      <c r="C970">
        <v>0</v>
      </c>
      <c r="D970" t="s">
        <v>2443</v>
      </c>
      <c r="E970" t="s">
        <v>2441</v>
      </c>
      <c r="F970">
        <v>31</v>
      </c>
      <c r="G970">
        <v>5750000</v>
      </c>
      <c r="H970">
        <v>5750000</v>
      </c>
      <c r="I970">
        <v>5750000</v>
      </c>
      <c r="J970">
        <v>5750000</v>
      </c>
      <c r="K970" t="s">
        <v>7</v>
      </c>
      <c r="L970">
        <v>0</v>
      </c>
      <c r="M970">
        <v>0</v>
      </c>
    </row>
    <row r="971" spans="1:13" ht="15" customHeight="1" x14ac:dyDescent="0.25">
      <c r="A971" t="s">
        <v>1634</v>
      </c>
      <c r="B971" t="s">
        <v>11</v>
      </c>
      <c r="C971" t="s">
        <v>388</v>
      </c>
      <c r="D971" t="s">
        <v>73</v>
      </c>
      <c r="E971" t="s">
        <v>2441</v>
      </c>
      <c r="F971">
        <v>20</v>
      </c>
      <c r="G971">
        <v>1400833</v>
      </c>
      <c r="H971">
        <v>1400833</v>
      </c>
      <c r="I971">
        <v>1400833</v>
      </c>
      <c r="J971" t="s">
        <v>8</v>
      </c>
      <c r="K971">
        <v>0</v>
      </c>
      <c r="L971">
        <v>0</v>
      </c>
      <c r="M971">
        <v>0</v>
      </c>
    </row>
    <row r="972" spans="1:13" ht="15" customHeight="1" x14ac:dyDescent="0.25">
      <c r="A972" t="s">
        <v>1637</v>
      </c>
      <c r="B972" t="s">
        <v>11</v>
      </c>
      <c r="C972">
        <v>0</v>
      </c>
      <c r="D972" t="s">
        <v>127</v>
      </c>
      <c r="E972" t="s">
        <v>2448</v>
      </c>
      <c r="F972">
        <v>23</v>
      </c>
      <c r="G972">
        <v>737500</v>
      </c>
      <c r="H972">
        <v>737500</v>
      </c>
      <c r="I972" t="s">
        <v>8</v>
      </c>
      <c r="J972">
        <v>0</v>
      </c>
      <c r="K972">
        <v>0</v>
      </c>
      <c r="L972">
        <v>0</v>
      </c>
      <c r="M972">
        <v>0</v>
      </c>
    </row>
    <row r="973" spans="1:13" ht="15" customHeight="1" x14ac:dyDescent="0.25">
      <c r="A973" t="s">
        <v>1727</v>
      </c>
      <c r="B973" t="s">
        <v>25</v>
      </c>
      <c r="C973" t="s">
        <v>374</v>
      </c>
      <c r="D973" t="s">
        <v>2454</v>
      </c>
      <c r="E973" t="s">
        <v>2441</v>
      </c>
      <c r="F973">
        <v>27</v>
      </c>
      <c r="G973">
        <v>6000000</v>
      </c>
      <c r="H973">
        <v>6000000</v>
      </c>
      <c r="I973">
        <v>6000000</v>
      </c>
      <c r="J973">
        <v>6000000</v>
      </c>
      <c r="K973">
        <v>6000000</v>
      </c>
      <c r="L973">
        <v>6000000</v>
      </c>
      <c r="M973" t="s">
        <v>7</v>
      </c>
    </row>
    <row r="974" spans="1:13" ht="15" customHeight="1" x14ac:dyDescent="0.25">
      <c r="A974" t="s">
        <v>1411</v>
      </c>
      <c r="B974" t="s">
        <v>10</v>
      </c>
      <c r="C974">
        <v>0</v>
      </c>
      <c r="D974" t="s">
        <v>381</v>
      </c>
      <c r="E974" t="s">
        <v>2679</v>
      </c>
      <c r="F974">
        <v>27</v>
      </c>
      <c r="G974">
        <v>812500</v>
      </c>
      <c r="H974" t="s">
        <v>7</v>
      </c>
      <c r="I974">
        <v>0</v>
      </c>
      <c r="J974">
        <v>0</v>
      </c>
      <c r="K974">
        <v>0</v>
      </c>
      <c r="L974">
        <v>0</v>
      </c>
      <c r="M974">
        <v>0</v>
      </c>
    </row>
    <row r="975" spans="1:13" ht="15" customHeight="1" x14ac:dyDescent="0.25">
      <c r="A975" t="s">
        <v>1928</v>
      </c>
      <c r="B975" t="s">
        <v>17</v>
      </c>
      <c r="C975">
        <v>0</v>
      </c>
      <c r="D975" t="s">
        <v>2447</v>
      </c>
      <c r="E975" t="s">
        <v>2441</v>
      </c>
      <c r="F975">
        <v>27</v>
      </c>
      <c r="G975">
        <v>3000000</v>
      </c>
      <c r="H975">
        <v>3000000</v>
      </c>
      <c r="I975" t="s">
        <v>7</v>
      </c>
      <c r="J975">
        <v>0</v>
      </c>
      <c r="K975">
        <v>0</v>
      </c>
      <c r="L975">
        <v>0</v>
      </c>
      <c r="M975">
        <v>0</v>
      </c>
    </row>
    <row r="976" spans="1:13" ht="15" customHeight="1" x14ac:dyDescent="0.25">
      <c r="A976" t="s">
        <v>1884</v>
      </c>
      <c r="B976" t="s">
        <v>63</v>
      </c>
      <c r="C976">
        <v>0</v>
      </c>
      <c r="D976" t="s">
        <v>382</v>
      </c>
      <c r="E976" t="s">
        <v>2692</v>
      </c>
      <c r="F976">
        <v>29</v>
      </c>
      <c r="G976">
        <v>725000</v>
      </c>
      <c r="H976">
        <v>725000</v>
      </c>
      <c r="I976" t="s">
        <v>7</v>
      </c>
      <c r="J976">
        <v>0</v>
      </c>
      <c r="K976">
        <v>0</v>
      </c>
      <c r="L976">
        <v>0</v>
      </c>
      <c r="M976">
        <v>0</v>
      </c>
    </row>
    <row r="977" spans="1:13" ht="15" customHeight="1" x14ac:dyDescent="0.25">
      <c r="A977" t="s">
        <v>2695</v>
      </c>
      <c r="B977" t="s">
        <v>33</v>
      </c>
      <c r="C977">
        <v>0</v>
      </c>
      <c r="D977" t="s">
        <v>127</v>
      </c>
      <c r="E977">
        <v>0</v>
      </c>
      <c r="F977">
        <v>31</v>
      </c>
      <c r="G977" t="s">
        <v>2696</v>
      </c>
      <c r="H977">
        <v>0</v>
      </c>
      <c r="I977">
        <v>0</v>
      </c>
      <c r="J977">
        <v>0</v>
      </c>
      <c r="K977">
        <v>0</v>
      </c>
      <c r="L977">
        <v>0</v>
      </c>
      <c r="M977">
        <v>0</v>
      </c>
    </row>
    <row r="978" spans="1:13" ht="15" customHeight="1" x14ac:dyDescent="0.25">
      <c r="A978" t="s">
        <v>2567</v>
      </c>
      <c r="B978" t="s">
        <v>26</v>
      </c>
      <c r="C978" t="s">
        <v>388</v>
      </c>
      <c r="D978" t="s">
        <v>2681</v>
      </c>
      <c r="E978" t="s">
        <v>2692</v>
      </c>
      <c r="F978">
        <v>23</v>
      </c>
      <c r="G978">
        <v>925000</v>
      </c>
      <c r="H978">
        <v>925000</v>
      </c>
      <c r="I978" t="s">
        <v>8</v>
      </c>
      <c r="J978">
        <v>0</v>
      </c>
      <c r="K978">
        <v>0</v>
      </c>
      <c r="L978">
        <v>0</v>
      </c>
      <c r="M978">
        <v>0</v>
      </c>
    </row>
    <row r="979" spans="1:13" ht="15" customHeight="1" x14ac:dyDescent="0.25">
      <c r="A979" t="s">
        <v>1990</v>
      </c>
      <c r="B979" t="s">
        <v>11</v>
      </c>
      <c r="C979">
        <v>0</v>
      </c>
      <c r="D979" t="s">
        <v>2444</v>
      </c>
      <c r="E979" t="s">
        <v>2441</v>
      </c>
      <c r="F979">
        <v>26</v>
      </c>
      <c r="G979">
        <v>5250000</v>
      </c>
      <c r="H979">
        <v>5250000</v>
      </c>
      <c r="I979">
        <v>5250000</v>
      </c>
      <c r="J979" t="s">
        <v>7</v>
      </c>
      <c r="K979">
        <v>0</v>
      </c>
      <c r="L979">
        <v>0</v>
      </c>
      <c r="M979">
        <v>0</v>
      </c>
    </row>
    <row r="980" spans="1:13" ht="15" customHeight="1" x14ac:dyDescent="0.25">
      <c r="A980" t="s">
        <v>1618</v>
      </c>
      <c r="B980" t="s">
        <v>12</v>
      </c>
      <c r="C980" t="s">
        <v>405</v>
      </c>
      <c r="D980" t="s">
        <v>2447</v>
      </c>
      <c r="E980" t="s">
        <v>2448</v>
      </c>
      <c r="F980">
        <v>22</v>
      </c>
      <c r="G980">
        <v>921666</v>
      </c>
      <c r="H980" t="s">
        <v>8</v>
      </c>
      <c r="I980">
        <v>0</v>
      </c>
      <c r="J980">
        <v>0</v>
      </c>
      <c r="K980">
        <v>0</v>
      </c>
      <c r="L980">
        <v>0</v>
      </c>
      <c r="M980">
        <v>0</v>
      </c>
    </row>
    <row r="981" spans="1:13" ht="15" customHeight="1" x14ac:dyDescent="0.25">
      <c r="A981" t="s">
        <v>1422</v>
      </c>
      <c r="B981" t="s">
        <v>17</v>
      </c>
      <c r="C981" t="s">
        <v>383</v>
      </c>
      <c r="D981" t="s">
        <v>73</v>
      </c>
      <c r="E981" t="s">
        <v>2441</v>
      </c>
      <c r="F981">
        <v>35</v>
      </c>
      <c r="G981">
        <v>5250000</v>
      </c>
      <c r="H981">
        <v>5250000</v>
      </c>
      <c r="I981">
        <v>5250000</v>
      </c>
      <c r="J981" t="s">
        <v>7</v>
      </c>
      <c r="K981">
        <v>0</v>
      </c>
      <c r="L981">
        <v>0</v>
      </c>
      <c r="M981">
        <v>0</v>
      </c>
    </row>
    <row r="982" spans="1:13" ht="15" customHeight="1" x14ac:dyDescent="0.25">
      <c r="A982" t="s">
        <v>1920</v>
      </c>
      <c r="B982" t="s">
        <v>15</v>
      </c>
      <c r="C982">
        <v>0</v>
      </c>
      <c r="D982" t="s">
        <v>2444</v>
      </c>
      <c r="E982" t="s">
        <v>2441</v>
      </c>
      <c r="F982">
        <v>26</v>
      </c>
      <c r="G982">
        <v>1975000</v>
      </c>
      <c r="H982" t="s">
        <v>7</v>
      </c>
      <c r="I982">
        <v>0</v>
      </c>
      <c r="J982">
        <v>0</v>
      </c>
      <c r="K982">
        <v>0</v>
      </c>
      <c r="L982">
        <v>0</v>
      </c>
      <c r="M982">
        <v>0</v>
      </c>
    </row>
    <row r="983" spans="1:13" ht="15" customHeight="1" x14ac:dyDescent="0.25">
      <c r="A983" t="s">
        <v>1785</v>
      </c>
      <c r="B983" t="s">
        <v>26</v>
      </c>
      <c r="C983">
        <v>0</v>
      </c>
      <c r="D983" t="s">
        <v>2681</v>
      </c>
      <c r="E983" t="s">
        <v>2679</v>
      </c>
      <c r="F983">
        <v>25</v>
      </c>
      <c r="G983">
        <v>700000</v>
      </c>
      <c r="H983" t="s">
        <v>8</v>
      </c>
      <c r="I983">
        <v>0</v>
      </c>
      <c r="J983">
        <v>0</v>
      </c>
      <c r="K983">
        <v>0</v>
      </c>
      <c r="L983">
        <v>0</v>
      </c>
      <c r="M983">
        <v>0</v>
      </c>
    </row>
    <row r="984" spans="1:13" ht="15" customHeight="1" x14ac:dyDescent="0.25">
      <c r="A984" t="s">
        <v>2104</v>
      </c>
      <c r="B984" t="s">
        <v>35</v>
      </c>
      <c r="C984" t="s">
        <v>388</v>
      </c>
      <c r="D984" t="s">
        <v>2446</v>
      </c>
      <c r="E984" t="s">
        <v>2441</v>
      </c>
      <c r="F984">
        <v>22</v>
      </c>
      <c r="G984">
        <v>916666</v>
      </c>
      <c r="H984" t="s">
        <v>8</v>
      </c>
      <c r="I984">
        <v>0</v>
      </c>
      <c r="J984">
        <v>0</v>
      </c>
      <c r="K984">
        <v>0</v>
      </c>
      <c r="L984">
        <v>0</v>
      </c>
      <c r="M984">
        <v>0</v>
      </c>
    </row>
    <row r="985" spans="1:13" ht="15" customHeight="1" x14ac:dyDescent="0.25">
      <c r="A985" t="s">
        <v>2347</v>
      </c>
      <c r="B985" t="s">
        <v>27</v>
      </c>
      <c r="C985">
        <v>0</v>
      </c>
      <c r="D985" t="s">
        <v>127</v>
      </c>
      <c r="E985" t="s">
        <v>2441</v>
      </c>
      <c r="F985">
        <v>29</v>
      </c>
      <c r="G985">
        <v>2600000</v>
      </c>
      <c r="H985">
        <v>2600000</v>
      </c>
      <c r="I985" t="s">
        <v>7</v>
      </c>
      <c r="J985">
        <v>0</v>
      </c>
      <c r="K985">
        <v>0</v>
      </c>
      <c r="L985">
        <v>0</v>
      </c>
      <c r="M985">
        <v>0</v>
      </c>
    </row>
    <row r="986" spans="1:13" ht="15" customHeight="1" x14ac:dyDescent="0.25">
      <c r="A986" t="s">
        <v>1904</v>
      </c>
      <c r="B986" t="s">
        <v>13</v>
      </c>
      <c r="C986">
        <v>0</v>
      </c>
      <c r="D986" t="s">
        <v>2454</v>
      </c>
      <c r="E986" t="s">
        <v>2448</v>
      </c>
      <c r="F986">
        <v>25</v>
      </c>
      <c r="G986">
        <v>700000</v>
      </c>
      <c r="H986" t="s">
        <v>8</v>
      </c>
      <c r="I986">
        <v>0</v>
      </c>
      <c r="J986">
        <v>0</v>
      </c>
      <c r="K986">
        <v>0</v>
      </c>
      <c r="L986">
        <v>0</v>
      </c>
      <c r="M986">
        <v>0</v>
      </c>
    </row>
    <row r="987" spans="1:13" ht="15" customHeight="1" x14ac:dyDescent="0.25">
      <c r="A987" t="s">
        <v>1864</v>
      </c>
      <c r="B987" t="s">
        <v>28</v>
      </c>
      <c r="C987" t="s">
        <v>383</v>
      </c>
      <c r="D987" t="s">
        <v>2446</v>
      </c>
      <c r="E987" t="s">
        <v>2441</v>
      </c>
      <c r="F987">
        <v>32</v>
      </c>
      <c r="G987">
        <v>5750000</v>
      </c>
      <c r="H987">
        <v>5750000</v>
      </c>
      <c r="I987" t="s">
        <v>7</v>
      </c>
      <c r="J987">
        <v>0</v>
      </c>
      <c r="K987">
        <v>0</v>
      </c>
      <c r="L987">
        <v>0</v>
      </c>
      <c r="M987">
        <v>0</v>
      </c>
    </row>
    <row r="988" spans="1:13" ht="15" customHeight="1" x14ac:dyDescent="0.25">
      <c r="A988" t="s">
        <v>1910</v>
      </c>
      <c r="B988" t="s">
        <v>13</v>
      </c>
      <c r="C988" t="s">
        <v>388</v>
      </c>
      <c r="D988" t="s">
        <v>73</v>
      </c>
      <c r="E988" t="s">
        <v>2448</v>
      </c>
      <c r="F988">
        <v>22</v>
      </c>
      <c r="G988">
        <v>925000</v>
      </c>
      <c r="H988" t="s">
        <v>8</v>
      </c>
      <c r="I988">
        <v>0</v>
      </c>
      <c r="J988">
        <v>0</v>
      </c>
      <c r="K988">
        <v>0</v>
      </c>
      <c r="L988">
        <v>0</v>
      </c>
      <c r="M988">
        <v>0</v>
      </c>
    </row>
    <row r="989" spans="1:13" ht="15" customHeight="1" x14ac:dyDescent="0.25">
      <c r="A989" t="s">
        <v>2535</v>
      </c>
      <c r="B989" t="s">
        <v>2533</v>
      </c>
      <c r="C989" t="s">
        <v>390</v>
      </c>
      <c r="D989" t="s">
        <v>88</v>
      </c>
      <c r="E989" t="s">
        <v>391</v>
      </c>
      <c r="F989">
        <v>19</v>
      </c>
      <c r="G989">
        <v>925000</v>
      </c>
      <c r="H989">
        <v>925000</v>
      </c>
      <c r="I989">
        <v>925000</v>
      </c>
      <c r="J989" t="s">
        <v>8</v>
      </c>
      <c r="K989">
        <v>0</v>
      </c>
      <c r="L989">
        <v>0</v>
      </c>
      <c r="M989">
        <v>0</v>
      </c>
    </row>
    <row r="990" spans="1:13" ht="15" customHeight="1" x14ac:dyDescent="0.25">
      <c r="A990" t="s">
        <v>2111</v>
      </c>
      <c r="B990" t="s">
        <v>35</v>
      </c>
      <c r="C990">
        <v>0</v>
      </c>
      <c r="D990" t="s">
        <v>82</v>
      </c>
      <c r="E990" t="s">
        <v>2448</v>
      </c>
      <c r="F990">
        <v>23</v>
      </c>
      <c r="G990">
        <v>700000</v>
      </c>
      <c r="H990" t="s">
        <v>8</v>
      </c>
      <c r="I990">
        <v>0</v>
      </c>
      <c r="J990">
        <v>0</v>
      </c>
      <c r="K990">
        <v>0</v>
      </c>
      <c r="L990">
        <v>0</v>
      </c>
      <c r="M990">
        <v>0</v>
      </c>
    </row>
    <row r="991" spans="1:13" ht="15" customHeight="1" x14ac:dyDescent="0.25">
      <c r="A991" t="s">
        <v>2055</v>
      </c>
      <c r="B991" t="s">
        <v>31</v>
      </c>
      <c r="C991">
        <v>0</v>
      </c>
      <c r="D991" t="s">
        <v>93</v>
      </c>
      <c r="E991" t="s">
        <v>2692</v>
      </c>
      <c r="F991">
        <v>30</v>
      </c>
      <c r="G991">
        <v>700000</v>
      </c>
      <c r="H991" t="s">
        <v>7</v>
      </c>
      <c r="I991">
        <v>0</v>
      </c>
      <c r="J991">
        <v>0</v>
      </c>
      <c r="K991">
        <v>0</v>
      </c>
      <c r="L991">
        <v>0</v>
      </c>
      <c r="M991">
        <v>0</v>
      </c>
    </row>
    <row r="992" spans="1:13" ht="15" customHeight="1" x14ac:dyDescent="0.25">
      <c r="A992" t="s">
        <v>2861</v>
      </c>
      <c r="B992" t="s">
        <v>9</v>
      </c>
      <c r="C992">
        <v>0</v>
      </c>
      <c r="D992" t="s">
        <v>2442</v>
      </c>
      <c r="E992" t="s">
        <v>2441</v>
      </c>
      <c r="F992">
        <v>27</v>
      </c>
      <c r="G992">
        <v>1000000</v>
      </c>
      <c r="H992" t="s">
        <v>7</v>
      </c>
      <c r="I992">
        <v>0</v>
      </c>
      <c r="J992">
        <v>0</v>
      </c>
      <c r="K992">
        <v>0</v>
      </c>
      <c r="L992">
        <v>0</v>
      </c>
      <c r="M992">
        <v>0</v>
      </c>
    </row>
    <row r="993" spans="1:13" ht="15" customHeight="1" x14ac:dyDescent="0.25">
      <c r="A993" t="s">
        <v>2655</v>
      </c>
      <c r="B993" t="s">
        <v>27</v>
      </c>
      <c r="C993" t="s">
        <v>388</v>
      </c>
      <c r="D993" t="s">
        <v>73</v>
      </c>
      <c r="E993" t="s">
        <v>2448</v>
      </c>
      <c r="F993">
        <v>20</v>
      </c>
      <c r="G993">
        <v>1633333</v>
      </c>
      <c r="H993">
        <v>1633333</v>
      </c>
      <c r="I993">
        <v>1633333</v>
      </c>
      <c r="J993" t="s">
        <v>8</v>
      </c>
      <c r="K993">
        <v>0</v>
      </c>
      <c r="L993">
        <v>0</v>
      </c>
      <c r="M993">
        <v>0</v>
      </c>
    </row>
    <row r="994" spans="1:13" ht="15" customHeight="1" x14ac:dyDescent="0.25">
      <c r="A994" t="s">
        <v>2374</v>
      </c>
      <c r="B994" t="s">
        <v>135</v>
      </c>
      <c r="C994">
        <v>0</v>
      </c>
      <c r="D994" t="s">
        <v>2691</v>
      </c>
      <c r="E994" t="s">
        <v>2679</v>
      </c>
      <c r="F994">
        <v>26</v>
      </c>
      <c r="G994">
        <v>1000000</v>
      </c>
      <c r="H994" t="s">
        <v>7</v>
      </c>
      <c r="I994">
        <v>0</v>
      </c>
      <c r="J994">
        <v>0</v>
      </c>
      <c r="K994">
        <v>0</v>
      </c>
      <c r="L994">
        <v>0</v>
      </c>
      <c r="M994">
        <v>0</v>
      </c>
    </row>
    <row r="995" spans="1:13" ht="15" customHeight="1" x14ac:dyDescent="0.25">
      <c r="A995" t="s">
        <v>2787</v>
      </c>
      <c r="B995" t="s">
        <v>18</v>
      </c>
      <c r="C995">
        <v>0</v>
      </c>
      <c r="D995" t="s">
        <v>2454</v>
      </c>
      <c r="E995" t="s">
        <v>2441</v>
      </c>
      <c r="F995">
        <v>26</v>
      </c>
      <c r="G995">
        <v>6000000</v>
      </c>
      <c r="H995">
        <v>6000000</v>
      </c>
      <c r="I995" t="s">
        <v>7</v>
      </c>
      <c r="J995">
        <v>0</v>
      </c>
      <c r="K995">
        <v>0</v>
      </c>
      <c r="L995">
        <v>0</v>
      </c>
      <c r="M995">
        <v>0</v>
      </c>
    </row>
    <row r="996" spans="1:13" ht="15" customHeight="1" x14ac:dyDescent="0.25">
      <c r="A996" t="s">
        <v>2230</v>
      </c>
      <c r="B996" t="s">
        <v>18</v>
      </c>
      <c r="C996">
        <v>0</v>
      </c>
      <c r="D996" t="s">
        <v>2447</v>
      </c>
      <c r="E996" t="s">
        <v>2441</v>
      </c>
      <c r="F996">
        <v>24</v>
      </c>
      <c r="G996">
        <v>3200000</v>
      </c>
      <c r="H996" t="s">
        <v>8</v>
      </c>
      <c r="I996">
        <v>0</v>
      </c>
      <c r="J996">
        <v>0</v>
      </c>
      <c r="K996">
        <v>0</v>
      </c>
      <c r="L996">
        <v>0</v>
      </c>
      <c r="M996">
        <v>0</v>
      </c>
    </row>
    <row r="997" spans="1:13" ht="15" customHeight="1" x14ac:dyDescent="0.25">
      <c r="A997" t="s">
        <v>1667</v>
      </c>
      <c r="B997" t="s">
        <v>14</v>
      </c>
      <c r="C997">
        <v>0</v>
      </c>
      <c r="D997" t="s">
        <v>2446</v>
      </c>
      <c r="E997" t="s">
        <v>2441</v>
      </c>
      <c r="F997">
        <v>25</v>
      </c>
      <c r="G997">
        <v>2700000</v>
      </c>
      <c r="H997">
        <v>2700000</v>
      </c>
      <c r="I997">
        <v>2700000</v>
      </c>
      <c r="J997" t="s">
        <v>7</v>
      </c>
      <c r="K997">
        <v>0</v>
      </c>
      <c r="L997">
        <v>0</v>
      </c>
      <c r="M997">
        <v>0</v>
      </c>
    </row>
    <row r="998" spans="1:13" ht="15" customHeight="1" x14ac:dyDescent="0.25">
      <c r="A998" t="s">
        <v>1976</v>
      </c>
      <c r="B998" t="s">
        <v>16</v>
      </c>
      <c r="C998" t="s">
        <v>388</v>
      </c>
      <c r="D998" t="s">
        <v>382</v>
      </c>
      <c r="E998" t="s">
        <v>2692</v>
      </c>
      <c r="F998">
        <v>23</v>
      </c>
      <c r="G998">
        <v>745000</v>
      </c>
      <c r="H998" t="s">
        <v>8</v>
      </c>
      <c r="I998">
        <v>0</v>
      </c>
      <c r="J998">
        <v>0</v>
      </c>
      <c r="K998">
        <v>0</v>
      </c>
      <c r="L998">
        <v>0</v>
      </c>
      <c r="M998">
        <v>0</v>
      </c>
    </row>
    <row r="999" spans="1:13" ht="15" customHeight="1" x14ac:dyDescent="0.25">
      <c r="A999" t="s">
        <v>2499</v>
      </c>
      <c r="B999" t="s">
        <v>18</v>
      </c>
      <c r="C999" t="s">
        <v>388</v>
      </c>
      <c r="D999" t="s">
        <v>2442</v>
      </c>
      <c r="E999" t="s">
        <v>2441</v>
      </c>
      <c r="F999">
        <v>26</v>
      </c>
      <c r="G999">
        <v>925000</v>
      </c>
      <c r="H999" t="s">
        <v>7</v>
      </c>
      <c r="I999">
        <v>0</v>
      </c>
      <c r="J999">
        <v>0</v>
      </c>
      <c r="K999">
        <v>0</v>
      </c>
      <c r="L999">
        <v>0</v>
      </c>
      <c r="M999">
        <v>0</v>
      </c>
    </row>
    <row r="1000" spans="1:13" ht="15" customHeight="1" x14ac:dyDescent="0.25">
      <c r="A1000" t="s">
        <v>1409</v>
      </c>
      <c r="B1000" t="s">
        <v>13</v>
      </c>
      <c r="C1000" t="s">
        <v>388</v>
      </c>
      <c r="D1000" t="s">
        <v>2443</v>
      </c>
      <c r="E1000" t="s">
        <v>2448</v>
      </c>
      <c r="F1000">
        <v>21</v>
      </c>
      <c r="G1000">
        <v>1713333</v>
      </c>
      <c r="H1000">
        <v>1713333</v>
      </c>
      <c r="I1000" t="s">
        <v>8</v>
      </c>
      <c r="J1000">
        <v>0</v>
      </c>
      <c r="K1000">
        <v>0</v>
      </c>
      <c r="L1000">
        <v>0</v>
      </c>
      <c r="M1000">
        <v>0</v>
      </c>
    </row>
    <row r="1001" spans="1:13" ht="15" customHeight="1" x14ac:dyDescent="0.25">
      <c r="A1001" t="s">
        <v>1597</v>
      </c>
      <c r="B1001" t="s">
        <v>33</v>
      </c>
      <c r="C1001">
        <v>0</v>
      </c>
      <c r="D1001" t="s">
        <v>2680</v>
      </c>
      <c r="E1001" t="s">
        <v>2679</v>
      </c>
      <c r="F1001">
        <v>23</v>
      </c>
      <c r="G1001">
        <v>6962366</v>
      </c>
      <c r="H1001">
        <v>6962366</v>
      </c>
      <c r="I1001">
        <v>6962366</v>
      </c>
      <c r="J1001">
        <v>6962366</v>
      </c>
      <c r="K1001">
        <v>6962366</v>
      </c>
      <c r="L1001" t="s">
        <v>7</v>
      </c>
      <c r="M1001">
        <v>0</v>
      </c>
    </row>
    <row r="1002" spans="1:13" ht="15" customHeight="1" x14ac:dyDescent="0.25">
      <c r="A1002" t="s">
        <v>1423</v>
      </c>
      <c r="B1002" t="s">
        <v>14</v>
      </c>
      <c r="C1002">
        <v>0</v>
      </c>
      <c r="D1002" t="s">
        <v>2443</v>
      </c>
      <c r="E1002" t="s">
        <v>2441</v>
      </c>
      <c r="F1002">
        <v>29</v>
      </c>
      <c r="G1002">
        <v>5500000</v>
      </c>
      <c r="H1002">
        <v>5500000</v>
      </c>
      <c r="I1002">
        <v>5500000</v>
      </c>
      <c r="J1002">
        <v>5500000</v>
      </c>
      <c r="K1002" t="s">
        <v>7</v>
      </c>
      <c r="L1002">
        <v>0</v>
      </c>
      <c r="M1002">
        <v>0</v>
      </c>
    </row>
    <row r="1003" spans="1:13" ht="15" customHeight="1" x14ac:dyDescent="0.25">
      <c r="A1003" t="s">
        <v>1887</v>
      </c>
      <c r="B1003" t="s">
        <v>2505</v>
      </c>
      <c r="C1003">
        <v>0</v>
      </c>
      <c r="D1003" t="s">
        <v>73</v>
      </c>
      <c r="E1003" t="s">
        <v>2692</v>
      </c>
      <c r="F1003">
        <v>25</v>
      </c>
      <c r="G1003">
        <v>700000</v>
      </c>
      <c r="H1003" t="s">
        <v>8</v>
      </c>
      <c r="I1003">
        <v>0</v>
      </c>
      <c r="J1003">
        <v>0</v>
      </c>
      <c r="K1003">
        <v>0</v>
      </c>
      <c r="L1003">
        <v>0</v>
      </c>
      <c r="M1003">
        <v>0</v>
      </c>
    </row>
    <row r="1004" spans="1:13" ht="15" customHeight="1" x14ac:dyDescent="0.25">
      <c r="A1004" t="s">
        <v>1939</v>
      </c>
      <c r="B1004" t="s">
        <v>15</v>
      </c>
      <c r="C1004" t="s">
        <v>388</v>
      </c>
      <c r="D1004" t="s">
        <v>2440</v>
      </c>
      <c r="E1004" t="s">
        <v>2448</v>
      </c>
      <c r="F1004">
        <v>22</v>
      </c>
      <c r="G1004">
        <v>1137500</v>
      </c>
      <c r="H1004" t="s">
        <v>8</v>
      </c>
      <c r="I1004">
        <v>0</v>
      </c>
      <c r="J1004">
        <v>0</v>
      </c>
      <c r="K1004">
        <v>0</v>
      </c>
      <c r="L1004">
        <v>0</v>
      </c>
      <c r="M1004">
        <v>0</v>
      </c>
    </row>
    <row r="1005" spans="1:13" ht="15" customHeight="1" x14ac:dyDescent="0.25">
      <c r="A1005" t="s">
        <v>2166</v>
      </c>
      <c r="B1005" t="s">
        <v>63</v>
      </c>
      <c r="C1005">
        <v>0</v>
      </c>
      <c r="D1005" t="s">
        <v>382</v>
      </c>
      <c r="E1005" t="s">
        <v>2679</v>
      </c>
      <c r="F1005">
        <v>27</v>
      </c>
      <c r="G1005">
        <v>1400000</v>
      </c>
      <c r="H1005">
        <v>1400000</v>
      </c>
      <c r="I1005" t="s">
        <v>7</v>
      </c>
      <c r="J1005">
        <v>0</v>
      </c>
      <c r="K1005">
        <v>0</v>
      </c>
      <c r="L1005">
        <v>0</v>
      </c>
      <c r="M1005">
        <v>0</v>
      </c>
    </row>
    <row r="1006" spans="1:13" ht="15" customHeight="1" x14ac:dyDescent="0.25">
      <c r="A1006" t="s">
        <v>2495</v>
      </c>
      <c r="B1006" t="s">
        <v>16</v>
      </c>
      <c r="C1006" t="s">
        <v>388</v>
      </c>
      <c r="D1006" t="s">
        <v>127</v>
      </c>
      <c r="E1006" t="s">
        <v>2692</v>
      </c>
      <c r="F1006">
        <v>20</v>
      </c>
      <c r="G1006">
        <v>1387500</v>
      </c>
      <c r="H1006">
        <v>1387500</v>
      </c>
      <c r="I1006">
        <v>1387500</v>
      </c>
      <c r="J1006" t="s">
        <v>8</v>
      </c>
      <c r="K1006">
        <v>0</v>
      </c>
      <c r="L1006">
        <v>0</v>
      </c>
      <c r="M1006">
        <v>0</v>
      </c>
    </row>
    <row r="1007" spans="1:13" ht="15" customHeight="1" x14ac:dyDescent="0.25">
      <c r="A1007" t="s">
        <v>1403</v>
      </c>
      <c r="B1007" t="s">
        <v>10</v>
      </c>
      <c r="C1007" t="s">
        <v>388</v>
      </c>
      <c r="D1007" t="s">
        <v>73</v>
      </c>
      <c r="E1007" t="s">
        <v>2692</v>
      </c>
      <c r="F1007">
        <v>24</v>
      </c>
      <c r="G1007">
        <v>925000</v>
      </c>
      <c r="H1007" t="s">
        <v>8</v>
      </c>
      <c r="I1007">
        <v>0</v>
      </c>
      <c r="J1007">
        <v>0</v>
      </c>
      <c r="K1007">
        <v>0</v>
      </c>
      <c r="L1007">
        <v>0</v>
      </c>
      <c r="M1007">
        <v>0</v>
      </c>
    </row>
    <row r="1008" spans="1:13" ht="15" customHeight="1" x14ac:dyDescent="0.25">
      <c r="A1008" t="s">
        <v>2763</v>
      </c>
      <c r="B1008" t="s">
        <v>10</v>
      </c>
      <c r="C1008" t="s">
        <v>383</v>
      </c>
      <c r="D1008" t="s">
        <v>88</v>
      </c>
      <c r="E1008" t="s">
        <v>2679</v>
      </c>
      <c r="F1008">
        <v>31</v>
      </c>
      <c r="G1008">
        <v>6000000</v>
      </c>
      <c r="H1008">
        <v>6000000</v>
      </c>
      <c r="I1008">
        <v>6000000</v>
      </c>
      <c r="J1008">
        <v>6000000</v>
      </c>
      <c r="K1008" t="s">
        <v>7</v>
      </c>
      <c r="L1008">
        <v>0</v>
      </c>
      <c r="M1008">
        <v>0</v>
      </c>
    </row>
    <row r="1009" spans="1:13" ht="15" customHeight="1" x14ac:dyDescent="0.25">
      <c r="A1009" t="s">
        <v>1833</v>
      </c>
      <c r="B1009" t="s">
        <v>16</v>
      </c>
      <c r="C1009">
        <v>0</v>
      </c>
      <c r="D1009" t="s">
        <v>382</v>
      </c>
      <c r="E1009" t="s">
        <v>2679</v>
      </c>
      <c r="F1009">
        <v>26</v>
      </c>
      <c r="G1009">
        <v>2137500</v>
      </c>
      <c r="H1009">
        <v>2137500</v>
      </c>
      <c r="I1009" t="s">
        <v>7</v>
      </c>
      <c r="J1009">
        <v>0</v>
      </c>
      <c r="K1009">
        <v>0</v>
      </c>
      <c r="L1009">
        <v>0</v>
      </c>
      <c r="M1009">
        <v>0</v>
      </c>
    </row>
    <row r="1010" spans="1:13" ht="15" customHeight="1" x14ac:dyDescent="0.25">
      <c r="A1010" t="s">
        <v>2518</v>
      </c>
      <c r="B1010" t="s">
        <v>23</v>
      </c>
      <c r="C1010" t="s">
        <v>388</v>
      </c>
      <c r="D1010" t="s">
        <v>88</v>
      </c>
      <c r="E1010" t="s">
        <v>2692</v>
      </c>
      <c r="F1010">
        <v>22</v>
      </c>
      <c r="G1010">
        <v>730000</v>
      </c>
      <c r="H1010">
        <v>730000</v>
      </c>
      <c r="I1010" t="s">
        <v>8</v>
      </c>
      <c r="J1010">
        <v>0</v>
      </c>
      <c r="K1010">
        <v>0</v>
      </c>
      <c r="L1010">
        <v>0</v>
      </c>
      <c r="M1010">
        <v>0</v>
      </c>
    </row>
    <row r="1011" spans="1:13" ht="15" customHeight="1" x14ac:dyDescent="0.25">
      <c r="A1011" t="s">
        <v>2001</v>
      </c>
      <c r="B1011" t="s">
        <v>22</v>
      </c>
      <c r="C1011">
        <v>0</v>
      </c>
      <c r="D1011" t="s">
        <v>2447</v>
      </c>
      <c r="E1011" t="s">
        <v>2448</v>
      </c>
      <c r="F1011">
        <v>24</v>
      </c>
      <c r="G1011">
        <v>700000</v>
      </c>
      <c r="H1011" t="s">
        <v>8</v>
      </c>
      <c r="I1011">
        <v>0</v>
      </c>
      <c r="J1011">
        <v>0</v>
      </c>
      <c r="K1011">
        <v>0</v>
      </c>
      <c r="L1011">
        <v>0</v>
      </c>
      <c r="M1011">
        <v>0</v>
      </c>
    </row>
    <row r="1012" spans="1:13" ht="15" customHeight="1" x14ac:dyDescent="0.25">
      <c r="A1012" t="s">
        <v>1413</v>
      </c>
      <c r="B1012" t="s">
        <v>10</v>
      </c>
      <c r="C1012" t="s">
        <v>388</v>
      </c>
      <c r="D1012" t="s">
        <v>2691</v>
      </c>
      <c r="E1012" t="s">
        <v>2692</v>
      </c>
      <c r="F1012">
        <v>24</v>
      </c>
      <c r="G1012">
        <v>925000</v>
      </c>
      <c r="H1012" t="s">
        <v>8</v>
      </c>
      <c r="I1012">
        <v>0</v>
      </c>
      <c r="J1012">
        <v>0</v>
      </c>
      <c r="K1012">
        <v>0</v>
      </c>
      <c r="L1012">
        <v>0</v>
      </c>
      <c r="M1012">
        <v>0</v>
      </c>
    </row>
    <row r="1013" spans="1:13" ht="15" customHeight="1" x14ac:dyDescent="0.25">
      <c r="A1013" t="s">
        <v>2862</v>
      </c>
      <c r="B1013" t="s">
        <v>29</v>
      </c>
      <c r="C1013" t="s">
        <v>388</v>
      </c>
      <c r="D1013" t="s">
        <v>73</v>
      </c>
      <c r="E1013" t="s">
        <v>2692</v>
      </c>
      <c r="F1013">
        <v>22</v>
      </c>
      <c r="G1013">
        <v>925000</v>
      </c>
      <c r="H1013">
        <v>925000</v>
      </c>
      <c r="I1013" t="s">
        <v>8</v>
      </c>
      <c r="J1013">
        <v>0</v>
      </c>
      <c r="K1013">
        <v>0</v>
      </c>
      <c r="L1013">
        <v>0</v>
      </c>
      <c r="M1013">
        <v>0</v>
      </c>
    </row>
    <row r="1014" spans="1:13" ht="15" customHeight="1" x14ac:dyDescent="0.25">
      <c r="A1014" t="s">
        <v>1407</v>
      </c>
      <c r="B1014" t="s">
        <v>26</v>
      </c>
      <c r="C1014">
        <v>0</v>
      </c>
      <c r="D1014" t="s">
        <v>2681</v>
      </c>
      <c r="E1014" t="s">
        <v>2692</v>
      </c>
      <c r="F1014">
        <v>25</v>
      </c>
      <c r="G1014">
        <v>700000</v>
      </c>
      <c r="H1014" t="s">
        <v>8</v>
      </c>
      <c r="I1014">
        <v>0</v>
      </c>
      <c r="J1014">
        <v>0</v>
      </c>
      <c r="K1014">
        <v>0</v>
      </c>
      <c r="L1014">
        <v>0</v>
      </c>
      <c r="M1014">
        <v>0</v>
      </c>
    </row>
    <row r="1015" spans="1:13" ht="15" customHeight="1" x14ac:dyDescent="0.25">
      <c r="A1015" t="s">
        <v>2047</v>
      </c>
      <c r="B1015" t="s">
        <v>31</v>
      </c>
      <c r="C1015">
        <v>0</v>
      </c>
      <c r="D1015" t="s">
        <v>73</v>
      </c>
      <c r="E1015" t="s">
        <v>2679</v>
      </c>
      <c r="F1015">
        <v>28</v>
      </c>
      <c r="G1015">
        <v>7500000</v>
      </c>
      <c r="H1015">
        <v>7500000</v>
      </c>
      <c r="I1015">
        <v>7500000</v>
      </c>
      <c r="J1015">
        <v>7500000</v>
      </c>
      <c r="K1015" t="s">
        <v>7</v>
      </c>
      <c r="L1015">
        <v>0</v>
      </c>
      <c r="M1015">
        <v>0</v>
      </c>
    </row>
    <row r="1016" spans="1:13" ht="15" customHeight="1" x14ac:dyDescent="0.25">
      <c r="A1016" t="s">
        <v>1865</v>
      </c>
      <c r="B1016" t="s">
        <v>2505</v>
      </c>
      <c r="C1016" t="s">
        <v>383</v>
      </c>
      <c r="D1016" t="s">
        <v>382</v>
      </c>
      <c r="E1016" t="s">
        <v>2679</v>
      </c>
      <c r="F1016">
        <v>28</v>
      </c>
      <c r="G1016">
        <v>5100000</v>
      </c>
      <c r="H1016">
        <v>5100000</v>
      </c>
      <c r="I1016">
        <v>5100000</v>
      </c>
      <c r="J1016">
        <v>5100000</v>
      </c>
      <c r="K1016" t="s">
        <v>7</v>
      </c>
      <c r="L1016">
        <v>0</v>
      </c>
      <c r="M1016">
        <v>0</v>
      </c>
    </row>
    <row r="1017" spans="1:13" ht="15" customHeight="1" x14ac:dyDescent="0.25">
      <c r="A1017" t="s">
        <v>1854</v>
      </c>
      <c r="B1017" t="s">
        <v>2505</v>
      </c>
      <c r="C1017" t="s">
        <v>383</v>
      </c>
      <c r="D1017" t="s">
        <v>88</v>
      </c>
      <c r="E1017" t="s">
        <v>2679</v>
      </c>
      <c r="F1017">
        <v>32</v>
      </c>
      <c r="G1017">
        <v>5750000</v>
      </c>
      <c r="H1017">
        <v>5750000</v>
      </c>
      <c r="I1017">
        <v>5750000</v>
      </c>
      <c r="J1017">
        <v>5750000</v>
      </c>
      <c r="K1017">
        <v>5750000</v>
      </c>
      <c r="L1017">
        <v>5750000</v>
      </c>
      <c r="M1017" t="s">
        <v>7</v>
      </c>
    </row>
    <row r="1018" spans="1:13" ht="15" customHeight="1" x14ac:dyDescent="0.25">
      <c r="A1018" t="s">
        <v>1439</v>
      </c>
      <c r="B1018" t="s">
        <v>22</v>
      </c>
      <c r="C1018">
        <v>0</v>
      </c>
      <c r="D1018" t="s">
        <v>2447</v>
      </c>
      <c r="E1018" t="s">
        <v>2448</v>
      </c>
      <c r="F1018">
        <v>26</v>
      </c>
      <c r="G1018">
        <v>700000</v>
      </c>
      <c r="H1018" t="s">
        <v>8</v>
      </c>
      <c r="I1018">
        <v>0</v>
      </c>
      <c r="J1018">
        <v>0</v>
      </c>
      <c r="K1018">
        <v>0</v>
      </c>
      <c r="L1018">
        <v>0</v>
      </c>
      <c r="M1018">
        <v>0</v>
      </c>
    </row>
    <row r="1019" spans="1:13" ht="15" customHeight="1" x14ac:dyDescent="0.25">
      <c r="A1019" t="s">
        <v>2826</v>
      </c>
      <c r="B1019" t="s">
        <v>2505</v>
      </c>
      <c r="C1019" t="s">
        <v>383</v>
      </c>
      <c r="D1019" t="s">
        <v>2691</v>
      </c>
      <c r="E1019" t="s">
        <v>2679</v>
      </c>
      <c r="F1019">
        <v>33</v>
      </c>
      <c r="G1019">
        <v>9538462</v>
      </c>
      <c r="H1019">
        <v>9538462</v>
      </c>
      <c r="I1019" t="s">
        <v>7</v>
      </c>
      <c r="J1019">
        <v>0</v>
      </c>
      <c r="K1019">
        <v>0</v>
      </c>
      <c r="L1019">
        <v>0</v>
      </c>
      <c r="M1019">
        <v>0</v>
      </c>
    </row>
    <row r="1020" spans="1:13" ht="15" customHeight="1" x14ac:dyDescent="0.25">
      <c r="A1020" t="s">
        <v>2370</v>
      </c>
      <c r="B1020" t="s">
        <v>135</v>
      </c>
      <c r="C1020" t="s">
        <v>383</v>
      </c>
      <c r="D1020" t="s">
        <v>93</v>
      </c>
      <c r="E1020" t="s">
        <v>2679</v>
      </c>
      <c r="F1020">
        <v>30</v>
      </c>
      <c r="G1020">
        <v>7000000</v>
      </c>
      <c r="H1020">
        <v>7000000</v>
      </c>
      <c r="I1020">
        <v>7000000</v>
      </c>
      <c r="J1020">
        <v>7000000</v>
      </c>
      <c r="K1020" t="s">
        <v>7</v>
      </c>
      <c r="L1020">
        <v>0</v>
      </c>
      <c r="M1020">
        <v>0</v>
      </c>
    </row>
    <row r="1021" spans="1:13" ht="15" customHeight="1" x14ac:dyDescent="0.25">
      <c r="A1021" t="s">
        <v>2817</v>
      </c>
      <c r="B1021" t="s">
        <v>27</v>
      </c>
      <c r="C1021">
        <v>0</v>
      </c>
      <c r="D1021" t="s">
        <v>73</v>
      </c>
      <c r="E1021" t="s">
        <v>2441</v>
      </c>
      <c r="F1021">
        <v>26</v>
      </c>
      <c r="G1021">
        <v>3100000</v>
      </c>
      <c r="H1021" t="s">
        <v>7</v>
      </c>
      <c r="I1021">
        <v>0</v>
      </c>
      <c r="J1021">
        <v>0</v>
      </c>
      <c r="K1021">
        <v>0</v>
      </c>
      <c r="L1021">
        <v>0</v>
      </c>
      <c r="M1021">
        <v>0</v>
      </c>
    </row>
    <row r="1022" spans="1:13" ht="15" customHeight="1" x14ac:dyDescent="0.25">
      <c r="A1022" t="s">
        <v>1548</v>
      </c>
      <c r="B1022" t="s">
        <v>32</v>
      </c>
      <c r="C1022" t="s">
        <v>374</v>
      </c>
      <c r="D1022" t="s">
        <v>2443</v>
      </c>
      <c r="E1022" t="s">
        <v>2441</v>
      </c>
      <c r="F1022">
        <v>28</v>
      </c>
      <c r="G1022">
        <v>5300000</v>
      </c>
      <c r="H1022">
        <v>5300000</v>
      </c>
      <c r="I1022">
        <v>5300000</v>
      </c>
      <c r="J1022" t="s">
        <v>7</v>
      </c>
      <c r="K1022">
        <v>0</v>
      </c>
      <c r="L1022">
        <v>0</v>
      </c>
      <c r="M1022">
        <v>0</v>
      </c>
    </row>
    <row r="1023" spans="1:13" ht="15" customHeight="1" x14ac:dyDescent="0.25">
      <c r="A1023" t="s">
        <v>1694</v>
      </c>
      <c r="B1023" t="s">
        <v>24</v>
      </c>
      <c r="C1023" t="s">
        <v>383</v>
      </c>
      <c r="D1023" t="s">
        <v>2443</v>
      </c>
      <c r="E1023" t="s">
        <v>2441</v>
      </c>
      <c r="F1023">
        <v>28</v>
      </c>
      <c r="G1023">
        <v>4650000</v>
      </c>
      <c r="H1023">
        <v>4650000</v>
      </c>
      <c r="I1023" t="s">
        <v>7</v>
      </c>
      <c r="J1023">
        <v>0</v>
      </c>
      <c r="K1023">
        <v>0</v>
      </c>
      <c r="L1023">
        <v>0</v>
      </c>
      <c r="M1023">
        <v>0</v>
      </c>
    </row>
    <row r="1024" spans="1:13" ht="15" customHeight="1" x14ac:dyDescent="0.25">
      <c r="A1024" t="s">
        <v>2356</v>
      </c>
      <c r="B1024" t="s">
        <v>34</v>
      </c>
      <c r="C1024" t="s">
        <v>388</v>
      </c>
      <c r="D1024" t="s">
        <v>2444</v>
      </c>
      <c r="E1024" t="s">
        <v>2448</v>
      </c>
      <c r="F1024">
        <v>22</v>
      </c>
      <c r="G1024">
        <v>925000</v>
      </c>
      <c r="H1024">
        <v>925000</v>
      </c>
      <c r="I1024" t="s">
        <v>8</v>
      </c>
      <c r="J1024">
        <v>0</v>
      </c>
      <c r="K1024">
        <v>0</v>
      </c>
      <c r="L1024">
        <v>0</v>
      </c>
      <c r="M1024">
        <v>0</v>
      </c>
    </row>
    <row r="1025" spans="1:13" ht="15" customHeight="1" x14ac:dyDescent="0.25">
      <c r="A1025" t="s">
        <v>2478</v>
      </c>
      <c r="B1025" t="s">
        <v>29</v>
      </c>
      <c r="C1025" t="s">
        <v>388</v>
      </c>
      <c r="D1025" t="s">
        <v>73</v>
      </c>
      <c r="E1025" t="s">
        <v>2692</v>
      </c>
      <c r="F1025">
        <v>27</v>
      </c>
      <c r="G1025">
        <v>925000</v>
      </c>
      <c r="H1025" t="s">
        <v>7</v>
      </c>
      <c r="I1025">
        <v>0</v>
      </c>
      <c r="J1025">
        <v>0</v>
      </c>
      <c r="K1025">
        <v>0</v>
      </c>
      <c r="L1025">
        <v>0</v>
      </c>
      <c r="M1025">
        <v>0</v>
      </c>
    </row>
    <row r="1026" spans="1:13" ht="15" customHeight="1" x14ac:dyDescent="0.25">
      <c r="A1026" t="s">
        <v>1656</v>
      </c>
      <c r="B1026" t="s">
        <v>26</v>
      </c>
      <c r="C1026" t="s">
        <v>422</v>
      </c>
      <c r="D1026" t="s">
        <v>93</v>
      </c>
      <c r="E1026" t="s">
        <v>2679</v>
      </c>
      <c r="F1026">
        <v>27</v>
      </c>
      <c r="G1026">
        <v>11642857</v>
      </c>
      <c r="H1026">
        <v>11642857</v>
      </c>
      <c r="I1026">
        <v>11642857</v>
      </c>
      <c r="J1026">
        <v>11642857</v>
      </c>
      <c r="K1026">
        <v>11642857</v>
      </c>
      <c r="L1026">
        <v>11642857</v>
      </c>
      <c r="M1026">
        <v>11642857</v>
      </c>
    </row>
    <row r="1027" spans="1:13" ht="15" customHeight="1" x14ac:dyDescent="0.25">
      <c r="A1027" t="s">
        <v>2154</v>
      </c>
      <c r="B1027" t="s">
        <v>2505</v>
      </c>
      <c r="C1027">
        <v>0</v>
      </c>
      <c r="D1027" t="s">
        <v>2691</v>
      </c>
      <c r="E1027" t="s">
        <v>2679</v>
      </c>
      <c r="F1027">
        <v>28</v>
      </c>
      <c r="G1027">
        <v>2750000</v>
      </c>
      <c r="H1027">
        <v>2750000</v>
      </c>
      <c r="I1027">
        <v>2750000</v>
      </c>
      <c r="J1027">
        <v>2750000</v>
      </c>
      <c r="K1027" t="s">
        <v>7</v>
      </c>
      <c r="L1027">
        <v>0</v>
      </c>
      <c r="M1027">
        <v>0</v>
      </c>
    </row>
    <row r="1028" spans="1:13" ht="15" customHeight="1" x14ac:dyDescent="0.25">
      <c r="A1028" t="s">
        <v>2907</v>
      </c>
      <c r="B1028" t="s">
        <v>32</v>
      </c>
      <c r="C1028">
        <v>0</v>
      </c>
      <c r="D1028" t="s">
        <v>2454</v>
      </c>
      <c r="E1028" t="s">
        <v>2441</v>
      </c>
      <c r="F1028">
        <v>26</v>
      </c>
      <c r="G1028">
        <v>1650000</v>
      </c>
      <c r="H1028">
        <v>1650000</v>
      </c>
      <c r="I1028" t="s">
        <v>7</v>
      </c>
      <c r="J1028">
        <v>0</v>
      </c>
      <c r="K1028">
        <v>0</v>
      </c>
      <c r="L1028">
        <v>0</v>
      </c>
      <c r="M1028">
        <v>0</v>
      </c>
    </row>
    <row r="1029" spans="1:13" ht="15" customHeight="1" x14ac:dyDescent="0.25">
      <c r="A1029" t="s">
        <v>2056</v>
      </c>
      <c r="B1029" t="s">
        <v>31</v>
      </c>
      <c r="C1029">
        <v>0</v>
      </c>
      <c r="D1029" t="s">
        <v>381</v>
      </c>
      <c r="E1029" t="s">
        <v>2679</v>
      </c>
      <c r="F1029">
        <v>26</v>
      </c>
      <c r="G1029">
        <v>5500000</v>
      </c>
      <c r="H1029">
        <v>5500000</v>
      </c>
      <c r="I1029">
        <v>5500000</v>
      </c>
      <c r="J1029" t="s">
        <v>7</v>
      </c>
      <c r="K1029">
        <v>0</v>
      </c>
      <c r="L1029">
        <v>0</v>
      </c>
      <c r="M1029">
        <v>0</v>
      </c>
    </row>
    <row r="1030" spans="1:13" ht="15" customHeight="1" x14ac:dyDescent="0.25">
      <c r="A1030" t="s">
        <v>2814</v>
      </c>
      <c r="B1030" t="s">
        <v>21</v>
      </c>
      <c r="C1030" t="s">
        <v>422</v>
      </c>
      <c r="D1030" t="s">
        <v>2442</v>
      </c>
      <c r="E1030" t="s">
        <v>2441</v>
      </c>
      <c r="F1030">
        <v>35</v>
      </c>
      <c r="G1030">
        <v>7538461</v>
      </c>
      <c r="H1030">
        <v>7538461</v>
      </c>
      <c r="I1030">
        <v>7538461</v>
      </c>
      <c r="J1030">
        <v>7538461</v>
      </c>
      <c r="K1030">
        <v>7538461</v>
      </c>
      <c r="L1030">
        <v>7538461</v>
      </c>
      <c r="M1030" t="s">
        <v>7</v>
      </c>
    </row>
    <row r="1031" spans="1:13" ht="15" customHeight="1" x14ac:dyDescent="0.25">
      <c r="A1031" t="s">
        <v>2208</v>
      </c>
      <c r="B1031" t="s">
        <v>12</v>
      </c>
      <c r="C1031" t="s">
        <v>388</v>
      </c>
      <c r="D1031" t="s">
        <v>127</v>
      </c>
      <c r="E1031" t="s">
        <v>2448</v>
      </c>
      <c r="F1031">
        <v>21</v>
      </c>
      <c r="G1031">
        <v>925000</v>
      </c>
      <c r="H1031" t="s">
        <v>8</v>
      </c>
      <c r="I1031">
        <v>0</v>
      </c>
      <c r="J1031">
        <v>0</v>
      </c>
      <c r="K1031">
        <v>0</v>
      </c>
      <c r="L1031">
        <v>0</v>
      </c>
      <c r="M1031">
        <v>0</v>
      </c>
    </row>
    <row r="1032" spans="1:13" ht="15" customHeight="1" x14ac:dyDescent="0.25">
      <c r="A1032" t="s">
        <v>1345</v>
      </c>
      <c r="B1032" t="s">
        <v>9</v>
      </c>
      <c r="C1032">
        <v>0</v>
      </c>
      <c r="D1032" t="s">
        <v>2440</v>
      </c>
      <c r="E1032" t="s">
        <v>2441</v>
      </c>
      <c r="F1032">
        <v>23</v>
      </c>
      <c r="G1032">
        <v>6666666</v>
      </c>
      <c r="H1032">
        <v>6666666</v>
      </c>
      <c r="I1032">
        <v>6666666</v>
      </c>
      <c r="J1032">
        <v>6666666</v>
      </c>
      <c r="K1032" t="s">
        <v>7</v>
      </c>
      <c r="L1032">
        <v>0</v>
      </c>
      <c r="M1032">
        <v>0</v>
      </c>
    </row>
    <row r="1033" spans="1:13" ht="15" customHeight="1" x14ac:dyDescent="0.25">
      <c r="A1033" t="s">
        <v>1999</v>
      </c>
      <c r="B1033" t="s">
        <v>21</v>
      </c>
      <c r="C1033">
        <v>0</v>
      </c>
      <c r="D1033" t="s">
        <v>2446</v>
      </c>
      <c r="E1033" t="s">
        <v>2441</v>
      </c>
      <c r="F1033">
        <v>29</v>
      </c>
      <c r="G1033">
        <v>2250000</v>
      </c>
      <c r="H1033">
        <v>2250000</v>
      </c>
      <c r="I1033" t="s">
        <v>7</v>
      </c>
      <c r="J1033">
        <v>0</v>
      </c>
      <c r="K1033">
        <v>0</v>
      </c>
      <c r="L1033">
        <v>0</v>
      </c>
      <c r="M1033">
        <v>0</v>
      </c>
    </row>
    <row r="1034" spans="1:13" ht="15" customHeight="1" x14ac:dyDescent="0.25">
      <c r="A1034" t="s">
        <v>1792</v>
      </c>
      <c r="B1034" t="s">
        <v>28</v>
      </c>
      <c r="C1034" t="s">
        <v>388</v>
      </c>
      <c r="D1034" t="s">
        <v>2450</v>
      </c>
      <c r="E1034" t="s">
        <v>2441</v>
      </c>
      <c r="F1034">
        <v>20</v>
      </c>
      <c r="G1034">
        <v>3575000</v>
      </c>
      <c r="H1034" t="s">
        <v>8</v>
      </c>
      <c r="I1034">
        <v>0</v>
      </c>
      <c r="J1034">
        <v>0</v>
      </c>
      <c r="K1034">
        <v>0</v>
      </c>
      <c r="L1034">
        <v>0</v>
      </c>
      <c r="M1034">
        <v>0</v>
      </c>
    </row>
    <row r="1035" spans="1:13" ht="15" customHeight="1" x14ac:dyDescent="0.25">
      <c r="A1035" t="s">
        <v>1547</v>
      </c>
      <c r="B1035" t="s">
        <v>27</v>
      </c>
      <c r="C1035">
        <v>0</v>
      </c>
      <c r="D1035" t="s">
        <v>2454</v>
      </c>
      <c r="E1035" t="s">
        <v>2448</v>
      </c>
      <c r="F1035">
        <v>24</v>
      </c>
      <c r="G1035">
        <v>750000</v>
      </c>
      <c r="H1035" t="s">
        <v>8</v>
      </c>
      <c r="I1035">
        <v>0</v>
      </c>
      <c r="J1035">
        <v>0</v>
      </c>
      <c r="K1035">
        <v>0</v>
      </c>
      <c r="L1035">
        <v>0</v>
      </c>
      <c r="M1035">
        <v>0</v>
      </c>
    </row>
    <row r="1036" spans="1:13" ht="15" customHeight="1" x14ac:dyDescent="0.25">
      <c r="A1036" t="s">
        <v>2484</v>
      </c>
      <c r="B1036" t="s">
        <v>16</v>
      </c>
      <c r="C1036" t="s">
        <v>422</v>
      </c>
      <c r="D1036" t="s">
        <v>2680</v>
      </c>
      <c r="E1036" t="s">
        <v>2679</v>
      </c>
      <c r="F1036">
        <v>35</v>
      </c>
      <c r="G1036">
        <v>7000000</v>
      </c>
      <c r="H1036">
        <v>7000000</v>
      </c>
      <c r="I1036">
        <v>7000000</v>
      </c>
      <c r="J1036" t="s">
        <v>7</v>
      </c>
      <c r="K1036">
        <v>0</v>
      </c>
      <c r="L1036">
        <v>0</v>
      </c>
      <c r="M1036">
        <v>0</v>
      </c>
    </row>
    <row r="1037" spans="1:13" ht="15" customHeight="1" x14ac:dyDescent="0.25">
      <c r="A1037" t="s">
        <v>2528</v>
      </c>
      <c r="B1037" t="s">
        <v>17</v>
      </c>
      <c r="C1037" t="s">
        <v>388</v>
      </c>
      <c r="D1037" t="s">
        <v>73</v>
      </c>
      <c r="E1037" t="s">
        <v>2448</v>
      </c>
      <c r="F1037">
        <v>21</v>
      </c>
      <c r="G1037">
        <v>925000</v>
      </c>
      <c r="H1037">
        <v>925000</v>
      </c>
      <c r="I1037" t="s">
        <v>8</v>
      </c>
      <c r="J1037">
        <v>0</v>
      </c>
      <c r="K1037">
        <v>0</v>
      </c>
      <c r="L1037">
        <v>0</v>
      </c>
      <c r="M1037">
        <v>0</v>
      </c>
    </row>
    <row r="1038" spans="1:13" ht="15" customHeight="1" x14ac:dyDescent="0.25">
      <c r="A1038" t="s">
        <v>2258</v>
      </c>
      <c r="B1038" t="s">
        <v>34</v>
      </c>
      <c r="C1038">
        <v>0</v>
      </c>
      <c r="D1038" t="s">
        <v>2442</v>
      </c>
      <c r="E1038" t="s">
        <v>2441</v>
      </c>
      <c r="F1038">
        <v>27</v>
      </c>
      <c r="G1038">
        <v>3750000</v>
      </c>
      <c r="H1038">
        <v>3750000</v>
      </c>
      <c r="I1038" t="s">
        <v>7</v>
      </c>
      <c r="J1038">
        <v>0</v>
      </c>
      <c r="K1038">
        <v>0</v>
      </c>
      <c r="L1038">
        <v>0</v>
      </c>
      <c r="M1038">
        <v>0</v>
      </c>
    </row>
    <row r="1039" spans="1:13" ht="15" customHeight="1" x14ac:dyDescent="0.25">
      <c r="A1039" t="s">
        <v>1487</v>
      </c>
      <c r="B1039" t="s">
        <v>22</v>
      </c>
      <c r="C1039">
        <v>0</v>
      </c>
      <c r="D1039" t="s">
        <v>2452</v>
      </c>
      <c r="E1039" t="s">
        <v>2441</v>
      </c>
      <c r="F1039">
        <v>26</v>
      </c>
      <c r="G1039">
        <v>1300000</v>
      </c>
      <c r="H1039" t="s">
        <v>7</v>
      </c>
      <c r="I1039">
        <v>0</v>
      </c>
      <c r="J1039">
        <v>0</v>
      </c>
      <c r="K1039">
        <v>0</v>
      </c>
      <c r="L1039">
        <v>0</v>
      </c>
      <c r="M1039">
        <v>0</v>
      </c>
    </row>
    <row r="1040" spans="1:13" ht="15" customHeight="1" x14ac:dyDescent="0.25">
      <c r="A1040" t="s">
        <v>2185</v>
      </c>
      <c r="B1040" t="s">
        <v>63</v>
      </c>
      <c r="C1040" t="s">
        <v>388</v>
      </c>
      <c r="D1040" t="s">
        <v>73</v>
      </c>
      <c r="E1040" t="s">
        <v>2692</v>
      </c>
      <c r="F1040">
        <v>22</v>
      </c>
      <c r="G1040">
        <v>690000</v>
      </c>
      <c r="H1040" t="s">
        <v>8</v>
      </c>
      <c r="I1040">
        <v>0</v>
      </c>
      <c r="J1040">
        <v>0</v>
      </c>
      <c r="K1040">
        <v>0</v>
      </c>
      <c r="L1040">
        <v>0</v>
      </c>
      <c r="M1040">
        <v>0</v>
      </c>
    </row>
    <row r="1041" spans="1:13" ht="15" customHeight="1" x14ac:dyDescent="0.25">
      <c r="A1041" t="s">
        <v>2644</v>
      </c>
      <c r="B1041" t="s">
        <v>14</v>
      </c>
      <c r="C1041" t="s">
        <v>388</v>
      </c>
      <c r="D1041" t="s">
        <v>2446</v>
      </c>
      <c r="E1041" t="s">
        <v>2448</v>
      </c>
      <c r="F1041">
        <v>21</v>
      </c>
      <c r="G1041">
        <v>1491667</v>
      </c>
      <c r="H1041">
        <v>1491667</v>
      </c>
      <c r="I1041" t="s">
        <v>8</v>
      </c>
      <c r="J1041">
        <v>0</v>
      </c>
      <c r="K1041">
        <v>0</v>
      </c>
      <c r="L1041">
        <v>0</v>
      </c>
      <c r="M1041">
        <v>0</v>
      </c>
    </row>
    <row r="1042" spans="1:13" ht="15" customHeight="1" x14ac:dyDescent="0.25">
      <c r="A1042" t="s">
        <v>2631</v>
      </c>
      <c r="B1042" t="s">
        <v>10</v>
      </c>
      <c r="C1042" t="s">
        <v>388</v>
      </c>
      <c r="D1042" t="s">
        <v>2686</v>
      </c>
      <c r="E1042" t="s">
        <v>2692</v>
      </c>
      <c r="F1042">
        <v>19</v>
      </c>
      <c r="G1042">
        <v>927500</v>
      </c>
      <c r="H1042">
        <v>927500</v>
      </c>
      <c r="I1042">
        <v>927500</v>
      </c>
      <c r="J1042" t="s">
        <v>8</v>
      </c>
      <c r="K1042">
        <v>0</v>
      </c>
      <c r="L1042">
        <v>0</v>
      </c>
      <c r="M1042">
        <v>0</v>
      </c>
    </row>
    <row r="1043" spans="1:13" ht="15" customHeight="1" x14ac:dyDescent="0.25">
      <c r="A1043" t="s">
        <v>1740</v>
      </c>
      <c r="B1043" t="s">
        <v>25</v>
      </c>
      <c r="C1043">
        <v>0</v>
      </c>
      <c r="D1043" t="s">
        <v>2447</v>
      </c>
      <c r="E1043" t="s">
        <v>2441</v>
      </c>
      <c r="F1043">
        <v>24</v>
      </c>
      <c r="G1043">
        <v>1600000</v>
      </c>
      <c r="H1043">
        <v>1600000</v>
      </c>
      <c r="I1043" t="s">
        <v>8</v>
      </c>
      <c r="J1043">
        <v>0</v>
      </c>
      <c r="K1043">
        <v>0</v>
      </c>
      <c r="L1043">
        <v>0</v>
      </c>
      <c r="M1043">
        <v>0</v>
      </c>
    </row>
    <row r="1044" spans="1:13" ht="15" customHeight="1" x14ac:dyDescent="0.25">
      <c r="A1044" t="s">
        <v>2161</v>
      </c>
      <c r="B1044" t="s">
        <v>13</v>
      </c>
      <c r="C1044">
        <v>0</v>
      </c>
      <c r="D1044" t="s">
        <v>2443</v>
      </c>
      <c r="E1044" t="s">
        <v>2441</v>
      </c>
      <c r="F1044">
        <v>23</v>
      </c>
      <c r="G1044" t="s">
        <v>8</v>
      </c>
      <c r="H1044">
        <v>0</v>
      </c>
      <c r="I1044">
        <v>0</v>
      </c>
      <c r="J1044">
        <v>0</v>
      </c>
      <c r="K1044">
        <v>0</v>
      </c>
      <c r="L1044">
        <v>0</v>
      </c>
      <c r="M1044">
        <v>0</v>
      </c>
    </row>
    <row r="1045" spans="1:13" ht="15" customHeight="1" x14ac:dyDescent="0.25">
      <c r="A1045" t="s">
        <v>2085</v>
      </c>
      <c r="B1045" t="s">
        <v>35</v>
      </c>
      <c r="C1045" t="s">
        <v>383</v>
      </c>
      <c r="D1045" t="s">
        <v>2452</v>
      </c>
      <c r="E1045" t="s">
        <v>2441</v>
      </c>
      <c r="F1045">
        <v>31</v>
      </c>
      <c r="G1045">
        <v>4125000</v>
      </c>
      <c r="H1045">
        <v>4125000</v>
      </c>
      <c r="I1045" t="s">
        <v>7</v>
      </c>
      <c r="J1045">
        <v>0</v>
      </c>
      <c r="K1045">
        <v>0</v>
      </c>
      <c r="L1045">
        <v>0</v>
      </c>
      <c r="M1045">
        <v>0</v>
      </c>
    </row>
    <row r="1046" spans="1:13" ht="15" customHeight="1" x14ac:dyDescent="0.25">
      <c r="A1046" t="s">
        <v>2051</v>
      </c>
      <c r="B1046" t="s">
        <v>31</v>
      </c>
      <c r="C1046" t="s">
        <v>383</v>
      </c>
      <c r="D1046" t="s">
        <v>2682</v>
      </c>
      <c r="E1046" t="s">
        <v>2679</v>
      </c>
      <c r="F1046">
        <v>31</v>
      </c>
      <c r="G1046">
        <v>4000000</v>
      </c>
      <c r="H1046">
        <v>4000000</v>
      </c>
      <c r="I1046">
        <v>4000000</v>
      </c>
      <c r="J1046" t="s">
        <v>7</v>
      </c>
      <c r="K1046">
        <v>0</v>
      </c>
      <c r="L1046">
        <v>0</v>
      </c>
      <c r="M1046">
        <v>0</v>
      </c>
    </row>
    <row r="1047" spans="1:13" ht="15" customHeight="1" x14ac:dyDescent="0.25">
      <c r="A1047" t="s">
        <v>2328</v>
      </c>
      <c r="B1047" t="s">
        <v>34</v>
      </c>
      <c r="C1047">
        <v>0</v>
      </c>
      <c r="D1047" t="s">
        <v>2442</v>
      </c>
      <c r="E1047" t="s">
        <v>2448</v>
      </c>
      <c r="F1047">
        <v>23</v>
      </c>
      <c r="G1047">
        <v>715000</v>
      </c>
      <c r="H1047" t="s">
        <v>8</v>
      </c>
      <c r="I1047">
        <v>0</v>
      </c>
      <c r="J1047">
        <v>0</v>
      </c>
      <c r="K1047">
        <v>0</v>
      </c>
      <c r="L1047">
        <v>0</v>
      </c>
      <c r="M1047">
        <v>0</v>
      </c>
    </row>
    <row r="1048" spans="1:13" ht="15" customHeight="1" x14ac:dyDescent="0.25">
      <c r="A1048" t="s">
        <v>2485</v>
      </c>
      <c r="B1048" t="s">
        <v>16</v>
      </c>
      <c r="C1048" t="s">
        <v>374</v>
      </c>
      <c r="D1048" t="s">
        <v>88</v>
      </c>
      <c r="E1048" t="s">
        <v>2679</v>
      </c>
      <c r="F1048">
        <v>34</v>
      </c>
      <c r="G1048">
        <v>3250000</v>
      </c>
      <c r="H1048" t="s">
        <v>7</v>
      </c>
      <c r="I1048">
        <v>0</v>
      </c>
      <c r="J1048">
        <v>0</v>
      </c>
      <c r="K1048">
        <v>0</v>
      </c>
      <c r="L1048">
        <v>0</v>
      </c>
      <c r="M1048">
        <v>0</v>
      </c>
    </row>
    <row r="1049" spans="1:13" ht="15" customHeight="1" x14ac:dyDescent="0.25">
      <c r="A1049" t="s">
        <v>2233</v>
      </c>
      <c r="B1049" t="s">
        <v>18</v>
      </c>
      <c r="C1049">
        <v>0</v>
      </c>
      <c r="D1049" t="s">
        <v>2446</v>
      </c>
      <c r="E1049" t="s">
        <v>2441</v>
      </c>
      <c r="F1049">
        <v>25</v>
      </c>
      <c r="G1049">
        <v>1000000</v>
      </c>
      <c r="H1049" t="s">
        <v>8</v>
      </c>
      <c r="I1049">
        <v>0</v>
      </c>
      <c r="J1049">
        <v>0</v>
      </c>
      <c r="K1049">
        <v>0</v>
      </c>
      <c r="L1049">
        <v>0</v>
      </c>
      <c r="M1049">
        <v>0</v>
      </c>
    </row>
    <row r="1050" spans="1:13" ht="15" customHeight="1" x14ac:dyDescent="0.25">
      <c r="A1050" t="s">
        <v>1630</v>
      </c>
      <c r="B1050" t="s">
        <v>11</v>
      </c>
      <c r="C1050">
        <v>0</v>
      </c>
      <c r="D1050" t="s">
        <v>2446</v>
      </c>
      <c r="E1050" t="s">
        <v>2441</v>
      </c>
      <c r="F1050">
        <v>24</v>
      </c>
      <c r="G1050">
        <v>4025000</v>
      </c>
      <c r="H1050">
        <v>4025000</v>
      </c>
      <c r="I1050">
        <v>4025000</v>
      </c>
      <c r="J1050">
        <v>4025000</v>
      </c>
      <c r="K1050">
        <v>4025000</v>
      </c>
      <c r="L1050" t="s">
        <v>7</v>
      </c>
      <c r="M1050">
        <v>0</v>
      </c>
    </row>
    <row r="1051" spans="1:13" ht="15" customHeight="1" x14ac:dyDescent="0.25">
      <c r="A1051" t="s">
        <v>2100</v>
      </c>
      <c r="B1051" t="s">
        <v>33</v>
      </c>
      <c r="C1051">
        <v>0</v>
      </c>
      <c r="D1051" t="s">
        <v>2683</v>
      </c>
      <c r="E1051" t="s">
        <v>2679</v>
      </c>
      <c r="F1051">
        <v>24</v>
      </c>
      <c r="G1051">
        <v>775000</v>
      </c>
      <c r="H1051">
        <v>775000</v>
      </c>
      <c r="I1051" t="s">
        <v>8</v>
      </c>
      <c r="J1051">
        <v>0</v>
      </c>
      <c r="K1051">
        <v>0</v>
      </c>
      <c r="L1051">
        <v>0</v>
      </c>
      <c r="M1051">
        <v>0</v>
      </c>
    </row>
    <row r="1052" spans="1:13" ht="15" customHeight="1" x14ac:dyDescent="0.25">
      <c r="A1052" t="s">
        <v>2271</v>
      </c>
      <c r="B1052" t="s">
        <v>20</v>
      </c>
      <c r="C1052">
        <v>0</v>
      </c>
      <c r="D1052" t="s">
        <v>127</v>
      </c>
      <c r="E1052" t="s">
        <v>2448</v>
      </c>
      <c r="F1052">
        <v>24</v>
      </c>
      <c r="G1052">
        <v>858333</v>
      </c>
      <c r="H1052">
        <v>858333</v>
      </c>
      <c r="I1052">
        <v>858333</v>
      </c>
      <c r="J1052" t="s">
        <v>7</v>
      </c>
      <c r="K1052">
        <v>0</v>
      </c>
      <c r="L1052">
        <v>0</v>
      </c>
      <c r="M1052">
        <v>0</v>
      </c>
    </row>
    <row r="1053" spans="1:13" ht="15" customHeight="1" x14ac:dyDescent="0.25">
      <c r="A1053" t="s">
        <v>1491</v>
      </c>
      <c r="B1053" t="s">
        <v>22</v>
      </c>
      <c r="C1053" t="s">
        <v>372</v>
      </c>
      <c r="D1053" t="s">
        <v>2446</v>
      </c>
      <c r="E1053" t="s">
        <v>2441</v>
      </c>
      <c r="F1053">
        <v>31</v>
      </c>
      <c r="G1053">
        <v>5500000</v>
      </c>
      <c r="H1053">
        <v>5500000</v>
      </c>
      <c r="I1053" t="s">
        <v>7</v>
      </c>
      <c r="J1053">
        <v>0</v>
      </c>
      <c r="K1053">
        <v>0</v>
      </c>
      <c r="L1053">
        <v>0</v>
      </c>
      <c r="M1053">
        <v>0</v>
      </c>
    </row>
    <row r="1054" spans="1:13" ht="15" customHeight="1" x14ac:dyDescent="0.25">
      <c r="A1054" t="s">
        <v>2350</v>
      </c>
      <c r="B1054" t="s">
        <v>34</v>
      </c>
      <c r="C1054" t="s">
        <v>388</v>
      </c>
      <c r="D1054" t="s">
        <v>2454</v>
      </c>
      <c r="E1054" t="s">
        <v>2441</v>
      </c>
      <c r="F1054">
        <v>20</v>
      </c>
      <c r="G1054">
        <v>3775000</v>
      </c>
      <c r="H1054">
        <v>3775000</v>
      </c>
      <c r="I1054" t="s">
        <v>8</v>
      </c>
      <c r="J1054">
        <v>0</v>
      </c>
      <c r="K1054">
        <v>0</v>
      </c>
      <c r="L1054">
        <v>0</v>
      </c>
      <c r="M1054">
        <v>0</v>
      </c>
    </row>
    <row r="1055" spans="1:13" ht="15" customHeight="1" x14ac:dyDescent="0.25">
      <c r="A1055" t="s">
        <v>2139</v>
      </c>
      <c r="B1055" t="s">
        <v>29</v>
      </c>
      <c r="C1055">
        <v>0</v>
      </c>
      <c r="D1055" t="s">
        <v>382</v>
      </c>
      <c r="E1055" t="s">
        <v>2679</v>
      </c>
      <c r="F1055">
        <v>23</v>
      </c>
      <c r="G1055" t="s">
        <v>8</v>
      </c>
      <c r="H1055">
        <v>0</v>
      </c>
      <c r="I1055">
        <v>0</v>
      </c>
      <c r="J1055">
        <v>0</v>
      </c>
      <c r="K1055">
        <v>0</v>
      </c>
      <c r="L1055">
        <v>0</v>
      </c>
      <c r="M1055">
        <v>0</v>
      </c>
    </row>
    <row r="1056" spans="1:13" ht="15" customHeight="1" x14ac:dyDescent="0.25">
      <c r="A1056" t="s">
        <v>1508</v>
      </c>
      <c r="B1056" t="s">
        <v>22</v>
      </c>
      <c r="C1056" t="s">
        <v>388</v>
      </c>
      <c r="D1056" t="s">
        <v>2452</v>
      </c>
      <c r="E1056" t="s">
        <v>2448</v>
      </c>
      <c r="F1056">
        <v>21</v>
      </c>
      <c r="G1056">
        <v>743333</v>
      </c>
      <c r="H1056">
        <v>743333</v>
      </c>
      <c r="I1056" t="s">
        <v>8</v>
      </c>
      <c r="J1056">
        <v>0</v>
      </c>
      <c r="K1056">
        <v>0</v>
      </c>
      <c r="L1056">
        <v>0</v>
      </c>
      <c r="M1056">
        <v>0</v>
      </c>
    </row>
    <row r="1057" spans="1:13" ht="15" customHeight="1" x14ac:dyDescent="0.25">
      <c r="A1057" t="s">
        <v>2629</v>
      </c>
      <c r="B1057" t="s">
        <v>20</v>
      </c>
      <c r="C1057" t="s">
        <v>388</v>
      </c>
      <c r="D1057" t="s">
        <v>2447</v>
      </c>
      <c r="E1057" t="s">
        <v>2448</v>
      </c>
      <c r="F1057">
        <v>20</v>
      </c>
      <c r="G1057">
        <v>801667</v>
      </c>
      <c r="H1057">
        <v>801667</v>
      </c>
      <c r="I1057">
        <v>801667</v>
      </c>
      <c r="J1057" t="s">
        <v>8</v>
      </c>
      <c r="K1057">
        <v>0</v>
      </c>
      <c r="L1057">
        <v>0</v>
      </c>
      <c r="M1057">
        <v>0</v>
      </c>
    </row>
    <row r="1058" spans="1:13" ht="15" customHeight="1" x14ac:dyDescent="0.25">
      <c r="A1058" t="s">
        <v>2210</v>
      </c>
      <c r="B1058" t="s">
        <v>12</v>
      </c>
      <c r="C1058" t="s">
        <v>388</v>
      </c>
      <c r="D1058" t="s">
        <v>73</v>
      </c>
      <c r="E1058" t="s">
        <v>2448</v>
      </c>
      <c r="F1058">
        <v>21</v>
      </c>
      <c r="G1058">
        <v>750000</v>
      </c>
      <c r="H1058">
        <v>750000</v>
      </c>
      <c r="I1058" t="s">
        <v>8</v>
      </c>
      <c r="J1058">
        <v>0</v>
      </c>
      <c r="K1058">
        <v>0</v>
      </c>
      <c r="L1058">
        <v>0</v>
      </c>
      <c r="M1058">
        <v>0</v>
      </c>
    </row>
    <row r="1059" spans="1:13" ht="15" customHeight="1" x14ac:dyDescent="0.25">
      <c r="A1059" t="s">
        <v>2583</v>
      </c>
      <c r="B1059" t="s">
        <v>12</v>
      </c>
      <c r="C1059" t="s">
        <v>388</v>
      </c>
      <c r="D1059" t="s">
        <v>73</v>
      </c>
      <c r="E1059" t="s">
        <v>2448</v>
      </c>
      <c r="F1059">
        <v>23</v>
      </c>
      <c r="G1059">
        <v>925000</v>
      </c>
      <c r="H1059">
        <v>925000</v>
      </c>
      <c r="I1059" t="s">
        <v>8</v>
      </c>
      <c r="J1059">
        <v>0</v>
      </c>
      <c r="K1059">
        <v>0</v>
      </c>
      <c r="L1059">
        <v>0</v>
      </c>
      <c r="M1059">
        <v>0</v>
      </c>
    </row>
    <row r="1060" spans="1:13" ht="15" customHeight="1" x14ac:dyDescent="0.25">
      <c r="A1060" t="s">
        <v>1614</v>
      </c>
      <c r="B1060" t="s">
        <v>17</v>
      </c>
      <c r="C1060">
        <v>0</v>
      </c>
      <c r="D1060" t="s">
        <v>127</v>
      </c>
      <c r="E1060" t="s">
        <v>2441</v>
      </c>
      <c r="F1060">
        <v>27</v>
      </c>
      <c r="G1060">
        <v>750000</v>
      </c>
      <c r="H1060">
        <v>750000</v>
      </c>
      <c r="I1060" t="s">
        <v>7</v>
      </c>
      <c r="J1060">
        <v>0</v>
      </c>
      <c r="K1060">
        <v>0</v>
      </c>
      <c r="L1060">
        <v>0</v>
      </c>
      <c r="M1060">
        <v>0</v>
      </c>
    </row>
    <row r="1061" spans="1:13" ht="15" customHeight="1" x14ac:dyDescent="0.25">
      <c r="A1061" t="s">
        <v>1726</v>
      </c>
      <c r="B1061" t="s">
        <v>6</v>
      </c>
      <c r="C1061">
        <v>0</v>
      </c>
      <c r="D1061" t="s">
        <v>2450</v>
      </c>
      <c r="E1061" t="s">
        <v>2448</v>
      </c>
      <c r="F1061">
        <v>26</v>
      </c>
      <c r="G1061">
        <v>750000</v>
      </c>
      <c r="H1061" t="s">
        <v>7</v>
      </c>
      <c r="I1061">
        <v>0</v>
      </c>
      <c r="J1061">
        <v>0</v>
      </c>
      <c r="K1061">
        <v>0</v>
      </c>
      <c r="L1061">
        <v>0</v>
      </c>
      <c r="M1061">
        <v>0</v>
      </c>
    </row>
    <row r="1062" spans="1:13" ht="15" customHeight="1" x14ac:dyDescent="0.25">
      <c r="A1062" t="s">
        <v>2832</v>
      </c>
      <c r="B1062" t="s">
        <v>31</v>
      </c>
      <c r="C1062" t="s">
        <v>374</v>
      </c>
      <c r="D1062" t="s">
        <v>381</v>
      </c>
      <c r="E1062" t="s">
        <v>2679</v>
      </c>
      <c r="F1062">
        <v>29</v>
      </c>
      <c r="G1062">
        <v>6500000</v>
      </c>
      <c r="H1062" t="s">
        <v>7</v>
      </c>
      <c r="I1062">
        <v>0</v>
      </c>
      <c r="J1062">
        <v>0</v>
      </c>
      <c r="K1062">
        <v>0</v>
      </c>
      <c r="L1062">
        <v>0</v>
      </c>
      <c r="M1062">
        <v>0</v>
      </c>
    </row>
    <row r="1063" spans="1:13" ht="15" customHeight="1" x14ac:dyDescent="0.25">
      <c r="A1063" t="s">
        <v>1878</v>
      </c>
      <c r="B1063" t="s">
        <v>2505</v>
      </c>
      <c r="C1063" t="s">
        <v>388</v>
      </c>
      <c r="D1063" t="s">
        <v>73</v>
      </c>
      <c r="E1063" t="s">
        <v>2692</v>
      </c>
      <c r="F1063">
        <v>21</v>
      </c>
      <c r="G1063">
        <v>894166</v>
      </c>
      <c r="H1063">
        <v>894166</v>
      </c>
      <c r="I1063" t="s">
        <v>8</v>
      </c>
      <c r="J1063">
        <v>0</v>
      </c>
      <c r="K1063">
        <v>0</v>
      </c>
      <c r="L1063">
        <v>0</v>
      </c>
      <c r="M1063">
        <v>0</v>
      </c>
    </row>
    <row r="1064" spans="1:13" ht="15" customHeight="1" x14ac:dyDescent="0.25">
      <c r="A1064" t="s">
        <v>1404</v>
      </c>
      <c r="B1064" t="s">
        <v>10</v>
      </c>
      <c r="C1064" t="s">
        <v>388</v>
      </c>
      <c r="D1064" t="s">
        <v>382</v>
      </c>
      <c r="E1064" t="s">
        <v>2692</v>
      </c>
      <c r="F1064">
        <v>23</v>
      </c>
      <c r="G1064">
        <v>1350000</v>
      </c>
      <c r="H1064" t="s">
        <v>8</v>
      </c>
      <c r="I1064">
        <v>0</v>
      </c>
      <c r="J1064">
        <v>0</v>
      </c>
      <c r="K1064">
        <v>0</v>
      </c>
      <c r="L1064">
        <v>0</v>
      </c>
      <c r="M1064">
        <v>0</v>
      </c>
    </row>
    <row r="1065" spans="1:13" x14ac:dyDescent="0.25">
      <c r="A1065" t="s">
        <v>1874</v>
      </c>
      <c r="B1065" t="s">
        <v>2505</v>
      </c>
      <c r="C1065">
        <v>0</v>
      </c>
      <c r="D1065" t="s">
        <v>2686</v>
      </c>
      <c r="E1065" t="s">
        <v>2692</v>
      </c>
      <c r="F1065">
        <v>24</v>
      </c>
      <c r="G1065">
        <v>700000</v>
      </c>
      <c r="H1065" t="s">
        <v>8</v>
      </c>
      <c r="I1065">
        <v>0</v>
      </c>
      <c r="J1065">
        <v>0</v>
      </c>
      <c r="K1065">
        <v>0</v>
      </c>
      <c r="L1065">
        <v>0</v>
      </c>
      <c r="M1065">
        <v>0</v>
      </c>
    </row>
    <row r="1066" spans="1:13" ht="15" customHeight="1" x14ac:dyDescent="0.25">
      <c r="A1066" t="s">
        <v>1770</v>
      </c>
      <c r="B1066" t="s">
        <v>35</v>
      </c>
      <c r="C1066">
        <v>0</v>
      </c>
      <c r="D1066" t="s">
        <v>2446</v>
      </c>
      <c r="E1066" t="s">
        <v>2441</v>
      </c>
      <c r="F1066">
        <v>24</v>
      </c>
      <c r="G1066">
        <v>3000000</v>
      </c>
      <c r="H1066">
        <v>3000000</v>
      </c>
      <c r="I1066" t="s">
        <v>8</v>
      </c>
      <c r="J1066">
        <v>0</v>
      </c>
      <c r="K1066">
        <v>0</v>
      </c>
      <c r="L1066">
        <v>0</v>
      </c>
      <c r="M1066">
        <v>0</v>
      </c>
    </row>
    <row r="1067" spans="1:13" ht="15" customHeight="1" x14ac:dyDescent="0.25">
      <c r="A1067" t="s">
        <v>2401</v>
      </c>
      <c r="B1067" t="s">
        <v>135</v>
      </c>
      <c r="C1067">
        <v>0</v>
      </c>
      <c r="D1067" t="s">
        <v>2682</v>
      </c>
      <c r="E1067" t="s">
        <v>2679</v>
      </c>
      <c r="F1067">
        <v>28</v>
      </c>
      <c r="G1067">
        <v>775000</v>
      </c>
      <c r="H1067">
        <v>775000</v>
      </c>
      <c r="I1067" t="s">
        <v>7</v>
      </c>
      <c r="J1067">
        <v>0</v>
      </c>
      <c r="K1067">
        <v>0</v>
      </c>
      <c r="L1067">
        <v>0</v>
      </c>
      <c r="M1067">
        <v>0</v>
      </c>
    </row>
    <row r="1068" spans="1:13" ht="15" customHeight="1" x14ac:dyDescent="0.25">
      <c r="A1068" t="s">
        <v>2515</v>
      </c>
      <c r="B1068" t="s">
        <v>23</v>
      </c>
      <c r="C1068" t="s">
        <v>388</v>
      </c>
      <c r="D1068" t="s">
        <v>73</v>
      </c>
      <c r="E1068" t="s">
        <v>2692</v>
      </c>
      <c r="F1068">
        <v>22</v>
      </c>
      <c r="G1068">
        <v>925000</v>
      </c>
      <c r="H1068" t="s">
        <v>8</v>
      </c>
      <c r="I1068">
        <v>0</v>
      </c>
      <c r="J1068">
        <v>0</v>
      </c>
      <c r="K1068">
        <v>0</v>
      </c>
      <c r="L1068">
        <v>0</v>
      </c>
      <c r="M1068">
        <v>0</v>
      </c>
    </row>
    <row r="1069" spans="1:13" ht="15" customHeight="1" x14ac:dyDescent="0.25">
      <c r="A1069" t="s">
        <v>1959</v>
      </c>
      <c r="B1069" t="s">
        <v>28</v>
      </c>
      <c r="C1069">
        <v>0</v>
      </c>
      <c r="D1069" t="s">
        <v>2440</v>
      </c>
      <c r="E1069" t="s">
        <v>2441</v>
      </c>
      <c r="F1069">
        <v>27</v>
      </c>
      <c r="G1069">
        <v>1000000</v>
      </c>
      <c r="H1069" t="s">
        <v>7</v>
      </c>
      <c r="I1069">
        <v>0</v>
      </c>
      <c r="J1069">
        <v>0</v>
      </c>
      <c r="K1069">
        <v>0</v>
      </c>
      <c r="L1069">
        <v>0</v>
      </c>
      <c r="M1069">
        <v>0</v>
      </c>
    </row>
    <row r="1070" spans="1:13" ht="15" customHeight="1" x14ac:dyDescent="0.25">
      <c r="A1070" t="s">
        <v>2605</v>
      </c>
      <c r="B1070" t="s">
        <v>22</v>
      </c>
      <c r="C1070" t="s">
        <v>388</v>
      </c>
      <c r="D1070" t="s">
        <v>73</v>
      </c>
      <c r="E1070" t="s">
        <v>2448</v>
      </c>
      <c r="F1070">
        <v>20</v>
      </c>
      <c r="G1070">
        <v>1491667</v>
      </c>
      <c r="H1070">
        <v>1491667</v>
      </c>
      <c r="I1070" t="s">
        <v>8</v>
      </c>
      <c r="J1070">
        <v>0</v>
      </c>
      <c r="K1070">
        <v>0</v>
      </c>
      <c r="L1070">
        <v>0</v>
      </c>
      <c r="M1070">
        <v>0</v>
      </c>
    </row>
    <row r="1071" spans="1:13" ht="15" customHeight="1" x14ac:dyDescent="0.25">
      <c r="A1071" t="s">
        <v>2076</v>
      </c>
      <c r="B1071" t="s">
        <v>31</v>
      </c>
      <c r="C1071" t="s">
        <v>388</v>
      </c>
      <c r="D1071" t="s">
        <v>88</v>
      </c>
      <c r="E1071" t="s">
        <v>2692</v>
      </c>
      <c r="F1071">
        <v>23</v>
      </c>
      <c r="G1071">
        <v>762500</v>
      </c>
      <c r="H1071" t="s">
        <v>8</v>
      </c>
      <c r="I1071">
        <v>0</v>
      </c>
      <c r="J1071">
        <v>0</v>
      </c>
      <c r="K1071">
        <v>0</v>
      </c>
      <c r="L1071">
        <v>0</v>
      </c>
      <c r="M1071">
        <v>0</v>
      </c>
    </row>
    <row r="1072" spans="1:13" ht="15" customHeight="1" x14ac:dyDescent="0.25">
      <c r="A1072" t="s">
        <v>1555</v>
      </c>
      <c r="B1072" t="s">
        <v>32</v>
      </c>
      <c r="C1072">
        <v>0</v>
      </c>
      <c r="D1072" t="s">
        <v>2450</v>
      </c>
      <c r="E1072" t="s">
        <v>2441</v>
      </c>
      <c r="F1072">
        <v>23</v>
      </c>
      <c r="G1072" t="s">
        <v>8</v>
      </c>
      <c r="H1072">
        <v>0</v>
      </c>
      <c r="I1072">
        <v>0</v>
      </c>
      <c r="J1072">
        <v>0</v>
      </c>
      <c r="K1072">
        <v>0</v>
      </c>
      <c r="L1072">
        <v>0</v>
      </c>
      <c r="M1072">
        <v>0</v>
      </c>
    </row>
    <row r="1073" spans="1:13" ht="15" customHeight="1" x14ac:dyDescent="0.25">
      <c r="A1073" t="s">
        <v>1967</v>
      </c>
      <c r="B1073" t="s">
        <v>16</v>
      </c>
      <c r="C1073" t="s">
        <v>388</v>
      </c>
      <c r="D1073" t="s">
        <v>127</v>
      </c>
      <c r="E1073" t="s">
        <v>2692</v>
      </c>
      <c r="F1073">
        <v>21</v>
      </c>
      <c r="G1073">
        <v>925000</v>
      </c>
      <c r="H1073">
        <v>925000</v>
      </c>
      <c r="I1073" t="s">
        <v>8</v>
      </c>
      <c r="J1073">
        <v>0</v>
      </c>
      <c r="K1073">
        <v>0</v>
      </c>
      <c r="L1073">
        <v>0</v>
      </c>
      <c r="M1073">
        <v>0</v>
      </c>
    </row>
    <row r="1074" spans="1:13" ht="15" customHeight="1" x14ac:dyDescent="0.25">
      <c r="A1074" t="s">
        <v>1962</v>
      </c>
      <c r="B1074" t="s">
        <v>16</v>
      </c>
      <c r="C1074">
        <v>0</v>
      </c>
      <c r="D1074" t="s">
        <v>381</v>
      </c>
      <c r="E1074" t="s">
        <v>2679</v>
      </c>
      <c r="F1074">
        <v>33</v>
      </c>
      <c r="G1074">
        <v>1750000</v>
      </c>
      <c r="H1074" t="s">
        <v>7</v>
      </c>
      <c r="I1074">
        <v>0</v>
      </c>
      <c r="J1074">
        <v>0</v>
      </c>
      <c r="K1074">
        <v>0</v>
      </c>
      <c r="L1074">
        <v>0</v>
      </c>
      <c r="M1074">
        <v>0</v>
      </c>
    </row>
    <row r="1075" spans="1:13" ht="15" customHeight="1" x14ac:dyDescent="0.25">
      <c r="A1075" t="s">
        <v>2635</v>
      </c>
      <c r="B1075" t="s">
        <v>31</v>
      </c>
      <c r="C1075" t="s">
        <v>388</v>
      </c>
      <c r="D1075" t="s">
        <v>93</v>
      </c>
      <c r="E1075" t="s">
        <v>2692</v>
      </c>
      <c r="F1075">
        <v>23</v>
      </c>
      <c r="G1075">
        <v>750000</v>
      </c>
      <c r="H1075">
        <v>750000</v>
      </c>
      <c r="I1075" t="s">
        <v>8</v>
      </c>
      <c r="J1075">
        <v>0</v>
      </c>
      <c r="K1075">
        <v>0</v>
      </c>
      <c r="L1075">
        <v>0</v>
      </c>
      <c r="M1075">
        <v>0</v>
      </c>
    </row>
    <row r="1076" spans="1:13" ht="15" customHeight="1" x14ac:dyDescent="0.25">
      <c r="A1076" t="s">
        <v>2096</v>
      </c>
      <c r="B1076" t="s">
        <v>35</v>
      </c>
      <c r="C1076">
        <v>0</v>
      </c>
      <c r="D1076" t="s">
        <v>82</v>
      </c>
      <c r="E1076" t="s">
        <v>2441</v>
      </c>
      <c r="F1076">
        <v>26</v>
      </c>
      <c r="G1076">
        <v>775000</v>
      </c>
      <c r="H1076">
        <v>775000</v>
      </c>
      <c r="I1076" t="s">
        <v>7</v>
      </c>
      <c r="J1076">
        <v>0</v>
      </c>
      <c r="K1076">
        <v>0</v>
      </c>
      <c r="L1076">
        <v>0</v>
      </c>
      <c r="M1076">
        <v>0</v>
      </c>
    </row>
    <row r="1077" spans="1:13" ht="15" customHeight="1" x14ac:dyDescent="0.25">
      <c r="A1077" t="s">
        <v>1440</v>
      </c>
      <c r="B1077" t="s">
        <v>17</v>
      </c>
      <c r="C1077" t="s">
        <v>388</v>
      </c>
      <c r="D1077" t="s">
        <v>2442</v>
      </c>
      <c r="E1077" t="s">
        <v>2448</v>
      </c>
      <c r="F1077">
        <v>24</v>
      </c>
      <c r="G1077">
        <v>1437500</v>
      </c>
      <c r="H1077" t="s">
        <v>8</v>
      </c>
      <c r="I1077">
        <v>0</v>
      </c>
      <c r="J1077">
        <v>0</v>
      </c>
      <c r="K1077">
        <v>0</v>
      </c>
      <c r="L1077">
        <v>0</v>
      </c>
      <c r="M1077">
        <v>0</v>
      </c>
    </row>
    <row r="1078" spans="1:13" ht="15" customHeight="1" x14ac:dyDescent="0.25">
      <c r="A1078" t="s">
        <v>2586</v>
      </c>
      <c r="B1078" t="s">
        <v>12</v>
      </c>
      <c r="C1078" t="s">
        <v>388</v>
      </c>
      <c r="D1078" t="s">
        <v>2440</v>
      </c>
      <c r="E1078" t="s">
        <v>2448</v>
      </c>
      <c r="F1078">
        <v>19</v>
      </c>
      <c r="G1078">
        <v>810000</v>
      </c>
      <c r="H1078">
        <v>810000</v>
      </c>
      <c r="I1078">
        <v>810000</v>
      </c>
      <c r="J1078" t="s">
        <v>8</v>
      </c>
      <c r="K1078">
        <v>0</v>
      </c>
      <c r="L1078">
        <v>0</v>
      </c>
      <c r="M1078">
        <v>0</v>
      </c>
    </row>
    <row r="1079" spans="1:13" ht="15" customHeight="1" x14ac:dyDescent="0.25">
      <c r="A1079" t="s">
        <v>1650</v>
      </c>
      <c r="B1079" t="s">
        <v>6</v>
      </c>
      <c r="C1079">
        <v>0</v>
      </c>
      <c r="D1079" t="s">
        <v>73</v>
      </c>
      <c r="E1079" t="s">
        <v>2448</v>
      </c>
      <c r="F1079">
        <v>25</v>
      </c>
      <c r="G1079">
        <v>700000</v>
      </c>
      <c r="H1079" t="s">
        <v>8</v>
      </c>
      <c r="I1079">
        <v>0</v>
      </c>
      <c r="J1079">
        <v>0</v>
      </c>
      <c r="K1079">
        <v>0</v>
      </c>
      <c r="L1079">
        <v>0</v>
      </c>
      <c r="M1079">
        <v>0</v>
      </c>
    </row>
    <row r="1080" spans="1:13" ht="15" customHeight="1" x14ac:dyDescent="0.25">
      <c r="A1080" t="s">
        <v>2345</v>
      </c>
      <c r="B1080" t="s">
        <v>31</v>
      </c>
      <c r="C1080">
        <v>0</v>
      </c>
      <c r="D1080" t="s">
        <v>382</v>
      </c>
      <c r="E1080" t="s">
        <v>2679</v>
      </c>
      <c r="F1080">
        <v>25</v>
      </c>
      <c r="G1080">
        <v>700000</v>
      </c>
      <c r="H1080" t="s">
        <v>8</v>
      </c>
      <c r="I1080">
        <v>0</v>
      </c>
      <c r="J1080">
        <v>0</v>
      </c>
      <c r="K1080">
        <v>0</v>
      </c>
      <c r="L1080">
        <v>0</v>
      </c>
      <c r="M1080">
        <v>0</v>
      </c>
    </row>
    <row r="1081" spans="1:13" ht="15" customHeight="1" x14ac:dyDescent="0.25">
      <c r="A1081" t="s">
        <v>2645</v>
      </c>
      <c r="B1081" t="s">
        <v>14</v>
      </c>
      <c r="C1081" t="s">
        <v>388</v>
      </c>
      <c r="D1081" t="s">
        <v>2447</v>
      </c>
      <c r="E1081" t="s">
        <v>2448</v>
      </c>
      <c r="F1081">
        <v>23</v>
      </c>
      <c r="G1081">
        <v>725000</v>
      </c>
      <c r="H1081" t="s">
        <v>8</v>
      </c>
      <c r="I1081">
        <v>0</v>
      </c>
      <c r="J1081">
        <v>0</v>
      </c>
      <c r="K1081">
        <v>0</v>
      </c>
      <c r="L1081">
        <v>0</v>
      </c>
      <c r="M1081">
        <v>0</v>
      </c>
    </row>
    <row r="1082" spans="1:13" ht="15" customHeight="1" x14ac:dyDescent="0.25">
      <c r="A1082" t="s">
        <v>1497</v>
      </c>
      <c r="B1082" t="s">
        <v>22</v>
      </c>
      <c r="C1082" t="s">
        <v>422</v>
      </c>
      <c r="D1082" t="s">
        <v>127</v>
      </c>
      <c r="E1082" t="s">
        <v>2441</v>
      </c>
      <c r="F1082">
        <v>31</v>
      </c>
      <c r="G1082">
        <v>10500000</v>
      </c>
      <c r="H1082">
        <v>10500000</v>
      </c>
      <c r="I1082">
        <v>10500000</v>
      </c>
      <c r="J1082">
        <v>10500000</v>
      </c>
      <c r="K1082">
        <v>10500000</v>
      </c>
      <c r="L1082">
        <v>10500000</v>
      </c>
      <c r="M1082">
        <v>10500000</v>
      </c>
    </row>
    <row r="1083" spans="1:13" ht="15" customHeight="1" x14ac:dyDescent="0.25">
      <c r="A1083" t="s">
        <v>2610</v>
      </c>
      <c r="B1083" t="s">
        <v>22</v>
      </c>
      <c r="C1083" t="s">
        <v>388</v>
      </c>
      <c r="D1083" t="s">
        <v>127</v>
      </c>
      <c r="E1083" t="s">
        <v>2448</v>
      </c>
      <c r="F1083">
        <v>20</v>
      </c>
      <c r="G1083">
        <v>966666</v>
      </c>
      <c r="H1083">
        <v>966666</v>
      </c>
      <c r="I1083">
        <v>966666</v>
      </c>
      <c r="J1083" t="s">
        <v>8</v>
      </c>
      <c r="K1083">
        <v>0</v>
      </c>
      <c r="L1083">
        <v>0</v>
      </c>
      <c r="M1083">
        <v>0</v>
      </c>
    </row>
    <row r="1084" spans="1:13" ht="15" customHeight="1" x14ac:dyDescent="0.25">
      <c r="A1084" t="s">
        <v>2612</v>
      </c>
      <c r="B1084" t="s">
        <v>11</v>
      </c>
      <c r="C1084" t="s">
        <v>388</v>
      </c>
      <c r="D1084" t="s">
        <v>2442</v>
      </c>
      <c r="E1084" t="s">
        <v>2448</v>
      </c>
      <c r="F1084">
        <v>24</v>
      </c>
      <c r="G1084">
        <v>925000</v>
      </c>
      <c r="H1084" t="s">
        <v>8</v>
      </c>
      <c r="I1084">
        <v>0</v>
      </c>
      <c r="J1084">
        <v>0</v>
      </c>
      <c r="K1084">
        <v>0</v>
      </c>
      <c r="L1084">
        <v>0</v>
      </c>
      <c r="M1084">
        <v>0</v>
      </c>
    </row>
    <row r="1085" spans="1:13" ht="15" customHeight="1" x14ac:dyDescent="0.25">
      <c r="A1085" t="s">
        <v>2625</v>
      </c>
      <c r="B1085" t="s">
        <v>20</v>
      </c>
      <c r="C1085" t="s">
        <v>388</v>
      </c>
      <c r="D1085" t="s">
        <v>2442</v>
      </c>
      <c r="E1085" t="s">
        <v>2448</v>
      </c>
      <c r="F1085">
        <v>25</v>
      </c>
      <c r="G1085">
        <v>1775000</v>
      </c>
      <c r="H1085" t="s">
        <v>8</v>
      </c>
      <c r="I1085">
        <v>0</v>
      </c>
      <c r="J1085">
        <v>0</v>
      </c>
      <c r="K1085">
        <v>0</v>
      </c>
      <c r="L1085">
        <v>0</v>
      </c>
      <c r="M1085">
        <v>0</v>
      </c>
    </row>
    <row r="1086" spans="1:13" ht="15" customHeight="1" x14ac:dyDescent="0.25">
      <c r="A1086" t="s">
        <v>2002</v>
      </c>
      <c r="B1086" t="s">
        <v>28</v>
      </c>
      <c r="C1086">
        <v>0</v>
      </c>
      <c r="D1086" t="s">
        <v>2446</v>
      </c>
      <c r="E1086" t="s">
        <v>2448</v>
      </c>
      <c r="F1086">
        <v>33</v>
      </c>
      <c r="G1086">
        <v>700000</v>
      </c>
      <c r="H1086">
        <v>700000</v>
      </c>
      <c r="I1086" t="s">
        <v>7</v>
      </c>
      <c r="J1086">
        <v>0</v>
      </c>
      <c r="K1086">
        <v>0</v>
      </c>
      <c r="L1086">
        <v>0</v>
      </c>
      <c r="M1086">
        <v>0</v>
      </c>
    </row>
    <row r="1087" spans="1:13" ht="15" customHeight="1" x14ac:dyDescent="0.25">
      <c r="A1087" t="s">
        <v>2463</v>
      </c>
      <c r="B1087" t="s">
        <v>63</v>
      </c>
      <c r="C1087" t="s">
        <v>388</v>
      </c>
      <c r="D1087" t="s">
        <v>127</v>
      </c>
      <c r="E1087" t="s">
        <v>2692</v>
      </c>
      <c r="F1087">
        <v>20</v>
      </c>
      <c r="G1087">
        <v>925000</v>
      </c>
      <c r="H1087">
        <v>925000</v>
      </c>
      <c r="I1087">
        <v>925000</v>
      </c>
      <c r="J1087" t="s">
        <v>8</v>
      </c>
      <c r="K1087">
        <v>0</v>
      </c>
      <c r="L1087">
        <v>0</v>
      </c>
      <c r="M1087">
        <v>0</v>
      </c>
    </row>
    <row r="1088" spans="1:13" ht="15" customHeight="1" x14ac:dyDescent="0.25">
      <c r="A1088" t="s">
        <v>2701</v>
      </c>
      <c r="B1088" t="s">
        <v>2505</v>
      </c>
      <c r="C1088" t="s">
        <v>388</v>
      </c>
      <c r="D1088" t="s">
        <v>73</v>
      </c>
      <c r="E1088" t="s">
        <v>2692</v>
      </c>
      <c r="F1088">
        <v>18</v>
      </c>
      <c r="G1088">
        <v>925000</v>
      </c>
      <c r="H1088">
        <v>925000</v>
      </c>
      <c r="I1088">
        <v>925000</v>
      </c>
      <c r="J1088" t="s">
        <v>8</v>
      </c>
      <c r="K1088">
        <v>0</v>
      </c>
      <c r="L1088">
        <v>0</v>
      </c>
      <c r="M1088">
        <v>0</v>
      </c>
    </row>
    <row r="1089" spans="1:13" ht="15" customHeight="1" x14ac:dyDescent="0.25">
      <c r="A1089" t="s">
        <v>2204</v>
      </c>
      <c r="B1089" t="s">
        <v>30</v>
      </c>
      <c r="C1089">
        <v>0</v>
      </c>
      <c r="D1089" t="s">
        <v>2446</v>
      </c>
      <c r="E1089" t="s">
        <v>2441</v>
      </c>
      <c r="F1089">
        <v>29</v>
      </c>
      <c r="G1089">
        <v>800000</v>
      </c>
      <c r="H1089" t="s">
        <v>7</v>
      </c>
      <c r="I1089">
        <v>0</v>
      </c>
      <c r="J1089">
        <v>0</v>
      </c>
      <c r="K1089">
        <v>0</v>
      </c>
      <c r="L1089">
        <v>0</v>
      </c>
      <c r="M1089">
        <v>0</v>
      </c>
    </row>
    <row r="1090" spans="1:13" ht="15" customHeight="1" x14ac:dyDescent="0.25">
      <c r="A1090" t="s">
        <v>1797</v>
      </c>
      <c r="B1090" t="s">
        <v>28</v>
      </c>
      <c r="C1090">
        <v>0</v>
      </c>
      <c r="D1090" t="s">
        <v>2447</v>
      </c>
      <c r="E1090" t="s">
        <v>2441</v>
      </c>
      <c r="F1090">
        <v>22</v>
      </c>
      <c r="G1090" t="s">
        <v>8</v>
      </c>
      <c r="H1090">
        <v>0</v>
      </c>
      <c r="I1090">
        <v>0</v>
      </c>
      <c r="J1090">
        <v>0</v>
      </c>
      <c r="K1090">
        <v>0</v>
      </c>
      <c r="L1090">
        <v>0</v>
      </c>
      <c r="M1090">
        <v>0</v>
      </c>
    </row>
    <row r="1091" spans="1:13" ht="15" customHeight="1" x14ac:dyDescent="0.25">
      <c r="A1091" t="s">
        <v>1850</v>
      </c>
      <c r="B1091" t="s">
        <v>2533</v>
      </c>
      <c r="C1091">
        <v>0</v>
      </c>
      <c r="D1091" t="s">
        <v>381</v>
      </c>
      <c r="E1091" t="s">
        <v>2692</v>
      </c>
      <c r="F1091">
        <v>26</v>
      </c>
      <c r="G1091">
        <v>725000</v>
      </c>
      <c r="H1091">
        <v>725000</v>
      </c>
      <c r="I1091" t="s">
        <v>7</v>
      </c>
      <c r="J1091">
        <v>0</v>
      </c>
      <c r="K1091">
        <v>0</v>
      </c>
      <c r="L1091">
        <v>0</v>
      </c>
      <c r="M1091">
        <v>0</v>
      </c>
    </row>
    <row r="1092" spans="1:13" ht="15" customHeight="1" x14ac:dyDescent="0.25">
      <c r="A1092" t="s">
        <v>1644</v>
      </c>
      <c r="B1092" t="s">
        <v>2533</v>
      </c>
      <c r="C1092" t="s">
        <v>388</v>
      </c>
      <c r="D1092" t="s">
        <v>88</v>
      </c>
      <c r="E1092" t="s">
        <v>2692</v>
      </c>
      <c r="F1092">
        <v>21</v>
      </c>
      <c r="G1092">
        <v>910833</v>
      </c>
      <c r="H1092">
        <v>910833</v>
      </c>
      <c r="I1092" t="s">
        <v>8</v>
      </c>
      <c r="J1092">
        <v>0</v>
      </c>
      <c r="K1092">
        <v>0</v>
      </c>
      <c r="L1092">
        <v>0</v>
      </c>
      <c r="M1092">
        <v>0</v>
      </c>
    </row>
    <row r="1093" spans="1:13" ht="15" customHeight="1" x14ac:dyDescent="0.25">
      <c r="A1093" t="s">
        <v>1450</v>
      </c>
      <c r="B1093" t="s">
        <v>17</v>
      </c>
      <c r="C1093">
        <v>0</v>
      </c>
      <c r="D1093" t="s">
        <v>2442</v>
      </c>
      <c r="E1093" t="s">
        <v>2448</v>
      </c>
      <c r="F1093">
        <v>26</v>
      </c>
      <c r="G1093">
        <v>675000</v>
      </c>
      <c r="H1093" t="s">
        <v>7</v>
      </c>
      <c r="I1093">
        <v>0</v>
      </c>
      <c r="J1093">
        <v>0</v>
      </c>
      <c r="K1093">
        <v>0</v>
      </c>
      <c r="L1093">
        <v>0</v>
      </c>
      <c r="M1093">
        <v>0</v>
      </c>
    </row>
    <row r="1094" spans="1:13" ht="15" customHeight="1" x14ac:dyDescent="0.25">
      <c r="A1094" t="s">
        <v>2884</v>
      </c>
      <c r="B1094" t="s">
        <v>18</v>
      </c>
      <c r="C1094">
        <v>0</v>
      </c>
      <c r="D1094" t="s">
        <v>2440</v>
      </c>
      <c r="E1094" t="s">
        <v>2441</v>
      </c>
      <c r="F1094">
        <v>21</v>
      </c>
      <c r="G1094" t="s">
        <v>8</v>
      </c>
      <c r="H1094">
        <v>0</v>
      </c>
      <c r="I1094">
        <v>0</v>
      </c>
      <c r="J1094">
        <v>0</v>
      </c>
      <c r="K1094">
        <v>0</v>
      </c>
      <c r="L1094">
        <v>0</v>
      </c>
      <c r="M1094">
        <v>0</v>
      </c>
    </row>
    <row r="1095" spans="1:13" ht="15" customHeight="1" x14ac:dyDescent="0.25">
      <c r="A1095" t="s">
        <v>1739</v>
      </c>
      <c r="B1095" t="s">
        <v>25</v>
      </c>
      <c r="C1095">
        <v>0</v>
      </c>
      <c r="D1095" t="s">
        <v>2446</v>
      </c>
      <c r="E1095" t="s">
        <v>2441</v>
      </c>
      <c r="F1095">
        <v>24</v>
      </c>
      <c r="G1095">
        <v>2000000</v>
      </c>
      <c r="H1095" t="s">
        <v>8</v>
      </c>
      <c r="I1095">
        <v>0</v>
      </c>
      <c r="J1095">
        <v>0</v>
      </c>
      <c r="K1095">
        <v>0</v>
      </c>
      <c r="L1095">
        <v>0</v>
      </c>
      <c r="M1095">
        <v>0</v>
      </c>
    </row>
    <row r="1096" spans="1:13" ht="15" customHeight="1" x14ac:dyDescent="0.25">
      <c r="A1096" t="s">
        <v>1463</v>
      </c>
      <c r="B1096" t="s">
        <v>2533</v>
      </c>
      <c r="C1096">
        <v>0</v>
      </c>
      <c r="D1096" t="s">
        <v>381</v>
      </c>
      <c r="E1096" t="s">
        <v>2679</v>
      </c>
      <c r="F1096">
        <v>27</v>
      </c>
      <c r="G1096">
        <v>2733333</v>
      </c>
      <c r="H1096" t="s">
        <v>7</v>
      </c>
      <c r="I1096">
        <v>0</v>
      </c>
      <c r="J1096">
        <v>0</v>
      </c>
      <c r="K1096">
        <v>0</v>
      </c>
      <c r="L1096">
        <v>0</v>
      </c>
      <c r="M1096">
        <v>0</v>
      </c>
    </row>
    <row r="1097" spans="1:13" x14ac:dyDescent="0.25">
      <c r="A1097" t="s">
        <v>1749</v>
      </c>
      <c r="B1097" t="s">
        <v>25</v>
      </c>
      <c r="C1097" t="s">
        <v>388</v>
      </c>
      <c r="D1097" t="s">
        <v>2446</v>
      </c>
      <c r="E1097" t="s">
        <v>2448</v>
      </c>
      <c r="F1097">
        <v>21</v>
      </c>
      <c r="G1097">
        <v>925000</v>
      </c>
      <c r="H1097">
        <v>925000</v>
      </c>
      <c r="I1097" t="s">
        <v>8</v>
      </c>
      <c r="J1097">
        <v>0</v>
      </c>
      <c r="K1097">
        <v>0</v>
      </c>
      <c r="L1097">
        <v>0</v>
      </c>
      <c r="M1097">
        <v>0</v>
      </c>
    </row>
    <row r="1098" spans="1:13" ht="15" customHeight="1" x14ac:dyDescent="0.25">
      <c r="A1098" t="s">
        <v>1711</v>
      </c>
      <c r="B1098" t="s">
        <v>13</v>
      </c>
      <c r="C1098">
        <v>0</v>
      </c>
      <c r="D1098" t="s">
        <v>2452</v>
      </c>
      <c r="E1098" t="s">
        <v>2448</v>
      </c>
      <c r="F1098">
        <v>23</v>
      </c>
      <c r="G1098">
        <v>750000</v>
      </c>
      <c r="H1098">
        <v>750000</v>
      </c>
      <c r="I1098" t="s">
        <v>8</v>
      </c>
      <c r="J1098">
        <v>0</v>
      </c>
      <c r="K1098">
        <v>0</v>
      </c>
      <c r="L1098">
        <v>0</v>
      </c>
      <c r="M1098">
        <v>0</v>
      </c>
    </row>
    <row r="1099" spans="1:13" ht="15" customHeight="1" x14ac:dyDescent="0.25">
      <c r="A1099" t="s">
        <v>2269</v>
      </c>
      <c r="B1099" t="s">
        <v>20</v>
      </c>
      <c r="C1099">
        <v>0</v>
      </c>
      <c r="D1099" t="s">
        <v>127</v>
      </c>
      <c r="E1099" t="s">
        <v>2441</v>
      </c>
      <c r="F1099">
        <v>33</v>
      </c>
      <c r="G1099">
        <v>5800000</v>
      </c>
      <c r="H1099">
        <v>5800000</v>
      </c>
      <c r="I1099">
        <v>5800000</v>
      </c>
      <c r="J1099">
        <v>5800000</v>
      </c>
      <c r="K1099" t="s">
        <v>7</v>
      </c>
      <c r="L1099">
        <v>0</v>
      </c>
      <c r="M1099">
        <v>0</v>
      </c>
    </row>
    <row r="1100" spans="1:13" ht="15" customHeight="1" x14ac:dyDescent="0.25">
      <c r="A1100" t="s">
        <v>2215</v>
      </c>
      <c r="B1100" t="s">
        <v>12</v>
      </c>
      <c r="C1100">
        <v>0</v>
      </c>
      <c r="D1100" t="s">
        <v>73</v>
      </c>
      <c r="E1100" t="s">
        <v>2441</v>
      </c>
      <c r="F1100">
        <v>26</v>
      </c>
      <c r="G1100">
        <v>735000</v>
      </c>
      <c r="H1100" t="s">
        <v>7</v>
      </c>
      <c r="I1100">
        <v>0</v>
      </c>
      <c r="J1100">
        <v>0</v>
      </c>
      <c r="K1100">
        <v>0</v>
      </c>
      <c r="L1100">
        <v>0</v>
      </c>
      <c r="M1100">
        <v>0</v>
      </c>
    </row>
    <row r="1101" spans="1:13" ht="15" customHeight="1" x14ac:dyDescent="0.25">
      <c r="A1101" t="s">
        <v>2398</v>
      </c>
      <c r="B1101" t="s">
        <v>135</v>
      </c>
      <c r="C1101" t="s">
        <v>388</v>
      </c>
      <c r="D1101" t="s">
        <v>2698</v>
      </c>
      <c r="E1101" t="s">
        <v>2692</v>
      </c>
      <c r="F1101">
        <v>24</v>
      </c>
      <c r="G1101">
        <v>715000</v>
      </c>
      <c r="H1101" t="s">
        <v>8</v>
      </c>
      <c r="I1101">
        <v>0</v>
      </c>
      <c r="J1101">
        <v>0</v>
      </c>
      <c r="K1101">
        <v>0</v>
      </c>
      <c r="L1101">
        <v>0</v>
      </c>
      <c r="M1101">
        <v>0</v>
      </c>
    </row>
    <row r="1102" spans="1:13" ht="15" customHeight="1" x14ac:dyDescent="0.25">
      <c r="A1102" t="s">
        <v>2167</v>
      </c>
      <c r="B1102" t="s">
        <v>63</v>
      </c>
      <c r="C1102">
        <v>0</v>
      </c>
      <c r="D1102" t="s">
        <v>127</v>
      </c>
      <c r="E1102" t="s">
        <v>2679</v>
      </c>
      <c r="F1102">
        <v>30</v>
      </c>
      <c r="G1102">
        <v>4250000</v>
      </c>
      <c r="H1102">
        <v>4250000</v>
      </c>
      <c r="I1102" t="s">
        <v>7</v>
      </c>
      <c r="J1102">
        <v>0</v>
      </c>
      <c r="K1102">
        <v>0</v>
      </c>
      <c r="L1102">
        <v>0</v>
      </c>
      <c r="M1102">
        <v>0</v>
      </c>
    </row>
    <row r="1103" spans="1:13" ht="15" customHeight="1" x14ac:dyDescent="0.25">
      <c r="A1103" t="s">
        <v>1914</v>
      </c>
      <c r="B1103" t="s">
        <v>26</v>
      </c>
      <c r="C1103" t="s">
        <v>388</v>
      </c>
      <c r="D1103" t="s">
        <v>381</v>
      </c>
      <c r="E1103" t="s">
        <v>2692</v>
      </c>
      <c r="F1103">
        <v>23</v>
      </c>
      <c r="G1103">
        <v>730000</v>
      </c>
      <c r="H1103" t="s">
        <v>8</v>
      </c>
      <c r="I1103">
        <v>0</v>
      </c>
      <c r="J1103">
        <v>0</v>
      </c>
      <c r="K1103">
        <v>0</v>
      </c>
      <c r="L1103">
        <v>0</v>
      </c>
      <c r="M1103">
        <v>0</v>
      </c>
    </row>
    <row r="1104" spans="1:13" ht="15" customHeight="1" x14ac:dyDescent="0.25">
      <c r="A1104" t="s">
        <v>1571</v>
      </c>
      <c r="B1104" t="s">
        <v>32</v>
      </c>
      <c r="C1104" t="s">
        <v>388</v>
      </c>
      <c r="D1104" t="s">
        <v>2440</v>
      </c>
      <c r="E1104" t="s">
        <v>2448</v>
      </c>
      <c r="F1104">
        <v>21</v>
      </c>
      <c r="G1104">
        <v>894166</v>
      </c>
      <c r="H1104">
        <v>894166</v>
      </c>
      <c r="I1104" t="s">
        <v>8</v>
      </c>
      <c r="J1104">
        <v>0</v>
      </c>
      <c r="K1104">
        <v>0</v>
      </c>
      <c r="L1104">
        <v>0</v>
      </c>
      <c r="M1104">
        <v>0</v>
      </c>
    </row>
    <row r="1105" spans="1:13" ht="15" customHeight="1" x14ac:dyDescent="0.25">
      <c r="A1105" t="s">
        <v>2322</v>
      </c>
      <c r="B1105" t="s">
        <v>30</v>
      </c>
      <c r="C1105">
        <v>0</v>
      </c>
      <c r="D1105" t="s">
        <v>2442</v>
      </c>
      <c r="E1105" t="s">
        <v>2441</v>
      </c>
      <c r="F1105">
        <v>29</v>
      </c>
      <c r="G1105">
        <v>700000</v>
      </c>
      <c r="H1105" t="s">
        <v>7</v>
      </c>
      <c r="I1105">
        <v>0</v>
      </c>
      <c r="J1105">
        <v>0</v>
      </c>
      <c r="K1105">
        <v>0</v>
      </c>
      <c r="L1105">
        <v>0</v>
      </c>
      <c r="M1105">
        <v>0</v>
      </c>
    </row>
    <row r="1106" spans="1:13" ht="15" customHeight="1" x14ac:dyDescent="0.25">
      <c r="A1106" t="s">
        <v>2770</v>
      </c>
      <c r="B1106" t="s">
        <v>16</v>
      </c>
      <c r="C1106" t="s">
        <v>422</v>
      </c>
      <c r="D1106" t="s">
        <v>88</v>
      </c>
      <c r="E1106" t="s">
        <v>2679</v>
      </c>
      <c r="F1106">
        <v>33</v>
      </c>
      <c r="G1106">
        <v>6250000</v>
      </c>
      <c r="H1106">
        <v>6250000</v>
      </c>
      <c r="I1106">
        <v>6250000</v>
      </c>
      <c r="J1106" t="s">
        <v>7</v>
      </c>
      <c r="K1106">
        <v>0</v>
      </c>
      <c r="L1106">
        <v>0</v>
      </c>
      <c r="M1106">
        <v>0</v>
      </c>
    </row>
    <row r="1107" spans="1:13" ht="15" customHeight="1" x14ac:dyDescent="0.25">
      <c r="A1107" t="s">
        <v>2554</v>
      </c>
      <c r="B1107" t="s">
        <v>34</v>
      </c>
      <c r="C1107">
        <v>0</v>
      </c>
      <c r="D1107" t="s">
        <v>2446</v>
      </c>
      <c r="E1107" t="s">
        <v>2448</v>
      </c>
      <c r="F1107">
        <v>24</v>
      </c>
      <c r="G1107">
        <v>700000</v>
      </c>
      <c r="H1107">
        <v>700000</v>
      </c>
      <c r="I1107" t="s">
        <v>8</v>
      </c>
      <c r="J1107">
        <v>0</v>
      </c>
      <c r="K1107">
        <v>0</v>
      </c>
      <c r="L1107">
        <v>0</v>
      </c>
      <c r="M1107">
        <v>0</v>
      </c>
    </row>
    <row r="1108" spans="1:13" ht="15" customHeight="1" x14ac:dyDescent="0.25">
      <c r="A1108" t="s">
        <v>1789</v>
      </c>
      <c r="B1108" t="s">
        <v>28</v>
      </c>
      <c r="C1108">
        <v>0</v>
      </c>
      <c r="D1108" t="s">
        <v>2444</v>
      </c>
      <c r="E1108" t="s">
        <v>2441</v>
      </c>
      <c r="F1108">
        <v>30</v>
      </c>
      <c r="G1108">
        <v>1600000</v>
      </c>
      <c r="H1108">
        <v>1600000</v>
      </c>
      <c r="I1108" t="s">
        <v>7</v>
      </c>
      <c r="J1108">
        <v>0</v>
      </c>
      <c r="K1108">
        <v>0</v>
      </c>
      <c r="L1108">
        <v>0</v>
      </c>
      <c r="M1108">
        <v>0</v>
      </c>
    </row>
    <row r="1109" spans="1:13" ht="15" customHeight="1" x14ac:dyDescent="0.25">
      <c r="A1109" t="s">
        <v>2117</v>
      </c>
      <c r="B1109" t="s">
        <v>6</v>
      </c>
      <c r="C1109">
        <v>0</v>
      </c>
      <c r="D1109" t="s">
        <v>2523</v>
      </c>
      <c r="E1109" t="s">
        <v>2441</v>
      </c>
      <c r="F1109">
        <v>26</v>
      </c>
      <c r="G1109">
        <v>3789444</v>
      </c>
      <c r="H1109">
        <v>3789444</v>
      </c>
      <c r="I1109">
        <v>3789444</v>
      </c>
      <c r="J1109" t="s">
        <v>7</v>
      </c>
      <c r="K1109">
        <v>0</v>
      </c>
      <c r="L1109">
        <v>0</v>
      </c>
      <c r="M1109">
        <v>0</v>
      </c>
    </row>
    <row r="1110" spans="1:13" ht="15" customHeight="1" x14ac:dyDescent="0.25">
      <c r="A1110" t="s">
        <v>1924</v>
      </c>
      <c r="B1110" t="s">
        <v>15</v>
      </c>
      <c r="C1110">
        <v>0</v>
      </c>
      <c r="D1110" t="s">
        <v>2440</v>
      </c>
      <c r="E1110" t="s">
        <v>2441</v>
      </c>
      <c r="F1110">
        <v>22</v>
      </c>
      <c r="G1110" t="s">
        <v>8</v>
      </c>
      <c r="H1110">
        <v>0</v>
      </c>
      <c r="I1110">
        <v>0</v>
      </c>
      <c r="J1110">
        <v>0</v>
      </c>
      <c r="K1110">
        <v>0</v>
      </c>
      <c r="L1110">
        <v>0</v>
      </c>
      <c r="M1110">
        <v>0</v>
      </c>
    </row>
    <row r="1111" spans="1:13" ht="15" customHeight="1" x14ac:dyDescent="0.25">
      <c r="A1111" t="s">
        <v>1362</v>
      </c>
      <c r="B1111" t="s">
        <v>9</v>
      </c>
      <c r="C1111" t="s">
        <v>383</v>
      </c>
      <c r="D1111" t="s">
        <v>127</v>
      </c>
      <c r="E1111" t="s">
        <v>2441</v>
      </c>
      <c r="F1111">
        <v>32</v>
      </c>
      <c r="G1111">
        <v>7000000</v>
      </c>
      <c r="H1111">
        <v>7000000</v>
      </c>
      <c r="I1111" t="s">
        <v>7</v>
      </c>
      <c r="J1111">
        <v>0</v>
      </c>
      <c r="K1111">
        <v>0</v>
      </c>
      <c r="L1111">
        <v>0</v>
      </c>
      <c r="M1111">
        <v>0</v>
      </c>
    </row>
    <row r="1112" spans="1:13" ht="15" customHeight="1" x14ac:dyDescent="0.25">
      <c r="A1112" t="s">
        <v>1622</v>
      </c>
      <c r="B1112" t="s">
        <v>21</v>
      </c>
      <c r="C1112">
        <v>0</v>
      </c>
      <c r="D1112" t="s">
        <v>73</v>
      </c>
      <c r="E1112" t="s">
        <v>2441</v>
      </c>
      <c r="F1112">
        <v>26</v>
      </c>
      <c r="G1112">
        <v>4000000</v>
      </c>
      <c r="H1112">
        <v>4000000</v>
      </c>
      <c r="I1112">
        <v>4000000</v>
      </c>
      <c r="J1112" t="s">
        <v>7</v>
      </c>
      <c r="K1112">
        <v>0</v>
      </c>
      <c r="L1112">
        <v>0</v>
      </c>
      <c r="M1112">
        <v>0</v>
      </c>
    </row>
    <row r="1113" spans="1:13" ht="15" customHeight="1" x14ac:dyDescent="0.25">
      <c r="A1113" t="s">
        <v>1443</v>
      </c>
      <c r="B1113" t="s">
        <v>17</v>
      </c>
      <c r="C1113" t="s">
        <v>388</v>
      </c>
      <c r="D1113" t="s">
        <v>2464</v>
      </c>
      <c r="E1113" t="s">
        <v>2441</v>
      </c>
      <c r="F1113">
        <v>20</v>
      </c>
      <c r="G1113">
        <v>1710833</v>
      </c>
      <c r="H1113">
        <v>1710833</v>
      </c>
      <c r="I1113" t="s">
        <v>8</v>
      </c>
      <c r="J1113">
        <v>0</v>
      </c>
      <c r="K1113">
        <v>0</v>
      </c>
      <c r="L1113">
        <v>0</v>
      </c>
      <c r="M1113">
        <v>0</v>
      </c>
    </row>
    <row r="1114" spans="1:13" ht="15" customHeight="1" x14ac:dyDescent="0.25">
      <c r="A1114" t="s">
        <v>1804</v>
      </c>
      <c r="B1114" t="s">
        <v>28</v>
      </c>
      <c r="C1114" t="s">
        <v>388</v>
      </c>
      <c r="D1114" t="s">
        <v>2442</v>
      </c>
      <c r="E1114" t="s">
        <v>2448</v>
      </c>
      <c r="F1114">
        <v>20</v>
      </c>
      <c r="G1114">
        <v>863333</v>
      </c>
      <c r="H1114">
        <v>863333</v>
      </c>
      <c r="I1114">
        <v>863333</v>
      </c>
      <c r="J1114" t="s">
        <v>8</v>
      </c>
      <c r="K1114">
        <v>0</v>
      </c>
      <c r="L1114">
        <v>0</v>
      </c>
      <c r="M1114">
        <v>0</v>
      </c>
    </row>
    <row r="1115" spans="1:13" ht="15" customHeight="1" x14ac:dyDescent="0.25">
      <c r="A1115" t="s">
        <v>2014</v>
      </c>
      <c r="B1115" t="s">
        <v>21</v>
      </c>
      <c r="C1115">
        <v>0</v>
      </c>
      <c r="D1115" t="s">
        <v>2452</v>
      </c>
      <c r="E1115" t="s">
        <v>2448</v>
      </c>
      <c r="F1115">
        <v>26</v>
      </c>
      <c r="G1115">
        <v>700000</v>
      </c>
      <c r="H1115" t="s">
        <v>7</v>
      </c>
      <c r="I1115">
        <v>0</v>
      </c>
      <c r="J1115">
        <v>0</v>
      </c>
      <c r="K1115">
        <v>0</v>
      </c>
      <c r="L1115">
        <v>0</v>
      </c>
      <c r="M1115">
        <v>0</v>
      </c>
    </row>
    <row r="1116" spans="1:13" ht="15" customHeight="1" x14ac:dyDescent="0.25">
      <c r="A1116" t="s">
        <v>2697</v>
      </c>
      <c r="B1116" t="s">
        <v>33</v>
      </c>
      <c r="C1116">
        <v>0</v>
      </c>
      <c r="D1116" t="s">
        <v>2682</v>
      </c>
      <c r="E1116">
        <v>0</v>
      </c>
      <c r="F1116">
        <v>33</v>
      </c>
      <c r="G1116" t="s">
        <v>2696</v>
      </c>
      <c r="H1116">
        <v>0</v>
      </c>
      <c r="I1116">
        <v>0</v>
      </c>
      <c r="J1116">
        <v>0</v>
      </c>
      <c r="K1116">
        <v>0</v>
      </c>
      <c r="L1116">
        <v>0</v>
      </c>
      <c r="M1116">
        <v>0</v>
      </c>
    </row>
    <row r="1117" spans="1:13" ht="15" customHeight="1" x14ac:dyDescent="0.25">
      <c r="A1117" t="s">
        <v>2372</v>
      </c>
      <c r="B1117" t="s">
        <v>135</v>
      </c>
      <c r="C1117">
        <v>0</v>
      </c>
      <c r="D1117" t="s">
        <v>88</v>
      </c>
      <c r="E1117" t="s">
        <v>2679</v>
      </c>
      <c r="F1117">
        <v>32</v>
      </c>
      <c r="G1117">
        <v>2775000</v>
      </c>
      <c r="H1117" t="s">
        <v>7</v>
      </c>
      <c r="I1117">
        <v>0</v>
      </c>
      <c r="J1117">
        <v>0</v>
      </c>
      <c r="K1117">
        <v>0</v>
      </c>
      <c r="L1117">
        <v>0</v>
      </c>
      <c r="M1117">
        <v>0</v>
      </c>
    </row>
    <row r="1118" spans="1:13" ht="15" customHeight="1" x14ac:dyDescent="0.25">
      <c r="A1118" t="s">
        <v>2285</v>
      </c>
      <c r="B1118" t="s">
        <v>20</v>
      </c>
      <c r="C1118" t="s">
        <v>388</v>
      </c>
      <c r="D1118" t="s">
        <v>2447</v>
      </c>
      <c r="E1118" t="s">
        <v>2448</v>
      </c>
      <c r="F1118">
        <v>22</v>
      </c>
      <c r="G1118">
        <v>733333</v>
      </c>
      <c r="H1118" t="s">
        <v>8</v>
      </c>
      <c r="I1118">
        <v>0</v>
      </c>
      <c r="J1118">
        <v>0</v>
      </c>
      <c r="K1118">
        <v>0</v>
      </c>
      <c r="L1118">
        <v>0</v>
      </c>
      <c r="M1118">
        <v>0</v>
      </c>
    </row>
    <row r="1119" spans="1:13" ht="15" customHeight="1" x14ac:dyDescent="0.25">
      <c r="A1119" t="s">
        <v>2137</v>
      </c>
      <c r="B1119" t="s">
        <v>6</v>
      </c>
      <c r="C1119" t="s">
        <v>388</v>
      </c>
      <c r="D1119" t="s">
        <v>127</v>
      </c>
      <c r="E1119" t="s">
        <v>2448</v>
      </c>
      <c r="F1119">
        <v>23</v>
      </c>
      <c r="G1119">
        <v>925000</v>
      </c>
      <c r="H1119" t="s">
        <v>8</v>
      </c>
      <c r="I1119">
        <v>0</v>
      </c>
      <c r="J1119">
        <v>0</v>
      </c>
      <c r="K1119">
        <v>0</v>
      </c>
      <c r="L1119">
        <v>0</v>
      </c>
      <c r="M1119">
        <v>0</v>
      </c>
    </row>
    <row r="1120" spans="1:13" ht="15" customHeight="1" x14ac:dyDescent="0.25">
      <c r="A1120" t="s">
        <v>1496</v>
      </c>
      <c r="B1120" t="s">
        <v>22</v>
      </c>
      <c r="C1120">
        <v>0</v>
      </c>
      <c r="D1120" t="s">
        <v>2447</v>
      </c>
      <c r="E1120" t="s">
        <v>2441</v>
      </c>
      <c r="F1120">
        <v>26</v>
      </c>
      <c r="G1120">
        <v>1500000</v>
      </c>
      <c r="H1120">
        <v>1500000</v>
      </c>
      <c r="I1120" t="s">
        <v>7</v>
      </c>
      <c r="J1120">
        <v>0</v>
      </c>
      <c r="K1120">
        <v>0</v>
      </c>
      <c r="L1120">
        <v>0</v>
      </c>
      <c r="M1120">
        <v>0</v>
      </c>
    </row>
    <row r="1121" spans="1:13" ht="15" customHeight="1" x14ac:dyDescent="0.25">
      <c r="A1121" t="s">
        <v>1466</v>
      </c>
      <c r="B1121" t="s">
        <v>11</v>
      </c>
      <c r="C1121">
        <v>0</v>
      </c>
      <c r="D1121" t="s">
        <v>127</v>
      </c>
      <c r="E1121" t="s">
        <v>2441</v>
      </c>
      <c r="F1121">
        <v>31</v>
      </c>
      <c r="G1121">
        <v>3400000</v>
      </c>
      <c r="H1121">
        <v>3400000</v>
      </c>
      <c r="I1121" t="s">
        <v>7</v>
      </c>
      <c r="J1121">
        <v>0</v>
      </c>
      <c r="K1121">
        <v>0</v>
      </c>
      <c r="L1121">
        <v>0</v>
      </c>
      <c r="M1121">
        <v>0</v>
      </c>
    </row>
    <row r="1122" spans="1:13" ht="15" customHeight="1" x14ac:dyDescent="0.25">
      <c r="A1122" t="s">
        <v>1394</v>
      </c>
      <c r="B1122" t="s">
        <v>10</v>
      </c>
      <c r="C1122">
        <v>0</v>
      </c>
      <c r="D1122" t="s">
        <v>2680</v>
      </c>
      <c r="E1122" t="s">
        <v>2679</v>
      </c>
      <c r="F1122">
        <v>23</v>
      </c>
      <c r="G1122">
        <v>3650000</v>
      </c>
      <c r="H1122" t="s">
        <v>8</v>
      </c>
      <c r="I1122">
        <v>0</v>
      </c>
      <c r="J1122">
        <v>0</v>
      </c>
      <c r="K1122">
        <v>0</v>
      </c>
      <c r="L1122">
        <v>0</v>
      </c>
      <c r="M1122">
        <v>0</v>
      </c>
    </row>
    <row r="1123" spans="1:13" ht="15" customHeight="1" x14ac:dyDescent="0.25">
      <c r="A1123" t="s">
        <v>2064</v>
      </c>
      <c r="B1123" t="s">
        <v>31</v>
      </c>
      <c r="C1123">
        <v>0</v>
      </c>
      <c r="D1123" t="s">
        <v>381</v>
      </c>
      <c r="E1123" t="s">
        <v>2692</v>
      </c>
      <c r="F1123">
        <v>23</v>
      </c>
      <c r="G1123">
        <v>750000</v>
      </c>
      <c r="H1123" t="s">
        <v>8</v>
      </c>
      <c r="I1123">
        <v>0</v>
      </c>
      <c r="J1123">
        <v>0</v>
      </c>
      <c r="K1123">
        <v>0</v>
      </c>
      <c r="L1123">
        <v>0</v>
      </c>
      <c r="M1123">
        <v>0</v>
      </c>
    </row>
    <row r="1124" spans="1:13" ht="15" customHeight="1" x14ac:dyDescent="0.25">
      <c r="A1124" t="s">
        <v>2262</v>
      </c>
      <c r="B1124" t="s">
        <v>20</v>
      </c>
      <c r="C1124">
        <v>0</v>
      </c>
      <c r="D1124" t="s">
        <v>2444</v>
      </c>
      <c r="E1124" t="s">
        <v>2448</v>
      </c>
      <c r="F1124">
        <v>24</v>
      </c>
      <c r="G1124">
        <v>874125</v>
      </c>
      <c r="H1124" t="s">
        <v>8</v>
      </c>
      <c r="I1124">
        <v>0</v>
      </c>
      <c r="J1124">
        <v>0</v>
      </c>
      <c r="K1124">
        <v>0</v>
      </c>
      <c r="L1124">
        <v>0</v>
      </c>
      <c r="M1124">
        <v>0</v>
      </c>
    </row>
    <row r="1125" spans="1:13" ht="15" customHeight="1" x14ac:dyDescent="0.25">
      <c r="A1125" t="s">
        <v>1654</v>
      </c>
      <c r="B1125" t="s">
        <v>15</v>
      </c>
      <c r="C1125">
        <v>0</v>
      </c>
      <c r="D1125" t="s">
        <v>82</v>
      </c>
      <c r="E1125" t="s">
        <v>2448</v>
      </c>
      <c r="F1125">
        <v>25</v>
      </c>
      <c r="G1125">
        <v>700000</v>
      </c>
      <c r="H1125">
        <v>700000</v>
      </c>
      <c r="I1125" t="s">
        <v>7</v>
      </c>
      <c r="J1125">
        <v>0</v>
      </c>
      <c r="K1125">
        <v>0</v>
      </c>
      <c r="L1125">
        <v>0</v>
      </c>
      <c r="M1125">
        <v>0</v>
      </c>
    </row>
    <row r="1126" spans="1:13" ht="15" customHeight="1" x14ac:dyDescent="0.25">
      <c r="A1126" t="s">
        <v>1475</v>
      </c>
      <c r="B1126" t="s">
        <v>2533</v>
      </c>
      <c r="C1126" t="s">
        <v>388</v>
      </c>
      <c r="D1126" t="s">
        <v>2686</v>
      </c>
      <c r="E1126" t="s">
        <v>2692</v>
      </c>
      <c r="F1126">
        <v>23</v>
      </c>
      <c r="G1126">
        <v>740000</v>
      </c>
      <c r="H1126" t="s">
        <v>8</v>
      </c>
      <c r="I1126">
        <v>0</v>
      </c>
      <c r="J1126">
        <v>0</v>
      </c>
      <c r="K1126">
        <v>0</v>
      </c>
      <c r="L1126">
        <v>0</v>
      </c>
      <c r="M1126">
        <v>0</v>
      </c>
    </row>
    <row r="1127" spans="1:13" ht="15" customHeight="1" x14ac:dyDescent="0.25">
      <c r="A1127" t="s">
        <v>2569</v>
      </c>
      <c r="B1127" t="s">
        <v>26</v>
      </c>
      <c r="C1127" t="s">
        <v>388</v>
      </c>
      <c r="D1127" t="s">
        <v>82</v>
      </c>
      <c r="E1127" t="s">
        <v>2692</v>
      </c>
      <c r="F1127">
        <v>21</v>
      </c>
      <c r="G1127">
        <v>925000</v>
      </c>
      <c r="H1127">
        <v>925000</v>
      </c>
      <c r="I1127">
        <v>925000</v>
      </c>
      <c r="J1127" t="s">
        <v>8</v>
      </c>
      <c r="K1127">
        <v>0</v>
      </c>
      <c r="L1127">
        <v>0</v>
      </c>
      <c r="M1127">
        <v>0</v>
      </c>
    </row>
    <row r="1128" spans="1:13" ht="15" customHeight="1" x14ac:dyDescent="0.25">
      <c r="A1128" t="s">
        <v>2042</v>
      </c>
      <c r="B1128" t="s">
        <v>23</v>
      </c>
      <c r="C1128" t="s">
        <v>405</v>
      </c>
      <c r="D1128" t="s">
        <v>73</v>
      </c>
      <c r="E1128" t="s">
        <v>2692</v>
      </c>
      <c r="F1128">
        <v>22</v>
      </c>
      <c r="G1128">
        <v>691666</v>
      </c>
      <c r="H1128" t="s">
        <v>8</v>
      </c>
      <c r="I1128">
        <v>0</v>
      </c>
      <c r="J1128">
        <v>0</v>
      </c>
      <c r="K1128">
        <v>0</v>
      </c>
      <c r="L1128">
        <v>0</v>
      </c>
      <c r="M1128">
        <v>0</v>
      </c>
    </row>
    <row r="1129" spans="1:13" ht="15" customHeight="1" x14ac:dyDescent="0.25">
      <c r="A1129" t="s">
        <v>2156</v>
      </c>
      <c r="B1129" t="s">
        <v>63</v>
      </c>
      <c r="C1129" t="s">
        <v>383</v>
      </c>
      <c r="D1129" t="s">
        <v>73</v>
      </c>
      <c r="E1129" t="s">
        <v>2679</v>
      </c>
      <c r="F1129">
        <v>34</v>
      </c>
      <c r="G1129">
        <v>1250000</v>
      </c>
      <c r="H1129" t="s">
        <v>7</v>
      </c>
      <c r="I1129">
        <v>0</v>
      </c>
      <c r="J1129">
        <v>0</v>
      </c>
      <c r="K1129">
        <v>0</v>
      </c>
      <c r="L1129">
        <v>0</v>
      </c>
      <c r="M1129">
        <v>0</v>
      </c>
    </row>
    <row r="1130" spans="1:13" ht="15" customHeight="1" x14ac:dyDescent="0.25">
      <c r="A1130" t="s">
        <v>2762</v>
      </c>
      <c r="B1130" t="s">
        <v>33</v>
      </c>
      <c r="C1130">
        <v>0</v>
      </c>
      <c r="D1130" t="s">
        <v>382</v>
      </c>
      <c r="E1130" t="s">
        <v>2679</v>
      </c>
      <c r="F1130">
        <v>25</v>
      </c>
      <c r="G1130">
        <v>5000000</v>
      </c>
      <c r="H1130">
        <v>5000000</v>
      </c>
      <c r="I1130">
        <v>5000000</v>
      </c>
      <c r="J1130" t="s">
        <v>7</v>
      </c>
      <c r="K1130">
        <v>0</v>
      </c>
      <c r="L1130">
        <v>0</v>
      </c>
      <c r="M1130">
        <v>0</v>
      </c>
    </row>
    <row r="1131" spans="1:13" ht="15" customHeight="1" x14ac:dyDescent="0.25">
      <c r="A1131" t="s">
        <v>1839</v>
      </c>
      <c r="B1131" t="s">
        <v>29</v>
      </c>
      <c r="C1131">
        <v>0</v>
      </c>
      <c r="D1131" t="s">
        <v>82</v>
      </c>
      <c r="E1131" t="s">
        <v>2679</v>
      </c>
      <c r="F1131">
        <v>25</v>
      </c>
      <c r="G1131">
        <v>850000</v>
      </c>
      <c r="H1131" t="s">
        <v>8</v>
      </c>
      <c r="I1131">
        <v>0</v>
      </c>
      <c r="J1131">
        <v>0</v>
      </c>
      <c r="K1131">
        <v>0</v>
      </c>
      <c r="L1131">
        <v>0</v>
      </c>
      <c r="M1131">
        <v>0</v>
      </c>
    </row>
    <row r="1132" spans="1:13" ht="15" customHeight="1" x14ac:dyDescent="0.25">
      <c r="A1132" t="s">
        <v>2033</v>
      </c>
      <c r="B1132" t="s">
        <v>23</v>
      </c>
      <c r="C1132" t="s">
        <v>2717</v>
      </c>
      <c r="D1132" t="s">
        <v>127</v>
      </c>
      <c r="E1132" t="s">
        <v>2679</v>
      </c>
      <c r="F1132">
        <v>36</v>
      </c>
      <c r="G1132">
        <v>5000000</v>
      </c>
      <c r="H1132">
        <v>5000000</v>
      </c>
      <c r="I1132" t="s">
        <v>7</v>
      </c>
      <c r="J1132">
        <v>0</v>
      </c>
      <c r="K1132">
        <v>0</v>
      </c>
      <c r="L1132">
        <v>0</v>
      </c>
      <c r="M1132">
        <v>0</v>
      </c>
    </row>
    <row r="1133" spans="1:13" ht="15" customHeight="1" x14ac:dyDescent="0.25">
      <c r="A1133" t="s">
        <v>1395</v>
      </c>
      <c r="B1133" t="s">
        <v>10</v>
      </c>
      <c r="C1133">
        <v>0</v>
      </c>
      <c r="D1133" t="s">
        <v>381</v>
      </c>
      <c r="E1133" t="s">
        <v>2679</v>
      </c>
      <c r="F1133">
        <v>24</v>
      </c>
      <c r="G1133">
        <v>5400000</v>
      </c>
      <c r="H1133">
        <v>5400000</v>
      </c>
      <c r="I1133">
        <v>5400000</v>
      </c>
      <c r="J1133" t="s">
        <v>7</v>
      </c>
      <c r="K1133">
        <v>0</v>
      </c>
      <c r="L1133">
        <v>0</v>
      </c>
      <c r="M1133">
        <v>0</v>
      </c>
    </row>
    <row r="1134" spans="1:13" ht="15" customHeight="1" x14ac:dyDescent="0.25">
      <c r="A1134" t="s">
        <v>1958</v>
      </c>
      <c r="B1134" t="s">
        <v>9</v>
      </c>
      <c r="C1134">
        <v>0</v>
      </c>
      <c r="D1134" t="s">
        <v>2440</v>
      </c>
      <c r="E1134" t="s">
        <v>2441</v>
      </c>
      <c r="F1134">
        <v>26</v>
      </c>
      <c r="G1134">
        <v>1000000</v>
      </c>
      <c r="H1134" t="s">
        <v>8</v>
      </c>
      <c r="I1134">
        <v>0</v>
      </c>
      <c r="J1134">
        <v>0</v>
      </c>
      <c r="K1134">
        <v>0</v>
      </c>
      <c r="L1134">
        <v>0</v>
      </c>
      <c r="M1134">
        <v>0</v>
      </c>
    </row>
    <row r="1135" spans="1:13" ht="15" customHeight="1" x14ac:dyDescent="0.25">
      <c r="A1135" t="s">
        <v>2123</v>
      </c>
      <c r="B1135" t="s">
        <v>6</v>
      </c>
      <c r="C1135">
        <v>0</v>
      </c>
      <c r="D1135" t="s">
        <v>2442</v>
      </c>
      <c r="E1135" t="s">
        <v>2441</v>
      </c>
      <c r="F1135">
        <v>23</v>
      </c>
      <c r="G1135">
        <v>1498925</v>
      </c>
      <c r="H1135">
        <v>1498925</v>
      </c>
      <c r="I1135" t="s">
        <v>8</v>
      </c>
      <c r="J1135">
        <v>0</v>
      </c>
      <c r="K1135">
        <v>0</v>
      </c>
      <c r="L1135">
        <v>0</v>
      </c>
      <c r="M1135">
        <v>0</v>
      </c>
    </row>
    <row r="1136" spans="1:13" ht="15" customHeight="1" x14ac:dyDescent="0.25">
      <c r="A1136" t="s">
        <v>2206</v>
      </c>
      <c r="B1136" t="s">
        <v>12</v>
      </c>
      <c r="C1136">
        <v>0</v>
      </c>
      <c r="D1136" t="s">
        <v>127</v>
      </c>
      <c r="E1136" t="s">
        <v>2441</v>
      </c>
      <c r="F1136">
        <v>26</v>
      </c>
      <c r="G1136">
        <v>2750000</v>
      </c>
      <c r="H1136">
        <v>2750000</v>
      </c>
      <c r="I1136" t="s">
        <v>7</v>
      </c>
      <c r="J1136">
        <v>0</v>
      </c>
      <c r="K1136">
        <v>0</v>
      </c>
      <c r="L1136">
        <v>0</v>
      </c>
      <c r="M1136">
        <v>0</v>
      </c>
    </row>
    <row r="1137" spans="1:13" ht="15" customHeight="1" x14ac:dyDescent="0.25">
      <c r="A1137" t="s">
        <v>1971</v>
      </c>
      <c r="B1137" t="s">
        <v>16</v>
      </c>
      <c r="C1137" t="s">
        <v>388</v>
      </c>
      <c r="D1137" t="s">
        <v>93</v>
      </c>
      <c r="E1137" t="s">
        <v>2692</v>
      </c>
      <c r="F1137">
        <v>20</v>
      </c>
      <c r="G1137">
        <v>894167</v>
      </c>
      <c r="H1137">
        <v>894167</v>
      </c>
      <c r="I1137">
        <v>894167</v>
      </c>
      <c r="J1137" t="s">
        <v>8</v>
      </c>
      <c r="K1137">
        <v>0</v>
      </c>
      <c r="L1137">
        <v>0</v>
      </c>
      <c r="M1137">
        <v>0</v>
      </c>
    </row>
    <row r="1138" spans="1:13" ht="15" customHeight="1" x14ac:dyDescent="0.25">
      <c r="A1138" t="s">
        <v>2214</v>
      </c>
      <c r="B1138" t="s">
        <v>12</v>
      </c>
      <c r="C1138">
        <v>0</v>
      </c>
      <c r="D1138" t="s">
        <v>2440</v>
      </c>
      <c r="E1138" t="s">
        <v>2448</v>
      </c>
      <c r="F1138">
        <v>27</v>
      </c>
      <c r="G1138">
        <v>700000</v>
      </c>
      <c r="H1138" t="s">
        <v>7</v>
      </c>
      <c r="I1138">
        <v>0</v>
      </c>
      <c r="J1138">
        <v>0</v>
      </c>
      <c r="K1138">
        <v>0</v>
      </c>
      <c r="L1138">
        <v>0</v>
      </c>
      <c r="M1138">
        <v>0</v>
      </c>
    </row>
    <row r="1139" spans="1:13" ht="15" customHeight="1" x14ac:dyDescent="0.25">
      <c r="A1139" t="s">
        <v>1673</v>
      </c>
      <c r="B1139" t="s">
        <v>14</v>
      </c>
      <c r="C1139">
        <v>0</v>
      </c>
      <c r="D1139" t="s">
        <v>2442</v>
      </c>
      <c r="E1139" t="s">
        <v>2441</v>
      </c>
      <c r="F1139">
        <v>24</v>
      </c>
      <c r="G1139">
        <v>874125</v>
      </c>
      <c r="H1139" t="s">
        <v>8</v>
      </c>
      <c r="I1139">
        <v>0</v>
      </c>
      <c r="J1139">
        <v>0</v>
      </c>
      <c r="K1139">
        <v>0</v>
      </c>
      <c r="L1139">
        <v>0</v>
      </c>
      <c r="M1139">
        <v>0</v>
      </c>
    </row>
    <row r="1140" spans="1:13" ht="15" customHeight="1" x14ac:dyDescent="0.25">
      <c r="A1140" t="s">
        <v>2623</v>
      </c>
      <c r="B1140" t="s">
        <v>21</v>
      </c>
      <c r="C1140" t="s">
        <v>388</v>
      </c>
      <c r="D1140" t="s">
        <v>127</v>
      </c>
      <c r="E1140" t="s">
        <v>2448</v>
      </c>
      <c r="F1140">
        <v>23</v>
      </c>
      <c r="G1140">
        <v>1387500</v>
      </c>
      <c r="H1140" t="s">
        <v>8</v>
      </c>
      <c r="I1140">
        <v>0</v>
      </c>
      <c r="J1140">
        <v>0</v>
      </c>
      <c r="K1140">
        <v>0</v>
      </c>
      <c r="L1140">
        <v>0</v>
      </c>
      <c r="M1140">
        <v>0</v>
      </c>
    </row>
    <row r="1141" spans="1:13" ht="15" customHeight="1" x14ac:dyDescent="0.25">
      <c r="A1141" t="s">
        <v>1545</v>
      </c>
      <c r="B1141" t="s">
        <v>27</v>
      </c>
      <c r="C1141">
        <v>0</v>
      </c>
      <c r="D1141" t="s">
        <v>2440</v>
      </c>
      <c r="E1141" t="s">
        <v>2448</v>
      </c>
      <c r="F1141">
        <v>25</v>
      </c>
      <c r="G1141">
        <v>725000</v>
      </c>
      <c r="H1141" t="s">
        <v>8</v>
      </c>
      <c r="I1141">
        <v>0</v>
      </c>
      <c r="J1141">
        <v>0</v>
      </c>
      <c r="K1141">
        <v>0</v>
      </c>
      <c r="L1141">
        <v>0</v>
      </c>
      <c r="M1141">
        <v>0</v>
      </c>
    </row>
    <row r="1142" spans="1:13" ht="15" customHeight="1" x14ac:dyDescent="0.25">
      <c r="A1142" t="s">
        <v>2504</v>
      </c>
      <c r="B1142" t="s">
        <v>18</v>
      </c>
      <c r="C1142" t="s">
        <v>390</v>
      </c>
      <c r="D1142" t="s">
        <v>127</v>
      </c>
      <c r="E1142" t="s">
        <v>391</v>
      </c>
      <c r="F1142">
        <v>19</v>
      </c>
      <c r="G1142">
        <v>925000</v>
      </c>
      <c r="H1142">
        <v>925000</v>
      </c>
      <c r="I1142">
        <v>925000</v>
      </c>
      <c r="J1142" t="s">
        <v>8</v>
      </c>
      <c r="K1142">
        <v>0</v>
      </c>
      <c r="L1142">
        <v>0</v>
      </c>
      <c r="M1142">
        <v>0</v>
      </c>
    </row>
    <row r="1143" spans="1:13" ht="15" customHeight="1" x14ac:dyDescent="0.25">
      <c r="A1143" t="s">
        <v>1393</v>
      </c>
      <c r="B1143" t="s">
        <v>10</v>
      </c>
      <c r="C1143">
        <v>0</v>
      </c>
      <c r="D1143" t="s">
        <v>2681</v>
      </c>
      <c r="E1143" t="s">
        <v>2679</v>
      </c>
      <c r="F1143">
        <v>26</v>
      </c>
      <c r="G1143">
        <v>2000000</v>
      </c>
      <c r="H1143" t="s">
        <v>8</v>
      </c>
      <c r="I1143">
        <v>0</v>
      </c>
      <c r="J1143">
        <v>0</v>
      </c>
      <c r="K1143">
        <v>0</v>
      </c>
      <c r="L1143">
        <v>0</v>
      </c>
      <c r="M1143">
        <v>0</v>
      </c>
    </row>
    <row r="1144" spans="1:13" ht="15" customHeight="1" x14ac:dyDescent="0.25">
      <c r="A1144" t="s">
        <v>2449</v>
      </c>
      <c r="B1144" t="s">
        <v>135</v>
      </c>
      <c r="C1144" t="s">
        <v>388</v>
      </c>
      <c r="D1144" t="s">
        <v>88</v>
      </c>
      <c r="E1144" t="s">
        <v>2692</v>
      </c>
      <c r="F1144">
        <v>20</v>
      </c>
      <c r="G1144">
        <v>900000</v>
      </c>
      <c r="H1144">
        <v>900000</v>
      </c>
      <c r="I1144">
        <v>900000</v>
      </c>
      <c r="J1144" t="s">
        <v>8</v>
      </c>
      <c r="K1144">
        <v>0</v>
      </c>
      <c r="L1144">
        <v>0</v>
      </c>
      <c r="M1144">
        <v>0</v>
      </c>
    </row>
    <row r="1145" spans="1:13" ht="15" customHeight="1" x14ac:dyDescent="0.25">
      <c r="A1145" t="s">
        <v>1780</v>
      </c>
      <c r="B1145" t="s">
        <v>26</v>
      </c>
      <c r="C1145" t="s">
        <v>388</v>
      </c>
      <c r="D1145" t="s">
        <v>88</v>
      </c>
      <c r="E1145" t="s">
        <v>2692</v>
      </c>
      <c r="F1145">
        <v>21</v>
      </c>
      <c r="G1145">
        <v>750833</v>
      </c>
      <c r="H1145">
        <v>750833</v>
      </c>
      <c r="I1145" t="s">
        <v>8</v>
      </c>
      <c r="J1145">
        <v>0</v>
      </c>
      <c r="K1145">
        <v>0</v>
      </c>
      <c r="L1145">
        <v>0</v>
      </c>
      <c r="M1145">
        <v>0</v>
      </c>
    </row>
    <row r="1146" spans="1:13" ht="15" customHeight="1" x14ac:dyDescent="0.25">
      <c r="A1146" t="s">
        <v>1721</v>
      </c>
      <c r="B1146" t="s">
        <v>24</v>
      </c>
      <c r="C1146">
        <v>0</v>
      </c>
      <c r="D1146" t="s">
        <v>2455</v>
      </c>
      <c r="E1146" t="s">
        <v>2441</v>
      </c>
      <c r="F1146">
        <v>26</v>
      </c>
      <c r="G1146">
        <v>700000</v>
      </c>
      <c r="H1146" t="s">
        <v>7</v>
      </c>
      <c r="I1146">
        <v>0</v>
      </c>
      <c r="J1146">
        <v>0</v>
      </c>
      <c r="K1146">
        <v>0</v>
      </c>
      <c r="L1146">
        <v>0</v>
      </c>
      <c r="M1146">
        <v>0</v>
      </c>
    </row>
    <row r="1147" spans="1:13" ht="15" customHeight="1" x14ac:dyDescent="0.25">
      <c r="A1147" t="s">
        <v>2908</v>
      </c>
      <c r="B1147" t="s">
        <v>15</v>
      </c>
      <c r="C1147">
        <v>0</v>
      </c>
      <c r="D1147" t="s">
        <v>2447</v>
      </c>
      <c r="E1147" t="s">
        <v>2448</v>
      </c>
      <c r="F1147">
        <v>25</v>
      </c>
      <c r="G1147">
        <v>750000</v>
      </c>
      <c r="H1147">
        <v>750000</v>
      </c>
      <c r="I1147" t="s">
        <v>7</v>
      </c>
      <c r="J1147">
        <v>0</v>
      </c>
      <c r="K1147">
        <v>0</v>
      </c>
      <c r="L1147">
        <v>0</v>
      </c>
      <c r="M1147">
        <v>0</v>
      </c>
    </row>
    <row r="1148" spans="1:13" ht="15" customHeight="1" x14ac:dyDescent="0.25">
      <c r="A1148" t="s">
        <v>2091</v>
      </c>
      <c r="B1148" t="s">
        <v>35</v>
      </c>
      <c r="C1148" t="s">
        <v>388</v>
      </c>
      <c r="D1148" t="s">
        <v>2455</v>
      </c>
      <c r="E1148" t="s">
        <v>2441</v>
      </c>
      <c r="F1148">
        <v>22</v>
      </c>
      <c r="G1148">
        <v>1106666</v>
      </c>
      <c r="H1148" t="s">
        <v>8</v>
      </c>
      <c r="I1148">
        <v>0</v>
      </c>
      <c r="J1148">
        <v>0</v>
      </c>
      <c r="K1148">
        <v>0</v>
      </c>
      <c r="L1148">
        <v>0</v>
      </c>
      <c r="M1148">
        <v>0</v>
      </c>
    </row>
    <row r="1149" spans="1:13" ht="15" customHeight="1" x14ac:dyDescent="0.25">
      <c r="A1149" t="s">
        <v>2334</v>
      </c>
      <c r="B1149" t="s">
        <v>34</v>
      </c>
      <c r="C1149" t="s">
        <v>383</v>
      </c>
      <c r="D1149" t="s">
        <v>2442</v>
      </c>
      <c r="E1149" t="s">
        <v>2441</v>
      </c>
      <c r="F1149">
        <v>29</v>
      </c>
      <c r="G1149">
        <v>3000000</v>
      </c>
      <c r="H1149">
        <v>3000000</v>
      </c>
      <c r="I1149">
        <v>3000000</v>
      </c>
      <c r="J1149" t="s">
        <v>7</v>
      </c>
      <c r="K1149">
        <v>0</v>
      </c>
      <c r="L1149">
        <v>0</v>
      </c>
      <c r="M1149">
        <v>0</v>
      </c>
    </row>
    <row r="1150" spans="1:13" ht="15" customHeight="1" x14ac:dyDescent="0.25">
      <c r="A1150" t="s">
        <v>2122</v>
      </c>
      <c r="B1150" t="s">
        <v>6</v>
      </c>
      <c r="C1150">
        <v>0</v>
      </c>
      <c r="D1150" t="s">
        <v>2450</v>
      </c>
      <c r="E1150" t="s">
        <v>2441</v>
      </c>
      <c r="F1150">
        <v>30</v>
      </c>
      <c r="G1150">
        <v>1133333</v>
      </c>
      <c r="H1150">
        <v>1133333</v>
      </c>
      <c r="I1150" t="s">
        <v>7</v>
      </c>
      <c r="J1150">
        <v>0</v>
      </c>
      <c r="K1150">
        <v>0</v>
      </c>
      <c r="L1150">
        <v>0</v>
      </c>
      <c r="M1150">
        <v>0</v>
      </c>
    </row>
    <row r="1151" spans="1:13" ht="15" customHeight="1" x14ac:dyDescent="0.25">
      <c r="A1151" t="s">
        <v>2909</v>
      </c>
      <c r="B1151" t="s">
        <v>30</v>
      </c>
      <c r="C1151" t="s">
        <v>388</v>
      </c>
      <c r="D1151" t="s">
        <v>2446</v>
      </c>
      <c r="E1151" t="s">
        <v>2448</v>
      </c>
      <c r="F1151">
        <v>22</v>
      </c>
      <c r="G1151">
        <v>863333</v>
      </c>
      <c r="H1151" t="s">
        <v>8</v>
      </c>
      <c r="I1151">
        <v>0</v>
      </c>
      <c r="J1151">
        <v>0</v>
      </c>
      <c r="K1151">
        <v>0</v>
      </c>
      <c r="L1151">
        <v>0</v>
      </c>
      <c r="M1151">
        <v>0</v>
      </c>
    </row>
    <row r="1152" spans="1:13" ht="15" customHeight="1" x14ac:dyDescent="0.25">
      <c r="A1152" t="s">
        <v>2720</v>
      </c>
      <c r="B1152" t="s">
        <v>2533</v>
      </c>
      <c r="C1152">
        <v>0</v>
      </c>
      <c r="D1152" t="s">
        <v>2681</v>
      </c>
      <c r="E1152" t="s">
        <v>2692</v>
      </c>
      <c r="F1152">
        <v>26</v>
      </c>
      <c r="G1152">
        <v>850000</v>
      </c>
      <c r="H1152" t="s">
        <v>7</v>
      </c>
      <c r="I1152">
        <v>0</v>
      </c>
      <c r="J1152">
        <v>0</v>
      </c>
      <c r="K1152">
        <v>0</v>
      </c>
      <c r="L1152">
        <v>0</v>
      </c>
      <c r="M1152">
        <v>0</v>
      </c>
    </row>
    <row r="1153" spans="1:13" ht="15" customHeight="1" x14ac:dyDescent="0.25">
      <c r="A1153" t="s">
        <v>2274</v>
      </c>
      <c r="B1153" t="s">
        <v>20</v>
      </c>
      <c r="C1153">
        <v>0</v>
      </c>
      <c r="D1153" t="s">
        <v>2446</v>
      </c>
      <c r="E1153" t="s">
        <v>2441</v>
      </c>
      <c r="F1153">
        <v>24</v>
      </c>
      <c r="G1153">
        <v>700000</v>
      </c>
      <c r="H1153">
        <v>700000</v>
      </c>
      <c r="I1153" t="s">
        <v>8</v>
      </c>
      <c r="J1153">
        <v>0</v>
      </c>
      <c r="K1153">
        <v>0</v>
      </c>
      <c r="L1153">
        <v>0</v>
      </c>
      <c r="M1153">
        <v>0</v>
      </c>
    </row>
    <row r="1154" spans="1:13" ht="15" customHeight="1" x14ac:dyDescent="0.25">
      <c r="A1154" t="s">
        <v>1648</v>
      </c>
      <c r="B1154" t="s">
        <v>135</v>
      </c>
      <c r="C1154" t="s">
        <v>388</v>
      </c>
      <c r="D1154" t="s">
        <v>73</v>
      </c>
      <c r="E1154" t="s">
        <v>2692</v>
      </c>
      <c r="F1154">
        <v>22</v>
      </c>
      <c r="G1154">
        <v>815000</v>
      </c>
      <c r="H1154" t="s">
        <v>8</v>
      </c>
      <c r="I1154">
        <v>0</v>
      </c>
      <c r="J1154">
        <v>0</v>
      </c>
      <c r="K1154">
        <v>0</v>
      </c>
      <c r="L1154">
        <v>0</v>
      </c>
      <c r="M1154">
        <v>0</v>
      </c>
    </row>
    <row r="1155" spans="1:13" ht="15" customHeight="1" x14ac:dyDescent="0.25">
      <c r="A1155" t="s">
        <v>1803</v>
      </c>
      <c r="B1155" t="s">
        <v>28</v>
      </c>
      <c r="C1155" t="s">
        <v>388</v>
      </c>
      <c r="D1155" t="s">
        <v>73</v>
      </c>
      <c r="E1155" t="s">
        <v>2448</v>
      </c>
      <c r="F1155">
        <v>21</v>
      </c>
      <c r="G1155">
        <v>1106666</v>
      </c>
      <c r="H1155">
        <v>1106666</v>
      </c>
      <c r="I1155" t="s">
        <v>8</v>
      </c>
      <c r="J1155">
        <v>0</v>
      </c>
      <c r="K1155">
        <v>0</v>
      </c>
      <c r="L1155">
        <v>0</v>
      </c>
      <c r="M1155">
        <v>0</v>
      </c>
    </row>
    <row r="1156" spans="1:13" ht="15" customHeight="1" x14ac:dyDescent="0.25">
      <c r="A1156" t="s">
        <v>1834</v>
      </c>
      <c r="B1156" t="s">
        <v>29</v>
      </c>
      <c r="C1156">
        <v>0</v>
      </c>
      <c r="D1156" t="s">
        <v>381</v>
      </c>
      <c r="E1156" t="s">
        <v>2679</v>
      </c>
      <c r="F1156">
        <v>29</v>
      </c>
      <c r="G1156">
        <v>700000</v>
      </c>
      <c r="H1156">
        <v>700000</v>
      </c>
      <c r="I1156" t="s">
        <v>7</v>
      </c>
      <c r="J1156">
        <v>0</v>
      </c>
      <c r="K1156">
        <v>0</v>
      </c>
      <c r="L1156">
        <v>0</v>
      </c>
      <c r="M1156">
        <v>0</v>
      </c>
    </row>
    <row r="1157" spans="1:13" ht="15" customHeight="1" x14ac:dyDescent="0.25">
      <c r="A1157" t="s">
        <v>2630</v>
      </c>
      <c r="B1157" t="s">
        <v>10</v>
      </c>
      <c r="C1157" t="s">
        <v>388</v>
      </c>
      <c r="D1157" t="s">
        <v>2681</v>
      </c>
      <c r="E1157" t="s">
        <v>2692</v>
      </c>
      <c r="F1157">
        <v>21</v>
      </c>
      <c r="G1157">
        <v>925000</v>
      </c>
      <c r="H1157">
        <v>925000</v>
      </c>
      <c r="I1157">
        <v>925000</v>
      </c>
      <c r="J1157" t="s">
        <v>8</v>
      </c>
      <c r="K1157">
        <v>0</v>
      </c>
      <c r="L1157">
        <v>0</v>
      </c>
      <c r="M1157">
        <v>0</v>
      </c>
    </row>
    <row r="1158" spans="1:13" ht="15" customHeight="1" x14ac:dyDescent="0.25">
      <c r="A1158" t="s">
        <v>2227</v>
      </c>
      <c r="B1158" t="s">
        <v>18</v>
      </c>
      <c r="C1158" t="s">
        <v>372</v>
      </c>
      <c r="D1158" t="s">
        <v>2446</v>
      </c>
      <c r="E1158" t="s">
        <v>2441</v>
      </c>
      <c r="F1158">
        <v>32</v>
      </c>
      <c r="G1158">
        <v>4000000</v>
      </c>
      <c r="H1158">
        <v>4000000</v>
      </c>
      <c r="I1158" t="s">
        <v>7</v>
      </c>
      <c r="J1158">
        <v>0</v>
      </c>
      <c r="K1158">
        <v>0</v>
      </c>
      <c r="L1158">
        <v>0</v>
      </c>
      <c r="M1158">
        <v>0</v>
      </c>
    </row>
    <row r="1159" spans="1:13" ht="15" customHeight="1" x14ac:dyDescent="0.25">
      <c r="A1159" t="s">
        <v>2251</v>
      </c>
      <c r="B1159" t="s">
        <v>18</v>
      </c>
      <c r="C1159">
        <v>0</v>
      </c>
      <c r="D1159" t="s">
        <v>2440</v>
      </c>
      <c r="E1159" t="s">
        <v>2448</v>
      </c>
      <c r="F1159">
        <v>26</v>
      </c>
      <c r="G1159">
        <v>700000</v>
      </c>
      <c r="H1159" t="s">
        <v>7</v>
      </c>
      <c r="I1159">
        <v>0</v>
      </c>
      <c r="J1159">
        <v>0</v>
      </c>
      <c r="K1159">
        <v>0</v>
      </c>
      <c r="L1159">
        <v>0</v>
      </c>
      <c r="M1159">
        <v>0</v>
      </c>
    </row>
    <row r="1160" spans="1:13" ht="15" customHeight="1" x14ac:dyDescent="0.25">
      <c r="A1160" t="s">
        <v>2189</v>
      </c>
      <c r="B1160" t="s">
        <v>63</v>
      </c>
      <c r="C1160">
        <v>0</v>
      </c>
      <c r="D1160" t="s">
        <v>381</v>
      </c>
      <c r="E1160" t="s">
        <v>2692</v>
      </c>
      <c r="F1160">
        <v>26</v>
      </c>
      <c r="G1160">
        <v>700000</v>
      </c>
      <c r="H1160" t="s">
        <v>7</v>
      </c>
      <c r="I1160">
        <v>0</v>
      </c>
      <c r="J1160">
        <v>0</v>
      </c>
      <c r="K1160">
        <v>0</v>
      </c>
      <c r="L1160">
        <v>0</v>
      </c>
      <c r="M1160">
        <v>0</v>
      </c>
    </row>
    <row r="1161" spans="1:13" ht="15" customHeight="1" x14ac:dyDescent="0.25">
      <c r="A1161" t="s">
        <v>1825</v>
      </c>
      <c r="B1161" t="s">
        <v>29</v>
      </c>
      <c r="C1161">
        <v>0</v>
      </c>
      <c r="D1161" t="s">
        <v>2682</v>
      </c>
      <c r="E1161" t="s">
        <v>2679</v>
      </c>
      <c r="F1161">
        <v>27</v>
      </c>
      <c r="G1161">
        <v>3500000</v>
      </c>
      <c r="H1161">
        <v>3500000</v>
      </c>
      <c r="I1161">
        <v>3500000</v>
      </c>
      <c r="J1161" t="s">
        <v>7</v>
      </c>
      <c r="K1161">
        <v>0</v>
      </c>
      <c r="L1161">
        <v>0</v>
      </c>
      <c r="M1161">
        <v>0</v>
      </c>
    </row>
    <row r="1162" spans="1:13" ht="15" customHeight="1" x14ac:dyDescent="0.25">
      <c r="A1162" t="s">
        <v>1897</v>
      </c>
      <c r="B1162" t="s">
        <v>32</v>
      </c>
      <c r="C1162">
        <v>0</v>
      </c>
      <c r="D1162" t="s">
        <v>2446</v>
      </c>
      <c r="E1162" t="s">
        <v>2441</v>
      </c>
      <c r="F1162">
        <v>29</v>
      </c>
      <c r="G1162">
        <v>1300000</v>
      </c>
      <c r="H1162" t="s">
        <v>7</v>
      </c>
      <c r="I1162">
        <v>0</v>
      </c>
      <c r="J1162">
        <v>0</v>
      </c>
      <c r="K1162">
        <v>0</v>
      </c>
      <c r="L1162">
        <v>0</v>
      </c>
      <c r="M1162">
        <v>0</v>
      </c>
    </row>
    <row r="1163" spans="1:13" ht="15" customHeight="1" x14ac:dyDescent="0.25">
      <c r="A1163" t="s">
        <v>2585</v>
      </c>
      <c r="B1163" t="s">
        <v>12</v>
      </c>
      <c r="C1163" t="s">
        <v>388</v>
      </c>
      <c r="D1163" t="s">
        <v>2450</v>
      </c>
      <c r="E1163" t="s">
        <v>2448</v>
      </c>
      <c r="F1163">
        <v>20</v>
      </c>
      <c r="G1163">
        <v>850000</v>
      </c>
      <c r="H1163">
        <v>850000</v>
      </c>
      <c r="I1163">
        <v>850000</v>
      </c>
      <c r="J1163" t="s">
        <v>8</v>
      </c>
      <c r="K1163">
        <v>0</v>
      </c>
      <c r="L1163">
        <v>0</v>
      </c>
      <c r="M1163">
        <v>0</v>
      </c>
    </row>
    <row r="1164" spans="1:13" ht="15" customHeight="1" x14ac:dyDescent="0.25">
      <c r="A1164" t="s">
        <v>1517</v>
      </c>
      <c r="B1164" t="s">
        <v>27</v>
      </c>
      <c r="C1164" t="s">
        <v>372</v>
      </c>
      <c r="D1164" t="s">
        <v>2443</v>
      </c>
      <c r="E1164" t="s">
        <v>2441</v>
      </c>
      <c r="F1164">
        <v>32</v>
      </c>
      <c r="G1164">
        <v>7250000</v>
      </c>
      <c r="H1164">
        <v>7250000</v>
      </c>
      <c r="I1164">
        <v>7250000</v>
      </c>
      <c r="J1164" t="s">
        <v>7</v>
      </c>
      <c r="K1164">
        <v>0</v>
      </c>
      <c r="L1164">
        <v>0</v>
      </c>
      <c r="M1164">
        <v>0</v>
      </c>
    </row>
    <row r="1165" spans="1:13" ht="15" customHeight="1" x14ac:dyDescent="0.25">
      <c r="A1165" t="s">
        <v>2194</v>
      </c>
      <c r="B1165" t="s">
        <v>12</v>
      </c>
      <c r="C1165">
        <v>0</v>
      </c>
      <c r="D1165" t="s">
        <v>73</v>
      </c>
      <c r="E1165" t="s">
        <v>2441</v>
      </c>
      <c r="F1165">
        <v>32</v>
      </c>
      <c r="G1165">
        <v>3125000</v>
      </c>
      <c r="H1165">
        <v>3125000</v>
      </c>
      <c r="I1165" t="s">
        <v>7</v>
      </c>
      <c r="J1165">
        <v>0</v>
      </c>
      <c r="K1165">
        <v>0</v>
      </c>
      <c r="L1165">
        <v>0</v>
      </c>
      <c r="M1165">
        <v>0</v>
      </c>
    </row>
    <row r="1166" spans="1:13" ht="15" customHeight="1" x14ac:dyDescent="0.25">
      <c r="A1166" t="s">
        <v>2309</v>
      </c>
      <c r="B1166" t="s">
        <v>20</v>
      </c>
      <c r="C1166">
        <v>0</v>
      </c>
      <c r="D1166" t="s">
        <v>2447</v>
      </c>
      <c r="E1166" t="s">
        <v>2441</v>
      </c>
      <c r="F1166">
        <v>26</v>
      </c>
      <c r="G1166">
        <v>725000</v>
      </c>
      <c r="H1166" t="s">
        <v>7</v>
      </c>
      <c r="I1166">
        <v>0</v>
      </c>
      <c r="J1166">
        <v>0</v>
      </c>
      <c r="K1166">
        <v>0</v>
      </c>
      <c r="L1166">
        <v>0</v>
      </c>
      <c r="M1166">
        <v>0</v>
      </c>
    </row>
    <row r="1167" spans="1:13" ht="15" customHeight="1" x14ac:dyDescent="0.25">
      <c r="A1167" t="s">
        <v>2568</v>
      </c>
      <c r="B1167" t="s">
        <v>26</v>
      </c>
      <c r="C1167" t="s">
        <v>388</v>
      </c>
      <c r="D1167" t="s">
        <v>382</v>
      </c>
      <c r="E1167" t="s">
        <v>2692</v>
      </c>
      <c r="F1167">
        <v>22</v>
      </c>
      <c r="G1167">
        <v>925000</v>
      </c>
      <c r="H1167">
        <v>925000</v>
      </c>
      <c r="I1167" t="s">
        <v>8</v>
      </c>
      <c r="J1167">
        <v>0</v>
      </c>
      <c r="K1167">
        <v>0</v>
      </c>
      <c r="L1167">
        <v>0</v>
      </c>
      <c r="M1167">
        <v>0</v>
      </c>
    </row>
    <row r="1168" spans="1:13" ht="15" customHeight="1" x14ac:dyDescent="0.25">
      <c r="A1168" t="s">
        <v>2286</v>
      </c>
      <c r="B1168" t="s">
        <v>20</v>
      </c>
      <c r="C1168" t="s">
        <v>388</v>
      </c>
      <c r="D1168" t="s">
        <v>73</v>
      </c>
      <c r="E1168" t="s">
        <v>2448</v>
      </c>
      <c r="F1168">
        <v>21</v>
      </c>
      <c r="G1168">
        <v>733333</v>
      </c>
      <c r="H1168">
        <v>733333</v>
      </c>
      <c r="I1168" t="s">
        <v>8</v>
      </c>
      <c r="J1168">
        <v>0</v>
      </c>
      <c r="K1168">
        <v>0</v>
      </c>
      <c r="L1168">
        <v>0</v>
      </c>
      <c r="M1168">
        <v>0</v>
      </c>
    </row>
    <row r="1169" spans="1:13" ht="15" customHeight="1" x14ac:dyDescent="0.25">
      <c r="A1169" t="s">
        <v>1890</v>
      </c>
      <c r="B1169" t="s">
        <v>13</v>
      </c>
      <c r="C1169">
        <v>0</v>
      </c>
      <c r="D1169" t="s">
        <v>2443</v>
      </c>
      <c r="E1169" t="s">
        <v>2441</v>
      </c>
      <c r="F1169">
        <v>26</v>
      </c>
      <c r="G1169">
        <v>6000000</v>
      </c>
      <c r="H1169">
        <v>6000000</v>
      </c>
      <c r="I1169" t="s">
        <v>7</v>
      </c>
      <c r="J1169">
        <v>0</v>
      </c>
      <c r="K1169">
        <v>0</v>
      </c>
      <c r="L1169">
        <v>0</v>
      </c>
      <c r="M1169">
        <v>0</v>
      </c>
    </row>
    <row r="1170" spans="1:13" ht="15" customHeight="1" x14ac:dyDescent="0.25">
      <c r="A1170" t="s">
        <v>1641</v>
      </c>
      <c r="B1170" t="s">
        <v>13</v>
      </c>
      <c r="C1170" t="s">
        <v>388</v>
      </c>
      <c r="D1170" t="s">
        <v>2454</v>
      </c>
      <c r="E1170" t="s">
        <v>2448</v>
      </c>
      <c r="F1170">
        <v>22</v>
      </c>
      <c r="G1170">
        <v>902500</v>
      </c>
      <c r="H1170" t="s">
        <v>8</v>
      </c>
      <c r="I1170">
        <v>0</v>
      </c>
      <c r="J1170">
        <v>0</v>
      </c>
      <c r="K1170">
        <v>0</v>
      </c>
      <c r="L1170">
        <v>0</v>
      </c>
      <c r="M1170">
        <v>0</v>
      </c>
    </row>
    <row r="1171" spans="1:13" ht="15" customHeight="1" x14ac:dyDescent="0.25">
      <c r="A1171" t="s">
        <v>2885</v>
      </c>
      <c r="B1171" t="s">
        <v>17</v>
      </c>
      <c r="C1171" t="s">
        <v>388</v>
      </c>
      <c r="D1171" t="s">
        <v>2446</v>
      </c>
      <c r="E1171" t="s">
        <v>2448</v>
      </c>
      <c r="F1171">
        <v>22</v>
      </c>
      <c r="G1171">
        <v>930000</v>
      </c>
      <c r="H1171" t="s">
        <v>8</v>
      </c>
      <c r="I1171">
        <v>0</v>
      </c>
      <c r="J1171">
        <v>0</v>
      </c>
      <c r="K1171">
        <v>0</v>
      </c>
      <c r="L1171">
        <v>0</v>
      </c>
      <c r="M1171">
        <v>0</v>
      </c>
    </row>
    <row r="1172" spans="1:13" ht="15" customHeight="1" x14ac:dyDescent="0.25">
      <c r="A1172" t="s">
        <v>2244</v>
      </c>
      <c r="B1172" t="s">
        <v>18</v>
      </c>
      <c r="C1172" t="s">
        <v>388</v>
      </c>
      <c r="D1172" t="s">
        <v>2443</v>
      </c>
      <c r="E1172" t="s">
        <v>2448</v>
      </c>
      <c r="F1172">
        <v>20</v>
      </c>
      <c r="G1172">
        <v>879167</v>
      </c>
      <c r="H1172">
        <v>879167</v>
      </c>
      <c r="I1172">
        <v>879167</v>
      </c>
      <c r="J1172" t="s">
        <v>8</v>
      </c>
      <c r="K1172">
        <v>0</v>
      </c>
      <c r="L1172">
        <v>0</v>
      </c>
      <c r="M1172">
        <v>0</v>
      </c>
    </row>
    <row r="1173" spans="1:13" ht="15" customHeight="1" x14ac:dyDescent="0.25">
      <c r="A1173" t="s">
        <v>2886</v>
      </c>
      <c r="B1173" t="s">
        <v>23</v>
      </c>
      <c r="C1173">
        <v>0</v>
      </c>
      <c r="D1173" t="s">
        <v>2691</v>
      </c>
      <c r="E1173" t="s">
        <v>2679</v>
      </c>
      <c r="F1173">
        <v>26</v>
      </c>
      <c r="G1173">
        <v>750000</v>
      </c>
      <c r="H1173" t="s">
        <v>7</v>
      </c>
      <c r="I1173">
        <v>0</v>
      </c>
      <c r="J1173">
        <v>0</v>
      </c>
      <c r="K1173">
        <v>0</v>
      </c>
      <c r="L1173">
        <v>0</v>
      </c>
      <c r="M1173">
        <v>0</v>
      </c>
    </row>
    <row r="1174" spans="1:13" ht="15" customHeight="1" x14ac:dyDescent="0.25">
      <c r="A1174" t="s">
        <v>2238</v>
      </c>
      <c r="B1174" t="s">
        <v>18</v>
      </c>
      <c r="C1174" t="s">
        <v>388</v>
      </c>
      <c r="D1174" t="s">
        <v>2447</v>
      </c>
      <c r="E1174" t="s">
        <v>2448</v>
      </c>
      <c r="F1174">
        <v>20</v>
      </c>
      <c r="G1174">
        <v>863333</v>
      </c>
      <c r="H1174">
        <v>863333</v>
      </c>
      <c r="I1174">
        <v>863333</v>
      </c>
      <c r="J1174" t="s">
        <v>8</v>
      </c>
      <c r="K1174">
        <v>0</v>
      </c>
      <c r="L1174">
        <v>0</v>
      </c>
      <c r="M1174">
        <v>0</v>
      </c>
    </row>
    <row r="1175" spans="1:13" ht="15" customHeight="1" x14ac:dyDescent="0.25">
      <c r="A1175" t="s">
        <v>1873</v>
      </c>
      <c r="B1175" t="s">
        <v>2505</v>
      </c>
      <c r="C1175" t="s">
        <v>388</v>
      </c>
      <c r="D1175" t="s">
        <v>127</v>
      </c>
      <c r="E1175" t="s">
        <v>2692</v>
      </c>
      <c r="F1175">
        <v>22</v>
      </c>
      <c r="G1175">
        <v>1475000</v>
      </c>
      <c r="H1175">
        <v>1475000</v>
      </c>
      <c r="I1175" t="s">
        <v>8</v>
      </c>
      <c r="J1175">
        <v>0</v>
      </c>
      <c r="K1175">
        <v>0</v>
      </c>
      <c r="L1175">
        <v>0</v>
      </c>
      <c r="M1175">
        <v>0</v>
      </c>
    </row>
    <row r="1176" spans="1:13" ht="15" customHeight="1" x14ac:dyDescent="0.25">
      <c r="A1176" t="s">
        <v>1609</v>
      </c>
      <c r="B1176" t="s">
        <v>33</v>
      </c>
      <c r="C1176" t="s">
        <v>388</v>
      </c>
      <c r="D1176" t="s">
        <v>382</v>
      </c>
      <c r="E1176" t="s">
        <v>2692</v>
      </c>
      <c r="F1176">
        <v>19</v>
      </c>
      <c r="G1176">
        <v>894167</v>
      </c>
      <c r="H1176">
        <v>894167</v>
      </c>
      <c r="I1176">
        <v>894167</v>
      </c>
      <c r="J1176" t="s">
        <v>8</v>
      </c>
      <c r="K1176">
        <v>0</v>
      </c>
      <c r="L1176">
        <v>0</v>
      </c>
      <c r="M1176">
        <v>0</v>
      </c>
    </row>
    <row r="1177" spans="1:13" ht="15" customHeight="1" x14ac:dyDescent="0.25">
      <c r="A1177" t="s">
        <v>2863</v>
      </c>
      <c r="B1177" t="s">
        <v>28</v>
      </c>
      <c r="C1177" t="s">
        <v>388</v>
      </c>
      <c r="D1177" t="s">
        <v>127</v>
      </c>
      <c r="E1177" t="s">
        <v>2448</v>
      </c>
      <c r="F1177">
        <v>22</v>
      </c>
      <c r="G1177">
        <v>925000</v>
      </c>
      <c r="H1177">
        <v>925000</v>
      </c>
      <c r="I1177" t="s">
        <v>8</v>
      </c>
      <c r="J1177">
        <v>0</v>
      </c>
      <c r="K1177">
        <v>0</v>
      </c>
      <c r="L1177">
        <v>0</v>
      </c>
      <c r="M1177">
        <v>0</v>
      </c>
    </row>
    <row r="1178" spans="1:13" ht="15" customHeight="1" x14ac:dyDescent="0.25">
      <c r="A1178" t="s">
        <v>2070</v>
      </c>
      <c r="B1178" t="s">
        <v>31</v>
      </c>
      <c r="C1178">
        <v>0</v>
      </c>
      <c r="D1178" t="s">
        <v>93</v>
      </c>
      <c r="E1178" t="s">
        <v>2679</v>
      </c>
      <c r="F1178">
        <v>24</v>
      </c>
      <c r="G1178">
        <v>1500000</v>
      </c>
      <c r="H1178">
        <v>1500000</v>
      </c>
      <c r="I1178" t="s">
        <v>8</v>
      </c>
      <c r="J1178">
        <v>0</v>
      </c>
      <c r="K1178">
        <v>0</v>
      </c>
      <c r="L1178">
        <v>0</v>
      </c>
      <c r="M1178">
        <v>0</v>
      </c>
    </row>
    <row r="1179" spans="1:13" ht="15" customHeight="1" x14ac:dyDescent="0.25">
      <c r="A1179" t="s">
        <v>1798</v>
      </c>
      <c r="B1179" t="s">
        <v>28</v>
      </c>
      <c r="C1179">
        <v>0</v>
      </c>
      <c r="D1179" t="s">
        <v>2446</v>
      </c>
      <c r="E1179" t="s">
        <v>2441</v>
      </c>
      <c r="F1179">
        <v>23</v>
      </c>
      <c r="G1179">
        <v>3250000</v>
      </c>
      <c r="H1179">
        <v>3250000</v>
      </c>
      <c r="I1179" t="s">
        <v>8</v>
      </c>
      <c r="J1179">
        <v>0</v>
      </c>
      <c r="K1179">
        <v>0</v>
      </c>
      <c r="L1179">
        <v>0</v>
      </c>
      <c r="M1179">
        <v>0</v>
      </c>
    </row>
    <row r="1180" spans="1:13" ht="15" customHeight="1" x14ac:dyDescent="0.25">
      <c r="A1180" t="s">
        <v>1704</v>
      </c>
      <c r="B1180" t="s">
        <v>23</v>
      </c>
      <c r="C1180">
        <v>0</v>
      </c>
      <c r="D1180" t="s">
        <v>381</v>
      </c>
      <c r="E1180" t="s">
        <v>2679</v>
      </c>
      <c r="F1180">
        <v>24</v>
      </c>
      <c r="G1180">
        <v>1416667</v>
      </c>
      <c r="H1180">
        <v>1416667</v>
      </c>
      <c r="I1180" t="s">
        <v>8</v>
      </c>
      <c r="J1180">
        <v>0</v>
      </c>
      <c r="K1180">
        <v>0</v>
      </c>
      <c r="L1180">
        <v>0</v>
      </c>
      <c r="M1180">
        <v>0</v>
      </c>
    </row>
    <row r="1181" spans="1:13" ht="15" customHeight="1" x14ac:dyDescent="0.25">
      <c r="A1181" t="s">
        <v>2034</v>
      </c>
      <c r="B1181" t="s">
        <v>23</v>
      </c>
      <c r="C1181">
        <v>0</v>
      </c>
      <c r="D1181" t="s">
        <v>127</v>
      </c>
      <c r="E1181" t="s">
        <v>2679</v>
      </c>
      <c r="F1181">
        <v>24</v>
      </c>
      <c r="G1181">
        <v>1500000</v>
      </c>
      <c r="H1181">
        <v>1500000</v>
      </c>
      <c r="I1181" t="s">
        <v>8</v>
      </c>
      <c r="J1181">
        <v>0</v>
      </c>
      <c r="K1181">
        <v>0</v>
      </c>
      <c r="L1181">
        <v>0</v>
      </c>
      <c r="M1181">
        <v>0</v>
      </c>
    </row>
    <row r="1182" spans="1:13" ht="15" customHeight="1" x14ac:dyDescent="0.25">
      <c r="A1182" t="s">
        <v>2364</v>
      </c>
      <c r="B1182" t="s">
        <v>34</v>
      </c>
      <c r="C1182">
        <v>0</v>
      </c>
      <c r="D1182" t="s">
        <v>2447</v>
      </c>
      <c r="E1182" t="s">
        <v>2448</v>
      </c>
      <c r="F1182">
        <v>25</v>
      </c>
      <c r="G1182">
        <v>675000</v>
      </c>
      <c r="H1182" t="s">
        <v>8</v>
      </c>
      <c r="I1182">
        <v>0</v>
      </c>
      <c r="J1182">
        <v>0</v>
      </c>
      <c r="K1182">
        <v>0</v>
      </c>
      <c r="L1182">
        <v>0</v>
      </c>
      <c r="M1182">
        <v>0</v>
      </c>
    </row>
    <row r="1183" spans="1:13" ht="15" customHeight="1" x14ac:dyDescent="0.25">
      <c r="A1183" t="s">
        <v>1665</v>
      </c>
      <c r="B1183" t="s">
        <v>14</v>
      </c>
      <c r="C1183">
        <v>0</v>
      </c>
      <c r="D1183" t="s">
        <v>2446</v>
      </c>
      <c r="E1183" t="s">
        <v>2441</v>
      </c>
      <c r="F1183">
        <v>28</v>
      </c>
      <c r="G1183">
        <v>4250000</v>
      </c>
      <c r="H1183">
        <v>4250000</v>
      </c>
      <c r="I1183" t="s">
        <v>7</v>
      </c>
      <c r="J1183">
        <v>0</v>
      </c>
      <c r="K1183">
        <v>0</v>
      </c>
      <c r="L1183">
        <v>0</v>
      </c>
      <c r="M1183">
        <v>0</v>
      </c>
    </row>
    <row r="1184" spans="1:13" ht="15" customHeight="1" x14ac:dyDescent="0.25">
      <c r="A1184" t="s">
        <v>1396</v>
      </c>
      <c r="B1184" t="s">
        <v>10</v>
      </c>
      <c r="C1184">
        <v>0</v>
      </c>
      <c r="D1184" t="s">
        <v>382</v>
      </c>
      <c r="E1184" t="s">
        <v>2679</v>
      </c>
      <c r="F1184">
        <v>29</v>
      </c>
      <c r="G1184">
        <v>4000000</v>
      </c>
      <c r="H1184" t="s">
        <v>7</v>
      </c>
      <c r="I1184">
        <v>0</v>
      </c>
      <c r="J1184">
        <v>0</v>
      </c>
      <c r="K1184">
        <v>0</v>
      </c>
      <c r="L1184">
        <v>0</v>
      </c>
      <c r="M1184">
        <v>0</v>
      </c>
    </row>
    <row r="1185" spans="1:13" ht="15" customHeight="1" x14ac:dyDescent="0.25">
      <c r="A1185" t="s">
        <v>1987</v>
      </c>
      <c r="B1185" t="s">
        <v>16</v>
      </c>
      <c r="C1185">
        <v>0</v>
      </c>
      <c r="D1185" t="s">
        <v>381</v>
      </c>
      <c r="E1185" t="s">
        <v>2692</v>
      </c>
      <c r="F1185">
        <v>26</v>
      </c>
      <c r="G1185">
        <v>700000</v>
      </c>
      <c r="H1185" t="s">
        <v>7</v>
      </c>
      <c r="I1185">
        <v>0</v>
      </c>
      <c r="J1185">
        <v>0</v>
      </c>
      <c r="K1185">
        <v>0</v>
      </c>
      <c r="L1185">
        <v>0</v>
      </c>
      <c r="M1185">
        <v>0</v>
      </c>
    </row>
    <row r="1186" spans="1:13" ht="15" customHeight="1" x14ac:dyDescent="0.25">
      <c r="A1186" t="s">
        <v>1459</v>
      </c>
      <c r="B1186" t="s">
        <v>2533</v>
      </c>
      <c r="C1186">
        <v>0</v>
      </c>
      <c r="D1186" t="s">
        <v>88</v>
      </c>
      <c r="E1186" t="s">
        <v>2679</v>
      </c>
      <c r="F1186">
        <v>30</v>
      </c>
      <c r="G1186">
        <v>1200000</v>
      </c>
      <c r="H1186">
        <v>1200000</v>
      </c>
      <c r="I1186" t="s">
        <v>7</v>
      </c>
      <c r="J1186">
        <v>0</v>
      </c>
      <c r="K1186">
        <v>0</v>
      </c>
      <c r="L1186">
        <v>0</v>
      </c>
      <c r="M1186">
        <v>0</v>
      </c>
    </row>
    <row r="1187" spans="1:13" ht="15" customHeight="1" x14ac:dyDescent="0.25">
      <c r="A1187" t="s">
        <v>2336</v>
      </c>
      <c r="B1187" t="s">
        <v>34</v>
      </c>
      <c r="C1187">
        <v>0</v>
      </c>
      <c r="D1187" t="s">
        <v>2454</v>
      </c>
      <c r="E1187" t="s">
        <v>2441</v>
      </c>
      <c r="F1187">
        <v>28</v>
      </c>
      <c r="G1187">
        <v>1900000</v>
      </c>
      <c r="H1187" t="s">
        <v>7</v>
      </c>
      <c r="I1187">
        <v>0</v>
      </c>
      <c r="J1187">
        <v>0</v>
      </c>
      <c r="K1187">
        <v>0</v>
      </c>
      <c r="L1187">
        <v>0</v>
      </c>
      <c r="M1187">
        <v>0</v>
      </c>
    </row>
    <row r="1188" spans="1:13" ht="15" customHeight="1" x14ac:dyDescent="0.25">
      <c r="A1188" t="s">
        <v>2824</v>
      </c>
      <c r="B1188" t="s">
        <v>35</v>
      </c>
      <c r="C1188">
        <v>0</v>
      </c>
      <c r="D1188" t="s">
        <v>73</v>
      </c>
      <c r="E1188" t="s">
        <v>2441</v>
      </c>
      <c r="F1188">
        <v>26</v>
      </c>
      <c r="G1188">
        <v>6125000</v>
      </c>
      <c r="H1188">
        <v>6125000</v>
      </c>
      <c r="I1188">
        <v>6125000</v>
      </c>
      <c r="J1188">
        <v>6125000</v>
      </c>
      <c r="K1188">
        <v>6125000</v>
      </c>
      <c r="L1188" t="s">
        <v>7</v>
      </c>
      <c r="M1188">
        <v>0</v>
      </c>
    </row>
    <row r="1189" spans="1:13" ht="15" customHeight="1" x14ac:dyDescent="0.25">
      <c r="A1189" t="s">
        <v>1477</v>
      </c>
      <c r="B1189" t="s">
        <v>2533</v>
      </c>
      <c r="C1189">
        <v>0</v>
      </c>
      <c r="D1189" t="s">
        <v>381</v>
      </c>
      <c r="E1189" t="s">
        <v>2692</v>
      </c>
      <c r="F1189">
        <v>22</v>
      </c>
      <c r="G1189">
        <v>715000</v>
      </c>
      <c r="H1189" t="s">
        <v>8</v>
      </c>
      <c r="I1189">
        <v>0</v>
      </c>
      <c r="J1189">
        <v>0</v>
      </c>
      <c r="K1189">
        <v>0</v>
      </c>
      <c r="L1189">
        <v>0</v>
      </c>
      <c r="M1189">
        <v>0</v>
      </c>
    </row>
    <row r="1190" spans="1:13" ht="15" customHeight="1" x14ac:dyDescent="0.25">
      <c r="A1190" t="s">
        <v>2049</v>
      </c>
      <c r="B1190" t="s">
        <v>31</v>
      </c>
      <c r="C1190">
        <v>0</v>
      </c>
      <c r="D1190" t="s">
        <v>2681</v>
      </c>
      <c r="E1190" t="s">
        <v>2679</v>
      </c>
      <c r="F1190">
        <v>27</v>
      </c>
      <c r="G1190">
        <v>5125000</v>
      </c>
      <c r="H1190" t="s">
        <v>7</v>
      </c>
      <c r="I1190">
        <v>0</v>
      </c>
      <c r="J1190">
        <v>0</v>
      </c>
      <c r="K1190">
        <v>0</v>
      </c>
      <c r="L1190">
        <v>0</v>
      </c>
      <c r="M1190">
        <v>0</v>
      </c>
    </row>
    <row r="1191" spans="1:13" ht="15" customHeight="1" x14ac:dyDescent="0.25">
      <c r="A1191" t="s">
        <v>2129</v>
      </c>
      <c r="B1191" t="s">
        <v>32</v>
      </c>
      <c r="C1191">
        <v>0</v>
      </c>
      <c r="D1191" t="s">
        <v>2446</v>
      </c>
      <c r="E1191" t="s">
        <v>2441</v>
      </c>
      <c r="F1191">
        <v>29</v>
      </c>
      <c r="G1191">
        <v>700000</v>
      </c>
      <c r="H1191" t="s">
        <v>7</v>
      </c>
      <c r="I1191">
        <v>0</v>
      </c>
      <c r="J1191">
        <v>0</v>
      </c>
      <c r="K1191">
        <v>0</v>
      </c>
      <c r="L1191">
        <v>0</v>
      </c>
      <c r="M1191">
        <v>0</v>
      </c>
    </row>
    <row r="1192" spans="1:13" ht="15" customHeight="1" x14ac:dyDescent="0.25">
      <c r="A1192" t="s">
        <v>2113</v>
      </c>
      <c r="B1192" t="s">
        <v>35</v>
      </c>
      <c r="C1192">
        <v>0</v>
      </c>
      <c r="D1192" t="s">
        <v>2447</v>
      </c>
      <c r="E1192" t="s">
        <v>2448</v>
      </c>
      <c r="F1192">
        <v>30</v>
      </c>
      <c r="G1192">
        <v>700000</v>
      </c>
      <c r="H1192" t="s">
        <v>7</v>
      </c>
      <c r="I1192">
        <v>0</v>
      </c>
      <c r="J1192">
        <v>0</v>
      </c>
      <c r="K1192">
        <v>0</v>
      </c>
      <c r="L1192">
        <v>0</v>
      </c>
      <c r="M1192">
        <v>0</v>
      </c>
    </row>
    <row r="1193" spans="1:13" ht="15" customHeight="1" x14ac:dyDescent="0.25">
      <c r="A1193" t="s">
        <v>2062</v>
      </c>
      <c r="B1193" t="s">
        <v>33</v>
      </c>
      <c r="C1193">
        <v>0</v>
      </c>
      <c r="D1193" t="s">
        <v>381</v>
      </c>
      <c r="E1193" t="s">
        <v>2679</v>
      </c>
      <c r="F1193">
        <v>25</v>
      </c>
      <c r="G1193">
        <v>700000</v>
      </c>
      <c r="H1193" t="s">
        <v>8</v>
      </c>
      <c r="I1193">
        <v>0</v>
      </c>
      <c r="J1193">
        <v>0</v>
      </c>
      <c r="K1193">
        <v>0</v>
      </c>
      <c r="L1193">
        <v>0</v>
      </c>
      <c r="M1193">
        <v>0</v>
      </c>
    </row>
    <row r="1194" spans="1:13" ht="15" customHeight="1" x14ac:dyDescent="0.25">
      <c r="A1194" t="s">
        <v>1892</v>
      </c>
      <c r="B1194" t="s">
        <v>63</v>
      </c>
      <c r="C1194">
        <v>0</v>
      </c>
      <c r="D1194" t="s">
        <v>73</v>
      </c>
      <c r="E1194" t="s">
        <v>2679</v>
      </c>
      <c r="F1194">
        <v>23</v>
      </c>
      <c r="G1194">
        <v>5850000</v>
      </c>
      <c r="H1194">
        <v>5850000</v>
      </c>
      <c r="I1194">
        <v>5850000</v>
      </c>
      <c r="J1194">
        <v>5850000</v>
      </c>
      <c r="K1194">
        <v>5850000</v>
      </c>
      <c r="L1194">
        <v>5850000</v>
      </c>
      <c r="M1194">
        <v>5850000</v>
      </c>
    </row>
    <row r="1195" spans="1:13" ht="15" customHeight="1" x14ac:dyDescent="0.25">
      <c r="A1195" t="s">
        <v>2380</v>
      </c>
      <c r="B1195" t="s">
        <v>135</v>
      </c>
      <c r="C1195" t="s">
        <v>383</v>
      </c>
      <c r="D1195" t="s">
        <v>381</v>
      </c>
      <c r="E1195" t="s">
        <v>2679</v>
      </c>
      <c r="F1195">
        <v>28</v>
      </c>
      <c r="G1195">
        <v>5950000</v>
      </c>
      <c r="H1195">
        <v>5950000</v>
      </c>
      <c r="I1195">
        <v>5950000</v>
      </c>
      <c r="J1195">
        <v>5950000</v>
      </c>
      <c r="K1195">
        <v>5950000</v>
      </c>
      <c r="L1195">
        <v>5950000</v>
      </c>
      <c r="M1195" t="s">
        <v>7</v>
      </c>
    </row>
    <row r="1196" spans="1:13" ht="15" customHeight="1" x14ac:dyDescent="0.25">
      <c r="A1196" t="s">
        <v>2459</v>
      </c>
      <c r="B1196" t="s">
        <v>63</v>
      </c>
      <c r="C1196" t="s">
        <v>388</v>
      </c>
      <c r="D1196" t="s">
        <v>73</v>
      </c>
      <c r="E1196" t="s">
        <v>391</v>
      </c>
      <c r="F1196">
        <v>20</v>
      </c>
      <c r="G1196">
        <v>894167</v>
      </c>
      <c r="H1196">
        <v>894167</v>
      </c>
      <c r="I1196">
        <v>894167</v>
      </c>
      <c r="J1196" t="s">
        <v>8</v>
      </c>
      <c r="K1196">
        <v>0</v>
      </c>
      <c r="L1196">
        <v>0</v>
      </c>
      <c r="M1196">
        <v>0</v>
      </c>
    </row>
    <row r="1197" spans="1:13" ht="15" customHeight="1" x14ac:dyDescent="0.25">
      <c r="A1197" t="s">
        <v>1707</v>
      </c>
      <c r="B1197" t="s">
        <v>24</v>
      </c>
      <c r="C1197" t="s">
        <v>374</v>
      </c>
      <c r="D1197" t="s">
        <v>127</v>
      </c>
      <c r="E1197" t="s">
        <v>2441</v>
      </c>
      <c r="F1197">
        <v>33</v>
      </c>
      <c r="G1197">
        <v>6000000</v>
      </c>
      <c r="H1197">
        <v>6000000</v>
      </c>
      <c r="I1197">
        <v>6000000</v>
      </c>
      <c r="J1197" t="s">
        <v>7</v>
      </c>
      <c r="K1197">
        <v>0</v>
      </c>
      <c r="L1197">
        <v>0</v>
      </c>
      <c r="M1197">
        <v>0</v>
      </c>
    </row>
    <row r="1198" spans="1:13" ht="15" customHeight="1" x14ac:dyDescent="0.25">
      <c r="A1198" t="s">
        <v>2217</v>
      </c>
      <c r="B1198" t="s">
        <v>12</v>
      </c>
      <c r="C1198" t="s">
        <v>388</v>
      </c>
      <c r="D1198" t="s">
        <v>127</v>
      </c>
      <c r="E1198" t="s">
        <v>2448</v>
      </c>
      <c r="F1198">
        <v>22</v>
      </c>
      <c r="G1198">
        <v>675000</v>
      </c>
      <c r="H1198" t="s">
        <v>8</v>
      </c>
      <c r="I1198">
        <v>0</v>
      </c>
      <c r="J1198">
        <v>0</v>
      </c>
      <c r="K1198">
        <v>0</v>
      </c>
      <c r="L1198">
        <v>0</v>
      </c>
      <c r="M1198">
        <v>0</v>
      </c>
    </row>
    <row r="1199" spans="1:13" ht="15" customHeight="1" x14ac:dyDescent="0.25">
      <c r="A1199" t="s">
        <v>2453</v>
      </c>
      <c r="B1199" t="s">
        <v>135</v>
      </c>
      <c r="C1199">
        <v>0</v>
      </c>
      <c r="D1199" t="s">
        <v>382</v>
      </c>
      <c r="E1199" t="s">
        <v>2692</v>
      </c>
      <c r="F1199">
        <v>24</v>
      </c>
      <c r="G1199" t="s">
        <v>8</v>
      </c>
      <c r="H1199">
        <v>0</v>
      </c>
      <c r="I1199">
        <v>0</v>
      </c>
      <c r="J1199">
        <v>0</v>
      </c>
      <c r="K1199">
        <v>0</v>
      </c>
      <c r="L1199">
        <v>0</v>
      </c>
      <c r="M1199">
        <v>0</v>
      </c>
    </row>
    <row r="1200" spans="1:13" ht="15" customHeight="1" x14ac:dyDescent="0.25">
      <c r="A1200" t="s">
        <v>1830</v>
      </c>
      <c r="B1200" t="s">
        <v>29</v>
      </c>
      <c r="C1200" t="s">
        <v>383</v>
      </c>
      <c r="D1200" t="s">
        <v>381</v>
      </c>
      <c r="E1200" t="s">
        <v>2679</v>
      </c>
      <c r="F1200">
        <v>29</v>
      </c>
      <c r="G1200">
        <v>5500000</v>
      </c>
      <c r="H1200" t="s">
        <v>7</v>
      </c>
      <c r="I1200">
        <v>0</v>
      </c>
      <c r="J1200">
        <v>0</v>
      </c>
      <c r="K1200">
        <v>0</v>
      </c>
      <c r="L1200">
        <v>0</v>
      </c>
      <c r="M1200">
        <v>0</v>
      </c>
    </row>
    <row r="1201" spans="1:13" ht="15" customHeight="1" x14ac:dyDescent="0.25">
      <c r="A1201" t="s">
        <v>2048</v>
      </c>
      <c r="B1201" t="s">
        <v>31</v>
      </c>
      <c r="C1201" t="s">
        <v>383</v>
      </c>
      <c r="D1201" t="s">
        <v>93</v>
      </c>
      <c r="E1201" t="s">
        <v>2679</v>
      </c>
      <c r="F1201">
        <v>27</v>
      </c>
      <c r="G1201">
        <v>5350000</v>
      </c>
      <c r="H1201">
        <v>5350000</v>
      </c>
      <c r="I1201" t="s">
        <v>7</v>
      </c>
      <c r="J1201">
        <v>0</v>
      </c>
      <c r="K1201">
        <v>0</v>
      </c>
      <c r="L1201">
        <v>0</v>
      </c>
      <c r="M1201">
        <v>0</v>
      </c>
    </row>
    <row r="1202" spans="1:13" ht="15" customHeight="1" x14ac:dyDescent="0.25">
      <c r="A1202" t="s">
        <v>2603</v>
      </c>
      <c r="B1202" t="s">
        <v>33</v>
      </c>
      <c r="C1202" t="s">
        <v>388</v>
      </c>
      <c r="D1202" t="s">
        <v>127</v>
      </c>
      <c r="E1202" t="s">
        <v>2692</v>
      </c>
      <c r="F1202">
        <v>20</v>
      </c>
      <c r="G1202">
        <v>910833</v>
      </c>
      <c r="H1202">
        <v>910833</v>
      </c>
      <c r="I1202">
        <v>910833</v>
      </c>
      <c r="J1202" t="s">
        <v>8</v>
      </c>
      <c r="K1202">
        <v>0</v>
      </c>
      <c r="L1202">
        <v>0</v>
      </c>
      <c r="M1202">
        <v>0</v>
      </c>
    </row>
    <row r="1203" spans="1:13" ht="15" customHeight="1" x14ac:dyDescent="0.25">
      <c r="A1203" t="s">
        <v>1683</v>
      </c>
      <c r="B1203" t="s">
        <v>14</v>
      </c>
      <c r="C1203">
        <v>0</v>
      </c>
      <c r="D1203" t="s">
        <v>2455</v>
      </c>
      <c r="E1203" t="s">
        <v>2448</v>
      </c>
      <c r="F1203">
        <v>24</v>
      </c>
      <c r="G1203">
        <v>700000</v>
      </c>
      <c r="H1203" t="s">
        <v>8</v>
      </c>
      <c r="I1203">
        <v>0</v>
      </c>
      <c r="J1203">
        <v>0</v>
      </c>
      <c r="K1203">
        <v>0</v>
      </c>
      <c r="L1203">
        <v>0</v>
      </c>
      <c r="M1203">
        <v>0</v>
      </c>
    </row>
    <row r="1204" spans="1:13" ht="15" customHeight="1" x14ac:dyDescent="0.25">
      <c r="A1204" t="s">
        <v>2791</v>
      </c>
      <c r="B1204" t="s">
        <v>13</v>
      </c>
      <c r="C1204" t="s">
        <v>422</v>
      </c>
      <c r="D1204" t="s">
        <v>2446</v>
      </c>
      <c r="E1204" t="s">
        <v>2441</v>
      </c>
      <c r="F1204">
        <v>34</v>
      </c>
      <c r="G1204">
        <v>6875000</v>
      </c>
      <c r="H1204">
        <v>6875000</v>
      </c>
      <c r="I1204">
        <v>6875000</v>
      </c>
      <c r="J1204">
        <v>6875000</v>
      </c>
      <c r="K1204">
        <v>6875000</v>
      </c>
      <c r="L1204" t="s">
        <v>7</v>
      </c>
      <c r="M1204">
        <v>0</v>
      </c>
    </row>
    <row r="1205" spans="1:13" ht="15" customHeight="1" x14ac:dyDescent="0.25">
      <c r="A1205" t="s">
        <v>2000</v>
      </c>
      <c r="B1205" t="s">
        <v>21</v>
      </c>
      <c r="C1205">
        <v>0</v>
      </c>
      <c r="D1205" t="s">
        <v>2447</v>
      </c>
      <c r="E1205" t="s">
        <v>2441</v>
      </c>
      <c r="F1205">
        <v>26</v>
      </c>
      <c r="G1205">
        <v>725000</v>
      </c>
      <c r="H1205">
        <v>725000</v>
      </c>
      <c r="I1205" t="s">
        <v>7</v>
      </c>
      <c r="J1205">
        <v>0</v>
      </c>
      <c r="K1205">
        <v>0</v>
      </c>
      <c r="L1205">
        <v>0</v>
      </c>
      <c r="M1205">
        <v>0</v>
      </c>
    </row>
    <row r="1206" spans="1:13" ht="15" customHeight="1" x14ac:dyDescent="0.25">
      <c r="A1206" t="s">
        <v>2769</v>
      </c>
      <c r="B1206" t="s">
        <v>16</v>
      </c>
      <c r="C1206" t="s">
        <v>422</v>
      </c>
      <c r="D1206" t="s">
        <v>2686</v>
      </c>
      <c r="E1206" t="s">
        <v>2679</v>
      </c>
      <c r="F1206">
        <v>27</v>
      </c>
      <c r="G1206">
        <v>9850000</v>
      </c>
      <c r="H1206">
        <v>9850000</v>
      </c>
      <c r="I1206">
        <v>9850000</v>
      </c>
      <c r="J1206">
        <v>9850000</v>
      </c>
      <c r="K1206">
        <v>9850000</v>
      </c>
      <c r="L1206">
        <v>9850000</v>
      </c>
      <c r="M1206">
        <v>9850000</v>
      </c>
    </row>
    <row r="1207" spans="1:13" ht="15" customHeight="1" x14ac:dyDescent="0.25">
      <c r="A1207" t="s">
        <v>2735</v>
      </c>
      <c r="B1207" t="s">
        <v>17</v>
      </c>
      <c r="C1207" t="s">
        <v>388</v>
      </c>
      <c r="D1207" t="s">
        <v>2446</v>
      </c>
      <c r="E1207" t="s">
        <v>2448</v>
      </c>
      <c r="F1207">
        <v>18</v>
      </c>
      <c r="G1207">
        <v>1775000</v>
      </c>
      <c r="H1207">
        <v>1775000</v>
      </c>
      <c r="I1207">
        <v>1775000</v>
      </c>
      <c r="J1207" t="s">
        <v>8</v>
      </c>
      <c r="K1207">
        <v>0</v>
      </c>
      <c r="L1207">
        <v>0</v>
      </c>
      <c r="M1207">
        <v>0</v>
      </c>
    </row>
    <row r="1208" spans="1:13" ht="15" customHeight="1" x14ac:dyDescent="0.25">
      <c r="A1208" t="s">
        <v>2225</v>
      </c>
      <c r="B1208" t="s">
        <v>16</v>
      </c>
      <c r="C1208">
        <v>0</v>
      </c>
      <c r="D1208" t="s">
        <v>382</v>
      </c>
      <c r="E1208" t="s">
        <v>2679</v>
      </c>
      <c r="F1208">
        <v>33</v>
      </c>
      <c r="G1208">
        <v>2000000</v>
      </c>
      <c r="H1208" t="s">
        <v>7</v>
      </c>
      <c r="I1208">
        <v>0</v>
      </c>
      <c r="J1208">
        <v>0</v>
      </c>
      <c r="K1208">
        <v>0</v>
      </c>
      <c r="L1208">
        <v>0</v>
      </c>
      <c r="M1208">
        <v>0</v>
      </c>
    </row>
    <row r="1209" spans="1:13" ht="15" customHeight="1" x14ac:dyDescent="0.25">
      <c r="A1209" t="s">
        <v>2614</v>
      </c>
      <c r="B1209" t="s">
        <v>11</v>
      </c>
      <c r="C1209" t="s">
        <v>388</v>
      </c>
      <c r="D1209" t="s">
        <v>82</v>
      </c>
      <c r="E1209" t="s">
        <v>2448</v>
      </c>
      <c r="F1209">
        <v>21</v>
      </c>
      <c r="G1209">
        <v>875000</v>
      </c>
      <c r="H1209">
        <v>875000</v>
      </c>
      <c r="I1209">
        <v>875000</v>
      </c>
      <c r="J1209" t="s">
        <v>8</v>
      </c>
      <c r="K1209">
        <v>0</v>
      </c>
      <c r="L1209">
        <v>0</v>
      </c>
      <c r="M1209">
        <v>0</v>
      </c>
    </row>
    <row r="1210" spans="1:13" ht="15" customHeight="1" x14ac:dyDescent="0.25">
      <c r="A1210" t="s">
        <v>2727</v>
      </c>
      <c r="B1210" t="s">
        <v>11</v>
      </c>
      <c r="C1210">
        <v>0</v>
      </c>
      <c r="D1210">
        <v>0</v>
      </c>
      <c r="E1210">
        <v>0</v>
      </c>
      <c r="F1210">
        <v>0</v>
      </c>
      <c r="G1210">
        <v>0</v>
      </c>
      <c r="H1210">
        <v>0</v>
      </c>
      <c r="I1210">
        <v>0</v>
      </c>
      <c r="J1210">
        <v>0</v>
      </c>
      <c r="K1210">
        <v>0</v>
      </c>
      <c r="L1210">
        <v>0</v>
      </c>
      <c r="M1210">
        <v>0</v>
      </c>
    </row>
    <row r="1211" spans="1:13" ht="15" customHeight="1" x14ac:dyDescent="0.25">
      <c r="A1211" t="s">
        <v>1714</v>
      </c>
      <c r="B1211" t="s">
        <v>24</v>
      </c>
      <c r="C1211" t="s">
        <v>388</v>
      </c>
      <c r="D1211" t="s">
        <v>2454</v>
      </c>
      <c r="E1211" t="s">
        <v>2448</v>
      </c>
      <c r="F1211">
        <v>23</v>
      </c>
      <c r="G1211">
        <v>825000</v>
      </c>
      <c r="H1211" t="s">
        <v>8</v>
      </c>
      <c r="I1211">
        <v>0</v>
      </c>
      <c r="J1211">
        <v>0</v>
      </c>
      <c r="K1211">
        <v>0</v>
      </c>
      <c r="L1211">
        <v>0</v>
      </c>
      <c r="M1211">
        <v>0</v>
      </c>
    </row>
    <row r="1212" spans="1:13" ht="15" customHeight="1" x14ac:dyDescent="0.25">
      <c r="A1212" t="s">
        <v>2652</v>
      </c>
      <c r="B1212" t="s">
        <v>24</v>
      </c>
      <c r="C1212" t="s">
        <v>388</v>
      </c>
      <c r="D1212" t="s">
        <v>127</v>
      </c>
      <c r="E1212" t="s">
        <v>2448</v>
      </c>
      <c r="F1212">
        <v>23</v>
      </c>
      <c r="G1212">
        <v>925000</v>
      </c>
      <c r="H1212">
        <v>925000</v>
      </c>
      <c r="I1212" t="s">
        <v>8</v>
      </c>
      <c r="J1212">
        <v>0</v>
      </c>
      <c r="K1212">
        <v>0</v>
      </c>
      <c r="L1212">
        <v>0</v>
      </c>
      <c r="M1212">
        <v>0</v>
      </c>
    </row>
    <row r="1213" spans="1:13" ht="15" customHeight="1" x14ac:dyDescent="0.25">
      <c r="A1213" t="s">
        <v>1367</v>
      </c>
      <c r="B1213" t="s">
        <v>9</v>
      </c>
      <c r="C1213" t="s">
        <v>388</v>
      </c>
      <c r="D1213" t="s">
        <v>2440</v>
      </c>
      <c r="E1213" t="s">
        <v>2448</v>
      </c>
      <c r="F1213">
        <v>22</v>
      </c>
      <c r="G1213">
        <v>1288333</v>
      </c>
      <c r="H1213" t="s">
        <v>8</v>
      </c>
      <c r="I1213">
        <v>0</v>
      </c>
      <c r="J1213">
        <v>0</v>
      </c>
      <c r="K1213">
        <v>0</v>
      </c>
      <c r="L1213">
        <v>0</v>
      </c>
      <c r="M1213">
        <v>0</v>
      </c>
    </row>
    <row r="1214" spans="1:13" ht="15" customHeight="1" x14ac:dyDescent="0.25">
      <c r="A1214" t="s">
        <v>1562</v>
      </c>
      <c r="B1214" t="s">
        <v>32</v>
      </c>
      <c r="C1214" t="s">
        <v>405</v>
      </c>
      <c r="D1214" t="s">
        <v>2447</v>
      </c>
      <c r="E1214" t="s">
        <v>2441</v>
      </c>
      <c r="F1214">
        <v>21</v>
      </c>
      <c r="G1214">
        <v>1744166</v>
      </c>
      <c r="H1214" t="s">
        <v>8</v>
      </c>
      <c r="I1214">
        <v>0</v>
      </c>
      <c r="J1214">
        <v>0</v>
      </c>
      <c r="K1214">
        <v>0</v>
      </c>
      <c r="L1214">
        <v>0</v>
      </c>
      <c r="M1214">
        <v>0</v>
      </c>
    </row>
    <row r="1215" spans="1:13" ht="15" customHeight="1" x14ac:dyDescent="0.25">
      <c r="A1215" t="s">
        <v>1703</v>
      </c>
      <c r="B1215" t="s">
        <v>24</v>
      </c>
      <c r="C1215">
        <v>0</v>
      </c>
      <c r="D1215" t="s">
        <v>2446</v>
      </c>
      <c r="E1215" t="s">
        <v>2441</v>
      </c>
      <c r="F1215">
        <v>25</v>
      </c>
      <c r="G1215">
        <v>4166666</v>
      </c>
      <c r="H1215">
        <v>4166666</v>
      </c>
      <c r="I1215">
        <v>4166666</v>
      </c>
      <c r="J1215">
        <v>4166666</v>
      </c>
      <c r="K1215" t="s">
        <v>7</v>
      </c>
      <c r="L1215">
        <v>0</v>
      </c>
      <c r="M1215">
        <v>0</v>
      </c>
    </row>
    <row r="1216" spans="1:13" ht="15" customHeight="1" x14ac:dyDescent="0.25">
      <c r="A1216" t="s">
        <v>1886</v>
      </c>
      <c r="B1216" t="s">
        <v>2505</v>
      </c>
      <c r="C1216">
        <v>0</v>
      </c>
      <c r="D1216" t="s">
        <v>73</v>
      </c>
      <c r="E1216" t="s">
        <v>2692</v>
      </c>
      <c r="F1216">
        <v>27</v>
      </c>
      <c r="G1216">
        <v>700000</v>
      </c>
      <c r="H1216">
        <v>700000</v>
      </c>
      <c r="I1216" t="s">
        <v>7</v>
      </c>
      <c r="J1216">
        <v>0</v>
      </c>
      <c r="K1216">
        <v>0</v>
      </c>
      <c r="L1216">
        <v>0</v>
      </c>
      <c r="M1216">
        <v>0</v>
      </c>
    </row>
    <row r="1217" spans="1:13" ht="15" customHeight="1" x14ac:dyDescent="0.25">
      <c r="A1217" t="s">
        <v>1712</v>
      </c>
      <c r="B1217" t="s">
        <v>24</v>
      </c>
      <c r="C1217" t="s">
        <v>388</v>
      </c>
      <c r="D1217" t="s">
        <v>73</v>
      </c>
      <c r="E1217" t="s">
        <v>2448</v>
      </c>
      <c r="F1217">
        <v>21</v>
      </c>
      <c r="G1217">
        <v>925000</v>
      </c>
      <c r="H1217">
        <v>925000</v>
      </c>
      <c r="I1217" t="s">
        <v>8</v>
      </c>
      <c r="J1217">
        <v>0</v>
      </c>
      <c r="K1217">
        <v>0</v>
      </c>
      <c r="L1217">
        <v>0</v>
      </c>
      <c r="M1217">
        <v>0</v>
      </c>
    </row>
    <row r="1218" spans="1:13" ht="15" customHeight="1" x14ac:dyDescent="0.25">
      <c r="A1218" t="s">
        <v>1762</v>
      </c>
      <c r="B1218" t="s">
        <v>32</v>
      </c>
      <c r="C1218" t="s">
        <v>374</v>
      </c>
      <c r="D1218" t="s">
        <v>2446</v>
      </c>
      <c r="E1218" t="s">
        <v>2441</v>
      </c>
      <c r="F1218">
        <v>30</v>
      </c>
      <c r="G1218">
        <v>1750000</v>
      </c>
      <c r="H1218" t="s">
        <v>7</v>
      </c>
      <c r="I1218">
        <v>0</v>
      </c>
      <c r="J1218">
        <v>0</v>
      </c>
      <c r="K1218">
        <v>0</v>
      </c>
      <c r="L1218">
        <v>0</v>
      </c>
      <c r="M1218">
        <v>0</v>
      </c>
    </row>
    <row r="1219" spans="1:13" ht="15" customHeight="1" x14ac:dyDescent="0.25">
      <c r="A1219" t="s">
        <v>1483</v>
      </c>
      <c r="B1219" t="s">
        <v>13</v>
      </c>
      <c r="C1219">
        <v>0</v>
      </c>
      <c r="D1219" t="s">
        <v>2450</v>
      </c>
      <c r="E1219" t="s">
        <v>2441</v>
      </c>
      <c r="F1219">
        <v>28</v>
      </c>
      <c r="G1219">
        <v>3900000</v>
      </c>
      <c r="H1219">
        <v>3900000</v>
      </c>
      <c r="I1219">
        <v>3900000</v>
      </c>
      <c r="J1219" t="s">
        <v>7</v>
      </c>
      <c r="K1219">
        <v>0</v>
      </c>
      <c r="L1219">
        <v>0</v>
      </c>
      <c r="M1219">
        <v>0</v>
      </c>
    </row>
    <row r="1220" spans="1:13" ht="15" customHeight="1" x14ac:dyDescent="0.25">
      <c r="A1220" t="s">
        <v>2664</v>
      </c>
      <c r="B1220" t="s">
        <v>35</v>
      </c>
      <c r="C1220">
        <v>0</v>
      </c>
      <c r="D1220" t="s">
        <v>2450</v>
      </c>
      <c r="E1220" t="s">
        <v>2448</v>
      </c>
      <c r="F1220">
        <v>26</v>
      </c>
      <c r="G1220">
        <v>700000</v>
      </c>
      <c r="H1220" t="s">
        <v>7</v>
      </c>
      <c r="I1220">
        <v>0</v>
      </c>
      <c r="J1220">
        <v>0</v>
      </c>
      <c r="K1220">
        <v>0</v>
      </c>
      <c r="L1220">
        <v>0</v>
      </c>
      <c r="M1220">
        <v>0</v>
      </c>
    </row>
    <row r="1221" spans="1:13" ht="15" customHeight="1" x14ac:dyDescent="0.25">
      <c r="A1221" t="s">
        <v>2009</v>
      </c>
      <c r="B1221" t="s">
        <v>21</v>
      </c>
      <c r="C1221" t="s">
        <v>388</v>
      </c>
      <c r="D1221" t="s">
        <v>73</v>
      </c>
      <c r="E1221" t="s">
        <v>2448</v>
      </c>
      <c r="F1221">
        <v>20</v>
      </c>
      <c r="G1221">
        <v>925000</v>
      </c>
      <c r="H1221">
        <v>925000</v>
      </c>
      <c r="I1221" t="s">
        <v>8</v>
      </c>
      <c r="J1221">
        <v>0</v>
      </c>
      <c r="K1221">
        <v>0</v>
      </c>
      <c r="L1221">
        <v>0</v>
      </c>
      <c r="M1221">
        <v>0</v>
      </c>
    </row>
    <row r="1222" spans="1:13" ht="15" customHeight="1" x14ac:dyDescent="0.25">
      <c r="A1222" t="s">
        <v>1387</v>
      </c>
      <c r="B1222" t="s">
        <v>10</v>
      </c>
      <c r="C1222">
        <v>0</v>
      </c>
      <c r="D1222" t="s">
        <v>2691</v>
      </c>
      <c r="E1222" t="s">
        <v>2679</v>
      </c>
      <c r="F1222">
        <v>27</v>
      </c>
      <c r="G1222">
        <v>3000000</v>
      </c>
      <c r="H1222" t="s">
        <v>7</v>
      </c>
      <c r="I1222">
        <v>0</v>
      </c>
      <c r="J1222">
        <v>0</v>
      </c>
      <c r="K1222">
        <v>0</v>
      </c>
      <c r="L1222">
        <v>0</v>
      </c>
      <c r="M1222">
        <v>0</v>
      </c>
    </row>
    <row r="1223" spans="1:13" ht="15" customHeight="1" x14ac:dyDescent="0.25">
      <c r="A1223" t="s">
        <v>2738</v>
      </c>
      <c r="B1223" t="s">
        <v>9</v>
      </c>
      <c r="C1223" t="s">
        <v>388</v>
      </c>
      <c r="D1223" t="s">
        <v>73</v>
      </c>
      <c r="E1223" t="s">
        <v>2441</v>
      </c>
      <c r="F1223">
        <v>19</v>
      </c>
      <c r="G1223">
        <v>925000</v>
      </c>
      <c r="H1223">
        <v>925000</v>
      </c>
      <c r="I1223">
        <v>925000</v>
      </c>
      <c r="J1223" t="s">
        <v>8</v>
      </c>
      <c r="K1223">
        <v>0</v>
      </c>
      <c r="L1223">
        <v>0</v>
      </c>
      <c r="M1223">
        <v>0</v>
      </c>
    </row>
    <row r="1224" spans="1:13" ht="15" customHeight="1" x14ac:dyDescent="0.25">
      <c r="A1224" t="s">
        <v>1373</v>
      </c>
      <c r="B1224" t="s">
        <v>9</v>
      </c>
      <c r="C1224" t="s">
        <v>388</v>
      </c>
      <c r="D1224" t="s">
        <v>82</v>
      </c>
      <c r="E1224" t="s">
        <v>2448</v>
      </c>
      <c r="F1224">
        <v>24</v>
      </c>
      <c r="G1224">
        <v>925000</v>
      </c>
      <c r="H1224" t="s">
        <v>8</v>
      </c>
      <c r="I1224">
        <v>0</v>
      </c>
      <c r="J1224">
        <v>0</v>
      </c>
      <c r="K1224">
        <v>0</v>
      </c>
      <c r="L1224">
        <v>0</v>
      </c>
      <c r="M1224">
        <v>0</v>
      </c>
    </row>
    <row r="1225" spans="1:13" ht="15" customHeight="1" x14ac:dyDescent="0.25">
      <c r="A1225" t="s">
        <v>2132</v>
      </c>
      <c r="B1225" t="s">
        <v>6</v>
      </c>
      <c r="C1225" t="s">
        <v>388</v>
      </c>
      <c r="D1225" t="s">
        <v>2455</v>
      </c>
      <c r="E1225" t="s">
        <v>2448</v>
      </c>
      <c r="F1225">
        <v>24</v>
      </c>
      <c r="G1225">
        <v>925000</v>
      </c>
      <c r="H1225" t="s">
        <v>8</v>
      </c>
      <c r="I1225">
        <v>0</v>
      </c>
      <c r="J1225">
        <v>0</v>
      </c>
      <c r="K1225">
        <v>0</v>
      </c>
      <c r="L1225">
        <v>0</v>
      </c>
      <c r="M1225">
        <v>0</v>
      </c>
    </row>
    <row r="1226" spans="1:13" ht="15" customHeight="1" x14ac:dyDescent="0.25">
      <c r="A1226" t="s">
        <v>1690</v>
      </c>
      <c r="B1226" t="s">
        <v>14</v>
      </c>
      <c r="C1226" t="s">
        <v>388</v>
      </c>
      <c r="D1226" t="s">
        <v>2455</v>
      </c>
      <c r="E1226" t="s">
        <v>2448</v>
      </c>
      <c r="F1226">
        <v>22</v>
      </c>
      <c r="G1226">
        <v>777777</v>
      </c>
      <c r="H1226" t="s">
        <v>8</v>
      </c>
      <c r="I1226">
        <v>0</v>
      </c>
      <c r="J1226">
        <v>0</v>
      </c>
      <c r="K1226">
        <v>0</v>
      </c>
      <c r="L1226">
        <v>0</v>
      </c>
      <c r="M1226">
        <v>0</v>
      </c>
    </row>
    <row r="1227" spans="1:13" ht="15" customHeight="1" x14ac:dyDescent="0.25">
      <c r="A1227" t="s">
        <v>2572</v>
      </c>
      <c r="B1227" t="s">
        <v>26</v>
      </c>
      <c r="C1227" t="s">
        <v>388</v>
      </c>
      <c r="D1227" t="s">
        <v>127</v>
      </c>
      <c r="E1227" t="s">
        <v>2692</v>
      </c>
      <c r="F1227">
        <v>23</v>
      </c>
      <c r="G1227">
        <v>3775000</v>
      </c>
      <c r="H1227">
        <v>3775000</v>
      </c>
      <c r="I1227" t="s">
        <v>8</v>
      </c>
      <c r="J1227">
        <v>0</v>
      </c>
      <c r="K1227">
        <v>0</v>
      </c>
      <c r="L1227">
        <v>0</v>
      </c>
      <c r="M1227">
        <v>0</v>
      </c>
    </row>
    <row r="1228" spans="1:13" ht="15" customHeight="1" x14ac:dyDescent="0.25">
      <c r="A1228" t="s">
        <v>1955</v>
      </c>
      <c r="B1228" t="s">
        <v>6</v>
      </c>
      <c r="C1228">
        <v>0</v>
      </c>
      <c r="D1228" t="s">
        <v>2464</v>
      </c>
      <c r="E1228" t="s">
        <v>2441</v>
      </c>
      <c r="F1228">
        <v>25</v>
      </c>
      <c r="G1228">
        <v>2300000</v>
      </c>
      <c r="H1228" t="s">
        <v>8</v>
      </c>
      <c r="I1228">
        <v>0</v>
      </c>
      <c r="J1228">
        <v>0</v>
      </c>
      <c r="K1228">
        <v>0</v>
      </c>
      <c r="L1228">
        <v>0</v>
      </c>
      <c r="M1228">
        <v>0</v>
      </c>
    </row>
    <row r="1229" spans="1:13" ht="15" customHeight="1" x14ac:dyDescent="0.25">
      <c r="A1229" t="s">
        <v>2595</v>
      </c>
      <c r="B1229" t="s">
        <v>33</v>
      </c>
      <c r="C1229">
        <v>0</v>
      </c>
      <c r="D1229" t="s">
        <v>73</v>
      </c>
      <c r="E1229" t="s">
        <v>2692</v>
      </c>
      <c r="F1229">
        <v>26</v>
      </c>
      <c r="G1229">
        <v>750000</v>
      </c>
      <c r="H1229" t="s">
        <v>7</v>
      </c>
      <c r="I1229">
        <v>0</v>
      </c>
      <c r="J1229">
        <v>0</v>
      </c>
      <c r="K1229">
        <v>0</v>
      </c>
      <c r="L1229">
        <v>0</v>
      </c>
      <c r="M1229">
        <v>0</v>
      </c>
    </row>
    <row r="1230" spans="1:13" ht="15" customHeight="1" x14ac:dyDescent="0.25">
      <c r="A1230" t="s">
        <v>2551</v>
      </c>
      <c r="B1230" t="s">
        <v>30</v>
      </c>
      <c r="C1230" t="s">
        <v>388</v>
      </c>
      <c r="D1230" t="s">
        <v>127</v>
      </c>
      <c r="E1230" t="s">
        <v>2448</v>
      </c>
      <c r="F1230">
        <v>24</v>
      </c>
      <c r="G1230">
        <v>925000</v>
      </c>
      <c r="H1230" t="s">
        <v>8</v>
      </c>
      <c r="I1230">
        <v>0</v>
      </c>
      <c r="J1230">
        <v>0</v>
      </c>
      <c r="K1230">
        <v>0</v>
      </c>
      <c r="L1230">
        <v>0</v>
      </c>
      <c r="M1230">
        <v>0</v>
      </c>
    </row>
    <row r="1231" spans="1:13" ht="15" customHeight="1" x14ac:dyDescent="0.25">
      <c r="A1231" t="s">
        <v>1942</v>
      </c>
      <c r="B1231" t="s">
        <v>15</v>
      </c>
      <c r="C1231" t="s">
        <v>388</v>
      </c>
      <c r="D1231" t="s">
        <v>73</v>
      </c>
      <c r="E1231" t="s">
        <v>2448</v>
      </c>
      <c r="F1231">
        <v>21</v>
      </c>
      <c r="G1231">
        <v>925000</v>
      </c>
      <c r="H1231">
        <v>925000</v>
      </c>
      <c r="I1231" t="s">
        <v>8</v>
      </c>
      <c r="J1231">
        <v>0</v>
      </c>
      <c r="K1231">
        <v>0</v>
      </c>
      <c r="L1231">
        <v>0</v>
      </c>
      <c r="M1231">
        <v>0</v>
      </c>
    </row>
    <row r="1232" spans="1:13" ht="15" customHeight="1" x14ac:dyDescent="0.25">
      <c r="A1232" t="s">
        <v>2145</v>
      </c>
      <c r="B1232" t="s">
        <v>6</v>
      </c>
      <c r="C1232" t="s">
        <v>388</v>
      </c>
      <c r="D1232" t="s">
        <v>2440</v>
      </c>
      <c r="E1232" t="s">
        <v>2448</v>
      </c>
      <c r="F1232">
        <v>22</v>
      </c>
      <c r="G1232">
        <v>935833</v>
      </c>
      <c r="H1232" t="s">
        <v>8</v>
      </c>
      <c r="I1232">
        <v>0</v>
      </c>
      <c r="J1232">
        <v>0</v>
      </c>
      <c r="K1232">
        <v>0</v>
      </c>
      <c r="L1232">
        <v>0</v>
      </c>
      <c r="M1232">
        <v>0</v>
      </c>
    </row>
    <row r="1233" spans="1:13" ht="15" customHeight="1" x14ac:dyDescent="0.25">
      <c r="A1233" t="s">
        <v>1882</v>
      </c>
      <c r="B1233" t="s">
        <v>2505</v>
      </c>
      <c r="C1233" t="s">
        <v>388</v>
      </c>
      <c r="D1233" t="s">
        <v>381</v>
      </c>
      <c r="E1233" t="s">
        <v>2679</v>
      </c>
      <c r="F1233">
        <v>22</v>
      </c>
      <c r="G1233">
        <v>888333</v>
      </c>
      <c r="H1233" t="s">
        <v>8</v>
      </c>
      <c r="I1233">
        <v>0</v>
      </c>
      <c r="J1233">
        <v>0</v>
      </c>
      <c r="K1233">
        <v>0</v>
      </c>
      <c r="L1233">
        <v>0</v>
      </c>
      <c r="M1233">
        <v>0</v>
      </c>
    </row>
    <row r="1234" spans="1:13" ht="15" customHeight="1" x14ac:dyDescent="0.25">
      <c r="A1234" t="s">
        <v>1546</v>
      </c>
      <c r="B1234" t="s">
        <v>6</v>
      </c>
      <c r="C1234">
        <v>0</v>
      </c>
      <c r="D1234" t="s">
        <v>2447</v>
      </c>
      <c r="E1234" t="s">
        <v>2448</v>
      </c>
      <c r="F1234">
        <v>25</v>
      </c>
      <c r="G1234">
        <v>700000</v>
      </c>
      <c r="H1234" t="s">
        <v>8</v>
      </c>
      <c r="I1234">
        <v>0</v>
      </c>
      <c r="J1234">
        <v>0</v>
      </c>
      <c r="K1234">
        <v>0</v>
      </c>
      <c r="L1234">
        <v>0</v>
      </c>
      <c r="M1234">
        <v>0</v>
      </c>
    </row>
    <row r="1235" spans="1:13" ht="15" customHeight="1" x14ac:dyDescent="0.25">
      <c r="A1235" t="s">
        <v>1893</v>
      </c>
      <c r="B1235" t="s">
        <v>13</v>
      </c>
      <c r="C1235">
        <v>0</v>
      </c>
      <c r="D1235" t="s">
        <v>2472</v>
      </c>
      <c r="E1235" t="s">
        <v>2448</v>
      </c>
      <c r="F1235">
        <v>24</v>
      </c>
      <c r="G1235">
        <v>750000</v>
      </c>
      <c r="H1235">
        <v>750000</v>
      </c>
      <c r="I1235" t="s">
        <v>8</v>
      </c>
      <c r="J1235">
        <v>0</v>
      </c>
      <c r="K1235">
        <v>0</v>
      </c>
      <c r="L1235">
        <v>0</v>
      </c>
      <c r="M1235">
        <v>0</v>
      </c>
    </row>
    <row r="1236" spans="1:13" ht="15" customHeight="1" x14ac:dyDescent="0.25">
      <c r="A1236" t="s">
        <v>2118</v>
      </c>
      <c r="B1236" t="s">
        <v>6</v>
      </c>
      <c r="C1236" t="s">
        <v>383</v>
      </c>
      <c r="D1236" t="s">
        <v>2443</v>
      </c>
      <c r="E1236" t="s">
        <v>2441</v>
      </c>
      <c r="F1236">
        <v>28</v>
      </c>
      <c r="G1236">
        <v>5250000</v>
      </c>
      <c r="H1236">
        <v>5250000</v>
      </c>
      <c r="I1236">
        <v>5250000</v>
      </c>
      <c r="J1236">
        <v>5250000</v>
      </c>
      <c r="K1236">
        <v>5250000</v>
      </c>
      <c r="L1236" t="s">
        <v>7</v>
      </c>
      <c r="M1236">
        <v>0</v>
      </c>
    </row>
    <row r="1237" spans="1:13" ht="15" customHeight="1" x14ac:dyDescent="0.25">
      <c r="A1237" t="s">
        <v>2330</v>
      </c>
      <c r="B1237" t="s">
        <v>30</v>
      </c>
      <c r="C1237">
        <v>0</v>
      </c>
      <c r="D1237" t="s">
        <v>2447</v>
      </c>
      <c r="E1237" t="s">
        <v>2441</v>
      </c>
      <c r="F1237">
        <v>26</v>
      </c>
      <c r="G1237">
        <v>675000</v>
      </c>
      <c r="H1237" t="s">
        <v>7</v>
      </c>
      <c r="I1237">
        <v>0</v>
      </c>
      <c r="J1237">
        <v>0</v>
      </c>
      <c r="K1237">
        <v>0</v>
      </c>
      <c r="L1237">
        <v>0</v>
      </c>
      <c r="M1237">
        <v>0</v>
      </c>
    </row>
    <row r="1238" spans="1:13" ht="15" customHeight="1" x14ac:dyDescent="0.25">
      <c r="A1238" t="s">
        <v>2648</v>
      </c>
      <c r="B1238" t="s">
        <v>24</v>
      </c>
      <c r="C1238">
        <v>0</v>
      </c>
      <c r="D1238" t="s">
        <v>2443</v>
      </c>
      <c r="E1238" t="s">
        <v>2441</v>
      </c>
      <c r="F1238">
        <v>30</v>
      </c>
      <c r="G1238">
        <v>5000000</v>
      </c>
      <c r="H1238" t="s">
        <v>7</v>
      </c>
      <c r="I1238">
        <v>0</v>
      </c>
      <c r="J1238">
        <v>0</v>
      </c>
      <c r="K1238">
        <v>0</v>
      </c>
      <c r="L1238">
        <v>0</v>
      </c>
      <c r="M1238">
        <v>0</v>
      </c>
    </row>
    <row r="1239" spans="1:13" x14ac:dyDescent="0.25">
      <c r="A1239" t="s">
        <v>1826</v>
      </c>
      <c r="B1239" t="s">
        <v>29</v>
      </c>
      <c r="C1239">
        <v>0</v>
      </c>
      <c r="D1239" t="s">
        <v>2682</v>
      </c>
      <c r="E1239" t="s">
        <v>2679</v>
      </c>
      <c r="F1239">
        <v>25</v>
      </c>
      <c r="G1239">
        <v>750000</v>
      </c>
      <c r="H1239" t="s">
        <v>8</v>
      </c>
      <c r="I1239">
        <v>0</v>
      </c>
      <c r="J1239">
        <v>0</v>
      </c>
      <c r="K1239">
        <v>0</v>
      </c>
      <c r="L1239">
        <v>0</v>
      </c>
      <c r="M1239">
        <v>0</v>
      </c>
    </row>
    <row r="1240" spans="1:13" ht="15" customHeight="1" x14ac:dyDescent="0.25">
      <c r="A1240" t="s">
        <v>1692</v>
      </c>
      <c r="B1240" t="s">
        <v>14</v>
      </c>
      <c r="C1240">
        <v>0</v>
      </c>
      <c r="D1240" t="s">
        <v>2447</v>
      </c>
      <c r="E1240" t="s">
        <v>2448</v>
      </c>
      <c r="F1240">
        <v>26</v>
      </c>
      <c r="G1240">
        <v>675000</v>
      </c>
      <c r="H1240" t="s">
        <v>7</v>
      </c>
      <c r="I1240">
        <v>0</v>
      </c>
      <c r="J1240">
        <v>0</v>
      </c>
      <c r="K1240">
        <v>0</v>
      </c>
      <c r="L1240">
        <v>0</v>
      </c>
      <c r="M1240">
        <v>0</v>
      </c>
    </row>
    <row r="1241" spans="1:13" ht="15" customHeight="1" x14ac:dyDescent="0.25">
      <c r="A1241" t="s">
        <v>1723</v>
      </c>
      <c r="B1241" t="s">
        <v>24</v>
      </c>
      <c r="C1241" t="s">
        <v>388</v>
      </c>
      <c r="D1241" t="s">
        <v>82</v>
      </c>
      <c r="E1241" t="s">
        <v>2448</v>
      </c>
      <c r="F1241">
        <v>21</v>
      </c>
      <c r="G1241">
        <v>696111</v>
      </c>
      <c r="H1241">
        <v>696111</v>
      </c>
      <c r="I1241" t="s">
        <v>8</v>
      </c>
      <c r="J1241">
        <v>0</v>
      </c>
      <c r="K1241">
        <v>0</v>
      </c>
      <c r="L1241">
        <v>0</v>
      </c>
      <c r="M1241">
        <v>0</v>
      </c>
    </row>
    <row r="1242" spans="1:13" ht="15" customHeight="1" x14ac:dyDescent="0.25">
      <c r="A1242" t="s">
        <v>2027</v>
      </c>
      <c r="B1242" t="s">
        <v>23</v>
      </c>
      <c r="C1242">
        <v>0</v>
      </c>
      <c r="D1242" t="s">
        <v>2680</v>
      </c>
      <c r="E1242" t="s">
        <v>2679</v>
      </c>
      <c r="F1242">
        <v>25</v>
      </c>
      <c r="G1242">
        <v>2857143</v>
      </c>
      <c r="H1242">
        <v>2857143</v>
      </c>
      <c r="I1242">
        <v>2857143</v>
      </c>
      <c r="J1242">
        <v>2857143</v>
      </c>
      <c r="K1242">
        <v>2857143</v>
      </c>
      <c r="L1242">
        <v>2857143</v>
      </c>
      <c r="M1242">
        <v>2857143</v>
      </c>
    </row>
    <row r="1243" spans="1:13" ht="15" customHeight="1" x14ac:dyDescent="0.25">
      <c r="A1243" t="s">
        <v>1748</v>
      </c>
      <c r="B1243" t="s">
        <v>25</v>
      </c>
      <c r="C1243" t="s">
        <v>390</v>
      </c>
      <c r="D1243" t="s">
        <v>127</v>
      </c>
      <c r="E1243" t="s">
        <v>391</v>
      </c>
      <c r="F1243">
        <v>19</v>
      </c>
      <c r="G1243">
        <v>927500</v>
      </c>
      <c r="H1243">
        <v>927500</v>
      </c>
      <c r="I1243">
        <v>927500</v>
      </c>
      <c r="J1243" t="s">
        <v>8</v>
      </c>
      <c r="K1243">
        <v>0</v>
      </c>
      <c r="L1243">
        <v>0</v>
      </c>
      <c r="M1243">
        <v>0</v>
      </c>
    </row>
    <row r="1244" spans="1:13" ht="15" customHeight="1" x14ac:dyDescent="0.25">
      <c r="A1244" t="s">
        <v>1385</v>
      </c>
      <c r="B1244" t="s">
        <v>10</v>
      </c>
      <c r="C1244" t="s">
        <v>422</v>
      </c>
      <c r="D1244" t="s">
        <v>2691</v>
      </c>
      <c r="E1244" t="s">
        <v>2679</v>
      </c>
      <c r="F1244">
        <v>27</v>
      </c>
      <c r="G1244">
        <v>9000000</v>
      </c>
      <c r="H1244">
        <v>9000000</v>
      </c>
      <c r="I1244">
        <v>9000000</v>
      </c>
      <c r="J1244">
        <v>9000000</v>
      </c>
      <c r="K1244">
        <v>9000000</v>
      </c>
      <c r="L1244">
        <v>9000000</v>
      </c>
      <c r="M1244">
        <v>9000000</v>
      </c>
    </row>
    <row r="1245" spans="1:13" ht="15" customHeight="1" x14ac:dyDescent="0.25">
      <c r="A1245" t="s">
        <v>2242</v>
      </c>
      <c r="B1245" t="s">
        <v>18</v>
      </c>
      <c r="C1245" t="s">
        <v>388</v>
      </c>
      <c r="D1245" t="s">
        <v>127</v>
      </c>
      <c r="E1245" t="s">
        <v>2448</v>
      </c>
      <c r="F1245">
        <v>20</v>
      </c>
      <c r="G1245">
        <v>925000</v>
      </c>
      <c r="H1245">
        <v>925000</v>
      </c>
      <c r="I1245" t="s">
        <v>8</v>
      </c>
      <c r="J1245">
        <v>0</v>
      </c>
      <c r="K1245">
        <v>0</v>
      </c>
      <c r="L1245">
        <v>0</v>
      </c>
      <c r="M1245">
        <v>0</v>
      </c>
    </row>
    <row r="1246" spans="1:13" ht="15" customHeight="1" x14ac:dyDescent="0.25">
      <c r="A1246" t="s">
        <v>1763</v>
      </c>
      <c r="B1246" t="s">
        <v>26</v>
      </c>
      <c r="C1246">
        <v>0</v>
      </c>
      <c r="D1246" t="s">
        <v>382</v>
      </c>
      <c r="E1246" t="s">
        <v>2679</v>
      </c>
      <c r="F1246">
        <v>25</v>
      </c>
      <c r="G1246">
        <v>5250000</v>
      </c>
      <c r="H1246">
        <v>5250000</v>
      </c>
      <c r="I1246">
        <v>5250000</v>
      </c>
      <c r="J1246">
        <v>5250000</v>
      </c>
      <c r="K1246">
        <v>5250000</v>
      </c>
      <c r="L1246" t="s">
        <v>7</v>
      </c>
      <c r="M1246">
        <v>0</v>
      </c>
    </row>
    <row r="1247" spans="1:13" ht="15" customHeight="1" x14ac:dyDescent="0.25">
      <c r="A1247" t="s">
        <v>1498</v>
      </c>
      <c r="B1247" t="s">
        <v>22</v>
      </c>
      <c r="C1247" t="s">
        <v>388</v>
      </c>
      <c r="D1247" t="s">
        <v>2447</v>
      </c>
      <c r="E1247" t="s">
        <v>2448</v>
      </c>
      <c r="F1247">
        <v>22</v>
      </c>
      <c r="G1247">
        <v>925000</v>
      </c>
      <c r="H1247" t="s">
        <v>8</v>
      </c>
      <c r="I1247">
        <v>0</v>
      </c>
      <c r="J1247">
        <v>0</v>
      </c>
      <c r="K1247">
        <v>0</v>
      </c>
      <c r="L1247">
        <v>0</v>
      </c>
      <c r="M1247">
        <v>0</v>
      </c>
    </row>
    <row r="1248" spans="1:13" ht="15" customHeight="1" x14ac:dyDescent="0.25">
      <c r="A1248" t="s">
        <v>1629</v>
      </c>
      <c r="B1248" t="s">
        <v>11</v>
      </c>
      <c r="C1248">
        <v>0</v>
      </c>
      <c r="D1248" t="s">
        <v>2447</v>
      </c>
      <c r="E1248" t="s">
        <v>2441</v>
      </c>
      <c r="F1248">
        <v>25</v>
      </c>
      <c r="G1248">
        <v>5300000</v>
      </c>
      <c r="H1248">
        <v>5300000</v>
      </c>
      <c r="I1248">
        <v>5300000</v>
      </c>
      <c r="J1248">
        <v>5300000</v>
      </c>
      <c r="K1248">
        <v>5300000</v>
      </c>
      <c r="L1248">
        <v>5300000</v>
      </c>
      <c r="M1248" t="s">
        <v>7</v>
      </c>
    </row>
    <row r="1249" spans="1:13" ht="15" customHeight="1" x14ac:dyDescent="0.25">
      <c r="A1249" t="s">
        <v>1646</v>
      </c>
      <c r="B1249" t="s">
        <v>11</v>
      </c>
      <c r="C1249" t="s">
        <v>388</v>
      </c>
      <c r="D1249" t="s">
        <v>2440</v>
      </c>
      <c r="E1249" t="s">
        <v>2448</v>
      </c>
      <c r="F1249">
        <v>22</v>
      </c>
      <c r="G1249">
        <v>758333</v>
      </c>
      <c r="H1249" t="s">
        <v>8</v>
      </c>
      <c r="I1249">
        <v>0</v>
      </c>
      <c r="J1249">
        <v>0</v>
      </c>
      <c r="K1249">
        <v>0</v>
      </c>
      <c r="L1249">
        <v>0</v>
      </c>
      <c r="M1249">
        <v>0</v>
      </c>
    </row>
    <row r="1250" spans="1:13" ht="15" customHeight="1" x14ac:dyDescent="0.25">
      <c r="A1250" t="s">
        <v>2186</v>
      </c>
      <c r="B1250" t="s">
        <v>63</v>
      </c>
      <c r="C1250" t="s">
        <v>388</v>
      </c>
      <c r="D1250" t="s">
        <v>82</v>
      </c>
      <c r="E1250" t="s">
        <v>2692</v>
      </c>
      <c r="F1250">
        <v>22</v>
      </c>
      <c r="G1250">
        <v>686667</v>
      </c>
      <c r="H1250" t="s">
        <v>8</v>
      </c>
      <c r="I1250">
        <v>0</v>
      </c>
      <c r="J1250">
        <v>0</v>
      </c>
      <c r="K1250">
        <v>0</v>
      </c>
      <c r="L1250">
        <v>0</v>
      </c>
      <c r="M1250">
        <v>0</v>
      </c>
    </row>
    <row r="1251" spans="1:13" ht="15" customHeight="1" x14ac:dyDescent="0.25">
      <c r="A1251" t="s">
        <v>1764</v>
      </c>
      <c r="B1251" t="s">
        <v>26</v>
      </c>
      <c r="C1251" t="s">
        <v>383</v>
      </c>
      <c r="D1251" t="s">
        <v>2712</v>
      </c>
      <c r="E1251" t="s">
        <v>2679</v>
      </c>
      <c r="F1251">
        <v>30</v>
      </c>
      <c r="G1251">
        <v>4350000</v>
      </c>
      <c r="H1251">
        <v>4350000</v>
      </c>
      <c r="I1251" t="s">
        <v>7</v>
      </c>
      <c r="J1251">
        <v>0</v>
      </c>
      <c r="K1251">
        <v>0</v>
      </c>
      <c r="L1251">
        <v>0</v>
      </c>
      <c r="M1251">
        <v>0</v>
      </c>
    </row>
    <row r="1252" spans="1:13" ht="15" customHeight="1" x14ac:dyDescent="0.25">
      <c r="A1252" t="s">
        <v>1406</v>
      </c>
      <c r="B1252" t="s">
        <v>10</v>
      </c>
      <c r="C1252">
        <v>0</v>
      </c>
      <c r="D1252" t="s">
        <v>93</v>
      </c>
      <c r="E1252" t="s">
        <v>2692</v>
      </c>
      <c r="F1252">
        <v>24</v>
      </c>
      <c r="G1252">
        <v>700000</v>
      </c>
      <c r="H1252">
        <v>700000</v>
      </c>
      <c r="I1252" t="s">
        <v>8</v>
      </c>
      <c r="J1252">
        <v>0</v>
      </c>
      <c r="K1252">
        <v>0</v>
      </c>
      <c r="L1252">
        <v>0</v>
      </c>
      <c r="M1252">
        <v>0</v>
      </c>
    </row>
    <row r="1253" spans="1:13" ht="15" customHeight="1" x14ac:dyDescent="0.25">
      <c r="A1253" t="s">
        <v>2021</v>
      </c>
      <c r="B1253" t="s">
        <v>23</v>
      </c>
      <c r="C1253">
        <v>0</v>
      </c>
      <c r="D1253" t="s">
        <v>2680</v>
      </c>
      <c r="E1253" t="s">
        <v>2679</v>
      </c>
      <c r="F1253">
        <v>29</v>
      </c>
      <c r="G1253">
        <v>4250000</v>
      </c>
      <c r="H1253" t="s">
        <v>7</v>
      </c>
      <c r="I1253">
        <v>0</v>
      </c>
      <c r="J1253">
        <v>0</v>
      </c>
      <c r="K1253">
        <v>0</v>
      </c>
      <c r="L1253">
        <v>0</v>
      </c>
      <c r="M1253">
        <v>0</v>
      </c>
    </row>
    <row r="1254" spans="1:13" ht="15" customHeight="1" x14ac:dyDescent="0.25">
      <c r="A1254" t="s">
        <v>2754</v>
      </c>
      <c r="B1254" t="s">
        <v>32</v>
      </c>
      <c r="C1254">
        <v>0</v>
      </c>
      <c r="D1254" t="s">
        <v>73</v>
      </c>
      <c r="E1254" t="s">
        <v>2448</v>
      </c>
      <c r="F1254">
        <v>25</v>
      </c>
      <c r="G1254">
        <v>700000</v>
      </c>
      <c r="H1254" t="s">
        <v>8</v>
      </c>
      <c r="I1254">
        <v>0</v>
      </c>
      <c r="J1254">
        <v>0</v>
      </c>
      <c r="K1254">
        <v>0</v>
      </c>
      <c r="L1254">
        <v>0</v>
      </c>
      <c r="M1254">
        <v>0</v>
      </c>
    </row>
    <row r="1255" spans="1:13" ht="15" customHeight="1" x14ac:dyDescent="0.25">
      <c r="A1255" t="s">
        <v>1448</v>
      </c>
      <c r="B1255" t="s">
        <v>17</v>
      </c>
      <c r="C1255" t="s">
        <v>388</v>
      </c>
      <c r="D1255" t="s">
        <v>2442</v>
      </c>
      <c r="E1255" t="s">
        <v>2448</v>
      </c>
      <c r="F1255">
        <v>21</v>
      </c>
      <c r="G1255">
        <v>913333</v>
      </c>
      <c r="H1255">
        <v>913333</v>
      </c>
      <c r="I1255" t="s">
        <v>8</v>
      </c>
      <c r="J1255">
        <v>0</v>
      </c>
      <c r="K1255">
        <v>0</v>
      </c>
      <c r="L1255">
        <v>0</v>
      </c>
      <c r="M1255">
        <v>0</v>
      </c>
    </row>
    <row r="1256" spans="1:13" ht="15" customHeight="1" x14ac:dyDescent="0.25">
      <c r="A1256" t="s">
        <v>2169</v>
      </c>
      <c r="B1256" t="s">
        <v>18</v>
      </c>
      <c r="C1256" t="s">
        <v>2522</v>
      </c>
      <c r="D1256" t="s">
        <v>127</v>
      </c>
      <c r="E1256" t="s">
        <v>2441</v>
      </c>
      <c r="F1256">
        <v>37</v>
      </c>
      <c r="G1256">
        <v>3750000</v>
      </c>
      <c r="H1256" t="s">
        <v>7</v>
      </c>
      <c r="I1256">
        <v>0</v>
      </c>
      <c r="J1256">
        <v>0</v>
      </c>
      <c r="K1256">
        <v>0</v>
      </c>
      <c r="L1256">
        <v>0</v>
      </c>
      <c r="M1256">
        <v>0</v>
      </c>
    </row>
    <row r="1257" spans="1:13" ht="15" customHeight="1" x14ac:dyDescent="0.25">
      <c r="A1257" t="s">
        <v>2776</v>
      </c>
      <c r="B1257" t="s">
        <v>135</v>
      </c>
      <c r="C1257" t="s">
        <v>383</v>
      </c>
      <c r="D1257" t="s">
        <v>2682</v>
      </c>
      <c r="E1257" t="s">
        <v>2679</v>
      </c>
      <c r="F1257">
        <v>28</v>
      </c>
      <c r="G1257">
        <v>5000000</v>
      </c>
      <c r="H1257">
        <v>5000000</v>
      </c>
      <c r="I1257">
        <v>5000000</v>
      </c>
      <c r="J1257" t="s">
        <v>7</v>
      </c>
      <c r="K1257">
        <v>0</v>
      </c>
      <c r="L1257">
        <v>0</v>
      </c>
      <c r="M1257">
        <v>0</v>
      </c>
    </row>
    <row r="1258" spans="1:13" ht="15" customHeight="1" x14ac:dyDescent="0.25">
      <c r="A1258" t="s">
        <v>1709</v>
      </c>
      <c r="B1258" t="s">
        <v>24</v>
      </c>
      <c r="C1258" t="s">
        <v>390</v>
      </c>
      <c r="D1258" t="s">
        <v>2447</v>
      </c>
      <c r="E1258" t="s">
        <v>391</v>
      </c>
      <c r="F1258">
        <v>19</v>
      </c>
      <c r="G1258">
        <v>1294167</v>
      </c>
      <c r="H1258">
        <v>1294167</v>
      </c>
      <c r="I1258">
        <v>1294167</v>
      </c>
      <c r="J1258" t="s">
        <v>8</v>
      </c>
      <c r="K1258">
        <v>0</v>
      </c>
      <c r="L1258">
        <v>0</v>
      </c>
      <c r="M1258">
        <v>0</v>
      </c>
    </row>
    <row r="1259" spans="1:13" ht="15" customHeight="1" x14ac:dyDescent="0.25">
      <c r="A1259" t="s">
        <v>1522</v>
      </c>
      <c r="B1259" t="s">
        <v>13</v>
      </c>
      <c r="C1259" t="s">
        <v>383</v>
      </c>
      <c r="D1259" t="s">
        <v>2452</v>
      </c>
      <c r="E1259" t="s">
        <v>2441</v>
      </c>
      <c r="F1259">
        <v>31</v>
      </c>
      <c r="G1259">
        <v>3250000</v>
      </c>
      <c r="H1259">
        <v>3250000</v>
      </c>
      <c r="I1259" t="s">
        <v>7</v>
      </c>
      <c r="J1259">
        <v>0</v>
      </c>
      <c r="K1259">
        <v>0</v>
      </c>
      <c r="L1259">
        <v>0</v>
      </c>
      <c r="M1259">
        <v>0</v>
      </c>
    </row>
    <row r="1260" spans="1:13" ht="15" customHeight="1" x14ac:dyDescent="0.25">
      <c r="A1260" t="s">
        <v>2507</v>
      </c>
      <c r="B1260" t="s">
        <v>2505</v>
      </c>
      <c r="C1260" t="s">
        <v>388</v>
      </c>
      <c r="D1260" t="s">
        <v>93</v>
      </c>
      <c r="E1260" t="s">
        <v>2692</v>
      </c>
      <c r="F1260">
        <v>23</v>
      </c>
      <c r="G1260">
        <v>925000</v>
      </c>
      <c r="H1260">
        <v>925000</v>
      </c>
      <c r="I1260" t="s">
        <v>8</v>
      </c>
      <c r="J1260">
        <v>0</v>
      </c>
      <c r="K1260">
        <v>0</v>
      </c>
      <c r="L1260">
        <v>0</v>
      </c>
      <c r="M1260">
        <v>0</v>
      </c>
    </row>
    <row r="1261" spans="1:13" ht="15" customHeight="1" x14ac:dyDescent="0.25">
      <c r="A1261" t="s">
        <v>1386</v>
      </c>
      <c r="B1261" t="s">
        <v>10</v>
      </c>
      <c r="C1261">
        <v>0</v>
      </c>
      <c r="D1261" t="s">
        <v>2698</v>
      </c>
      <c r="E1261" t="s">
        <v>2679</v>
      </c>
      <c r="F1261">
        <v>32</v>
      </c>
      <c r="G1261">
        <v>3500000</v>
      </c>
      <c r="H1261" t="s">
        <v>7</v>
      </c>
      <c r="I1261">
        <v>0</v>
      </c>
      <c r="J1261">
        <v>0</v>
      </c>
      <c r="K1261">
        <v>0</v>
      </c>
      <c r="L1261">
        <v>0</v>
      </c>
      <c r="M1261">
        <v>0</v>
      </c>
    </row>
    <row r="1262" spans="1:13" ht="15" customHeight="1" x14ac:dyDescent="0.25">
      <c r="A1262" t="s">
        <v>2864</v>
      </c>
      <c r="B1262" t="s">
        <v>63</v>
      </c>
      <c r="C1262" t="s">
        <v>383</v>
      </c>
      <c r="D1262" t="s">
        <v>2681</v>
      </c>
      <c r="E1262" t="s">
        <v>2679</v>
      </c>
      <c r="F1262">
        <v>33</v>
      </c>
      <c r="G1262">
        <v>4750000</v>
      </c>
      <c r="H1262" t="s">
        <v>7</v>
      </c>
      <c r="I1262">
        <v>0</v>
      </c>
      <c r="J1262">
        <v>0</v>
      </c>
      <c r="K1262">
        <v>0</v>
      </c>
      <c r="L1262">
        <v>0</v>
      </c>
      <c r="M1262">
        <v>0</v>
      </c>
    </row>
    <row r="1263" spans="1:13" ht="15" customHeight="1" x14ac:dyDescent="0.25">
      <c r="A1263" t="s">
        <v>2865</v>
      </c>
      <c r="B1263" t="s">
        <v>20</v>
      </c>
      <c r="C1263" t="s">
        <v>388</v>
      </c>
      <c r="D1263" t="s">
        <v>73</v>
      </c>
      <c r="E1263" t="s">
        <v>2448</v>
      </c>
      <c r="F1263">
        <v>19</v>
      </c>
      <c r="G1263">
        <v>791667</v>
      </c>
      <c r="H1263">
        <v>791667</v>
      </c>
      <c r="I1263">
        <v>791667</v>
      </c>
      <c r="J1263" t="s">
        <v>8</v>
      </c>
      <c r="K1263">
        <v>0</v>
      </c>
      <c r="L1263">
        <v>0</v>
      </c>
      <c r="M1263">
        <v>0</v>
      </c>
    </row>
    <row r="1264" spans="1:13" ht="15" customHeight="1" x14ac:dyDescent="0.25">
      <c r="A1264" t="s">
        <v>2866</v>
      </c>
      <c r="B1264" t="s">
        <v>13</v>
      </c>
      <c r="C1264" t="s">
        <v>388</v>
      </c>
      <c r="D1264" t="s">
        <v>2454</v>
      </c>
      <c r="E1264" t="s">
        <v>2448</v>
      </c>
      <c r="F1264">
        <v>21</v>
      </c>
      <c r="G1264">
        <v>925000</v>
      </c>
      <c r="H1264">
        <v>925000</v>
      </c>
      <c r="I1264">
        <v>925000</v>
      </c>
      <c r="J1264" t="s">
        <v>8</v>
      </c>
      <c r="K1264">
        <v>0</v>
      </c>
      <c r="L1264">
        <v>0</v>
      </c>
      <c r="M1264">
        <v>0</v>
      </c>
    </row>
    <row r="1265" spans="1:13" ht="15" customHeight="1" x14ac:dyDescent="0.25">
      <c r="A1265" t="s">
        <v>2867</v>
      </c>
      <c r="B1265" t="s">
        <v>25</v>
      </c>
      <c r="C1265" t="s">
        <v>388</v>
      </c>
      <c r="D1265" t="s">
        <v>127</v>
      </c>
      <c r="E1265" t="s">
        <v>2448</v>
      </c>
      <c r="F1265">
        <v>22</v>
      </c>
      <c r="G1265">
        <v>925000</v>
      </c>
      <c r="H1265" t="s">
        <v>8</v>
      </c>
      <c r="I1265">
        <v>0</v>
      </c>
      <c r="J1265">
        <v>0</v>
      </c>
      <c r="K1265">
        <v>0</v>
      </c>
      <c r="L1265">
        <v>0</v>
      </c>
      <c r="M1265">
        <v>0</v>
      </c>
    </row>
    <row r="1266" spans="1:13" ht="15" customHeight="1" x14ac:dyDescent="0.25">
      <c r="A1266" t="s">
        <v>2868</v>
      </c>
      <c r="B1266" t="s">
        <v>63</v>
      </c>
      <c r="C1266" t="s">
        <v>388</v>
      </c>
      <c r="D1266" t="s">
        <v>381</v>
      </c>
      <c r="E1266" t="s">
        <v>2692</v>
      </c>
      <c r="F1266">
        <v>18</v>
      </c>
      <c r="G1266">
        <v>1585000</v>
      </c>
      <c r="H1266">
        <v>1585000</v>
      </c>
      <c r="I1266">
        <v>1585000</v>
      </c>
      <c r="J1266" t="s">
        <v>8</v>
      </c>
      <c r="K1266">
        <v>0</v>
      </c>
      <c r="L1266">
        <v>0</v>
      </c>
      <c r="M1266">
        <v>0</v>
      </c>
    </row>
    <row r="1267" spans="1:13" ht="15" customHeight="1" x14ac:dyDescent="0.25">
      <c r="A1267" t="s">
        <v>2011</v>
      </c>
      <c r="B1267" t="s">
        <v>21</v>
      </c>
      <c r="C1267" t="s">
        <v>388</v>
      </c>
      <c r="D1267" t="s">
        <v>73</v>
      </c>
      <c r="E1267" t="s">
        <v>2448</v>
      </c>
      <c r="F1267">
        <v>21</v>
      </c>
      <c r="G1267">
        <v>830000</v>
      </c>
      <c r="H1267">
        <v>830000</v>
      </c>
      <c r="I1267" t="s">
        <v>8</v>
      </c>
      <c r="J1267">
        <v>0</v>
      </c>
      <c r="K1267">
        <v>0</v>
      </c>
      <c r="L1267">
        <v>0</v>
      </c>
      <c r="M1267">
        <v>0</v>
      </c>
    </row>
    <row r="1268" spans="1:13" ht="15" customHeight="1" x14ac:dyDescent="0.25">
      <c r="A1268" t="s">
        <v>1686</v>
      </c>
      <c r="B1268" t="s">
        <v>14</v>
      </c>
      <c r="C1268">
        <v>0</v>
      </c>
      <c r="D1268" t="s">
        <v>82</v>
      </c>
      <c r="E1268" t="s">
        <v>2448</v>
      </c>
      <c r="F1268">
        <v>25</v>
      </c>
      <c r="G1268">
        <v>700000</v>
      </c>
      <c r="H1268" t="s">
        <v>8</v>
      </c>
      <c r="I1268">
        <v>0</v>
      </c>
      <c r="J1268">
        <v>0</v>
      </c>
      <c r="K1268">
        <v>0</v>
      </c>
      <c r="L1268">
        <v>0</v>
      </c>
      <c r="M1268">
        <v>0</v>
      </c>
    </row>
    <row r="1269" spans="1:13" ht="15" customHeight="1" x14ac:dyDescent="0.25">
      <c r="A1269" t="s">
        <v>1575</v>
      </c>
      <c r="B1269" t="s">
        <v>32</v>
      </c>
      <c r="C1269" t="s">
        <v>388</v>
      </c>
      <c r="D1269" t="s">
        <v>73</v>
      </c>
      <c r="E1269" t="s">
        <v>2448</v>
      </c>
      <c r="F1269">
        <v>21</v>
      </c>
      <c r="G1269">
        <v>800000</v>
      </c>
      <c r="H1269">
        <v>800000</v>
      </c>
      <c r="I1269" t="s">
        <v>8</v>
      </c>
      <c r="J1269">
        <v>0</v>
      </c>
      <c r="K1269">
        <v>0</v>
      </c>
      <c r="L1269">
        <v>0</v>
      </c>
      <c r="M1269">
        <v>0</v>
      </c>
    </row>
    <row r="1270" spans="1:13" ht="15" customHeight="1" x14ac:dyDescent="0.25">
      <c r="A1270" t="s">
        <v>2869</v>
      </c>
      <c r="B1270" t="s">
        <v>30</v>
      </c>
      <c r="C1270">
        <v>0</v>
      </c>
      <c r="D1270" t="s">
        <v>2442</v>
      </c>
      <c r="E1270" t="s">
        <v>2441</v>
      </c>
      <c r="F1270">
        <v>27</v>
      </c>
      <c r="G1270">
        <v>1500000</v>
      </c>
      <c r="H1270">
        <v>1500000</v>
      </c>
      <c r="I1270" t="s">
        <v>7</v>
      </c>
      <c r="J1270">
        <v>0</v>
      </c>
      <c r="K1270">
        <v>0</v>
      </c>
      <c r="L1270">
        <v>0</v>
      </c>
      <c r="M1270">
        <v>0</v>
      </c>
    </row>
    <row r="1271" spans="1:13" ht="15" customHeight="1" x14ac:dyDescent="0.25">
      <c r="A1271" t="s">
        <v>1581</v>
      </c>
      <c r="B1271" t="s">
        <v>32</v>
      </c>
      <c r="C1271" t="s">
        <v>388</v>
      </c>
      <c r="D1271" t="s">
        <v>82</v>
      </c>
      <c r="E1271" t="s">
        <v>2448</v>
      </c>
      <c r="F1271">
        <v>21</v>
      </c>
      <c r="G1271">
        <v>721600</v>
      </c>
      <c r="H1271">
        <v>721600</v>
      </c>
      <c r="I1271" t="s">
        <v>8</v>
      </c>
      <c r="J1271">
        <v>0</v>
      </c>
      <c r="K1271">
        <v>0</v>
      </c>
      <c r="L1271">
        <v>0</v>
      </c>
      <c r="M1271">
        <v>0</v>
      </c>
    </row>
    <row r="1272" spans="1:13" ht="15" customHeight="1" x14ac:dyDescent="0.25">
      <c r="A1272" t="s">
        <v>2005</v>
      </c>
      <c r="B1272" t="s">
        <v>21</v>
      </c>
      <c r="C1272">
        <v>0</v>
      </c>
      <c r="D1272" t="s">
        <v>82</v>
      </c>
      <c r="E1272" t="s">
        <v>2448</v>
      </c>
      <c r="F1272">
        <v>25</v>
      </c>
      <c r="G1272">
        <v>750000</v>
      </c>
      <c r="H1272" t="s">
        <v>8</v>
      </c>
      <c r="I1272">
        <v>0</v>
      </c>
      <c r="J1272">
        <v>0</v>
      </c>
      <c r="K1272">
        <v>0</v>
      </c>
      <c r="L1272">
        <v>0</v>
      </c>
      <c r="M1272">
        <v>0</v>
      </c>
    </row>
    <row r="1273" spans="1:13" ht="15" customHeight="1" x14ac:dyDescent="0.25">
      <c r="A1273" t="s">
        <v>2107</v>
      </c>
      <c r="B1273" t="s">
        <v>35</v>
      </c>
      <c r="C1273" t="s">
        <v>388</v>
      </c>
      <c r="D1273" t="s">
        <v>73</v>
      </c>
      <c r="E1273" t="s">
        <v>2448</v>
      </c>
      <c r="F1273">
        <v>22</v>
      </c>
      <c r="G1273">
        <v>833333</v>
      </c>
      <c r="H1273" t="s">
        <v>8</v>
      </c>
      <c r="I1273">
        <v>0</v>
      </c>
      <c r="J1273">
        <v>0</v>
      </c>
      <c r="K1273">
        <v>0</v>
      </c>
      <c r="L1273">
        <v>0</v>
      </c>
      <c r="M1273">
        <v>0</v>
      </c>
    </row>
    <row r="1274" spans="1:13" ht="15" customHeight="1" x14ac:dyDescent="0.25">
      <c r="A1274" t="s">
        <v>1604</v>
      </c>
      <c r="B1274" t="s">
        <v>135</v>
      </c>
      <c r="C1274">
        <v>0</v>
      </c>
      <c r="D1274" t="s">
        <v>127</v>
      </c>
      <c r="E1274" t="s">
        <v>2692</v>
      </c>
      <c r="F1274">
        <v>26</v>
      </c>
      <c r="G1274">
        <v>750000</v>
      </c>
      <c r="H1274" t="s">
        <v>7</v>
      </c>
      <c r="I1274">
        <v>0</v>
      </c>
      <c r="J1274">
        <v>0</v>
      </c>
      <c r="K1274">
        <v>0</v>
      </c>
      <c r="L1274">
        <v>0</v>
      </c>
      <c r="M1274">
        <v>0</v>
      </c>
    </row>
    <row r="1275" spans="1:13" ht="15" customHeight="1" x14ac:dyDescent="0.25">
      <c r="A1275" t="s">
        <v>1715</v>
      </c>
      <c r="B1275" t="s">
        <v>24</v>
      </c>
      <c r="C1275" t="s">
        <v>388</v>
      </c>
      <c r="D1275" t="s">
        <v>73</v>
      </c>
      <c r="E1275" t="s">
        <v>2448</v>
      </c>
      <c r="F1275">
        <v>22</v>
      </c>
      <c r="G1275">
        <v>935833</v>
      </c>
      <c r="H1275" t="s">
        <v>8</v>
      </c>
      <c r="I1275">
        <v>0</v>
      </c>
      <c r="J1275">
        <v>0</v>
      </c>
      <c r="K1275">
        <v>0</v>
      </c>
      <c r="L1275">
        <v>0</v>
      </c>
      <c r="M1275">
        <v>0</v>
      </c>
    </row>
    <row r="1276" spans="1:13" ht="15" customHeight="1" x14ac:dyDescent="0.25">
      <c r="A1276" t="s">
        <v>1578</v>
      </c>
      <c r="B1276" t="s">
        <v>32</v>
      </c>
      <c r="C1276" t="s">
        <v>388</v>
      </c>
      <c r="D1276" t="s">
        <v>82</v>
      </c>
      <c r="E1276" t="s">
        <v>2448</v>
      </c>
      <c r="F1276">
        <v>22</v>
      </c>
      <c r="G1276">
        <v>910833</v>
      </c>
      <c r="H1276" t="s">
        <v>8</v>
      </c>
      <c r="I1276">
        <v>0</v>
      </c>
      <c r="J1276">
        <v>0</v>
      </c>
      <c r="K1276">
        <v>0</v>
      </c>
      <c r="L1276">
        <v>0</v>
      </c>
      <c r="M1276">
        <v>0</v>
      </c>
    </row>
    <row r="1277" spans="1:13" ht="15" customHeight="1" x14ac:dyDescent="0.25">
      <c r="A1277" t="s">
        <v>2596</v>
      </c>
      <c r="B1277" t="s">
        <v>33</v>
      </c>
      <c r="C1277" t="s">
        <v>2685</v>
      </c>
      <c r="D1277" t="s">
        <v>2686</v>
      </c>
      <c r="E1277" t="s">
        <v>2679</v>
      </c>
      <c r="F1277">
        <v>36</v>
      </c>
      <c r="G1277">
        <v>700000</v>
      </c>
      <c r="H1277" t="s">
        <v>7</v>
      </c>
      <c r="I1277">
        <v>0</v>
      </c>
      <c r="J1277">
        <v>0</v>
      </c>
      <c r="K1277">
        <v>0</v>
      </c>
      <c r="L1277">
        <v>0</v>
      </c>
      <c r="M1277">
        <v>0</v>
      </c>
    </row>
    <row r="1278" spans="1:13" ht="15" customHeight="1" x14ac:dyDescent="0.25">
      <c r="A1278" t="s">
        <v>1827</v>
      </c>
      <c r="B1278" t="s">
        <v>6</v>
      </c>
      <c r="C1278">
        <v>0</v>
      </c>
      <c r="D1278" t="s">
        <v>2440</v>
      </c>
      <c r="E1278" t="s">
        <v>2441</v>
      </c>
      <c r="F1278">
        <v>22</v>
      </c>
      <c r="G1278">
        <v>750000</v>
      </c>
      <c r="H1278" t="s">
        <v>8</v>
      </c>
      <c r="I1278">
        <v>0</v>
      </c>
      <c r="J1278">
        <v>0</v>
      </c>
      <c r="K1278">
        <v>0</v>
      </c>
      <c r="L1278">
        <v>0</v>
      </c>
      <c r="M1278">
        <v>0</v>
      </c>
    </row>
    <row r="1279" spans="1:13" ht="15" customHeight="1" x14ac:dyDescent="0.25">
      <c r="A1279" t="s">
        <v>1997</v>
      </c>
      <c r="B1279" t="s">
        <v>21</v>
      </c>
      <c r="C1279" t="s">
        <v>383</v>
      </c>
      <c r="D1279" t="s">
        <v>2446</v>
      </c>
      <c r="E1279" t="s">
        <v>2441</v>
      </c>
      <c r="F1279">
        <v>29</v>
      </c>
      <c r="G1279">
        <v>5187500</v>
      </c>
      <c r="H1279" t="s">
        <v>7</v>
      </c>
      <c r="I1279">
        <v>0</v>
      </c>
      <c r="J1279">
        <v>0</v>
      </c>
      <c r="K1279">
        <v>0</v>
      </c>
      <c r="L1279">
        <v>0</v>
      </c>
      <c r="M1279">
        <v>0</v>
      </c>
    </row>
    <row r="1280" spans="1:13" ht="15" customHeight="1" x14ac:dyDescent="0.25">
      <c r="A1280" t="s">
        <v>2747</v>
      </c>
      <c r="B1280" t="s">
        <v>25</v>
      </c>
      <c r="C1280">
        <v>0</v>
      </c>
      <c r="D1280" t="s">
        <v>2450</v>
      </c>
      <c r="E1280" t="s">
        <v>2448</v>
      </c>
      <c r="F1280">
        <v>26</v>
      </c>
      <c r="G1280">
        <v>675000</v>
      </c>
      <c r="H1280" t="s">
        <v>7</v>
      </c>
      <c r="I1280">
        <v>0</v>
      </c>
      <c r="J1280">
        <v>0</v>
      </c>
      <c r="K1280">
        <v>0</v>
      </c>
      <c r="L1280">
        <v>0</v>
      </c>
      <c r="M1280">
        <v>0</v>
      </c>
    </row>
    <row r="1281" spans="1:13" ht="15" customHeight="1" x14ac:dyDescent="0.25">
      <c r="A1281" t="s">
        <v>1991</v>
      </c>
      <c r="B1281" t="s">
        <v>21</v>
      </c>
      <c r="C1281">
        <v>0</v>
      </c>
      <c r="D1281" t="s">
        <v>73</v>
      </c>
      <c r="E1281" t="s">
        <v>2441</v>
      </c>
      <c r="F1281">
        <v>34</v>
      </c>
      <c r="G1281">
        <v>3250000</v>
      </c>
      <c r="H1281">
        <v>3250000</v>
      </c>
      <c r="I1281" t="s">
        <v>7</v>
      </c>
      <c r="J1281">
        <v>0</v>
      </c>
      <c r="K1281">
        <v>0</v>
      </c>
      <c r="L1281">
        <v>0</v>
      </c>
      <c r="M1281">
        <v>0</v>
      </c>
    </row>
    <row r="1282" spans="1:13" ht="15" customHeight="1" x14ac:dyDescent="0.25">
      <c r="A1282" t="s">
        <v>2789</v>
      </c>
      <c r="B1282" t="s">
        <v>11</v>
      </c>
      <c r="C1282" t="s">
        <v>422</v>
      </c>
      <c r="D1282" t="s">
        <v>2454</v>
      </c>
      <c r="E1282" t="s">
        <v>2441</v>
      </c>
      <c r="F1282">
        <v>30</v>
      </c>
      <c r="G1282">
        <v>6000000</v>
      </c>
      <c r="H1282">
        <v>6000000</v>
      </c>
      <c r="I1282">
        <v>6000000</v>
      </c>
      <c r="J1282">
        <v>6000000</v>
      </c>
      <c r="K1282" t="s">
        <v>7</v>
      </c>
      <c r="L1282">
        <v>0</v>
      </c>
      <c r="M1282">
        <v>0</v>
      </c>
    </row>
    <row r="1283" spans="1:13" ht="15" customHeight="1" x14ac:dyDescent="0.25">
      <c r="A1283" t="s">
        <v>2775</v>
      </c>
      <c r="B1283" t="s">
        <v>26</v>
      </c>
      <c r="C1283" t="s">
        <v>422</v>
      </c>
      <c r="D1283" t="s">
        <v>382</v>
      </c>
      <c r="E1283" t="s">
        <v>2679</v>
      </c>
      <c r="F1283">
        <v>32</v>
      </c>
      <c r="G1283">
        <v>5700000</v>
      </c>
      <c r="H1283">
        <v>5700000</v>
      </c>
      <c r="I1283" t="s">
        <v>7</v>
      </c>
      <c r="J1283">
        <v>0</v>
      </c>
      <c r="K1283">
        <v>0</v>
      </c>
      <c r="L1283">
        <v>0</v>
      </c>
      <c r="M1283">
        <v>0</v>
      </c>
    </row>
    <row r="1284" spans="1:13" ht="15" customHeight="1" x14ac:dyDescent="0.25">
      <c r="A1284" t="s">
        <v>2004</v>
      </c>
      <c r="B1284" t="s">
        <v>21</v>
      </c>
      <c r="C1284">
        <v>0</v>
      </c>
      <c r="D1284" t="s">
        <v>127</v>
      </c>
      <c r="E1284" t="s">
        <v>2441</v>
      </c>
      <c r="F1284">
        <v>32</v>
      </c>
      <c r="G1284">
        <v>785000</v>
      </c>
      <c r="H1284">
        <v>785000</v>
      </c>
      <c r="I1284">
        <v>785000</v>
      </c>
      <c r="J1284" t="s">
        <v>7</v>
      </c>
      <c r="K1284">
        <v>0</v>
      </c>
      <c r="L1284">
        <v>0</v>
      </c>
      <c r="M1284">
        <v>0</v>
      </c>
    </row>
    <row r="1285" spans="1:13" ht="15" customHeight="1" x14ac:dyDescent="0.25">
      <c r="A1285" t="s">
        <v>2843</v>
      </c>
      <c r="B1285" t="s">
        <v>32</v>
      </c>
      <c r="C1285" t="s">
        <v>422</v>
      </c>
      <c r="D1285" t="s">
        <v>73</v>
      </c>
      <c r="E1285" t="s">
        <v>2441</v>
      </c>
      <c r="F1285">
        <v>29</v>
      </c>
      <c r="G1285">
        <v>8500000</v>
      </c>
      <c r="H1285">
        <v>8500000</v>
      </c>
      <c r="I1285">
        <v>8500000</v>
      </c>
      <c r="J1285">
        <v>8500000</v>
      </c>
      <c r="K1285">
        <v>8500000</v>
      </c>
      <c r="L1285" t="s">
        <v>7</v>
      </c>
      <c r="M1285">
        <v>0</v>
      </c>
    </row>
    <row r="1286" spans="1:13" ht="15" customHeight="1" x14ac:dyDescent="0.25">
      <c r="A1286" t="s">
        <v>2101</v>
      </c>
      <c r="B1286" t="s">
        <v>35</v>
      </c>
      <c r="C1286" t="s">
        <v>388</v>
      </c>
      <c r="D1286" t="s">
        <v>2447</v>
      </c>
      <c r="E1286" t="s">
        <v>2448</v>
      </c>
      <c r="F1286">
        <v>21</v>
      </c>
      <c r="G1286">
        <v>1075833</v>
      </c>
      <c r="H1286">
        <v>1075833</v>
      </c>
      <c r="I1286" t="s">
        <v>8</v>
      </c>
      <c r="J1286">
        <v>0</v>
      </c>
      <c r="K1286">
        <v>0</v>
      </c>
      <c r="L1286">
        <v>0</v>
      </c>
      <c r="M1286">
        <v>0</v>
      </c>
    </row>
    <row r="1287" spans="1:13" ht="15" customHeight="1" x14ac:dyDescent="0.25">
      <c r="A1287" t="s">
        <v>2239</v>
      </c>
      <c r="B1287" t="s">
        <v>18</v>
      </c>
      <c r="C1287">
        <v>0</v>
      </c>
      <c r="D1287" t="s">
        <v>127</v>
      </c>
      <c r="E1287" t="s">
        <v>2448</v>
      </c>
      <c r="F1287">
        <v>25</v>
      </c>
      <c r="G1287">
        <v>700000</v>
      </c>
      <c r="H1287" t="s">
        <v>8</v>
      </c>
      <c r="I1287">
        <v>0</v>
      </c>
      <c r="J1287">
        <v>0</v>
      </c>
      <c r="K1287">
        <v>0</v>
      </c>
      <c r="L1287">
        <v>0</v>
      </c>
      <c r="M1287">
        <v>0</v>
      </c>
    </row>
    <row r="1288" spans="1:13" ht="15" customHeight="1" x14ac:dyDescent="0.25">
      <c r="A1288" t="s">
        <v>2366</v>
      </c>
      <c r="B1288" t="s">
        <v>135</v>
      </c>
      <c r="C1288" t="s">
        <v>383</v>
      </c>
      <c r="D1288" t="s">
        <v>73</v>
      </c>
      <c r="E1288" t="s">
        <v>2679</v>
      </c>
      <c r="F1288">
        <v>33</v>
      </c>
      <c r="G1288">
        <v>6500000</v>
      </c>
      <c r="H1288">
        <v>6500000</v>
      </c>
      <c r="I1288" t="s">
        <v>7</v>
      </c>
      <c r="J1288">
        <v>0</v>
      </c>
      <c r="K1288">
        <v>0</v>
      </c>
      <c r="L1288">
        <v>0</v>
      </c>
      <c r="M1288">
        <v>0</v>
      </c>
    </row>
    <row r="1289" spans="1:13" ht="15" customHeight="1" x14ac:dyDescent="0.25">
      <c r="A1289" t="s">
        <v>2344</v>
      </c>
      <c r="B1289" t="s">
        <v>34</v>
      </c>
      <c r="C1289">
        <v>0</v>
      </c>
      <c r="D1289" t="s">
        <v>2446</v>
      </c>
      <c r="E1289" t="s">
        <v>2441</v>
      </c>
      <c r="F1289">
        <v>25</v>
      </c>
      <c r="G1289">
        <v>2325000</v>
      </c>
      <c r="H1289" t="s">
        <v>8</v>
      </c>
      <c r="I1289">
        <v>0</v>
      </c>
      <c r="J1289">
        <v>0</v>
      </c>
      <c r="K1289">
        <v>0</v>
      </c>
      <c r="L1289">
        <v>0</v>
      </c>
      <c r="M1289">
        <v>0</v>
      </c>
    </row>
    <row r="1290" spans="1:13" ht="15" customHeight="1" x14ac:dyDescent="0.25">
      <c r="A1290" t="s">
        <v>2136</v>
      </c>
      <c r="B1290" t="s">
        <v>6</v>
      </c>
      <c r="C1290" t="s">
        <v>388</v>
      </c>
      <c r="D1290" t="s">
        <v>73</v>
      </c>
      <c r="E1290" t="s">
        <v>2448</v>
      </c>
      <c r="F1290">
        <v>21</v>
      </c>
      <c r="G1290">
        <v>863333</v>
      </c>
      <c r="H1290">
        <v>863333</v>
      </c>
      <c r="I1290" t="s">
        <v>8</v>
      </c>
      <c r="J1290">
        <v>0</v>
      </c>
      <c r="K1290">
        <v>0</v>
      </c>
      <c r="L1290">
        <v>0</v>
      </c>
      <c r="M1290">
        <v>0</v>
      </c>
    </row>
    <row r="1291" spans="1:13" ht="15" customHeight="1" x14ac:dyDescent="0.25">
      <c r="A1291" t="s">
        <v>2782</v>
      </c>
      <c r="B1291" t="s">
        <v>31</v>
      </c>
      <c r="C1291" t="s">
        <v>374</v>
      </c>
      <c r="D1291" t="s">
        <v>2683</v>
      </c>
      <c r="E1291" t="s">
        <v>2679</v>
      </c>
      <c r="F1291">
        <v>35</v>
      </c>
      <c r="G1291">
        <v>5750000</v>
      </c>
      <c r="H1291">
        <v>5750000</v>
      </c>
      <c r="I1291" t="s">
        <v>7</v>
      </c>
      <c r="J1291">
        <v>0</v>
      </c>
      <c r="K1291">
        <v>0</v>
      </c>
      <c r="L1291">
        <v>0</v>
      </c>
      <c r="M1291">
        <v>0</v>
      </c>
    </row>
    <row r="1292" spans="1:13" ht="15" customHeight="1" x14ac:dyDescent="0.25">
      <c r="A1292" t="s">
        <v>2592</v>
      </c>
      <c r="B1292" t="s">
        <v>9</v>
      </c>
      <c r="C1292" t="s">
        <v>388</v>
      </c>
      <c r="D1292" t="s">
        <v>2450</v>
      </c>
      <c r="E1292" t="s">
        <v>2448</v>
      </c>
      <c r="F1292">
        <v>21</v>
      </c>
      <c r="G1292">
        <v>925000</v>
      </c>
      <c r="H1292">
        <v>925000</v>
      </c>
      <c r="I1292">
        <v>925000</v>
      </c>
      <c r="J1292" t="s">
        <v>8</v>
      </c>
      <c r="K1292">
        <v>0</v>
      </c>
      <c r="L1292">
        <v>0</v>
      </c>
      <c r="M1292">
        <v>0</v>
      </c>
    </row>
    <row r="1293" spans="1:13" ht="15" customHeight="1" x14ac:dyDescent="0.25">
      <c r="A1293" t="s">
        <v>2178</v>
      </c>
      <c r="B1293" t="s">
        <v>63</v>
      </c>
      <c r="C1293" t="s">
        <v>388</v>
      </c>
      <c r="D1293" t="s">
        <v>73</v>
      </c>
      <c r="E1293" t="s">
        <v>2692</v>
      </c>
      <c r="F1293">
        <v>21</v>
      </c>
      <c r="G1293">
        <v>875000</v>
      </c>
      <c r="H1293">
        <v>875000</v>
      </c>
      <c r="I1293" t="s">
        <v>8</v>
      </c>
      <c r="J1293">
        <v>0</v>
      </c>
      <c r="K1293">
        <v>0</v>
      </c>
      <c r="L1293">
        <v>0</v>
      </c>
      <c r="M1293">
        <v>0</v>
      </c>
    </row>
    <row r="1294" spans="1:13" ht="15" customHeight="1" x14ac:dyDescent="0.25">
      <c r="A1294" t="s">
        <v>1679</v>
      </c>
      <c r="B1294" t="s">
        <v>14</v>
      </c>
      <c r="C1294" t="s">
        <v>388</v>
      </c>
      <c r="D1294" t="s">
        <v>2440</v>
      </c>
      <c r="E1294" t="s">
        <v>2448</v>
      </c>
      <c r="F1294">
        <v>22</v>
      </c>
      <c r="G1294">
        <v>925000</v>
      </c>
      <c r="H1294" t="s">
        <v>8</v>
      </c>
      <c r="I1294">
        <v>0</v>
      </c>
      <c r="J1294">
        <v>0</v>
      </c>
      <c r="K1294">
        <v>0</v>
      </c>
      <c r="L1294">
        <v>0</v>
      </c>
      <c r="M1294">
        <v>0</v>
      </c>
    </row>
    <row r="1295" spans="1:13" ht="15" customHeight="1" x14ac:dyDescent="0.25">
      <c r="A1295" t="s">
        <v>2767</v>
      </c>
      <c r="B1295" t="s">
        <v>63</v>
      </c>
      <c r="C1295">
        <v>0</v>
      </c>
      <c r="D1295" t="s">
        <v>73</v>
      </c>
      <c r="E1295" t="s">
        <v>2679</v>
      </c>
      <c r="F1295">
        <v>29</v>
      </c>
      <c r="G1295">
        <v>6500000</v>
      </c>
      <c r="H1295">
        <v>6500000</v>
      </c>
      <c r="I1295" t="s">
        <v>7</v>
      </c>
      <c r="J1295">
        <v>0</v>
      </c>
      <c r="K1295">
        <v>0</v>
      </c>
      <c r="L1295">
        <v>0</v>
      </c>
      <c r="M1295">
        <v>0</v>
      </c>
    </row>
    <row r="1296" spans="1:13" ht="15" customHeight="1" x14ac:dyDescent="0.25">
      <c r="A1296" t="s">
        <v>1415</v>
      </c>
      <c r="B1296" t="s">
        <v>10</v>
      </c>
      <c r="C1296" t="s">
        <v>388</v>
      </c>
      <c r="D1296" t="s">
        <v>82</v>
      </c>
      <c r="E1296" t="s">
        <v>2692</v>
      </c>
      <c r="F1296">
        <v>22</v>
      </c>
      <c r="G1296">
        <v>766670</v>
      </c>
      <c r="H1296" t="s">
        <v>8</v>
      </c>
      <c r="I1296">
        <v>0</v>
      </c>
      <c r="J1296">
        <v>0</v>
      </c>
      <c r="K1296">
        <v>0</v>
      </c>
      <c r="L1296">
        <v>0</v>
      </c>
      <c r="M1296">
        <v>0</v>
      </c>
    </row>
    <row r="1297" spans="1:13" ht="15" customHeight="1" x14ac:dyDescent="0.25">
      <c r="A1297" t="s">
        <v>1569</v>
      </c>
      <c r="B1297" t="s">
        <v>32</v>
      </c>
      <c r="C1297" t="s">
        <v>388</v>
      </c>
      <c r="D1297" t="s">
        <v>73</v>
      </c>
      <c r="E1297" t="s">
        <v>2448</v>
      </c>
      <c r="F1297">
        <v>22</v>
      </c>
      <c r="G1297">
        <v>919166</v>
      </c>
      <c r="H1297" t="s">
        <v>8</v>
      </c>
      <c r="I1297">
        <v>0</v>
      </c>
      <c r="J1297">
        <v>0</v>
      </c>
      <c r="K1297">
        <v>0</v>
      </c>
      <c r="L1297">
        <v>0</v>
      </c>
      <c r="M1297">
        <v>0</v>
      </c>
    </row>
    <row r="1298" spans="1:13" ht="15" customHeight="1" x14ac:dyDescent="0.25">
      <c r="A1298" t="s">
        <v>1861</v>
      </c>
      <c r="B1298" t="s">
        <v>2505</v>
      </c>
      <c r="C1298">
        <v>0</v>
      </c>
      <c r="D1298" t="s">
        <v>2698</v>
      </c>
      <c r="E1298" t="s">
        <v>2679</v>
      </c>
      <c r="F1298">
        <v>25</v>
      </c>
      <c r="G1298">
        <v>1050000</v>
      </c>
      <c r="H1298" t="s">
        <v>8</v>
      </c>
      <c r="I1298">
        <v>0</v>
      </c>
      <c r="J1298">
        <v>0</v>
      </c>
      <c r="K1298">
        <v>0</v>
      </c>
      <c r="L1298">
        <v>0</v>
      </c>
      <c r="M1298">
        <v>0</v>
      </c>
    </row>
    <row r="1299" spans="1:13" ht="15" customHeight="1" x14ac:dyDescent="0.25">
      <c r="A1299" t="s">
        <v>2073</v>
      </c>
      <c r="B1299" t="s">
        <v>31</v>
      </c>
      <c r="C1299">
        <v>0</v>
      </c>
      <c r="D1299" t="s">
        <v>73</v>
      </c>
      <c r="E1299" t="s">
        <v>2692</v>
      </c>
      <c r="F1299">
        <v>23</v>
      </c>
      <c r="G1299">
        <v>700000</v>
      </c>
      <c r="H1299" t="s">
        <v>8</v>
      </c>
      <c r="I1299">
        <v>0</v>
      </c>
      <c r="J1299">
        <v>0</v>
      </c>
      <c r="K1299">
        <v>0</v>
      </c>
      <c r="L1299">
        <v>0</v>
      </c>
      <c r="M1299">
        <v>0</v>
      </c>
    </row>
    <row r="1300" spans="1:13" ht="15" customHeight="1" x14ac:dyDescent="0.25">
      <c r="A1300" t="s">
        <v>1472</v>
      </c>
      <c r="B1300" t="s">
        <v>2533</v>
      </c>
      <c r="C1300" t="s">
        <v>388</v>
      </c>
      <c r="D1300" t="s">
        <v>382</v>
      </c>
      <c r="E1300" t="s">
        <v>2692</v>
      </c>
      <c r="F1300">
        <v>21</v>
      </c>
      <c r="G1300">
        <v>900000</v>
      </c>
      <c r="H1300">
        <v>900000</v>
      </c>
      <c r="I1300" t="s">
        <v>8</v>
      </c>
      <c r="J1300">
        <v>0</v>
      </c>
      <c r="K1300">
        <v>0</v>
      </c>
      <c r="L1300">
        <v>0</v>
      </c>
      <c r="M1300">
        <v>0</v>
      </c>
    </row>
    <row r="1301" spans="1:13" ht="15" customHeight="1" x14ac:dyDescent="0.25">
      <c r="A1301" t="s">
        <v>1811</v>
      </c>
      <c r="B1301" t="s">
        <v>6</v>
      </c>
      <c r="C1301">
        <v>0</v>
      </c>
      <c r="D1301" t="s">
        <v>127</v>
      </c>
      <c r="E1301" t="s">
        <v>2441</v>
      </c>
      <c r="F1301">
        <v>25</v>
      </c>
      <c r="G1301">
        <v>750000</v>
      </c>
      <c r="H1301">
        <v>750000</v>
      </c>
      <c r="I1301" t="s">
        <v>7</v>
      </c>
      <c r="J1301">
        <v>0</v>
      </c>
      <c r="K1301">
        <v>0</v>
      </c>
      <c r="L1301">
        <v>0</v>
      </c>
      <c r="M1301">
        <v>0</v>
      </c>
    </row>
    <row r="1302" spans="1:13" ht="15" customHeight="1" x14ac:dyDescent="0.25">
      <c r="A1302" t="s">
        <v>1516</v>
      </c>
      <c r="B1302" t="s">
        <v>135</v>
      </c>
      <c r="C1302" t="s">
        <v>422</v>
      </c>
      <c r="D1302" t="s">
        <v>88</v>
      </c>
      <c r="E1302" t="s">
        <v>2679</v>
      </c>
      <c r="F1302">
        <v>27</v>
      </c>
      <c r="G1302">
        <v>9500000</v>
      </c>
      <c r="H1302">
        <v>9500000</v>
      </c>
      <c r="I1302">
        <v>9500000</v>
      </c>
      <c r="J1302">
        <v>9500000</v>
      </c>
      <c r="K1302">
        <v>9500000</v>
      </c>
      <c r="L1302">
        <v>9500000</v>
      </c>
      <c r="M1302">
        <v>9500000</v>
      </c>
    </row>
    <row r="1303" spans="1:13" x14ac:dyDescent="0.25">
      <c r="A1303" t="s">
        <v>1724</v>
      </c>
      <c r="B1303" t="s">
        <v>24</v>
      </c>
      <c r="C1303">
        <v>0</v>
      </c>
      <c r="D1303" t="s">
        <v>2447</v>
      </c>
      <c r="E1303" t="s">
        <v>2448</v>
      </c>
      <c r="F1303">
        <v>31</v>
      </c>
      <c r="G1303">
        <v>675000</v>
      </c>
      <c r="H1303" t="s">
        <v>7</v>
      </c>
      <c r="I1303">
        <v>0</v>
      </c>
      <c r="J1303">
        <v>0</v>
      </c>
      <c r="K1303">
        <v>0</v>
      </c>
      <c r="L1303">
        <v>0</v>
      </c>
      <c r="M1303">
        <v>0</v>
      </c>
    </row>
    <row r="1304" spans="1:13" ht="15" customHeight="1" x14ac:dyDescent="0.25">
      <c r="A1304" t="s">
        <v>1560</v>
      </c>
      <c r="B1304" t="s">
        <v>2533</v>
      </c>
      <c r="C1304" t="s">
        <v>383</v>
      </c>
      <c r="D1304" t="s">
        <v>381</v>
      </c>
      <c r="E1304" t="s">
        <v>2679</v>
      </c>
      <c r="F1304">
        <v>33</v>
      </c>
      <c r="G1304">
        <v>5500000</v>
      </c>
      <c r="H1304">
        <v>5500000</v>
      </c>
      <c r="I1304">
        <v>5500000</v>
      </c>
      <c r="J1304" t="s">
        <v>7</v>
      </c>
      <c r="K1304">
        <v>0</v>
      </c>
      <c r="L1304">
        <v>0</v>
      </c>
      <c r="M1304">
        <v>0</v>
      </c>
    </row>
    <row r="1305" spans="1:13" ht="15" customHeight="1" x14ac:dyDescent="0.25">
      <c r="A1305" t="s">
        <v>2280</v>
      </c>
      <c r="B1305" t="s">
        <v>20</v>
      </c>
      <c r="C1305" t="s">
        <v>388</v>
      </c>
      <c r="D1305" t="s">
        <v>2446</v>
      </c>
      <c r="E1305" t="s">
        <v>2448</v>
      </c>
      <c r="F1305">
        <v>22</v>
      </c>
      <c r="G1305">
        <v>925000</v>
      </c>
      <c r="H1305" t="s">
        <v>8</v>
      </c>
      <c r="I1305">
        <v>0</v>
      </c>
      <c r="J1305">
        <v>0</v>
      </c>
      <c r="K1305">
        <v>0</v>
      </c>
      <c r="L1305">
        <v>0</v>
      </c>
      <c r="M1305">
        <v>0</v>
      </c>
    </row>
    <row r="1306" spans="1:13" ht="15" customHeight="1" x14ac:dyDescent="0.25">
      <c r="A1306" t="s">
        <v>2142</v>
      </c>
      <c r="B1306" t="s">
        <v>24</v>
      </c>
      <c r="C1306">
        <v>0</v>
      </c>
      <c r="D1306" t="s">
        <v>73</v>
      </c>
      <c r="E1306" t="s">
        <v>2448</v>
      </c>
      <c r="F1306">
        <v>32</v>
      </c>
      <c r="G1306">
        <v>750000</v>
      </c>
      <c r="H1306" t="s">
        <v>7</v>
      </c>
      <c r="I1306">
        <v>0</v>
      </c>
      <c r="J1306">
        <v>0</v>
      </c>
      <c r="K1306">
        <v>0</v>
      </c>
      <c r="L1306">
        <v>0</v>
      </c>
      <c r="M1306">
        <v>0</v>
      </c>
    </row>
    <row r="1307" spans="1:13" ht="15" customHeight="1" x14ac:dyDescent="0.25">
      <c r="A1307" t="s">
        <v>2160</v>
      </c>
      <c r="B1307" t="s">
        <v>13</v>
      </c>
      <c r="C1307" t="s">
        <v>388</v>
      </c>
      <c r="D1307" t="s">
        <v>73</v>
      </c>
      <c r="E1307" t="s">
        <v>2441</v>
      </c>
      <c r="F1307">
        <v>22</v>
      </c>
      <c r="G1307">
        <v>3338333</v>
      </c>
      <c r="H1307" t="s">
        <v>8</v>
      </c>
      <c r="I1307">
        <v>0</v>
      </c>
      <c r="J1307">
        <v>0</v>
      </c>
      <c r="K1307">
        <v>0</v>
      </c>
      <c r="L1307">
        <v>0</v>
      </c>
      <c r="M1307">
        <v>0</v>
      </c>
    </row>
    <row r="1308" spans="1:13" ht="15" customHeight="1" x14ac:dyDescent="0.25">
      <c r="A1308" t="s">
        <v>1806</v>
      </c>
      <c r="B1308" t="s">
        <v>28</v>
      </c>
      <c r="C1308" t="s">
        <v>388</v>
      </c>
      <c r="D1308" t="s">
        <v>2442</v>
      </c>
      <c r="E1308" t="s">
        <v>2448</v>
      </c>
      <c r="F1308">
        <v>20</v>
      </c>
      <c r="G1308">
        <v>879167</v>
      </c>
      <c r="H1308">
        <v>879167</v>
      </c>
      <c r="I1308">
        <v>879167</v>
      </c>
      <c r="J1308" t="s">
        <v>8</v>
      </c>
      <c r="K1308">
        <v>0</v>
      </c>
      <c r="L1308">
        <v>0</v>
      </c>
      <c r="M1308">
        <v>0</v>
      </c>
    </row>
    <row r="1309" spans="1:13" ht="15" customHeight="1" x14ac:dyDescent="0.25">
      <c r="A1309" t="s">
        <v>2220</v>
      </c>
      <c r="B1309" t="s">
        <v>26</v>
      </c>
      <c r="C1309">
        <v>0</v>
      </c>
      <c r="D1309" t="s">
        <v>2686</v>
      </c>
      <c r="E1309" t="s">
        <v>2679</v>
      </c>
      <c r="F1309">
        <v>26</v>
      </c>
      <c r="G1309">
        <v>3100000</v>
      </c>
      <c r="H1309" t="s">
        <v>8</v>
      </c>
      <c r="I1309">
        <v>0</v>
      </c>
      <c r="J1309">
        <v>0</v>
      </c>
      <c r="K1309">
        <v>0</v>
      </c>
      <c r="L1309">
        <v>0</v>
      </c>
      <c r="M1309">
        <v>0</v>
      </c>
    </row>
    <row r="1310" spans="1:13" ht="15" customHeight="1" x14ac:dyDescent="0.25">
      <c r="A1310" t="s">
        <v>1713</v>
      </c>
      <c r="B1310" t="s">
        <v>24</v>
      </c>
      <c r="C1310" t="s">
        <v>388</v>
      </c>
      <c r="D1310" t="s">
        <v>2440</v>
      </c>
      <c r="E1310" t="s">
        <v>2448</v>
      </c>
      <c r="F1310">
        <v>20</v>
      </c>
      <c r="G1310">
        <v>925000</v>
      </c>
      <c r="H1310">
        <v>925000</v>
      </c>
      <c r="I1310" t="s">
        <v>8</v>
      </c>
      <c r="J1310">
        <v>0</v>
      </c>
      <c r="K1310">
        <v>0</v>
      </c>
      <c r="L1310">
        <v>0</v>
      </c>
      <c r="M1310">
        <v>0</v>
      </c>
    </row>
    <row r="1311" spans="1:13" ht="15" customHeight="1" x14ac:dyDescent="0.25">
      <c r="A1311" t="s">
        <v>1370</v>
      </c>
      <c r="B1311" t="s">
        <v>9</v>
      </c>
      <c r="C1311" t="s">
        <v>388</v>
      </c>
      <c r="D1311" t="s">
        <v>73</v>
      </c>
      <c r="E1311" t="s">
        <v>2448</v>
      </c>
      <c r="F1311">
        <v>20</v>
      </c>
      <c r="G1311">
        <v>863333</v>
      </c>
      <c r="H1311">
        <v>863333</v>
      </c>
      <c r="I1311">
        <v>863333</v>
      </c>
      <c r="J1311" t="s">
        <v>8</v>
      </c>
      <c r="K1311">
        <v>0</v>
      </c>
      <c r="L1311">
        <v>0</v>
      </c>
      <c r="M1311">
        <v>0</v>
      </c>
    </row>
    <row r="1312" spans="1:13" ht="15" customHeight="1" x14ac:dyDescent="0.25">
      <c r="A1312" t="s">
        <v>2621</v>
      </c>
      <c r="B1312" t="s">
        <v>21</v>
      </c>
      <c r="C1312">
        <v>0</v>
      </c>
      <c r="D1312" t="s">
        <v>73</v>
      </c>
      <c r="E1312" t="s">
        <v>2448</v>
      </c>
      <c r="F1312">
        <v>24</v>
      </c>
      <c r="G1312">
        <v>874125</v>
      </c>
      <c r="H1312" t="s">
        <v>8</v>
      </c>
      <c r="I1312">
        <v>0</v>
      </c>
      <c r="J1312">
        <v>0</v>
      </c>
      <c r="K1312">
        <v>0</v>
      </c>
      <c r="L1312">
        <v>0</v>
      </c>
      <c r="M1312">
        <v>0</v>
      </c>
    </row>
    <row r="1313" spans="1:13" ht="15" customHeight="1" x14ac:dyDescent="0.25">
      <c r="A1313" t="s">
        <v>1536</v>
      </c>
      <c r="B1313" t="s">
        <v>27</v>
      </c>
      <c r="C1313" t="s">
        <v>388</v>
      </c>
      <c r="D1313" t="s">
        <v>2440</v>
      </c>
      <c r="E1313" t="s">
        <v>2448</v>
      </c>
      <c r="F1313">
        <v>24</v>
      </c>
      <c r="G1313">
        <v>925000</v>
      </c>
      <c r="H1313" t="s">
        <v>8</v>
      </c>
      <c r="I1313">
        <v>0</v>
      </c>
      <c r="J1313">
        <v>0</v>
      </c>
      <c r="K1313">
        <v>0</v>
      </c>
      <c r="L1313">
        <v>0</v>
      </c>
      <c r="M1313">
        <v>0</v>
      </c>
    </row>
    <row r="1314" spans="1:13" ht="15" customHeight="1" x14ac:dyDescent="0.25">
      <c r="A1314" t="s">
        <v>2385</v>
      </c>
      <c r="B1314" t="s">
        <v>135</v>
      </c>
      <c r="C1314">
        <v>0</v>
      </c>
      <c r="D1314" t="s">
        <v>127</v>
      </c>
      <c r="E1314" t="s">
        <v>2679</v>
      </c>
      <c r="F1314">
        <v>25</v>
      </c>
      <c r="G1314">
        <v>850000</v>
      </c>
      <c r="H1314" t="s">
        <v>8</v>
      </c>
      <c r="I1314">
        <v>0</v>
      </c>
      <c r="J1314">
        <v>0</v>
      </c>
      <c r="K1314">
        <v>0</v>
      </c>
      <c r="L1314">
        <v>0</v>
      </c>
      <c r="M1314">
        <v>0</v>
      </c>
    </row>
    <row r="1315" spans="1:13" ht="15" customHeight="1" x14ac:dyDescent="0.25">
      <c r="A1315" t="s">
        <v>2028</v>
      </c>
      <c r="B1315" t="s">
        <v>24</v>
      </c>
      <c r="C1315">
        <v>0</v>
      </c>
      <c r="D1315" t="s">
        <v>2446</v>
      </c>
      <c r="E1315" t="s">
        <v>2441</v>
      </c>
      <c r="F1315">
        <v>30</v>
      </c>
      <c r="G1315">
        <v>9000000</v>
      </c>
      <c r="H1315">
        <v>9000000</v>
      </c>
      <c r="I1315">
        <v>9000000</v>
      </c>
      <c r="J1315" t="s">
        <v>7</v>
      </c>
      <c r="K1315">
        <v>0</v>
      </c>
      <c r="L1315">
        <v>0</v>
      </c>
      <c r="M1315">
        <v>0</v>
      </c>
    </row>
    <row r="1316" spans="1:13" ht="15" customHeight="1" x14ac:dyDescent="0.25">
      <c r="A1316" t="s">
        <v>2103</v>
      </c>
      <c r="B1316" t="s">
        <v>35</v>
      </c>
      <c r="C1316">
        <v>0</v>
      </c>
      <c r="D1316" t="s">
        <v>2442</v>
      </c>
      <c r="E1316" t="s">
        <v>2448</v>
      </c>
      <c r="F1316">
        <v>25</v>
      </c>
      <c r="G1316">
        <v>700000</v>
      </c>
      <c r="H1316" t="s">
        <v>8</v>
      </c>
      <c r="I1316">
        <v>0</v>
      </c>
      <c r="J1316">
        <v>0</v>
      </c>
      <c r="K1316">
        <v>0</v>
      </c>
      <c r="L1316">
        <v>0</v>
      </c>
      <c r="M1316">
        <v>0</v>
      </c>
    </row>
    <row r="1317" spans="1:13" ht="15" customHeight="1" x14ac:dyDescent="0.25">
      <c r="A1317" t="s">
        <v>2548</v>
      </c>
      <c r="B1317" t="s">
        <v>30</v>
      </c>
      <c r="C1317" t="s">
        <v>388</v>
      </c>
      <c r="D1317" t="s">
        <v>2447</v>
      </c>
      <c r="E1317" t="s">
        <v>2448</v>
      </c>
      <c r="F1317">
        <v>24</v>
      </c>
      <c r="G1317">
        <v>925000</v>
      </c>
      <c r="H1317" t="s">
        <v>8</v>
      </c>
      <c r="I1317">
        <v>0</v>
      </c>
      <c r="J1317">
        <v>0</v>
      </c>
      <c r="K1317">
        <v>0</v>
      </c>
      <c r="L1317">
        <v>0</v>
      </c>
      <c r="M1317">
        <v>0</v>
      </c>
    </row>
    <row r="1318" spans="1:13" ht="15" customHeight="1" x14ac:dyDescent="0.25">
      <c r="A1318" t="s">
        <v>2054</v>
      </c>
      <c r="B1318" t="s">
        <v>31</v>
      </c>
      <c r="C1318">
        <v>0</v>
      </c>
      <c r="D1318" t="s">
        <v>2686</v>
      </c>
      <c r="E1318" t="s">
        <v>2679</v>
      </c>
      <c r="F1318">
        <v>25</v>
      </c>
      <c r="G1318">
        <v>2750000</v>
      </c>
      <c r="H1318">
        <v>2750000</v>
      </c>
      <c r="I1318">
        <v>2750000</v>
      </c>
      <c r="J1318">
        <v>2750000</v>
      </c>
      <c r="K1318" t="s">
        <v>7</v>
      </c>
      <c r="L1318">
        <v>0</v>
      </c>
      <c r="M1318">
        <v>0</v>
      </c>
    </row>
    <row r="1319" spans="1:13" ht="15" customHeight="1" x14ac:dyDescent="0.25">
      <c r="A1319" t="s">
        <v>2314</v>
      </c>
      <c r="B1319" t="s">
        <v>30</v>
      </c>
      <c r="C1319">
        <v>0</v>
      </c>
      <c r="D1319" t="s">
        <v>73</v>
      </c>
      <c r="E1319" t="s">
        <v>2448</v>
      </c>
      <c r="F1319">
        <v>25</v>
      </c>
      <c r="G1319">
        <v>700000</v>
      </c>
      <c r="H1319" t="s">
        <v>8</v>
      </c>
      <c r="I1319">
        <v>0</v>
      </c>
      <c r="J1319">
        <v>0</v>
      </c>
      <c r="K1319">
        <v>0</v>
      </c>
      <c r="L1319">
        <v>0</v>
      </c>
      <c r="M1319">
        <v>0</v>
      </c>
    </row>
    <row r="1320" spans="1:13" ht="15" customHeight="1" x14ac:dyDescent="0.25">
      <c r="A1320" t="s">
        <v>1805</v>
      </c>
      <c r="B1320" t="s">
        <v>28</v>
      </c>
      <c r="C1320" t="s">
        <v>388</v>
      </c>
      <c r="D1320" t="s">
        <v>2440</v>
      </c>
      <c r="E1320" t="s">
        <v>2448</v>
      </c>
      <c r="F1320">
        <v>20</v>
      </c>
      <c r="G1320">
        <v>879167</v>
      </c>
      <c r="H1320">
        <v>879167</v>
      </c>
      <c r="I1320">
        <v>879167</v>
      </c>
      <c r="J1320" t="s">
        <v>8</v>
      </c>
      <c r="K1320">
        <v>0</v>
      </c>
      <c r="L1320">
        <v>0</v>
      </c>
      <c r="M1320">
        <v>0</v>
      </c>
    </row>
    <row r="1321" spans="1:13" ht="15" customHeight="1" x14ac:dyDescent="0.25">
      <c r="A1321" t="s">
        <v>2815</v>
      </c>
      <c r="B1321" t="s">
        <v>21</v>
      </c>
      <c r="C1321" t="s">
        <v>422</v>
      </c>
      <c r="D1321" t="s">
        <v>2447</v>
      </c>
      <c r="E1321" t="s">
        <v>2441</v>
      </c>
      <c r="F1321">
        <v>34</v>
      </c>
      <c r="G1321">
        <v>7538461</v>
      </c>
      <c r="H1321">
        <v>7538461</v>
      </c>
      <c r="I1321">
        <v>7538461</v>
      </c>
      <c r="J1321">
        <v>7538461</v>
      </c>
      <c r="K1321">
        <v>7538461</v>
      </c>
      <c r="L1321">
        <v>7538461</v>
      </c>
      <c r="M1321" t="s">
        <v>7</v>
      </c>
    </row>
    <row r="1322" spans="1:13" ht="15" customHeight="1" x14ac:dyDescent="0.25">
      <c r="A1322" t="s">
        <v>2798</v>
      </c>
      <c r="B1322" t="s">
        <v>34</v>
      </c>
      <c r="C1322" t="s">
        <v>383</v>
      </c>
      <c r="D1322" t="s">
        <v>73</v>
      </c>
      <c r="E1322" t="s">
        <v>2441</v>
      </c>
      <c r="F1322">
        <v>30</v>
      </c>
      <c r="G1322">
        <v>4375000</v>
      </c>
      <c r="H1322">
        <v>4375000</v>
      </c>
      <c r="I1322" t="s">
        <v>7</v>
      </c>
      <c r="J1322">
        <v>0</v>
      </c>
      <c r="K1322">
        <v>0</v>
      </c>
      <c r="L1322">
        <v>0</v>
      </c>
      <c r="M1322">
        <v>0</v>
      </c>
    </row>
    <row r="1323" spans="1:13" ht="15" customHeight="1" x14ac:dyDescent="0.25">
      <c r="A1323" t="s">
        <v>2509</v>
      </c>
      <c r="B1323" t="s">
        <v>2505</v>
      </c>
      <c r="C1323" t="s">
        <v>388</v>
      </c>
      <c r="D1323" t="s">
        <v>88</v>
      </c>
      <c r="E1323" t="s">
        <v>2692</v>
      </c>
      <c r="F1323">
        <v>19</v>
      </c>
      <c r="G1323">
        <v>894167</v>
      </c>
      <c r="H1323">
        <v>894167</v>
      </c>
      <c r="I1323">
        <v>894167</v>
      </c>
      <c r="J1323" t="s">
        <v>8</v>
      </c>
      <c r="K1323">
        <v>0</v>
      </c>
      <c r="L1323">
        <v>0</v>
      </c>
      <c r="M1323">
        <v>0</v>
      </c>
    </row>
    <row r="1324" spans="1:13" ht="15" customHeight="1" x14ac:dyDescent="0.25">
      <c r="A1324" t="s">
        <v>1501</v>
      </c>
      <c r="B1324" t="s">
        <v>22</v>
      </c>
      <c r="C1324" t="s">
        <v>388</v>
      </c>
      <c r="D1324" t="s">
        <v>73</v>
      </c>
      <c r="E1324" t="s">
        <v>2448</v>
      </c>
      <c r="F1324">
        <v>20</v>
      </c>
      <c r="G1324">
        <v>1325833</v>
      </c>
      <c r="H1324">
        <v>1325833</v>
      </c>
      <c r="I1324">
        <v>1325833</v>
      </c>
      <c r="J1324" t="s">
        <v>8</v>
      </c>
      <c r="K1324">
        <v>0</v>
      </c>
      <c r="L1324">
        <v>0</v>
      </c>
      <c r="M1324">
        <v>0</v>
      </c>
    </row>
    <row r="1325" spans="1:13" ht="15" customHeight="1" x14ac:dyDescent="0.25">
      <c r="A1325" t="s">
        <v>1625</v>
      </c>
      <c r="B1325" t="s">
        <v>11</v>
      </c>
      <c r="C1325" t="s">
        <v>388</v>
      </c>
      <c r="D1325" t="s">
        <v>2444</v>
      </c>
      <c r="E1325" t="s">
        <v>2441</v>
      </c>
      <c r="F1325">
        <v>19</v>
      </c>
      <c r="G1325">
        <v>3575000</v>
      </c>
      <c r="H1325">
        <v>3575000</v>
      </c>
      <c r="I1325" t="s">
        <v>8</v>
      </c>
      <c r="J1325">
        <v>0</v>
      </c>
      <c r="K1325">
        <v>0</v>
      </c>
      <c r="L1325">
        <v>0</v>
      </c>
      <c r="M1325">
        <v>0</v>
      </c>
    </row>
    <row r="1326" spans="1:13" ht="15" customHeight="1" x14ac:dyDescent="0.25">
      <c r="A1326" t="s">
        <v>1444</v>
      </c>
      <c r="B1326" t="s">
        <v>17</v>
      </c>
      <c r="C1326" t="s">
        <v>405</v>
      </c>
      <c r="D1326" t="s">
        <v>2442</v>
      </c>
      <c r="E1326" t="s">
        <v>2441</v>
      </c>
      <c r="F1326">
        <v>22</v>
      </c>
      <c r="G1326">
        <v>1075833</v>
      </c>
      <c r="H1326" t="s">
        <v>8</v>
      </c>
      <c r="I1326">
        <v>0</v>
      </c>
      <c r="J1326">
        <v>0</v>
      </c>
      <c r="K1326">
        <v>0</v>
      </c>
      <c r="L1326">
        <v>0</v>
      </c>
      <c r="M1326">
        <v>0</v>
      </c>
    </row>
    <row r="1327" spans="1:13" ht="15" customHeight="1" x14ac:dyDescent="0.25">
      <c r="A1327" t="s">
        <v>1383</v>
      </c>
      <c r="B1327" t="s">
        <v>27</v>
      </c>
      <c r="C1327">
        <v>0</v>
      </c>
      <c r="D1327" t="s">
        <v>2440</v>
      </c>
      <c r="E1327" t="s">
        <v>2448</v>
      </c>
      <c r="F1327">
        <v>28</v>
      </c>
      <c r="G1327">
        <v>800000</v>
      </c>
      <c r="H1327" t="s">
        <v>7</v>
      </c>
      <c r="I1327">
        <v>0</v>
      </c>
      <c r="J1327">
        <v>0</v>
      </c>
      <c r="K1327">
        <v>0</v>
      </c>
      <c r="L1327">
        <v>0</v>
      </c>
      <c r="M1327">
        <v>0</v>
      </c>
    </row>
    <row r="1328" spans="1:13" ht="15" customHeight="1" x14ac:dyDescent="0.25">
      <c r="A1328" t="s">
        <v>2231</v>
      </c>
      <c r="B1328" t="s">
        <v>12</v>
      </c>
      <c r="C1328">
        <v>0</v>
      </c>
      <c r="D1328" t="s">
        <v>127</v>
      </c>
      <c r="E1328" t="s">
        <v>2441</v>
      </c>
      <c r="F1328">
        <v>32</v>
      </c>
      <c r="G1328">
        <v>2750000</v>
      </c>
      <c r="H1328" t="s">
        <v>7</v>
      </c>
      <c r="I1328">
        <v>0</v>
      </c>
      <c r="J1328">
        <v>0</v>
      </c>
      <c r="K1328">
        <v>0</v>
      </c>
      <c r="L1328">
        <v>0</v>
      </c>
      <c r="M1328">
        <v>0</v>
      </c>
    </row>
    <row r="1329" spans="1:13" ht="15" customHeight="1" x14ac:dyDescent="0.25">
      <c r="A1329" t="s">
        <v>2087</v>
      </c>
      <c r="B1329" t="s">
        <v>29</v>
      </c>
      <c r="C1329" t="s">
        <v>383</v>
      </c>
      <c r="D1329" t="s">
        <v>2682</v>
      </c>
      <c r="E1329" t="s">
        <v>2679</v>
      </c>
      <c r="F1329">
        <v>27</v>
      </c>
      <c r="G1329">
        <v>3500000</v>
      </c>
      <c r="H1329">
        <v>3500000</v>
      </c>
      <c r="I1329">
        <v>3500000</v>
      </c>
      <c r="J1329">
        <v>3500000</v>
      </c>
      <c r="K1329">
        <v>3500000</v>
      </c>
      <c r="L1329">
        <v>3500000</v>
      </c>
      <c r="M1329" t="s">
        <v>7</v>
      </c>
    </row>
    <row r="1330" spans="1:13" ht="15" customHeight="1" x14ac:dyDescent="0.25">
      <c r="A1330" t="s">
        <v>2800</v>
      </c>
      <c r="B1330" t="s">
        <v>34</v>
      </c>
      <c r="C1330" t="s">
        <v>383</v>
      </c>
      <c r="D1330" t="s">
        <v>2446</v>
      </c>
      <c r="E1330" t="s">
        <v>2441</v>
      </c>
      <c r="F1330">
        <v>29</v>
      </c>
      <c r="G1330">
        <v>4450000</v>
      </c>
      <c r="H1330" t="s">
        <v>7</v>
      </c>
      <c r="I1330">
        <v>0</v>
      </c>
      <c r="J1330">
        <v>0</v>
      </c>
      <c r="K1330">
        <v>0</v>
      </c>
      <c r="L1330">
        <v>0</v>
      </c>
      <c r="M1330">
        <v>0</v>
      </c>
    </row>
    <row r="1331" spans="1:13" ht="15" customHeight="1" x14ac:dyDescent="0.25">
      <c r="A1331" t="s">
        <v>2781</v>
      </c>
      <c r="B1331" t="s">
        <v>31</v>
      </c>
      <c r="C1331" t="s">
        <v>374</v>
      </c>
      <c r="D1331" t="s">
        <v>88</v>
      </c>
      <c r="E1331" t="s">
        <v>2679</v>
      </c>
      <c r="F1331">
        <v>27</v>
      </c>
      <c r="G1331">
        <v>7500000</v>
      </c>
      <c r="H1331">
        <v>7500000</v>
      </c>
      <c r="I1331">
        <v>7500000</v>
      </c>
      <c r="J1331">
        <v>7500000</v>
      </c>
      <c r="K1331" t="s">
        <v>7</v>
      </c>
      <c r="L1331">
        <v>0</v>
      </c>
      <c r="M1331">
        <v>0</v>
      </c>
    </row>
    <row r="1332" spans="1:13" ht="15" customHeight="1" x14ac:dyDescent="0.25">
      <c r="A1332" t="s">
        <v>2646</v>
      </c>
      <c r="B1332" t="s">
        <v>14</v>
      </c>
      <c r="C1332" t="s">
        <v>388</v>
      </c>
      <c r="D1332" t="s">
        <v>127</v>
      </c>
      <c r="E1332" t="s">
        <v>2448</v>
      </c>
      <c r="F1332">
        <v>20</v>
      </c>
      <c r="G1332">
        <v>925000</v>
      </c>
      <c r="H1332">
        <v>925000</v>
      </c>
      <c r="I1332">
        <v>925000</v>
      </c>
      <c r="J1332" t="s">
        <v>8</v>
      </c>
      <c r="K1332">
        <v>0</v>
      </c>
      <c r="L1332">
        <v>0</v>
      </c>
      <c r="M1332">
        <v>0</v>
      </c>
    </row>
    <row r="1333" spans="1:13" ht="15" customHeight="1" x14ac:dyDescent="0.25">
      <c r="A1333" t="s">
        <v>1482</v>
      </c>
      <c r="B1333" t="s">
        <v>22</v>
      </c>
      <c r="C1333" t="s">
        <v>2506</v>
      </c>
      <c r="D1333" t="s">
        <v>2444</v>
      </c>
      <c r="E1333" t="s">
        <v>2441</v>
      </c>
      <c r="F1333">
        <v>28</v>
      </c>
      <c r="G1333">
        <v>4800000</v>
      </c>
      <c r="H1333">
        <v>4800000</v>
      </c>
      <c r="I1333" t="s">
        <v>7</v>
      </c>
      <c r="J1333">
        <v>0</v>
      </c>
      <c r="K1333">
        <v>0</v>
      </c>
      <c r="L1333">
        <v>0</v>
      </c>
      <c r="M1333">
        <v>0</v>
      </c>
    </row>
    <row r="1334" spans="1:13" ht="15" customHeight="1" x14ac:dyDescent="0.25">
      <c r="A1334" t="s">
        <v>2761</v>
      </c>
      <c r="B1334" t="s">
        <v>33</v>
      </c>
      <c r="C1334" t="s">
        <v>422</v>
      </c>
      <c r="D1334" t="s">
        <v>73</v>
      </c>
      <c r="E1334" t="s">
        <v>2679</v>
      </c>
      <c r="F1334">
        <v>28</v>
      </c>
      <c r="G1334">
        <v>11000000</v>
      </c>
      <c r="H1334">
        <v>11000000</v>
      </c>
      <c r="I1334">
        <v>11000000</v>
      </c>
      <c r="J1334">
        <v>11000000</v>
      </c>
      <c r="K1334">
        <v>11000000</v>
      </c>
      <c r="L1334">
        <v>11000000</v>
      </c>
      <c r="M1334" t="s">
        <v>7</v>
      </c>
    </row>
    <row r="1335" spans="1:13" ht="15" customHeight="1" x14ac:dyDescent="0.25">
      <c r="A1335" t="s">
        <v>2871</v>
      </c>
      <c r="B1335" t="s">
        <v>22</v>
      </c>
      <c r="C1335" t="s">
        <v>388</v>
      </c>
      <c r="D1335" t="s">
        <v>73</v>
      </c>
      <c r="E1335" t="s">
        <v>2448</v>
      </c>
      <c r="F1335">
        <v>20</v>
      </c>
      <c r="G1335">
        <v>786667</v>
      </c>
      <c r="H1335">
        <v>786667</v>
      </c>
      <c r="I1335">
        <v>786667</v>
      </c>
      <c r="J1335" t="s">
        <v>8</v>
      </c>
      <c r="K1335">
        <v>0</v>
      </c>
      <c r="L1335">
        <v>0</v>
      </c>
      <c r="M1335">
        <v>0</v>
      </c>
    </row>
    <row r="1336" spans="1:13" ht="15" customHeight="1" x14ac:dyDescent="0.25">
      <c r="A1336" t="s">
        <v>1420</v>
      </c>
      <c r="B1336" t="s">
        <v>24</v>
      </c>
      <c r="C1336">
        <v>0</v>
      </c>
      <c r="D1336" t="s">
        <v>2446</v>
      </c>
      <c r="E1336" t="s">
        <v>2448</v>
      </c>
      <c r="F1336">
        <v>29</v>
      </c>
      <c r="G1336">
        <v>700000</v>
      </c>
      <c r="H1336">
        <v>700000</v>
      </c>
      <c r="I1336" t="s">
        <v>7</v>
      </c>
      <c r="J1336">
        <v>0</v>
      </c>
      <c r="K1336">
        <v>0</v>
      </c>
      <c r="L1336">
        <v>0</v>
      </c>
      <c r="M1336">
        <v>0</v>
      </c>
    </row>
    <row r="1337" spans="1:13" ht="15" customHeight="1" x14ac:dyDescent="0.25">
      <c r="A1337" t="s">
        <v>2887</v>
      </c>
      <c r="B1337" t="s">
        <v>11</v>
      </c>
      <c r="C1337">
        <v>0</v>
      </c>
      <c r="D1337" t="s">
        <v>2443</v>
      </c>
      <c r="E1337" t="s">
        <v>2441</v>
      </c>
      <c r="F1337">
        <v>24</v>
      </c>
      <c r="G1337">
        <v>5400000</v>
      </c>
      <c r="H1337">
        <v>5400000</v>
      </c>
      <c r="I1337">
        <v>5400000</v>
      </c>
      <c r="J1337">
        <v>5400000</v>
      </c>
      <c r="K1337">
        <v>5400000</v>
      </c>
      <c r="L1337" t="s">
        <v>7</v>
      </c>
      <c r="M1337">
        <v>0</v>
      </c>
    </row>
    <row r="1338" spans="1:13" ht="15" customHeight="1" x14ac:dyDescent="0.25">
      <c r="A1338" t="s">
        <v>1451</v>
      </c>
      <c r="B1338" t="s">
        <v>17</v>
      </c>
      <c r="C1338">
        <v>0</v>
      </c>
      <c r="D1338" t="s">
        <v>2444</v>
      </c>
      <c r="E1338" t="s">
        <v>2448</v>
      </c>
      <c r="F1338">
        <v>30</v>
      </c>
      <c r="G1338">
        <v>675000</v>
      </c>
      <c r="H1338" t="s">
        <v>7</v>
      </c>
      <c r="I1338">
        <v>0</v>
      </c>
      <c r="J1338">
        <v>0</v>
      </c>
      <c r="K1338">
        <v>0</v>
      </c>
      <c r="L1338">
        <v>0</v>
      </c>
      <c r="M1338">
        <v>0</v>
      </c>
    </row>
    <row r="1339" spans="1:13" x14ac:dyDescent="0.25">
      <c r="A1339" t="s">
        <v>2133</v>
      </c>
      <c r="B1339" t="s">
        <v>6</v>
      </c>
      <c r="C1339" t="s">
        <v>388</v>
      </c>
      <c r="D1339" t="s">
        <v>2450</v>
      </c>
      <c r="E1339" t="s">
        <v>2441</v>
      </c>
      <c r="F1339">
        <v>21</v>
      </c>
      <c r="G1339">
        <v>1491667</v>
      </c>
      <c r="H1339" t="s">
        <v>8</v>
      </c>
      <c r="I1339">
        <v>0</v>
      </c>
      <c r="J1339">
        <v>0</v>
      </c>
      <c r="K1339">
        <v>0</v>
      </c>
      <c r="L1339">
        <v>0</v>
      </c>
      <c r="M1339">
        <v>0</v>
      </c>
    </row>
    <row r="1340" spans="1:13" ht="15" customHeight="1" x14ac:dyDescent="0.25">
      <c r="A1340" t="s">
        <v>2553</v>
      </c>
      <c r="B1340" t="s">
        <v>34</v>
      </c>
      <c r="C1340">
        <v>0</v>
      </c>
      <c r="D1340" t="s">
        <v>2447</v>
      </c>
      <c r="E1340" t="s">
        <v>2448</v>
      </c>
      <c r="F1340">
        <v>24</v>
      </c>
      <c r="G1340">
        <v>700000</v>
      </c>
      <c r="H1340">
        <v>700000</v>
      </c>
      <c r="I1340" t="s">
        <v>8</v>
      </c>
      <c r="J1340">
        <v>0</v>
      </c>
      <c r="K1340">
        <v>0</v>
      </c>
      <c r="L1340">
        <v>0</v>
      </c>
      <c r="M1340">
        <v>0</v>
      </c>
    </row>
    <row r="1341" spans="1:13" ht="15" customHeight="1" x14ac:dyDescent="0.25">
      <c r="A1341" t="s">
        <v>1676</v>
      </c>
      <c r="B1341" t="s">
        <v>14</v>
      </c>
      <c r="C1341" t="s">
        <v>388</v>
      </c>
      <c r="D1341" t="s">
        <v>73</v>
      </c>
      <c r="E1341" t="s">
        <v>2448</v>
      </c>
      <c r="F1341">
        <v>19</v>
      </c>
      <c r="G1341">
        <v>925000</v>
      </c>
      <c r="H1341">
        <v>925000</v>
      </c>
      <c r="I1341" t="s">
        <v>8</v>
      </c>
      <c r="J1341">
        <v>0</v>
      </c>
      <c r="K1341">
        <v>0</v>
      </c>
      <c r="L1341">
        <v>0</v>
      </c>
      <c r="M1341">
        <v>0</v>
      </c>
    </row>
    <row r="1342" spans="1:13" ht="15" customHeight="1" x14ac:dyDescent="0.25">
      <c r="A1342" t="s">
        <v>2384</v>
      </c>
      <c r="B1342" t="s">
        <v>135</v>
      </c>
      <c r="C1342">
        <v>0</v>
      </c>
      <c r="D1342" t="s">
        <v>382</v>
      </c>
      <c r="E1342" t="s">
        <v>2679</v>
      </c>
      <c r="F1342">
        <v>24</v>
      </c>
      <c r="G1342">
        <v>5200000</v>
      </c>
      <c r="H1342">
        <v>5200000</v>
      </c>
      <c r="I1342">
        <v>5200000</v>
      </c>
      <c r="J1342">
        <v>5200000</v>
      </c>
      <c r="K1342">
        <v>5200000</v>
      </c>
      <c r="L1342">
        <v>5200000</v>
      </c>
      <c r="M1342" t="s">
        <v>7</v>
      </c>
    </row>
    <row r="1343" spans="1:13" ht="15" customHeight="1" x14ac:dyDescent="0.25">
      <c r="A1343" t="s">
        <v>2626</v>
      </c>
      <c r="B1343" t="s">
        <v>20</v>
      </c>
      <c r="C1343" t="s">
        <v>390</v>
      </c>
      <c r="D1343" t="s">
        <v>73</v>
      </c>
      <c r="E1343" t="s">
        <v>391</v>
      </c>
      <c r="F1343">
        <v>19</v>
      </c>
      <c r="G1343">
        <v>925000</v>
      </c>
      <c r="H1343">
        <v>925000</v>
      </c>
      <c r="I1343">
        <v>925000</v>
      </c>
      <c r="J1343" t="s">
        <v>8</v>
      </c>
      <c r="K1343">
        <v>0</v>
      </c>
      <c r="L1343">
        <v>0</v>
      </c>
      <c r="M1343">
        <v>0</v>
      </c>
    </row>
    <row r="1344" spans="1:13" ht="15" customHeight="1" x14ac:dyDescent="0.25">
      <c r="A1344" t="s">
        <v>1583</v>
      </c>
      <c r="B1344" t="s">
        <v>32</v>
      </c>
      <c r="C1344">
        <v>0</v>
      </c>
      <c r="D1344" t="s">
        <v>82</v>
      </c>
      <c r="E1344" t="s">
        <v>2448</v>
      </c>
      <c r="F1344">
        <v>23</v>
      </c>
      <c r="G1344">
        <v>700000</v>
      </c>
      <c r="H1344" t="s">
        <v>8</v>
      </c>
      <c r="I1344">
        <v>0</v>
      </c>
      <c r="J1344">
        <v>0</v>
      </c>
      <c r="K1344">
        <v>0</v>
      </c>
      <c r="L1344">
        <v>0</v>
      </c>
      <c r="M1344">
        <v>0</v>
      </c>
    </row>
    <row r="1345" spans="1:13" ht="15" customHeight="1" x14ac:dyDescent="0.25">
      <c r="A1345" t="s">
        <v>2069</v>
      </c>
      <c r="B1345" t="s">
        <v>31</v>
      </c>
      <c r="C1345" t="s">
        <v>388</v>
      </c>
      <c r="D1345" t="s">
        <v>2680</v>
      </c>
      <c r="E1345" t="s">
        <v>2679</v>
      </c>
      <c r="F1345">
        <v>20</v>
      </c>
      <c r="G1345">
        <v>1177500</v>
      </c>
      <c r="H1345">
        <v>1177500</v>
      </c>
      <c r="I1345" t="s">
        <v>8</v>
      </c>
      <c r="J1345">
        <v>0</v>
      </c>
      <c r="K1345">
        <v>0</v>
      </c>
      <c r="L1345">
        <v>0</v>
      </c>
      <c r="M1345">
        <v>0</v>
      </c>
    </row>
    <row r="1346" spans="1:13" ht="15" customHeight="1" x14ac:dyDescent="0.25">
      <c r="A1346" t="s">
        <v>2260</v>
      </c>
      <c r="B1346" t="s">
        <v>22</v>
      </c>
      <c r="C1346">
        <v>0</v>
      </c>
      <c r="D1346" t="s">
        <v>73</v>
      </c>
      <c r="E1346" t="s">
        <v>2441</v>
      </c>
      <c r="F1346">
        <v>34</v>
      </c>
      <c r="G1346">
        <v>1000000</v>
      </c>
      <c r="H1346" t="s">
        <v>7</v>
      </c>
      <c r="I1346">
        <v>0</v>
      </c>
      <c r="J1346">
        <v>0</v>
      </c>
      <c r="K1346">
        <v>0</v>
      </c>
      <c r="L1346">
        <v>0</v>
      </c>
      <c r="M1346">
        <v>0</v>
      </c>
    </row>
    <row r="1347" spans="1:13" ht="15" customHeight="1" x14ac:dyDescent="0.25">
      <c r="A1347" t="s">
        <v>1478</v>
      </c>
      <c r="B1347" t="s">
        <v>2533</v>
      </c>
      <c r="C1347">
        <v>0</v>
      </c>
      <c r="D1347" t="s">
        <v>88</v>
      </c>
      <c r="E1347" t="s">
        <v>2692</v>
      </c>
      <c r="F1347">
        <v>30</v>
      </c>
      <c r="G1347">
        <v>675000</v>
      </c>
      <c r="H1347" t="s">
        <v>7</v>
      </c>
      <c r="I1347">
        <v>0</v>
      </c>
      <c r="J1347">
        <v>0</v>
      </c>
      <c r="K1347">
        <v>0</v>
      </c>
      <c r="L1347">
        <v>0</v>
      </c>
      <c r="M1347">
        <v>0</v>
      </c>
    </row>
    <row r="1348" spans="1:13" ht="15" customHeight="1" x14ac:dyDescent="0.25">
      <c r="A1348" t="s">
        <v>1391</v>
      </c>
      <c r="B1348" t="s">
        <v>10</v>
      </c>
      <c r="C1348" t="s">
        <v>388</v>
      </c>
      <c r="D1348" t="s">
        <v>2686</v>
      </c>
      <c r="E1348" t="s">
        <v>2692</v>
      </c>
      <c r="F1348">
        <v>21</v>
      </c>
      <c r="G1348">
        <v>1137500</v>
      </c>
      <c r="H1348" t="s">
        <v>8</v>
      </c>
      <c r="I1348">
        <v>0</v>
      </c>
      <c r="J1348">
        <v>0</v>
      </c>
      <c r="K1348">
        <v>0</v>
      </c>
      <c r="L1348">
        <v>0</v>
      </c>
      <c r="M1348">
        <v>0</v>
      </c>
    </row>
    <row r="1349" spans="1:13" ht="15" customHeight="1" x14ac:dyDescent="0.25">
      <c r="A1349" t="s">
        <v>2757</v>
      </c>
      <c r="B1349" t="s">
        <v>27</v>
      </c>
      <c r="C1349" t="s">
        <v>388</v>
      </c>
      <c r="D1349" t="s">
        <v>2446</v>
      </c>
      <c r="E1349" t="s">
        <v>2448</v>
      </c>
      <c r="F1349">
        <v>18</v>
      </c>
      <c r="G1349">
        <v>1350000</v>
      </c>
      <c r="H1349">
        <v>1350000</v>
      </c>
      <c r="I1349">
        <v>1350000</v>
      </c>
      <c r="J1349" t="s">
        <v>8</v>
      </c>
      <c r="K1349">
        <v>0</v>
      </c>
      <c r="L1349">
        <v>0</v>
      </c>
      <c r="M1349">
        <v>0</v>
      </c>
    </row>
    <row r="1350" spans="1:13" ht="15" customHeight="1" x14ac:dyDescent="0.25">
      <c r="A1350" t="s">
        <v>1688</v>
      </c>
      <c r="B1350" t="s">
        <v>14</v>
      </c>
      <c r="C1350" t="s">
        <v>388</v>
      </c>
      <c r="D1350" t="s">
        <v>2454</v>
      </c>
      <c r="E1350" t="s">
        <v>2448</v>
      </c>
      <c r="F1350">
        <v>22</v>
      </c>
      <c r="G1350">
        <v>714444</v>
      </c>
      <c r="H1350" t="s">
        <v>8</v>
      </c>
      <c r="I1350">
        <v>0</v>
      </c>
      <c r="J1350">
        <v>0</v>
      </c>
      <c r="K1350">
        <v>0</v>
      </c>
      <c r="L1350">
        <v>0</v>
      </c>
      <c r="M1350">
        <v>0</v>
      </c>
    </row>
    <row r="1351" spans="1:13" ht="15" customHeight="1" x14ac:dyDescent="0.25">
      <c r="A1351" t="s">
        <v>1523</v>
      </c>
      <c r="B1351" t="s">
        <v>27</v>
      </c>
      <c r="C1351">
        <v>0</v>
      </c>
      <c r="D1351" t="s">
        <v>73</v>
      </c>
      <c r="E1351" t="s">
        <v>2441</v>
      </c>
      <c r="F1351">
        <v>25</v>
      </c>
      <c r="G1351">
        <v>2937500</v>
      </c>
      <c r="H1351" t="s">
        <v>8</v>
      </c>
      <c r="I1351">
        <v>0</v>
      </c>
      <c r="J1351">
        <v>0</v>
      </c>
      <c r="K1351">
        <v>0</v>
      </c>
      <c r="L1351">
        <v>0</v>
      </c>
      <c r="M1351">
        <v>0</v>
      </c>
    </row>
    <row r="1352" spans="1:13" ht="15" customHeight="1" x14ac:dyDescent="0.25">
      <c r="A1352" t="s">
        <v>1619</v>
      </c>
      <c r="B1352" t="s">
        <v>33</v>
      </c>
      <c r="C1352" t="s">
        <v>405</v>
      </c>
      <c r="D1352" t="s">
        <v>93</v>
      </c>
      <c r="E1352" t="s">
        <v>2692</v>
      </c>
      <c r="F1352">
        <v>22</v>
      </c>
      <c r="G1352">
        <v>836111</v>
      </c>
      <c r="H1352" t="s">
        <v>8</v>
      </c>
      <c r="I1352">
        <v>0</v>
      </c>
      <c r="J1352">
        <v>0</v>
      </c>
      <c r="K1352">
        <v>0</v>
      </c>
      <c r="L1352">
        <v>0</v>
      </c>
      <c r="M1352">
        <v>0</v>
      </c>
    </row>
    <row r="1353" spans="1:13" ht="15" customHeight="1" x14ac:dyDescent="0.25">
      <c r="A1353" t="s">
        <v>1935</v>
      </c>
      <c r="B1353" t="s">
        <v>15</v>
      </c>
      <c r="C1353" t="s">
        <v>388</v>
      </c>
      <c r="D1353" t="s">
        <v>2446</v>
      </c>
      <c r="E1353" t="s">
        <v>2448</v>
      </c>
      <c r="F1353">
        <v>20</v>
      </c>
      <c r="G1353">
        <v>925000</v>
      </c>
      <c r="H1353">
        <v>925000</v>
      </c>
      <c r="I1353" t="s">
        <v>8</v>
      </c>
      <c r="J1353">
        <v>0</v>
      </c>
      <c r="K1353">
        <v>0</v>
      </c>
      <c r="L1353">
        <v>0</v>
      </c>
      <c r="M1353">
        <v>0</v>
      </c>
    </row>
    <row r="1354" spans="1:13" ht="15" customHeight="1" x14ac:dyDescent="0.25">
      <c r="A1354" t="s">
        <v>2046</v>
      </c>
      <c r="B1354" t="s">
        <v>23</v>
      </c>
      <c r="C1354">
        <v>0</v>
      </c>
      <c r="D1354" t="s">
        <v>382</v>
      </c>
      <c r="E1354" t="s">
        <v>2692</v>
      </c>
      <c r="F1354">
        <v>27</v>
      </c>
      <c r="G1354">
        <v>700000</v>
      </c>
      <c r="H1354">
        <v>700000</v>
      </c>
      <c r="I1354" t="s">
        <v>7</v>
      </c>
      <c r="J1354">
        <v>0</v>
      </c>
      <c r="K1354">
        <v>0</v>
      </c>
      <c r="L1354">
        <v>0</v>
      </c>
      <c r="M1354">
        <v>0</v>
      </c>
    </row>
    <row r="1355" spans="1:13" ht="15" customHeight="1" x14ac:dyDescent="0.25">
      <c r="A1355" t="s">
        <v>1469</v>
      </c>
      <c r="B1355" t="s">
        <v>2533</v>
      </c>
      <c r="C1355" t="s">
        <v>388</v>
      </c>
      <c r="D1355" t="s">
        <v>88</v>
      </c>
      <c r="E1355" t="s">
        <v>2692</v>
      </c>
      <c r="F1355">
        <v>20</v>
      </c>
      <c r="G1355">
        <v>1596667</v>
      </c>
      <c r="H1355">
        <v>1596667</v>
      </c>
      <c r="I1355">
        <v>1596667</v>
      </c>
      <c r="J1355" t="s">
        <v>8</v>
      </c>
      <c r="K1355">
        <v>0</v>
      </c>
      <c r="L1355">
        <v>0</v>
      </c>
      <c r="M1355">
        <v>0</v>
      </c>
    </row>
    <row r="1356" spans="1:13" ht="15" customHeight="1" x14ac:dyDescent="0.25">
      <c r="A1356" t="s">
        <v>1533</v>
      </c>
      <c r="B1356" t="s">
        <v>27</v>
      </c>
      <c r="C1356" t="s">
        <v>388</v>
      </c>
      <c r="D1356" t="s">
        <v>2452</v>
      </c>
      <c r="E1356" t="s">
        <v>2441</v>
      </c>
      <c r="F1356">
        <v>19</v>
      </c>
      <c r="G1356">
        <v>3425000</v>
      </c>
      <c r="H1356">
        <v>3425000</v>
      </c>
      <c r="I1356" t="s">
        <v>8</v>
      </c>
      <c r="J1356">
        <v>0</v>
      </c>
      <c r="K1356">
        <v>0</v>
      </c>
      <c r="L1356">
        <v>0</v>
      </c>
      <c r="M1356">
        <v>0</v>
      </c>
    </row>
    <row r="1357" spans="1:13" ht="15" customHeight="1" x14ac:dyDescent="0.25">
      <c r="A1357" t="s">
        <v>2805</v>
      </c>
      <c r="B1357" t="s">
        <v>12</v>
      </c>
      <c r="C1357">
        <v>0</v>
      </c>
      <c r="D1357" t="s">
        <v>2442</v>
      </c>
      <c r="E1357" t="s">
        <v>2441</v>
      </c>
      <c r="F1357">
        <v>21</v>
      </c>
      <c r="G1357" t="s">
        <v>8</v>
      </c>
      <c r="H1357">
        <v>0</v>
      </c>
      <c r="I1357">
        <v>0</v>
      </c>
      <c r="J1357">
        <v>0</v>
      </c>
      <c r="K1357">
        <v>0</v>
      </c>
      <c r="L1357">
        <v>0</v>
      </c>
      <c r="M1357">
        <v>0</v>
      </c>
    </row>
    <row r="1358" spans="1:13" ht="15" customHeight="1" x14ac:dyDescent="0.25">
      <c r="A1358" t="s">
        <v>1752</v>
      </c>
      <c r="B1358" t="s">
        <v>25</v>
      </c>
      <c r="C1358">
        <v>0</v>
      </c>
      <c r="D1358" t="s">
        <v>2447</v>
      </c>
      <c r="E1358" t="s">
        <v>2441</v>
      </c>
      <c r="F1358">
        <v>25</v>
      </c>
      <c r="G1358">
        <v>700000</v>
      </c>
      <c r="H1358" t="s">
        <v>8</v>
      </c>
      <c r="I1358">
        <v>0</v>
      </c>
      <c r="J1358">
        <v>0</v>
      </c>
      <c r="K1358">
        <v>0</v>
      </c>
      <c r="L1358">
        <v>0</v>
      </c>
      <c r="M1358">
        <v>0</v>
      </c>
    </row>
    <row r="1359" spans="1:13" ht="15" customHeight="1" x14ac:dyDescent="0.25">
      <c r="A1359" t="s">
        <v>2835</v>
      </c>
      <c r="B1359" t="s">
        <v>13</v>
      </c>
      <c r="C1359" t="s">
        <v>422</v>
      </c>
      <c r="D1359" t="s">
        <v>73</v>
      </c>
      <c r="E1359" t="s">
        <v>2441</v>
      </c>
      <c r="F1359">
        <v>31</v>
      </c>
      <c r="G1359">
        <v>10500000</v>
      </c>
      <c r="H1359">
        <v>10500000</v>
      </c>
      <c r="I1359">
        <v>10500000</v>
      </c>
      <c r="J1359">
        <v>10500000</v>
      </c>
      <c r="K1359" t="s">
        <v>7</v>
      </c>
      <c r="L1359">
        <v>0</v>
      </c>
      <c r="M1359">
        <v>0</v>
      </c>
    </row>
    <row r="1360" spans="1:13" ht="15" customHeight="1" x14ac:dyDescent="0.25">
      <c r="A1360" t="s">
        <v>2257</v>
      </c>
      <c r="B1360" t="s">
        <v>20</v>
      </c>
      <c r="C1360">
        <v>0</v>
      </c>
      <c r="D1360" t="s">
        <v>2443</v>
      </c>
      <c r="E1360" t="s">
        <v>2441</v>
      </c>
      <c r="F1360">
        <v>27</v>
      </c>
      <c r="G1360">
        <v>4600000</v>
      </c>
      <c r="H1360" t="s">
        <v>7</v>
      </c>
      <c r="I1360">
        <v>0</v>
      </c>
      <c r="J1360">
        <v>0</v>
      </c>
      <c r="K1360">
        <v>0</v>
      </c>
      <c r="L1360">
        <v>0</v>
      </c>
      <c r="M1360">
        <v>0</v>
      </c>
    </row>
    <row r="1361" spans="1:13" ht="15" customHeight="1" x14ac:dyDescent="0.25">
      <c r="A1361" t="s">
        <v>2024</v>
      </c>
      <c r="B1361" t="s">
        <v>23</v>
      </c>
      <c r="C1361" t="s">
        <v>388</v>
      </c>
      <c r="D1361" t="s">
        <v>93</v>
      </c>
      <c r="E1361" t="s">
        <v>2692</v>
      </c>
      <c r="F1361">
        <v>20</v>
      </c>
      <c r="G1361">
        <v>3115000</v>
      </c>
      <c r="H1361">
        <v>3115000</v>
      </c>
      <c r="I1361" t="s">
        <v>8</v>
      </c>
      <c r="J1361">
        <v>0</v>
      </c>
      <c r="K1361">
        <v>0</v>
      </c>
      <c r="L1361">
        <v>0</v>
      </c>
      <c r="M1361">
        <v>0</v>
      </c>
    </row>
    <row r="1362" spans="1:13" ht="15" customHeight="1" x14ac:dyDescent="0.25">
      <c r="A1362" t="s">
        <v>1921</v>
      </c>
      <c r="B1362" t="s">
        <v>2533</v>
      </c>
      <c r="C1362">
        <v>0</v>
      </c>
      <c r="D1362" t="s">
        <v>73</v>
      </c>
      <c r="E1362" t="s">
        <v>2692</v>
      </c>
      <c r="F1362">
        <v>25</v>
      </c>
      <c r="G1362">
        <v>775000</v>
      </c>
      <c r="H1362" t="s">
        <v>8</v>
      </c>
      <c r="I1362">
        <v>0</v>
      </c>
      <c r="J1362">
        <v>0</v>
      </c>
      <c r="K1362">
        <v>0</v>
      </c>
      <c r="L1362">
        <v>0</v>
      </c>
      <c r="M1362">
        <v>0</v>
      </c>
    </row>
    <row r="1363" spans="1:13" ht="15" customHeight="1" x14ac:dyDescent="0.25">
      <c r="A1363" t="s">
        <v>2634</v>
      </c>
      <c r="B1363" t="s">
        <v>31</v>
      </c>
      <c r="C1363" t="s">
        <v>388</v>
      </c>
      <c r="D1363" t="s">
        <v>73</v>
      </c>
      <c r="E1363" t="s">
        <v>2692</v>
      </c>
      <c r="F1363">
        <v>20</v>
      </c>
      <c r="G1363">
        <v>879167</v>
      </c>
      <c r="H1363">
        <v>879167</v>
      </c>
      <c r="I1363">
        <v>879167</v>
      </c>
      <c r="J1363" t="s">
        <v>8</v>
      </c>
      <c r="K1363">
        <v>0</v>
      </c>
      <c r="L1363">
        <v>0</v>
      </c>
      <c r="M1363">
        <v>0</v>
      </c>
    </row>
    <row r="1364" spans="1:13" ht="15" customHeight="1" x14ac:dyDescent="0.25">
      <c r="A1364" t="s">
        <v>2038</v>
      </c>
      <c r="B1364" t="s">
        <v>23</v>
      </c>
      <c r="C1364" t="s">
        <v>388</v>
      </c>
      <c r="D1364" t="s">
        <v>73</v>
      </c>
      <c r="E1364" t="s">
        <v>2692</v>
      </c>
      <c r="F1364">
        <v>22</v>
      </c>
      <c r="G1364">
        <v>863333</v>
      </c>
      <c r="H1364" t="s">
        <v>8</v>
      </c>
      <c r="I1364">
        <v>0</v>
      </c>
      <c r="J1364">
        <v>0</v>
      </c>
      <c r="K1364">
        <v>0</v>
      </c>
      <c r="L1364">
        <v>0</v>
      </c>
      <c r="M1364">
        <v>0</v>
      </c>
    </row>
    <row r="1365" spans="1:13" ht="15" customHeight="1" x14ac:dyDescent="0.25">
      <c r="A1365" t="s">
        <v>2784</v>
      </c>
      <c r="B1365" t="s">
        <v>2533</v>
      </c>
      <c r="C1365">
        <v>0</v>
      </c>
      <c r="D1365" t="s">
        <v>2686</v>
      </c>
      <c r="E1365" t="s">
        <v>2679</v>
      </c>
      <c r="F1365">
        <v>26</v>
      </c>
      <c r="G1365">
        <v>4750000</v>
      </c>
      <c r="H1365">
        <v>4750000</v>
      </c>
      <c r="I1365">
        <v>4750000</v>
      </c>
      <c r="J1365" t="s">
        <v>7</v>
      </c>
      <c r="K1365">
        <v>0</v>
      </c>
      <c r="L1365">
        <v>0</v>
      </c>
      <c r="M1365">
        <v>0</v>
      </c>
    </row>
    <row r="1366" spans="1:13" ht="15" customHeight="1" x14ac:dyDescent="0.25">
      <c r="A1366" t="s">
        <v>1852</v>
      </c>
      <c r="B1366" t="s">
        <v>29</v>
      </c>
      <c r="C1366">
        <v>0</v>
      </c>
      <c r="D1366" t="s">
        <v>381</v>
      </c>
      <c r="E1366" t="s">
        <v>2679</v>
      </c>
      <c r="F1366">
        <v>28</v>
      </c>
      <c r="G1366">
        <v>700000</v>
      </c>
      <c r="H1366">
        <v>700000</v>
      </c>
      <c r="I1366" t="s">
        <v>7</v>
      </c>
      <c r="J1366">
        <v>0</v>
      </c>
      <c r="K1366">
        <v>0</v>
      </c>
      <c r="L1366">
        <v>0</v>
      </c>
      <c r="M1366">
        <v>0</v>
      </c>
    </row>
    <row r="1367" spans="1:13" ht="15" customHeight="1" x14ac:dyDescent="0.25">
      <c r="A1367" t="s">
        <v>2092</v>
      </c>
      <c r="B1367" t="s">
        <v>26</v>
      </c>
      <c r="C1367">
        <v>0</v>
      </c>
      <c r="D1367" t="s">
        <v>381</v>
      </c>
      <c r="E1367" t="s">
        <v>2679</v>
      </c>
      <c r="F1367">
        <v>25</v>
      </c>
      <c r="G1367">
        <v>8000000</v>
      </c>
      <c r="H1367">
        <v>8000000</v>
      </c>
      <c r="I1367">
        <v>8000000</v>
      </c>
      <c r="J1367">
        <v>8000000</v>
      </c>
      <c r="K1367">
        <v>8000000</v>
      </c>
      <c r="L1367">
        <v>8000000</v>
      </c>
      <c r="M1367">
        <v>8000000</v>
      </c>
    </row>
    <row r="1368" spans="1:13" ht="15" customHeight="1" x14ac:dyDescent="0.25">
      <c r="A1368" t="s">
        <v>2545</v>
      </c>
      <c r="B1368" t="s">
        <v>30</v>
      </c>
      <c r="C1368" t="s">
        <v>388</v>
      </c>
      <c r="D1368" t="s">
        <v>2442</v>
      </c>
      <c r="E1368" t="s">
        <v>2448</v>
      </c>
      <c r="F1368">
        <v>22</v>
      </c>
      <c r="G1368">
        <v>800000</v>
      </c>
      <c r="H1368">
        <v>800000</v>
      </c>
      <c r="I1368" t="s">
        <v>8</v>
      </c>
      <c r="J1368">
        <v>0</v>
      </c>
      <c r="K1368">
        <v>0</v>
      </c>
      <c r="L1368">
        <v>0</v>
      </c>
      <c r="M1368">
        <v>0</v>
      </c>
    </row>
    <row r="1369" spans="1:13" ht="15" customHeight="1" x14ac:dyDescent="0.25">
      <c r="A1369" t="s">
        <v>2320</v>
      </c>
      <c r="B1369" t="s">
        <v>30</v>
      </c>
      <c r="C1369" t="s">
        <v>388</v>
      </c>
      <c r="D1369" t="s">
        <v>2450</v>
      </c>
      <c r="E1369" t="s">
        <v>2448</v>
      </c>
      <c r="F1369">
        <v>22</v>
      </c>
      <c r="G1369">
        <v>800000</v>
      </c>
      <c r="H1369">
        <v>800000</v>
      </c>
      <c r="I1369" t="s">
        <v>8</v>
      </c>
      <c r="J1369">
        <v>0</v>
      </c>
      <c r="K1369">
        <v>0</v>
      </c>
      <c r="L1369">
        <v>0</v>
      </c>
      <c r="M1369">
        <v>0</v>
      </c>
    </row>
    <row r="1370" spans="1:13" ht="15" customHeight="1" x14ac:dyDescent="0.25">
      <c r="A1370" t="s">
        <v>2375</v>
      </c>
      <c r="B1370" t="s">
        <v>135</v>
      </c>
      <c r="C1370">
        <v>0</v>
      </c>
      <c r="D1370" t="s">
        <v>88</v>
      </c>
      <c r="E1370" t="s">
        <v>2679</v>
      </c>
      <c r="F1370">
        <v>23</v>
      </c>
      <c r="G1370">
        <v>4750000</v>
      </c>
      <c r="H1370">
        <v>4750000</v>
      </c>
      <c r="I1370">
        <v>4750000</v>
      </c>
      <c r="J1370">
        <v>4750000</v>
      </c>
      <c r="K1370">
        <v>4750000</v>
      </c>
      <c r="L1370">
        <v>4750000</v>
      </c>
      <c r="M1370">
        <v>4750000</v>
      </c>
    </row>
    <row r="1371" spans="1:13" ht="15" customHeight="1" x14ac:dyDescent="0.25">
      <c r="A1371" t="s">
        <v>2489</v>
      </c>
      <c r="B1371" t="s">
        <v>16</v>
      </c>
      <c r="C1371" t="s">
        <v>388</v>
      </c>
      <c r="D1371" t="s">
        <v>93</v>
      </c>
      <c r="E1371" t="s">
        <v>2692</v>
      </c>
      <c r="F1371">
        <v>21</v>
      </c>
      <c r="G1371">
        <v>995833</v>
      </c>
      <c r="H1371">
        <v>995833</v>
      </c>
      <c r="I1371">
        <v>995833</v>
      </c>
      <c r="J1371" t="s">
        <v>8</v>
      </c>
      <c r="K1371">
        <v>0</v>
      </c>
      <c r="L1371">
        <v>0</v>
      </c>
      <c r="M1371">
        <v>0</v>
      </c>
    </row>
    <row r="1372" spans="1:13" ht="15" customHeight="1" x14ac:dyDescent="0.25">
      <c r="A1372" t="s">
        <v>1449</v>
      </c>
      <c r="B1372" t="s">
        <v>17</v>
      </c>
      <c r="C1372">
        <v>0</v>
      </c>
      <c r="D1372" t="s">
        <v>73</v>
      </c>
      <c r="E1372" t="s">
        <v>2448</v>
      </c>
      <c r="F1372">
        <v>23</v>
      </c>
      <c r="G1372">
        <v>750000</v>
      </c>
      <c r="H1372" t="s">
        <v>8</v>
      </c>
      <c r="I1372">
        <v>0</v>
      </c>
      <c r="J1372">
        <v>0</v>
      </c>
      <c r="K1372">
        <v>0</v>
      </c>
      <c r="L1372">
        <v>0</v>
      </c>
      <c r="M1372">
        <v>0</v>
      </c>
    </row>
    <row r="1373" spans="1:13" ht="15" customHeight="1" x14ac:dyDescent="0.25">
      <c r="A1373" t="s">
        <v>2020</v>
      </c>
      <c r="B1373" t="s">
        <v>23</v>
      </c>
      <c r="C1373">
        <v>0</v>
      </c>
      <c r="D1373" t="s">
        <v>73</v>
      </c>
      <c r="E1373" t="s">
        <v>2679</v>
      </c>
      <c r="F1373">
        <v>29</v>
      </c>
      <c r="G1373">
        <v>6000000</v>
      </c>
      <c r="H1373">
        <v>6000000</v>
      </c>
      <c r="I1373">
        <v>6000000</v>
      </c>
      <c r="J1373">
        <v>6000000</v>
      </c>
      <c r="K1373">
        <v>6000000</v>
      </c>
      <c r="L1373" t="s">
        <v>7</v>
      </c>
      <c r="M1373">
        <v>0</v>
      </c>
    </row>
    <row r="1374" spans="1:13" ht="15" customHeight="1" x14ac:dyDescent="0.25">
      <c r="A1374" t="s">
        <v>2584</v>
      </c>
      <c r="B1374" t="s">
        <v>12</v>
      </c>
      <c r="C1374" t="s">
        <v>388</v>
      </c>
      <c r="D1374" t="s">
        <v>2440</v>
      </c>
      <c r="E1374" t="s">
        <v>2448</v>
      </c>
      <c r="F1374">
        <v>21</v>
      </c>
      <c r="G1374">
        <v>925000</v>
      </c>
      <c r="H1374">
        <v>925000</v>
      </c>
      <c r="I1374">
        <v>925000</v>
      </c>
      <c r="J1374" t="s">
        <v>8</v>
      </c>
      <c r="K1374">
        <v>0</v>
      </c>
      <c r="L1374">
        <v>0</v>
      </c>
      <c r="M1374">
        <v>0</v>
      </c>
    </row>
    <row r="1375" spans="1:13" ht="15" customHeight="1" x14ac:dyDescent="0.25">
      <c r="A1375" t="s">
        <v>1911</v>
      </c>
      <c r="B1375" t="s">
        <v>13</v>
      </c>
      <c r="C1375" t="s">
        <v>388</v>
      </c>
      <c r="D1375" t="s">
        <v>2447</v>
      </c>
      <c r="E1375" t="s">
        <v>2448</v>
      </c>
      <c r="F1375">
        <v>23</v>
      </c>
      <c r="G1375">
        <v>925000</v>
      </c>
      <c r="H1375" t="s">
        <v>8</v>
      </c>
      <c r="I1375">
        <v>0</v>
      </c>
      <c r="J1375">
        <v>0</v>
      </c>
      <c r="K1375">
        <v>0</v>
      </c>
      <c r="L1375">
        <v>0</v>
      </c>
      <c r="M1375">
        <v>0</v>
      </c>
    </row>
    <row r="1376" spans="1:13" ht="15" customHeight="1" x14ac:dyDescent="0.25">
      <c r="A1376" t="s">
        <v>1809</v>
      </c>
      <c r="B1376" t="s">
        <v>28</v>
      </c>
      <c r="C1376" t="s">
        <v>388</v>
      </c>
      <c r="D1376" t="s">
        <v>2442</v>
      </c>
      <c r="E1376" t="s">
        <v>2448</v>
      </c>
      <c r="F1376">
        <v>21</v>
      </c>
      <c r="G1376">
        <v>925000</v>
      </c>
      <c r="H1376">
        <v>925000</v>
      </c>
      <c r="I1376" t="s">
        <v>8</v>
      </c>
      <c r="J1376">
        <v>0</v>
      </c>
      <c r="K1376">
        <v>0</v>
      </c>
      <c r="L1376">
        <v>0</v>
      </c>
      <c r="M1376">
        <v>0</v>
      </c>
    </row>
    <row r="1377" spans="1:13" ht="15" customHeight="1" x14ac:dyDescent="0.25">
      <c r="A1377" t="s">
        <v>2402</v>
      </c>
      <c r="B1377" t="s">
        <v>15</v>
      </c>
      <c r="C1377">
        <v>0</v>
      </c>
      <c r="D1377" t="s">
        <v>73</v>
      </c>
      <c r="E1377" t="s">
        <v>2448</v>
      </c>
      <c r="F1377">
        <v>27</v>
      </c>
      <c r="G1377">
        <v>700000</v>
      </c>
      <c r="H1377" t="s">
        <v>7</v>
      </c>
      <c r="I1377">
        <v>0</v>
      </c>
      <c r="J1377">
        <v>0</v>
      </c>
      <c r="K1377">
        <v>0</v>
      </c>
      <c r="L1377">
        <v>0</v>
      </c>
      <c r="M1377">
        <v>0</v>
      </c>
    </row>
    <row r="1378" spans="1:13" ht="15" customHeight="1" x14ac:dyDescent="0.25">
      <c r="A1378" t="s">
        <v>1402</v>
      </c>
      <c r="B1378" t="s">
        <v>10</v>
      </c>
      <c r="C1378">
        <v>0</v>
      </c>
      <c r="D1378" t="s">
        <v>127</v>
      </c>
      <c r="E1378" t="s">
        <v>2679</v>
      </c>
      <c r="F1378">
        <v>26</v>
      </c>
      <c r="G1378">
        <v>1325000</v>
      </c>
      <c r="H1378" t="s">
        <v>8</v>
      </c>
      <c r="I1378">
        <v>0</v>
      </c>
      <c r="J1378">
        <v>0</v>
      </c>
      <c r="K1378">
        <v>0</v>
      </c>
      <c r="L1378">
        <v>0</v>
      </c>
      <c r="M1378">
        <v>0</v>
      </c>
    </row>
    <row r="1379" spans="1:13" ht="15" customHeight="1" x14ac:dyDescent="0.25">
      <c r="A1379" t="s">
        <v>2639</v>
      </c>
      <c r="B1379" t="s">
        <v>28</v>
      </c>
      <c r="C1379" t="s">
        <v>388</v>
      </c>
      <c r="D1379" t="s">
        <v>127</v>
      </c>
      <c r="E1379" t="s">
        <v>2448</v>
      </c>
      <c r="F1379">
        <v>20</v>
      </c>
      <c r="G1379">
        <v>925000</v>
      </c>
      <c r="H1379">
        <v>925000</v>
      </c>
      <c r="I1379">
        <v>925000</v>
      </c>
      <c r="J1379" t="s">
        <v>8</v>
      </c>
      <c r="K1379">
        <v>0</v>
      </c>
      <c r="L1379">
        <v>0</v>
      </c>
      <c r="M1379">
        <v>0</v>
      </c>
    </row>
    <row r="1380" spans="1:13" ht="15" customHeight="1" x14ac:dyDescent="0.25">
      <c r="A1380" t="s">
        <v>1365</v>
      </c>
      <c r="B1380" t="s">
        <v>9</v>
      </c>
      <c r="C1380" t="s">
        <v>388</v>
      </c>
      <c r="D1380" t="s">
        <v>2447</v>
      </c>
      <c r="E1380" t="s">
        <v>2448</v>
      </c>
      <c r="F1380">
        <v>20</v>
      </c>
      <c r="G1380">
        <v>1302500</v>
      </c>
      <c r="H1380">
        <v>1302500</v>
      </c>
      <c r="I1380">
        <v>1302500</v>
      </c>
      <c r="J1380" t="s">
        <v>8</v>
      </c>
      <c r="K1380">
        <v>0</v>
      </c>
      <c r="L1380">
        <v>0</v>
      </c>
      <c r="M1380">
        <v>0</v>
      </c>
    </row>
    <row r="1381" spans="1:13" x14ac:dyDescent="0.25">
      <c r="A1381" t="s">
        <v>1981</v>
      </c>
      <c r="B1381" t="s">
        <v>16</v>
      </c>
      <c r="C1381" t="s">
        <v>388</v>
      </c>
      <c r="D1381" t="s">
        <v>382</v>
      </c>
      <c r="E1381" t="s">
        <v>2692</v>
      </c>
      <c r="F1381">
        <v>21</v>
      </c>
      <c r="G1381">
        <v>701666</v>
      </c>
      <c r="H1381">
        <v>701666</v>
      </c>
      <c r="I1381" t="s">
        <v>8</v>
      </c>
      <c r="J1381">
        <v>0</v>
      </c>
      <c r="K1381">
        <v>0</v>
      </c>
      <c r="L1381">
        <v>0</v>
      </c>
      <c r="M1381">
        <v>0</v>
      </c>
    </row>
    <row r="1382" spans="1:13" ht="15" customHeight="1" x14ac:dyDescent="0.25">
      <c r="A1382" t="s">
        <v>1515</v>
      </c>
      <c r="B1382" t="s">
        <v>12</v>
      </c>
      <c r="C1382">
        <v>0</v>
      </c>
      <c r="D1382" t="s">
        <v>2447</v>
      </c>
      <c r="E1382" t="s">
        <v>2448</v>
      </c>
      <c r="F1382">
        <v>24</v>
      </c>
      <c r="G1382">
        <v>700000</v>
      </c>
      <c r="H1382" t="s">
        <v>8</v>
      </c>
      <c r="I1382">
        <v>0</v>
      </c>
      <c r="J1382">
        <v>0</v>
      </c>
      <c r="K1382">
        <v>0</v>
      </c>
      <c r="L1382">
        <v>0</v>
      </c>
      <c r="M1382">
        <v>0</v>
      </c>
    </row>
    <row r="1383" spans="1:13" x14ac:dyDescent="0.25">
      <c r="A1383" t="s">
        <v>2888</v>
      </c>
      <c r="B1383" t="s">
        <v>12</v>
      </c>
      <c r="C1383" t="s">
        <v>388</v>
      </c>
      <c r="D1383" t="s">
        <v>2447</v>
      </c>
      <c r="E1383" t="s">
        <v>376</v>
      </c>
      <c r="F1383">
        <v>20</v>
      </c>
      <c r="G1383">
        <v>1319166</v>
      </c>
      <c r="H1383">
        <v>1319166</v>
      </c>
      <c r="I1383" t="s">
        <v>8</v>
      </c>
      <c r="J1383">
        <v>0</v>
      </c>
      <c r="K1383">
        <v>0</v>
      </c>
      <c r="L1383">
        <v>0</v>
      </c>
      <c r="M1383">
        <v>0</v>
      </c>
    </row>
    <row r="1384" spans="1:13" ht="15" customHeight="1" x14ac:dyDescent="0.25">
      <c r="A1384" t="s">
        <v>2756</v>
      </c>
      <c r="B1384" t="s">
        <v>28</v>
      </c>
      <c r="C1384">
        <v>0</v>
      </c>
      <c r="D1384" t="s">
        <v>2442</v>
      </c>
      <c r="E1384" t="s">
        <v>2441</v>
      </c>
      <c r="F1384">
        <v>30</v>
      </c>
      <c r="G1384">
        <v>7000000</v>
      </c>
      <c r="H1384">
        <v>7000000</v>
      </c>
      <c r="I1384">
        <v>7000000</v>
      </c>
      <c r="J1384">
        <v>7000000</v>
      </c>
      <c r="K1384" t="s">
        <v>7</v>
      </c>
      <c r="L1384">
        <v>0</v>
      </c>
      <c r="M1384">
        <v>0</v>
      </c>
    </row>
    <row r="1385" spans="1:13" ht="15" customHeight="1" x14ac:dyDescent="0.25">
      <c r="A1385" t="s">
        <v>2726</v>
      </c>
      <c r="B1385" t="s">
        <v>11</v>
      </c>
      <c r="C1385">
        <v>0</v>
      </c>
      <c r="D1385" t="s">
        <v>2446</v>
      </c>
      <c r="E1385" t="s">
        <v>2441</v>
      </c>
      <c r="F1385">
        <v>28</v>
      </c>
      <c r="G1385">
        <v>2300000</v>
      </c>
      <c r="H1385" t="s">
        <v>7</v>
      </c>
      <c r="I1385">
        <v>0</v>
      </c>
      <c r="J1385">
        <v>0</v>
      </c>
      <c r="K1385">
        <v>0</v>
      </c>
      <c r="L1385">
        <v>0</v>
      </c>
      <c r="M1385">
        <v>0</v>
      </c>
    </row>
    <row r="1386" spans="1:13" ht="15" customHeight="1" x14ac:dyDescent="0.25">
      <c r="A1386" t="s">
        <v>2748</v>
      </c>
      <c r="B1386" t="s">
        <v>25</v>
      </c>
      <c r="C1386" t="s">
        <v>388</v>
      </c>
      <c r="D1386" t="s">
        <v>82</v>
      </c>
      <c r="E1386" t="s">
        <v>2448</v>
      </c>
      <c r="F1386">
        <v>22</v>
      </c>
      <c r="G1386">
        <v>935833</v>
      </c>
      <c r="H1386" t="s">
        <v>8</v>
      </c>
      <c r="I1386">
        <v>0</v>
      </c>
      <c r="J1386">
        <v>0</v>
      </c>
      <c r="K1386">
        <v>0</v>
      </c>
      <c r="L1386">
        <v>0</v>
      </c>
      <c r="M1386">
        <v>0</v>
      </c>
    </row>
    <row r="1387" spans="1:13" ht="15" customHeight="1" x14ac:dyDescent="0.25">
      <c r="A1387" t="s">
        <v>1881</v>
      </c>
      <c r="B1387" t="s">
        <v>2505</v>
      </c>
      <c r="C1387">
        <v>0</v>
      </c>
      <c r="D1387" t="s">
        <v>127</v>
      </c>
      <c r="E1387" t="s">
        <v>2692</v>
      </c>
      <c r="F1387">
        <v>23</v>
      </c>
      <c r="G1387">
        <v>716667</v>
      </c>
      <c r="H1387">
        <v>716667</v>
      </c>
      <c r="I1387">
        <v>716667</v>
      </c>
      <c r="J1387" t="s">
        <v>8</v>
      </c>
      <c r="K1387">
        <v>0</v>
      </c>
      <c r="L1387">
        <v>0</v>
      </c>
      <c r="M1387">
        <v>0</v>
      </c>
    </row>
    <row r="1388" spans="1:13" ht="15" customHeight="1" x14ac:dyDescent="0.25">
      <c r="A1388" t="s">
        <v>1933</v>
      </c>
      <c r="B1388" t="s">
        <v>25</v>
      </c>
      <c r="C1388" t="s">
        <v>374</v>
      </c>
      <c r="D1388" t="s">
        <v>127</v>
      </c>
      <c r="E1388" t="s">
        <v>2441</v>
      </c>
      <c r="F1388">
        <v>31</v>
      </c>
      <c r="G1388">
        <v>5000000</v>
      </c>
      <c r="H1388">
        <v>5000000</v>
      </c>
      <c r="I1388">
        <v>5000000</v>
      </c>
      <c r="J1388">
        <v>5000000</v>
      </c>
      <c r="K1388" t="s">
        <v>7</v>
      </c>
      <c r="L1388">
        <v>0</v>
      </c>
      <c r="M1388">
        <v>0</v>
      </c>
    </row>
    <row r="1389" spans="1:13" ht="15" customHeight="1" x14ac:dyDescent="0.25">
      <c r="A1389" t="s">
        <v>1823</v>
      </c>
      <c r="B1389" t="s">
        <v>22</v>
      </c>
      <c r="C1389">
        <v>0</v>
      </c>
      <c r="D1389" t="s">
        <v>73</v>
      </c>
      <c r="E1389" t="s">
        <v>2448</v>
      </c>
      <c r="F1389">
        <v>28</v>
      </c>
      <c r="G1389">
        <v>700000</v>
      </c>
      <c r="H1389" t="s">
        <v>7</v>
      </c>
      <c r="I1389">
        <v>0</v>
      </c>
      <c r="J1389">
        <v>0</v>
      </c>
      <c r="K1389">
        <v>0</v>
      </c>
      <c r="L1389">
        <v>0</v>
      </c>
      <c r="M1389">
        <v>0</v>
      </c>
    </row>
    <row r="1390" spans="1:13" ht="15" customHeight="1" x14ac:dyDescent="0.25">
      <c r="A1390" t="s">
        <v>1565</v>
      </c>
      <c r="B1390" t="s">
        <v>32</v>
      </c>
      <c r="C1390">
        <v>0</v>
      </c>
      <c r="D1390" t="s">
        <v>127</v>
      </c>
      <c r="E1390" t="s">
        <v>2441</v>
      </c>
      <c r="F1390">
        <v>25</v>
      </c>
      <c r="G1390">
        <v>3500000</v>
      </c>
      <c r="H1390">
        <v>9500000</v>
      </c>
      <c r="I1390">
        <v>9500000</v>
      </c>
      <c r="J1390">
        <v>9500000</v>
      </c>
      <c r="K1390">
        <v>9500000</v>
      </c>
      <c r="L1390">
        <v>9500000</v>
      </c>
      <c r="M1390">
        <v>9500000</v>
      </c>
    </row>
    <row r="1391" spans="1:13" ht="15" customHeight="1" x14ac:dyDescent="0.25">
      <c r="A1391" t="s">
        <v>1702</v>
      </c>
      <c r="B1391" t="s">
        <v>24</v>
      </c>
      <c r="C1391">
        <v>0</v>
      </c>
      <c r="D1391" t="s">
        <v>2447</v>
      </c>
      <c r="E1391" t="s">
        <v>2441</v>
      </c>
      <c r="F1391">
        <v>28</v>
      </c>
      <c r="G1391">
        <v>4875000</v>
      </c>
      <c r="H1391" t="s">
        <v>7</v>
      </c>
      <c r="I1391">
        <v>0</v>
      </c>
      <c r="J1391">
        <v>0</v>
      </c>
      <c r="K1391">
        <v>0</v>
      </c>
      <c r="L1391">
        <v>0</v>
      </c>
      <c r="M1391">
        <v>0</v>
      </c>
    </row>
    <row r="1392" spans="1:13" ht="15" customHeight="1" x14ac:dyDescent="0.25">
      <c r="A1392" t="s">
        <v>1460</v>
      </c>
      <c r="B1392" t="s">
        <v>2533</v>
      </c>
      <c r="C1392">
        <v>0</v>
      </c>
      <c r="D1392" t="s">
        <v>2682</v>
      </c>
      <c r="E1392" t="s">
        <v>2679</v>
      </c>
      <c r="F1392">
        <v>25</v>
      </c>
      <c r="G1392">
        <v>2533333</v>
      </c>
      <c r="H1392">
        <v>2533333</v>
      </c>
      <c r="I1392">
        <v>2533333</v>
      </c>
      <c r="J1392" t="s">
        <v>7</v>
      </c>
      <c r="K1392">
        <v>0</v>
      </c>
      <c r="L1392">
        <v>0</v>
      </c>
      <c r="M1392">
        <v>0</v>
      </c>
    </row>
    <row r="1393" spans="1:13" ht="15" customHeight="1" x14ac:dyDescent="0.25">
      <c r="A1393" t="s">
        <v>1801</v>
      </c>
      <c r="B1393" t="s">
        <v>31</v>
      </c>
      <c r="C1393">
        <v>0</v>
      </c>
      <c r="D1393" t="s">
        <v>73</v>
      </c>
      <c r="E1393" t="s">
        <v>2692</v>
      </c>
      <c r="F1393">
        <v>26</v>
      </c>
      <c r="G1393">
        <v>700000</v>
      </c>
      <c r="H1393" t="s">
        <v>7</v>
      </c>
      <c r="I1393">
        <v>0</v>
      </c>
      <c r="J1393">
        <v>0</v>
      </c>
      <c r="K1393">
        <v>0</v>
      </c>
      <c r="L1393">
        <v>0</v>
      </c>
      <c r="M1393">
        <v>0</v>
      </c>
    </row>
    <row r="1394" spans="1:13" ht="15" customHeight="1" x14ac:dyDescent="0.25">
      <c r="A1394" t="s">
        <v>2647</v>
      </c>
      <c r="B1394" t="s">
        <v>14</v>
      </c>
      <c r="C1394" t="s">
        <v>388</v>
      </c>
      <c r="D1394" t="s">
        <v>127</v>
      </c>
      <c r="E1394" t="s">
        <v>2448</v>
      </c>
      <c r="F1394">
        <v>22</v>
      </c>
      <c r="G1394">
        <v>925000</v>
      </c>
      <c r="H1394">
        <v>925000</v>
      </c>
      <c r="I1394" t="s">
        <v>8</v>
      </c>
      <c r="J1394">
        <v>0</v>
      </c>
      <c r="K1394">
        <v>0</v>
      </c>
      <c r="L1394">
        <v>0</v>
      </c>
      <c r="M1394">
        <v>0</v>
      </c>
    </row>
    <row r="1395" spans="1:13" ht="15" customHeight="1" x14ac:dyDescent="0.25">
      <c r="A1395" t="s">
        <v>1504</v>
      </c>
      <c r="B1395" t="s">
        <v>22</v>
      </c>
      <c r="C1395" t="s">
        <v>388</v>
      </c>
      <c r="D1395" t="s">
        <v>2496</v>
      </c>
      <c r="E1395" t="s">
        <v>2448</v>
      </c>
      <c r="F1395">
        <v>23</v>
      </c>
      <c r="G1395">
        <v>925000</v>
      </c>
      <c r="H1395" t="s">
        <v>8</v>
      </c>
      <c r="I1395">
        <v>0</v>
      </c>
      <c r="J1395">
        <v>0</v>
      </c>
      <c r="K1395">
        <v>0</v>
      </c>
      <c r="L1395">
        <v>0</v>
      </c>
      <c r="M1395">
        <v>0</v>
      </c>
    </row>
    <row r="1396" spans="1:13" ht="15" customHeight="1" x14ac:dyDescent="0.25">
      <c r="A1396" t="s">
        <v>2527</v>
      </c>
      <c r="B1396" t="s">
        <v>17</v>
      </c>
      <c r="C1396" t="s">
        <v>388</v>
      </c>
      <c r="D1396" t="s">
        <v>73</v>
      </c>
      <c r="E1396" t="s">
        <v>2448</v>
      </c>
      <c r="F1396">
        <v>19</v>
      </c>
      <c r="G1396">
        <v>1243750</v>
      </c>
      <c r="H1396">
        <v>1243750</v>
      </c>
      <c r="I1396">
        <v>1243750</v>
      </c>
      <c r="J1396" t="s">
        <v>8</v>
      </c>
      <c r="K1396">
        <v>0</v>
      </c>
      <c r="L1396">
        <v>0</v>
      </c>
      <c r="M1396">
        <v>0</v>
      </c>
    </row>
    <row r="1397" spans="1:13" ht="15" customHeight="1" x14ac:dyDescent="0.25">
      <c r="A1397" t="s">
        <v>1505</v>
      </c>
      <c r="B1397" t="s">
        <v>22</v>
      </c>
      <c r="C1397" t="s">
        <v>388</v>
      </c>
      <c r="D1397" t="s">
        <v>73</v>
      </c>
      <c r="E1397" t="s">
        <v>2448</v>
      </c>
      <c r="F1397">
        <v>21</v>
      </c>
      <c r="G1397">
        <v>776666</v>
      </c>
      <c r="H1397">
        <v>776666</v>
      </c>
      <c r="I1397" t="s">
        <v>8</v>
      </c>
      <c r="J1397">
        <v>0</v>
      </c>
      <c r="K1397">
        <v>0</v>
      </c>
      <c r="L1397">
        <v>0</v>
      </c>
      <c r="M1397">
        <v>0</v>
      </c>
    </row>
    <row r="1398" spans="1:13" ht="15" customHeight="1" x14ac:dyDescent="0.25">
      <c r="A1398" t="s">
        <v>1587</v>
      </c>
      <c r="B1398" t="s">
        <v>32</v>
      </c>
      <c r="C1398">
        <v>0</v>
      </c>
      <c r="D1398" t="s">
        <v>73</v>
      </c>
      <c r="E1398" t="s">
        <v>2448</v>
      </c>
      <c r="F1398">
        <v>23</v>
      </c>
      <c r="G1398">
        <v>700000</v>
      </c>
      <c r="H1398" t="s">
        <v>8</v>
      </c>
      <c r="I1398">
        <v>0</v>
      </c>
      <c r="J1398">
        <v>0</v>
      </c>
      <c r="K1398">
        <v>0</v>
      </c>
      <c r="L1398">
        <v>0</v>
      </c>
      <c r="M1398">
        <v>0</v>
      </c>
    </row>
    <row r="1399" spans="1:13" ht="15" customHeight="1" x14ac:dyDescent="0.25">
      <c r="A1399" t="s">
        <v>2654</v>
      </c>
      <c r="B1399" t="s">
        <v>27</v>
      </c>
      <c r="C1399" t="s">
        <v>388</v>
      </c>
      <c r="D1399" t="s">
        <v>2440</v>
      </c>
      <c r="E1399" t="s">
        <v>2441</v>
      </c>
      <c r="F1399">
        <v>23</v>
      </c>
      <c r="G1399">
        <v>1350000</v>
      </c>
      <c r="H1399" t="s">
        <v>8</v>
      </c>
      <c r="I1399">
        <v>0</v>
      </c>
      <c r="J1399">
        <v>0</v>
      </c>
      <c r="K1399">
        <v>0</v>
      </c>
      <c r="L1399">
        <v>0</v>
      </c>
      <c r="M1399">
        <v>0</v>
      </c>
    </row>
    <row r="1400" spans="1:13" ht="15" customHeight="1" x14ac:dyDescent="0.25">
      <c r="A1400" t="s">
        <v>2099</v>
      </c>
      <c r="B1400" t="s">
        <v>35</v>
      </c>
      <c r="C1400" t="s">
        <v>388</v>
      </c>
      <c r="D1400" t="s">
        <v>2444</v>
      </c>
      <c r="E1400" t="s">
        <v>2448</v>
      </c>
      <c r="F1400">
        <v>20</v>
      </c>
      <c r="G1400">
        <v>1460833</v>
      </c>
      <c r="H1400">
        <v>1460833</v>
      </c>
      <c r="I1400">
        <v>1460833</v>
      </c>
      <c r="J1400" t="s">
        <v>8</v>
      </c>
      <c r="K1400">
        <v>0</v>
      </c>
      <c r="L1400">
        <v>0</v>
      </c>
      <c r="M1400">
        <v>0</v>
      </c>
    </row>
    <row r="1401" spans="1:13" ht="30" customHeight="1" x14ac:dyDescent="0.25">
      <c r="A1401" t="s">
        <v>1760</v>
      </c>
      <c r="B1401" t="s">
        <v>10</v>
      </c>
      <c r="C1401">
        <v>0</v>
      </c>
      <c r="D1401" t="s">
        <v>2691</v>
      </c>
      <c r="E1401" t="s">
        <v>2679</v>
      </c>
      <c r="F1401">
        <v>26</v>
      </c>
      <c r="G1401">
        <v>2275000</v>
      </c>
      <c r="H1401" t="s">
        <v>7</v>
      </c>
      <c r="I1401">
        <v>0</v>
      </c>
      <c r="J1401">
        <v>0</v>
      </c>
      <c r="K1401">
        <v>0</v>
      </c>
      <c r="L1401">
        <v>0</v>
      </c>
      <c r="M1401">
        <v>0</v>
      </c>
    </row>
    <row r="1402" spans="1:13" ht="15" customHeight="1" x14ac:dyDescent="0.25">
      <c r="A1402" t="s">
        <v>2240</v>
      </c>
      <c r="B1402" t="s">
        <v>18</v>
      </c>
      <c r="C1402" t="s">
        <v>388</v>
      </c>
      <c r="D1402" t="s">
        <v>2442</v>
      </c>
      <c r="E1402" t="s">
        <v>2448</v>
      </c>
      <c r="F1402">
        <v>24</v>
      </c>
      <c r="G1402">
        <v>925000</v>
      </c>
      <c r="H1402" t="s">
        <v>8</v>
      </c>
      <c r="I1402">
        <v>0</v>
      </c>
      <c r="J1402">
        <v>0</v>
      </c>
      <c r="K1402">
        <v>0</v>
      </c>
      <c r="L1402">
        <v>0</v>
      </c>
      <c r="M1402">
        <v>0</v>
      </c>
    </row>
    <row r="1403" spans="1:13" ht="15" customHeight="1" x14ac:dyDescent="0.25">
      <c r="A1403" t="s">
        <v>2273</v>
      </c>
      <c r="B1403" t="s">
        <v>20</v>
      </c>
      <c r="C1403" t="s">
        <v>388</v>
      </c>
      <c r="D1403" t="s">
        <v>73</v>
      </c>
      <c r="E1403" t="s">
        <v>2448</v>
      </c>
      <c r="F1403">
        <v>19</v>
      </c>
      <c r="G1403">
        <v>1627500</v>
      </c>
      <c r="H1403">
        <v>1627500</v>
      </c>
      <c r="I1403">
        <v>1627500</v>
      </c>
      <c r="J1403" t="s">
        <v>8</v>
      </c>
      <c r="K1403">
        <v>0</v>
      </c>
      <c r="L1403">
        <v>0</v>
      </c>
      <c r="M1403">
        <v>0</v>
      </c>
    </row>
    <row r="1404" spans="1:13" ht="15" customHeight="1" x14ac:dyDescent="0.25">
      <c r="A1404" t="s">
        <v>2277</v>
      </c>
      <c r="B1404" t="s">
        <v>20</v>
      </c>
      <c r="C1404" t="s">
        <v>388</v>
      </c>
      <c r="D1404" t="s">
        <v>127</v>
      </c>
      <c r="E1404" t="s">
        <v>2448</v>
      </c>
      <c r="F1404">
        <v>20</v>
      </c>
      <c r="G1404">
        <v>927500</v>
      </c>
      <c r="H1404">
        <v>927500</v>
      </c>
      <c r="I1404">
        <v>927500</v>
      </c>
      <c r="J1404" t="s">
        <v>8</v>
      </c>
      <c r="K1404">
        <v>0</v>
      </c>
      <c r="L1404">
        <v>0</v>
      </c>
      <c r="M1404">
        <v>0</v>
      </c>
    </row>
    <row r="1405" spans="1:13" ht="15" customHeight="1" x14ac:dyDescent="0.25">
      <c r="A1405" t="s">
        <v>2338</v>
      </c>
      <c r="B1405" t="s">
        <v>34</v>
      </c>
      <c r="C1405">
        <v>0</v>
      </c>
      <c r="D1405" t="s">
        <v>2440</v>
      </c>
      <c r="E1405" t="s">
        <v>2441</v>
      </c>
      <c r="F1405">
        <v>22</v>
      </c>
      <c r="G1405">
        <v>1250000</v>
      </c>
      <c r="H1405" t="s">
        <v>8</v>
      </c>
      <c r="I1405">
        <v>0</v>
      </c>
      <c r="J1405">
        <v>0</v>
      </c>
      <c r="K1405">
        <v>0</v>
      </c>
      <c r="L1405">
        <v>0</v>
      </c>
      <c r="M1405">
        <v>0</v>
      </c>
    </row>
    <row r="1406" spans="1:13" ht="15" customHeight="1" x14ac:dyDescent="0.25">
      <c r="A1406" t="s">
        <v>1377</v>
      </c>
      <c r="B1406" t="s">
        <v>9</v>
      </c>
      <c r="C1406" t="s">
        <v>388</v>
      </c>
      <c r="D1406" t="s">
        <v>127</v>
      </c>
      <c r="E1406" t="s">
        <v>2448</v>
      </c>
      <c r="F1406">
        <v>21</v>
      </c>
      <c r="G1406">
        <v>910833</v>
      </c>
      <c r="H1406" t="s">
        <v>8</v>
      </c>
      <c r="I1406">
        <v>0</v>
      </c>
      <c r="J1406">
        <v>0</v>
      </c>
      <c r="K1406">
        <v>0</v>
      </c>
      <c r="L1406">
        <v>0</v>
      </c>
      <c r="M1406">
        <v>0</v>
      </c>
    </row>
    <row r="1407" spans="1:13" ht="15" customHeight="1" x14ac:dyDescent="0.25">
      <c r="A1407" t="s">
        <v>2910</v>
      </c>
      <c r="B1407" t="s">
        <v>30</v>
      </c>
      <c r="C1407" t="s">
        <v>422</v>
      </c>
      <c r="D1407" t="s">
        <v>2447</v>
      </c>
      <c r="E1407" t="s">
        <v>2441</v>
      </c>
      <c r="F1407">
        <v>32</v>
      </c>
      <c r="G1407">
        <v>7000000</v>
      </c>
      <c r="H1407">
        <v>7000000</v>
      </c>
      <c r="I1407">
        <v>7000000</v>
      </c>
      <c r="J1407">
        <v>7000000</v>
      </c>
      <c r="K1407">
        <v>7000000</v>
      </c>
      <c r="L1407">
        <v>7000000</v>
      </c>
      <c r="M1407">
        <v>7000000</v>
      </c>
    </row>
    <row r="1408" spans="1:13" ht="15" customHeight="1" x14ac:dyDescent="0.25">
      <c r="A1408" t="s">
        <v>1568</v>
      </c>
      <c r="B1408" t="s">
        <v>32</v>
      </c>
      <c r="C1408" t="s">
        <v>388</v>
      </c>
      <c r="D1408" t="s">
        <v>2444</v>
      </c>
      <c r="E1408" t="s">
        <v>2448</v>
      </c>
      <c r="F1408">
        <v>22</v>
      </c>
      <c r="G1408">
        <v>925000</v>
      </c>
      <c r="H1408" t="s">
        <v>8</v>
      </c>
      <c r="I1408">
        <v>0</v>
      </c>
      <c r="J1408">
        <v>0</v>
      </c>
      <c r="K1408">
        <v>0</v>
      </c>
      <c r="L1408">
        <v>0</v>
      </c>
      <c r="M1408">
        <v>0</v>
      </c>
    </row>
    <row r="1409" spans="1:13" ht="15" customHeight="1" x14ac:dyDescent="0.25">
      <c r="A1409" t="s">
        <v>1787</v>
      </c>
      <c r="B1409" t="s">
        <v>28</v>
      </c>
      <c r="C1409">
        <v>0</v>
      </c>
      <c r="D1409" t="s">
        <v>2440</v>
      </c>
      <c r="E1409" t="s">
        <v>2441</v>
      </c>
      <c r="F1409">
        <v>29</v>
      </c>
      <c r="G1409">
        <v>8250000</v>
      </c>
      <c r="H1409">
        <v>8250000</v>
      </c>
      <c r="I1409">
        <v>8250000</v>
      </c>
      <c r="J1409">
        <v>8250000</v>
      </c>
      <c r="K1409">
        <v>8250000</v>
      </c>
      <c r="L1409" t="s">
        <v>7</v>
      </c>
      <c r="M1409">
        <v>0</v>
      </c>
    </row>
    <row r="1410" spans="1:13" ht="15" customHeight="1" x14ac:dyDescent="0.25">
      <c r="A1410" t="s">
        <v>1807</v>
      </c>
      <c r="B1410" t="s">
        <v>28</v>
      </c>
      <c r="C1410" t="s">
        <v>388</v>
      </c>
      <c r="D1410" t="s">
        <v>73</v>
      </c>
      <c r="E1410" t="s">
        <v>2448</v>
      </c>
      <c r="F1410">
        <v>22</v>
      </c>
      <c r="G1410">
        <v>925000</v>
      </c>
      <c r="H1410" t="s">
        <v>8</v>
      </c>
      <c r="I1410">
        <v>0</v>
      </c>
      <c r="J1410">
        <v>0</v>
      </c>
      <c r="K1410">
        <v>0</v>
      </c>
      <c r="L1410">
        <v>0</v>
      </c>
      <c r="M1410">
        <v>0</v>
      </c>
    </row>
    <row r="1411" spans="1:13" ht="15" customHeight="1" x14ac:dyDescent="0.25">
      <c r="A1411" t="s">
        <v>1858</v>
      </c>
      <c r="B1411" t="s">
        <v>2505</v>
      </c>
      <c r="C1411">
        <v>0</v>
      </c>
      <c r="D1411" t="s">
        <v>93</v>
      </c>
      <c r="E1411" t="s">
        <v>2679</v>
      </c>
      <c r="F1411">
        <v>23</v>
      </c>
      <c r="G1411">
        <v>3350000</v>
      </c>
      <c r="H1411">
        <v>3350000</v>
      </c>
      <c r="I1411" t="s">
        <v>8</v>
      </c>
      <c r="J1411">
        <v>0</v>
      </c>
      <c r="K1411">
        <v>0</v>
      </c>
      <c r="L1411">
        <v>0</v>
      </c>
      <c r="M1411">
        <v>0</v>
      </c>
    </row>
    <row r="1412" spans="1:13" ht="15" customHeight="1" x14ac:dyDescent="0.25">
      <c r="A1412" t="s">
        <v>2279</v>
      </c>
      <c r="B1412" t="s">
        <v>20</v>
      </c>
      <c r="C1412" t="s">
        <v>388</v>
      </c>
      <c r="D1412" t="s">
        <v>2443</v>
      </c>
      <c r="E1412" t="s">
        <v>2441</v>
      </c>
      <c r="F1412">
        <v>22</v>
      </c>
      <c r="G1412">
        <v>925000</v>
      </c>
      <c r="H1412" t="s">
        <v>8</v>
      </c>
      <c r="I1412">
        <v>0</v>
      </c>
      <c r="J1412">
        <v>0</v>
      </c>
      <c r="K1412">
        <v>0</v>
      </c>
      <c r="L1412">
        <v>0</v>
      </c>
      <c r="M1412">
        <v>0</v>
      </c>
    </row>
    <row r="1413" spans="1:13" ht="15" customHeight="1" x14ac:dyDescent="0.25">
      <c r="A1413" t="s">
        <v>1349</v>
      </c>
      <c r="B1413" t="s">
        <v>9</v>
      </c>
      <c r="C1413">
        <v>0</v>
      </c>
      <c r="D1413" t="s">
        <v>2455</v>
      </c>
      <c r="E1413" t="s">
        <v>2441</v>
      </c>
      <c r="F1413">
        <v>28</v>
      </c>
      <c r="G1413">
        <v>1250000</v>
      </c>
      <c r="H1413" t="s">
        <v>7</v>
      </c>
      <c r="I1413">
        <v>0</v>
      </c>
      <c r="J1413">
        <v>0</v>
      </c>
      <c r="K1413">
        <v>0</v>
      </c>
      <c r="L1413">
        <v>0</v>
      </c>
      <c r="M1413">
        <v>0</v>
      </c>
    </row>
    <row r="1414" spans="1:13" ht="15" customHeight="1" x14ac:dyDescent="0.25">
      <c r="A1414" t="s">
        <v>2574</v>
      </c>
      <c r="B1414" t="s">
        <v>25</v>
      </c>
      <c r="C1414" t="s">
        <v>388</v>
      </c>
      <c r="D1414" t="s">
        <v>2450</v>
      </c>
      <c r="E1414" t="s">
        <v>2448</v>
      </c>
      <c r="F1414">
        <v>19</v>
      </c>
      <c r="G1414">
        <v>1462500</v>
      </c>
      <c r="H1414">
        <v>1462500</v>
      </c>
      <c r="I1414">
        <v>1462500</v>
      </c>
      <c r="J1414" t="s">
        <v>8</v>
      </c>
      <c r="K1414">
        <v>0</v>
      </c>
      <c r="L1414">
        <v>0</v>
      </c>
      <c r="M1414">
        <v>0</v>
      </c>
    </row>
    <row r="1415" spans="1:13" ht="15" customHeight="1" x14ac:dyDescent="0.25">
      <c r="A1415" t="s">
        <v>1509</v>
      </c>
      <c r="B1415" t="s">
        <v>22</v>
      </c>
      <c r="C1415" t="s">
        <v>388</v>
      </c>
      <c r="D1415" t="s">
        <v>2440</v>
      </c>
      <c r="E1415" t="s">
        <v>2448</v>
      </c>
      <c r="F1415">
        <v>23</v>
      </c>
      <c r="G1415">
        <v>726667</v>
      </c>
      <c r="H1415" t="s">
        <v>8</v>
      </c>
      <c r="I1415">
        <v>0</v>
      </c>
      <c r="J1415">
        <v>0</v>
      </c>
      <c r="K1415">
        <v>0</v>
      </c>
      <c r="L1415">
        <v>0</v>
      </c>
      <c r="M1415">
        <v>0</v>
      </c>
    </row>
    <row r="1416" spans="1:13" ht="15" customHeight="1" x14ac:dyDescent="0.25">
      <c r="A1416" t="s">
        <v>1586</v>
      </c>
      <c r="B1416" t="s">
        <v>32</v>
      </c>
      <c r="C1416">
        <v>0</v>
      </c>
      <c r="D1416" t="s">
        <v>2447</v>
      </c>
      <c r="E1416" t="s">
        <v>2448</v>
      </c>
      <c r="F1416">
        <v>25</v>
      </c>
      <c r="G1416">
        <v>700000</v>
      </c>
      <c r="H1416" t="s">
        <v>8</v>
      </c>
      <c r="I1416">
        <v>0</v>
      </c>
      <c r="J1416">
        <v>0</v>
      </c>
      <c r="K1416">
        <v>0</v>
      </c>
      <c r="L1416">
        <v>0</v>
      </c>
      <c r="M1416">
        <v>0</v>
      </c>
    </row>
    <row r="1417" spans="1:13" ht="15" customHeight="1" x14ac:dyDescent="0.25">
      <c r="A1417" t="s">
        <v>1862</v>
      </c>
      <c r="B1417" t="s">
        <v>31</v>
      </c>
      <c r="C1417">
        <v>0</v>
      </c>
      <c r="D1417" t="s">
        <v>93</v>
      </c>
      <c r="E1417" t="s">
        <v>2692</v>
      </c>
      <c r="F1417">
        <v>25</v>
      </c>
      <c r="G1417">
        <v>700000</v>
      </c>
      <c r="H1417">
        <v>700000</v>
      </c>
      <c r="I1417" t="s">
        <v>7</v>
      </c>
      <c r="J1417">
        <v>0</v>
      </c>
      <c r="K1417">
        <v>0</v>
      </c>
      <c r="L1417">
        <v>0</v>
      </c>
      <c r="M1417">
        <v>0</v>
      </c>
    </row>
    <row r="1418" spans="1:13" ht="15" customHeight="1" x14ac:dyDescent="0.25">
      <c r="A1418" t="s">
        <v>2282</v>
      </c>
      <c r="B1418" t="s">
        <v>20</v>
      </c>
      <c r="C1418" t="s">
        <v>388</v>
      </c>
      <c r="D1418" t="s">
        <v>2446</v>
      </c>
      <c r="E1418" t="s">
        <v>2441</v>
      </c>
      <c r="F1418">
        <v>24</v>
      </c>
      <c r="G1418">
        <v>745000</v>
      </c>
      <c r="H1418" t="s">
        <v>8</v>
      </c>
      <c r="I1418">
        <v>0</v>
      </c>
      <c r="J1418">
        <v>0</v>
      </c>
      <c r="K1418">
        <v>0</v>
      </c>
      <c r="L1418">
        <v>0</v>
      </c>
      <c r="M1418">
        <v>0</v>
      </c>
    </row>
    <row r="1419" spans="1:13" ht="15" customHeight="1" x14ac:dyDescent="0.25">
      <c r="A1419" t="s">
        <v>1653</v>
      </c>
      <c r="B1419" t="s">
        <v>11</v>
      </c>
      <c r="C1419">
        <v>0</v>
      </c>
      <c r="D1419" t="s">
        <v>73</v>
      </c>
      <c r="E1419" t="s">
        <v>2441</v>
      </c>
      <c r="F1419">
        <v>23</v>
      </c>
      <c r="G1419">
        <v>675000</v>
      </c>
      <c r="H1419" t="s">
        <v>8</v>
      </c>
      <c r="I1419">
        <v>0</v>
      </c>
      <c r="J1419">
        <v>0</v>
      </c>
      <c r="K1419">
        <v>0</v>
      </c>
      <c r="L1419">
        <v>0</v>
      </c>
      <c r="M1419">
        <v>0</v>
      </c>
    </row>
    <row r="1420" spans="1:13" ht="15" customHeight="1" x14ac:dyDescent="0.25">
      <c r="A1420" t="s">
        <v>2065</v>
      </c>
      <c r="B1420" t="s">
        <v>31</v>
      </c>
      <c r="C1420" t="s">
        <v>388</v>
      </c>
      <c r="D1420" t="s">
        <v>382</v>
      </c>
      <c r="E1420" t="s">
        <v>2692</v>
      </c>
      <c r="F1420">
        <v>23</v>
      </c>
      <c r="G1420">
        <v>925000</v>
      </c>
      <c r="H1420" t="s">
        <v>8</v>
      </c>
      <c r="I1420">
        <v>0</v>
      </c>
      <c r="J1420">
        <v>0</v>
      </c>
      <c r="K1420">
        <v>0</v>
      </c>
      <c r="L1420">
        <v>0</v>
      </c>
      <c r="M1420">
        <v>0</v>
      </c>
    </row>
    <row r="1421" spans="1:13" ht="15" customHeight="1" x14ac:dyDescent="0.25">
      <c r="A1421" t="s">
        <v>2019</v>
      </c>
      <c r="B1421" t="s">
        <v>21</v>
      </c>
      <c r="C1421">
        <v>0</v>
      </c>
      <c r="D1421" t="s">
        <v>2446</v>
      </c>
      <c r="E1421" t="s">
        <v>2448</v>
      </c>
      <c r="F1421">
        <v>23</v>
      </c>
      <c r="G1421">
        <v>700000</v>
      </c>
      <c r="H1421" t="s">
        <v>8</v>
      </c>
      <c r="I1421">
        <v>0</v>
      </c>
      <c r="J1421">
        <v>0</v>
      </c>
      <c r="K1421">
        <v>0</v>
      </c>
      <c r="L1421">
        <v>0</v>
      </c>
      <c r="M1421">
        <v>0</v>
      </c>
    </row>
    <row r="1422" spans="1:13" ht="15" customHeight="1" x14ac:dyDescent="0.25">
      <c r="A1422" t="s">
        <v>1949</v>
      </c>
      <c r="B1422" t="s">
        <v>29</v>
      </c>
      <c r="C1422">
        <v>0</v>
      </c>
      <c r="D1422" t="s">
        <v>382</v>
      </c>
      <c r="E1422" t="s">
        <v>2692</v>
      </c>
      <c r="F1422">
        <v>29</v>
      </c>
      <c r="G1422">
        <v>700000</v>
      </c>
      <c r="H1422">
        <v>700000</v>
      </c>
      <c r="I1422" t="s">
        <v>7</v>
      </c>
      <c r="J1422">
        <v>0</v>
      </c>
      <c r="K1422">
        <v>0</v>
      </c>
      <c r="L1422">
        <v>0</v>
      </c>
      <c r="M1422">
        <v>0</v>
      </c>
    </row>
    <row r="1423" spans="1:13" ht="15" customHeight="1" x14ac:dyDescent="0.25">
      <c r="A1423" t="s">
        <v>2035</v>
      </c>
      <c r="B1423" t="s">
        <v>23</v>
      </c>
      <c r="C1423">
        <v>0</v>
      </c>
      <c r="D1423" t="s">
        <v>2682</v>
      </c>
      <c r="E1423" t="s">
        <v>2679</v>
      </c>
      <c r="F1423">
        <v>27</v>
      </c>
      <c r="G1423">
        <v>1100000</v>
      </c>
      <c r="H1423" t="s">
        <v>7</v>
      </c>
      <c r="I1423">
        <v>0</v>
      </c>
      <c r="J1423">
        <v>0</v>
      </c>
      <c r="K1423">
        <v>0</v>
      </c>
      <c r="L1423">
        <v>0</v>
      </c>
      <c r="M1423">
        <v>0</v>
      </c>
    </row>
    <row r="1424" spans="1:13" ht="15" customHeight="1" x14ac:dyDescent="0.25">
      <c r="A1424" t="s">
        <v>1790</v>
      </c>
      <c r="B1424" t="s">
        <v>22</v>
      </c>
      <c r="C1424">
        <v>0</v>
      </c>
      <c r="D1424" t="s">
        <v>2454</v>
      </c>
      <c r="E1424" t="s">
        <v>2441</v>
      </c>
      <c r="F1424">
        <v>27</v>
      </c>
      <c r="G1424">
        <v>1400000</v>
      </c>
      <c r="H1424">
        <v>1400000</v>
      </c>
      <c r="I1424" t="s">
        <v>7</v>
      </c>
      <c r="J1424">
        <v>0</v>
      </c>
      <c r="K1424">
        <v>0</v>
      </c>
      <c r="L1424">
        <v>0</v>
      </c>
      <c r="M1424">
        <v>0</v>
      </c>
    </row>
    <row r="1425" spans="1:13" ht="15" customHeight="1" x14ac:dyDescent="0.25">
      <c r="A1425" t="s">
        <v>2836</v>
      </c>
      <c r="B1425" t="s">
        <v>22</v>
      </c>
      <c r="C1425">
        <v>0</v>
      </c>
      <c r="D1425" t="s">
        <v>2446</v>
      </c>
      <c r="E1425" t="s">
        <v>2441</v>
      </c>
      <c r="F1425">
        <v>33</v>
      </c>
      <c r="G1425">
        <v>7857143</v>
      </c>
      <c r="H1425">
        <v>7857143</v>
      </c>
      <c r="I1425">
        <v>7857143</v>
      </c>
      <c r="J1425">
        <v>7857143</v>
      </c>
      <c r="K1425">
        <v>7857143</v>
      </c>
      <c r="L1425">
        <v>7857143</v>
      </c>
      <c r="M1425">
        <v>7857143</v>
      </c>
    </row>
    <row r="1426" spans="1:13" ht="15" customHeight="1" x14ac:dyDescent="0.25">
      <c r="A1426" t="s">
        <v>2030</v>
      </c>
      <c r="B1426" t="s">
        <v>23</v>
      </c>
      <c r="C1426">
        <v>0</v>
      </c>
      <c r="D1426" t="s">
        <v>381</v>
      </c>
      <c r="E1426" t="s">
        <v>2679</v>
      </c>
      <c r="F1426">
        <v>30</v>
      </c>
      <c r="G1426">
        <v>675000</v>
      </c>
      <c r="H1426" t="s">
        <v>7</v>
      </c>
      <c r="I1426">
        <v>0</v>
      </c>
      <c r="J1426">
        <v>0</v>
      </c>
      <c r="K1426">
        <v>0</v>
      </c>
      <c r="L1426">
        <v>0</v>
      </c>
      <c r="M1426">
        <v>0</v>
      </c>
    </row>
    <row r="1427" spans="1:13" ht="15" customHeight="1" x14ac:dyDescent="0.25">
      <c r="A1427" t="s">
        <v>1416</v>
      </c>
      <c r="B1427" t="s">
        <v>32</v>
      </c>
      <c r="C1427">
        <v>0</v>
      </c>
      <c r="D1427" t="s">
        <v>127</v>
      </c>
      <c r="E1427" t="s">
        <v>2448</v>
      </c>
      <c r="F1427">
        <v>26</v>
      </c>
      <c r="G1427">
        <v>700000</v>
      </c>
      <c r="H1427" t="s">
        <v>7</v>
      </c>
      <c r="I1427">
        <v>0</v>
      </c>
      <c r="J1427">
        <v>0</v>
      </c>
      <c r="K1427">
        <v>0</v>
      </c>
      <c r="L1427">
        <v>0</v>
      </c>
      <c r="M1427">
        <v>0</v>
      </c>
    </row>
    <row r="1428" spans="1:13" ht="15" customHeight="1" x14ac:dyDescent="0.25">
      <c r="A1428" t="s">
        <v>2465</v>
      </c>
      <c r="B1428" t="s">
        <v>13</v>
      </c>
      <c r="C1428" t="s">
        <v>388</v>
      </c>
      <c r="D1428" t="s">
        <v>2444</v>
      </c>
      <c r="E1428" t="s">
        <v>2448</v>
      </c>
      <c r="F1428">
        <v>26</v>
      </c>
      <c r="G1428">
        <v>925000</v>
      </c>
      <c r="H1428" t="s">
        <v>7</v>
      </c>
      <c r="I1428">
        <v>0</v>
      </c>
      <c r="J1428">
        <v>0</v>
      </c>
      <c r="K1428">
        <v>0</v>
      </c>
      <c r="L1428">
        <v>0</v>
      </c>
      <c r="M1428">
        <v>0</v>
      </c>
    </row>
    <row r="1429" spans="1:13" ht="15" customHeight="1" x14ac:dyDescent="0.25">
      <c r="A1429" t="s">
        <v>1465</v>
      </c>
      <c r="B1429" t="s">
        <v>2533</v>
      </c>
      <c r="C1429">
        <v>0</v>
      </c>
      <c r="D1429" t="s">
        <v>381</v>
      </c>
      <c r="E1429" t="s">
        <v>2679</v>
      </c>
      <c r="F1429">
        <v>25</v>
      </c>
      <c r="G1429">
        <v>1600000</v>
      </c>
      <c r="H1429" t="s">
        <v>8</v>
      </c>
      <c r="I1429">
        <v>0</v>
      </c>
      <c r="J1429">
        <v>0</v>
      </c>
      <c r="K1429">
        <v>0</v>
      </c>
      <c r="L1429">
        <v>0</v>
      </c>
      <c r="M1429">
        <v>0</v>
      </c>
    </row>
    <row r="1430" spans="1:13" ht="15" customHeight="1" x14ac:dyDescent="0.25">
      <c r="A1430" t="s">
        <v>1788</v>
      </c>
      <c r="B1430" t="s">
        <v>22</v>
      </c>
      <c r="C1430">
        <v>0</v>
      </c>
      <c r="D1430" t="s">
        <v>2443</v>
      </c>
      <c r="E1430" t="s">
        <v>2441</v>
      </c>
      <c r="F1430">
        <v>31</v>
      </c>
      <c r="G1430">
        <v>2350000</v>
      </c>
      <c r="H1430" t="s">
        <v>7</v>
      </c>
      <c r="I1430">
        <v>0</v>
      </c>
      <c r="J1430">
        <v>0</v>
      </c>
      <c r="K1430">
        <v>0</v>
      </c>
      <c r="L1430">
        <v>0</v>
      </c>
      <c r="M1430">
        <v>0</v>
      </c>
    </row>
    <row r="1431" spans="1:13" ht="15" customHeight="1" x14ac:dyDescent="0.25">
      <c r="A1431" t="s">
        <v>2147</v>
      </c>
      <c r="B1431" t="s">
        <v>28</v>
      </c>
      <c r="C1431">
        <v>0</v>
      </c>
      <c r="D1431" t="s">
        <v>2446</v>
      </c>
      <c r="E1431" t="s">
        <v>2448</v>
      </c>
      <c r="F1431">
        <v>26</v>
      </c>
      <c r="G1431">
        <v>750000</v>
      </c>
      <c r="H1431" t="s">
        <v>7</v>
      </c>
      <c r="I1431">
        <v>0</v>
      </c>
      <c r="J1431">
        <v>0</v>
      </c>
      <c r="K1431">
        <v>0</v>
      </c>
      <c r="L1431">
        <v>0</v>
      </c>
      <c r="M1431">
        <v>0</v>
      </c>
    </row>
    <row r="1432" spans="1:13" ht="15" customHeight="1" x14ac:dyDescent="0.25">
      <c r="A1432" t="s">
        <v>2246</v>
      </c>
      <c r="B1432" t="s">
        <v>18</v>
      </c>
      <c r="C1432" t="s">
        <v>388</v>
      </c>
      <c r="D1432" t="s">
        <v>127</v>
      </c>
      <c r="E1432" t="s">
        <v>2448</v>
      </c>
      <c r="F1432">
        <v>21</v>
      </c>
      <c r="G1432">
        <v>910833</v>
      </c>
      <c r="H1432">
        <v>910833</v>
      </c>
      <c r="I1432" t="s">
        <v>8</v>
      </c>
      <c r="J1432">
        <v>0</v>
      </c>
      <c r="K1432">
        <v>0</v>
      </c>
      <c r="L1432">
        <v>0</v>
      </c>
      <c r="M1432">
        <v>0</v>
      </c>
    </row>
    <row r="1433" spans="1:13" ht="15" customHeight="1" x14ac:dyDescent="0.25">
      <c r="A1433" t="s">
        <v>1658</v>
      </c>
      <c r="B1433" t="s">
        <v>14</v>
      </c>
      <c r="C1433">
        <v>0</v>
      </c>
      <c r="D1433" t="s">
        <v>73</v>
      </c>
      <c r="E1433" t="s">
        <v>2441</v>
      </c>
      <c r="F1433">
        <v>24</v>
      </c>
      <c r="G1433">
        <v>4900000</v>
      </c>
      <c r="H1433">
        <v>4900000</v>
      </c>
      <c r="I1433">
        <v>4900000</v>
      </c>
      <c r="J1433">
        <v>4900000</v>
      </c>
      <c r="K1433" t="s">
        <v>7</v>
      </c>
      <c r="L1433">
        <v>0</v>
      </c>
      <c r="M1433">
        <v>0</v>
      </c>
    </row>
    <row r="1434" spans="1:13" ht="15" customHeight="1" x14ac:dyDescent="0.25">
      <c r="A1434" t="s">
        <v>1668</v>
      </c>
      <c r="B1434" t="s">
        <v>14</v>
      </c>
      <c r="C1434">
        <v>0</v>
      </c>
      <c r="D1434" t="s">
        <v>2447</v>
      </c>
      <c r="E1434" t="s">
        <v>2441</v>
      </c>
      <c r="F1434">
        <v>22</v>
      </c>
      <c r="G1434" t="s">
        <v>8</v>
      </c>
      <c r="H1434">
        <v>0</v>
      </c>
      <c r="I1434">
        <v>0</v>
      </c>
      <c r="J1434">
        <v>0</v>
      </c>
      <c r="K1434">
        <v>0</v>
      </c>
      <c r="L1434">
        <v>0</v>
      </c>
      <c r="M1434">
        <v>0</v>
      </c>
    </row>
    <row r="1435" spans="1:13" ht="15" customHeight="1" x14ac:dyDescent="0.25">
      <c r="A1435" t="s">
        <v>2671</v>
      </c>
      <c r="B1435" t="s">
        <v>15</v>
      </c>
      <c r="C1435" t="s">
        <v>388</v>
      </c>
      <c r="D1435" t="s">
        <v>127</v>
      </c>
      <c r="E1435" t="s">
        <v>2448</v>
      </c>
      <c r="F1435">
        <v>22</v>
      </c>
      <c r="G1435">
        <v>925000</v>
      </c>
      <c r="H1435">
        <v>925000</v>
      </c>
      <c r="I1435" t="s">
        <v>8</v>
      </c>
      <c r="J1435">
        <v>0</v>
      </c>
      <c r="K1435">
        <v>0</v>
      </c>
      <c r="L1435">
        <v>0</v>
      </c>
      <c r="M1435">
        <v>0</v>
      </c>
    </row>
    <row r="1436" spans="1:13" ht="15" customHeight="1" x14ac:dyDescent="0.25">
      <c r="A1436" t="s">
        <v>2036</v>
      </c>
      <c r="B1436" t="s">
        <v>23</v>
      </c>
      <c r="C1436" t="s">
        <v>388</v>
      </c>
      <c r="D1436" t="s">
        <v>127</v>
      </c>
      <c r="E1436" t="s">
        <v>2692</v>
      </c>
      <c r="F1436">
        <v>22</v>
      </c>
      <c r="G1436">
        <v>925000</v>
      </c>
      <c r="H1436">
        <v>925000</v>
      </c>
      <c r="I1436" t="s">
        <v>8</v>
      </c>
      <c r="J1436">
        <v>0</v>
      </c>
      <c r="K1436">
        <v>0</v>
      </c>
      <c r="L1436">
        <v>0</v>
      </c>
      <c r="M1436">
        <v>0</v>
      </c>
    </row>
    <row r="1437" spans="1:13" ht="15" customHeight="1" x14ac:dyDescent="0.25">
      <c r="A1437" t="s">
        <v>2848</v>
      </c>
      <c r="B1437" t="s">
        <v>35</v>
      </c>
      <c r="C1437" t="s">
        <v>422</v>
      </c>
      <c r="D1437" t="s">
        <v>2440</v>
      </c>
      <c r="E1437" t="s">
        <v>2441</v>
      </c>
      <c r="F1437">
        <v>32</v>
      </c>
      <c r="G1437">
        <v>8250000</v>
      </c>
      <c r="H1437">
        <v>8250000</v>
      </c>
      <c r="I1437">
        <v>8250000</v>
      </c>
      <c r="J1437">
        <v>8250000</v>
      </c>
      <c r="K1437">
        <v>8250000</v>
      </c>
      <c r="L1437" t="s">
        <v>7</v>
      </c>
      <c r="M1437">
        <v>0</v>
      </c>
    </row>
    <row r="1438" spans="1:13" ht="15" customHeight="1" x14ac:dyDescent="0.25">
      <c r="A1438" t="s">
        <v>1524</v>
      </c>
      <c r="B1438" t="s">
        <v>27</v>
      </c>
      <c r="C1438">
        <v>0</v>
      </c>
      <c r="D1438" t="s">
        <v>2455</v>
      </c>
      <c r="E1438" t="s">
        <v>2441</v>
      </c>
      <c r="F1438">
        <v>22</v>
      </c>
      <c r="G1438" t="s">
        <v>8</v>
      </c>
      <c r="H1438">
        <v>0</v>
      </c>
      <c r="I1438">
        <v>0</v>
      </c>
      <c r="J1438">
        <v>0</v>
      </c>
      <c r="K1438">
        <v>0</v>
      </c>
      <c r="L1438">
        <v>0</v>
      </c>
      <c r="M1438">
        <v>0</v>
      </c>
    </row>
    <row r="1439" spans="1:13" ht="15" customHeight="1" x14ac:dyDescent="0.25">
      <c r="A1439" t="s">
        <v>1716</v>
      </c>
      <c r="B1439" t="s">
        <v>24</v>
      </c>
      <c r="C1439" t="s">
        <v>388</v>
      </c>
      <c r="D1439" t="s">
        <v>82</v>
      </c>
      <c r="E1439" t="s">
        <v>2448</v>
      </c>
      <c r="F1439">
        <v>22</v>
      </c>
      <c r="G1439">
        <v>935833</v>
      </c>
      <c r="H1439" t="s">
        <v>8</v>
      </c>
      <c r="I1439">
        <v>0</v>
      </c>
      <c r="J1439">
        <v>0</v>
      </c>
      <c r="K1439">
        <v>0</v>
      </c>
      <c r="L1439">
        <v>0</v>
      </c>
      <c r="M1439">
        <v>0</v>
      </c>
    </row>
    <row r="1440" spans="1:13" ht="15" customHeight="1" x14ac:dyDescent="0.25">
      <c r="A1440" t="s">
        <v>2386</v>
      </c>
      <c r="B1440" t="s">
        <v>135</v>
      </c>
      <c r="C1440" t="s">
        <v>388</v>
      </c>
      <c r="D1440" t="s">
        <v>381</v>
      </c>
      <c r="E1440" t="s">
        <v>2692</v>
      </c>
      <c r="F1440">
        <v>22</v>
      </c>
      <c r="G1440">
        <v>1491667</v>
      </c>
      <c r="H1440" t="s">
        <v>8</v>
      </c>
      <c r="I1440">
        <v>0</v>
      </c>
      <c r="J1440">
        <v>0</v>
      </c>
      <c r="K1440">
        <v>0</v>
      </c>
      <c r="L1440">
        <v>0</v>
      </c>
      <c r="M1440">
        <v>0</v>
      </c>
    </row>
    <row r="1441" spans="1:13" ht="15" customHeight="1" x14ac:dyDescent="0.25">
      <c r="A1441" t="s">
        <v>2744</v>
      </c>
      <c r="B1441" t="s">
        <v>6</v>
      </c>
      <c r="C1441">
        <v>0</v>
      </c>
      <c r="D1441" t="s">
        <v>2446</v>
      </c>
      <c r="E1441" t="s">
        <v>2448</v>
      </c>
      <c r="F1441">
        <v>29</v>
      </c>
      <c r="G1441">
        <v>700000</v>
      </c>
      <c r="H1441" t="s">
        <v>7</v>
      </c>
      <c r="I1441">
        <v>0</v>
      </c>
      <c r="J1441">
        <v>0</v>
      </c>
      <c r="K1441">
        <v>0</v>
      </c>
      <c r="L1441">
        <v>0</v>
      </c>
      <c r="M1441">
        <v>0</v>
      </c>
    </row>
    <row r="1442" spans="1:13" ht="15" customHeight="1" x14ac:dyDescent="0.25">
      <c r="A1442" t="s">
        <v>2323</v>
      </c>
      <c r="B1442" t="s">
        <v>30</v>
      </c>
      <c r="C1442" t="s">
        <v>388</v>
      </c>
      <c r="D1442" t="s">
        <v>73</v>
      </c>
      <c r="E1442" t="s">
        <v>2448</v>
      </c>
      <c r="F1442">
        <v>22</v>
      </c>
      <c r="G1442">
        <v>736667</v>
      </c>
      <c r="H1442" t="s">
        <v>8</v>
      </c>
      <c r="I1442">
        <v>0</v>
      </c>
      <c r="J1442">
        <v>0</v>
      </c>
      <c r="K1442">
        <v>0</v>
      </c>
      <c r="L1442">
        <v>0</v>
      </c>
      <c r="M1442">
        <v>0</v>
      </c>
    </row>
    <row r="1443" spans="1:13" ht="15" customHeight="1" x14ac:dyDescent="0.25">
      <c r="A1443" t="s">
        <v>2579</v>
      </c>
      <c r="B1443" t="s">
        <v>25</v>
      </c>
      <c r="C1443" t="s">
        <v>390</v>
      </c>
      <c r="D1443" t="s">
        <v>2446</v>
      </c>
      <c r="E1443" t="s">
        <v>391</v>
      </c>
      <c r="F1443">
        <v>19</v>
      </c>
      <c r="G1443">
        <v>910833</v>
      </c>
      <c r="H1443">
        <v>910833</v>
      </c>
      <c r="I1443">
        <v>910833</v>
      </c>
      <c r="J1443" t="s">
        <v>8</v>
      </c>
      <c r="K1443">
        <v>0</v>
      </c>
      <c r="L1443">
        <v>0</v>
      </c>
      <c r="M1443">
        <v>0</v>
      </c>
    </row>
    <row r="1444" spans="1:13" ht="15" customHeight="1" x14ac:dyDescent="0.25">
      <c r="A1444" t="s">
        <v>2517</v>
      </c>
      <c r="B1444" t="s">
        <v>23</v>
      </c>
      <c r="C1444" t="s">
        <v>388</v>
      </c>
      <c r="D1444" t="s">
        <v>73</v>
      </c>
      <c r="E1444" t="s">
        <v>2692</v>
      </c>
      <c r="F1444">
        <v>22</v>
      </c>
      <c r="G1444">
        <v>925000</v>
      </c>
      <c r="H1444">
        <v>925000</v>
      </c>
      <c r="I1444" t="s">
        <v>8</v>
      </c>
      <c r="J1444">
        <v>0</v>
      </c>
      <c r="K1444">
        <v>0</v>
      </c>
      <c r="L1444">
        <v>0</v>
      </c>
      <c r="M1444">
        <v>0</v>
      </c>
    </row>
    <row r="1445" spans="1:13" ht="15" customHeight="1" x14ac:dyDescent="0.25">
      <c r="A1445" t="s">
        <v>1820</v>
      </c>
      <c r="B1445" t="s">
        <v>28</v>
      </c>
      <c r="C1445">
        <v>0</v>
      </c>
      <c r="D1445" t="s">
        <v>2446</v>
      </c>
      <c r="E1445" t="s">
        <v>2448</v>
      </c>
      <c r="F1445">
        <v>25</v>
      </c>
      <c r="G1445">
        <v>675000</v>
      </c>
      <c r="H1445" t="s">
        <v>8</v>
      </c>
      <c r="I1445">
        <v>0</v>
      </c>
      <c r="J1445">
        <v>0</v>
      </c>
      <c r="K1445">
        <v>0</v>
      </c>
      <c r="L1445">
        <v>0</v>
      </c>
      <c r="M1445">
        <v>0</v>
      </c>
    </row>
    <row r="1446" spans="1:13" ht="15" customHeight="1" x14ac:dyDescent="0.25">
      <c r="A1446" t="s">
        <v>1877</v>
      </c>
      <c r="B1446" t="s">
        <v>2505</v>
      </c>
      <c r="C1446">
        <v>0</v>
      </c>
      <c r="D1446" t="s">
        <v>381</v>
      </c>
      <c r="E1446" t="s">
        <v>2692</v>
      </c>
      <c r="F1446">
        <v>24</v>
      </c>
      <c r="G1446">
        <v>700000</v>
      </c>
      <c r="H1446" t="s">
        <v>8</v>
      </c>
      <c r="I1446">
        <v>0</v>
      </c>
      <c r="J1446">
        <v>0</v>
      </c>
      <c r="K1446">
        <v>0</v>
      </c>
      <c r="L1446">
        <v>0</v>
      </c>
      <c r="M1446">
        <v>0</v>
      </c>
    </row>
    <row r="1447" spans="1:13" ht="15" customHeight="1" x14ac:dyDescent="0.25">
      <c r="A1447" t="s">
        <v>1918</v>
      </c>
      <c r="B1447" t="s">
        <v>15</v>
      </c>
      <c r="C1447">
        <v>0</v>
      </c>
      <c r="D1447" t="s">
        <v>2454</v>
      </c>
      <c r="E1447" t="s">
        <v>2441</v>
      </c>
      <c r="F1447">
        <v>29</v>
      </c>
      <c r="G1447">
        <v>2600000</v>
      </c>
      <c r="H1447" t="s">
        <v>7</v>
      </c>
      <c r="I1447">
        <v>0</v>
      </c>
      <c r="J1447">
        <v>0</v>
      </c>
      <c r="K1447">
        <v>0</v>
      </c>
      <c r="L1447">
        <v>0</v>
      </c>
      <c r="M1447">
        <v>0</v>
      </c>
    </row>
    <row r="1448" spans="1:13" ht="15" customHeight="1" x14ac:dyDescent="0.25">
      <c r="A1448" t="s">
        <v>2684</v>
      </c>
      <c r="B1448" t="s">
        <v>33</v>
      </c>
      <c r="C1448">
        <v>0</v>
      </c>
      <c r="D1448" t="s">
        <v>2682</v>
      </c>
      <c r="E1448" t="s">
        <v>2679</v>
      </c>
      <c r="F1448">
        <v>28</v>
      </c>
      <c r="G1448">
        <v>725000</v>
      </c>
      <c r="H1448" t="s">
        <v>7</v>
      </c>
      <c r="I1448">
        <v>0</v>
      </c>
      <c r="J1448">
        <v>0</v>
      </c>
      <c r="K1448">
        <v>0</v>
      </c>
      <c r="L1448">
        <v>0</v>
      </c>
      <c r="M1448">
        <v>0</v>
      </c>
    </row>
    <row r="1449" spans="1:13" ht="15" customHeight="1" x14ac:dyDescent="0.25">
      <c r="A1449" t="s">
        <v>1390</v>
      </c>
      <c r="B1449" t="s">
        <v>10</v>
      </c>
      <c r="C1449">
        <v>0</v>
      </c>
      <c r="D1449" t="s">
        <v>93</v>
      </c>
      <c r="E1449" t="s">
        <v>2679</v>
      </c>
      <c r="F1449">
        <v>27</v>
      </c>
      <c r="G1449">
        <v>1050000</v>
      </c>
      <c r="H1449" t="s">
        <v>7</v>
      </c>
      <c r="I1449">
        <v>0</v>
      </c>
      <c r="J1449">
        <v>0</v>
      </c>
      <c r="K1449">
        <v>0</v>
      </c>
      <c r="L1449">
        <v>0</v>
      </c>
      <c r="M1449">
        <v>0</v>
      </c>
    </row>
    <row r="1450" spans="1:13" ht="15" customHeight="1" x14ac:dyDescent="0.25">
      <c r="A1450" t="s">
        <v>1855</v>
      </c>
      <c r="B1450" t="s">
        <v>2505</v>
      </c>
      <c r="C1450">
        <v>0</v>
      </c>
      <c r="D1450" t="s">
        <v>88</v>
      </c>
      <c r="E1450" t="s">
        <v>2679</v>
      </c>
      <c r="F1450">
        <v>25</v>
      </c>
      <c r="G1450">
        <v>5166666</v>
      </c>
      <c r="H1450">
        <v>5166666</v>
      </c>
      <c r="I1450">
        <v>5166666</v>
      </c>
      <c r="J1450">
        <v>5166666</v>
      </c>
      <c r="K1450">
        <v>5166666</v>
      </c>
      <c r="L1450" t="s">
        <v>7</v>
      </c>
      <c r="M1450">
        <v>0</v>
      </c>
    </row>
    <row r="1451" spans="1:13" ht="15" customHeight="1" x14ac:dyDescent="0.25">
      <c r="A1451" t="s">
        <v>1431</v>
      </c>
      <c r="B1451" t="s">
        <v>32</v>
      </c>
      <c r="C1451">
        <v>0</v>
      </c>
      <c r="D1451" t="s">
        <v>2558</v>
      </c>
      <c r="E1451" t="s">
        <v>2441</v>
      </c>
      <c r="F1451">
        <v>29</v>
      </c>
      <c r="G1451">
        <v>700000</v>
      </c>
      <c r="H1451">
        <v>700000</v>
      </c>
      <c r="I1451" t="s">
        <v>7</v>
      </c>
      <c r="J1451">
        <v>0</v>
      </c>
      <c r="K1451">
        <v>0</v>
      </c>
      <c r="L1451">
        <v>0</v>
      </c>
      <c r="M1451">
        <v>0</v>
      </c>
    </row>
    <row r="1452" spans="1:13" ht="15" customHeight="1" x14ac:dyDescent="0.25">
      <c r="A1452" t="s">
        <v>1527</v>
      </c>
      <c r="B1452" t="s">
        <v>27</v>
      </c>
      <c r="C1452">
        <v>0</v>
      </c>
      <c r="D1452" t="s">
        <v>2447</v>
      </c>
      <c r="E1452" t="s">
        <v>2441</v>
      </c>
      <c r="F1452">
        <v>24</v>
      </c>
      <c r="G1452">
        <v>900000</v>
      </c>
      <c r="H1452">
        <v>900000</v>
      </c>
      <c r="I1452" t="s">
        <v>8</v>
      </c>
      <c r="J1452">
        <v>0</v>
      </c>
      <c r="K1452">
        <v>0</v>
      </c>
      <c r="L1452">
        <v>0</v>
      </c>
      <c r="M1452">
        <v>0</v>
      </c>
    </row>
    <row r="1453" spans="1:13" ht="15" customHeight="1" x14ac:dyDescent="0.25">
      <c r="A1453" t="s">
        <v>2604</v>
      </c>
      <c r="B1453" t="s">
        <v>33</v>
      </c>
      <c r="C1453" t="s">
        <v>388</v>
      </c>
      <c r="D1453" t="s">
        <v>127</v>
      </c>
      <c r="E1453" t="s">
        <v>2692</v>
      </c>
      <c r="F1453">
        <v>21</v>
      </c>
      <c r="G1453">
        <v>800000</v>
      </c>
      <c r="H1453">
        <v>800000</v>
      </c>
      <c r="I1453" t="s">
        <v>8</v>
      </c>
      <c r="J1453">
        <v>0</v>
      </c>
      <c r="K1453">
        <v>0</v>
      </c>
      <c r="L1453">
        <v>0</v>
      </c>
      <c r="M1453">
        <v>0</v>
      </c>
    </row>
    <row r="1454" spans="1:13" ht="15" customHeight="1" x14ac:dyDescent="0.25">
      <c r="A1454" t="s">
        <v>2555</v>
      </c>
      <c r="B1454" t="s">
        <v>34</v>
      </c>
      <c r="C1454" t="s">
        <v>390</v>
      </c>
      <c r="D1454" t="s">
        <v>82</v>
      </c>
      <c r="E1454" t="s">
        <v>391</v>
      </c>
      <c r="F1454">
        <v>19</v>
      </c>
      <c r="G1454">
        <v>1075000</v>
      </c>
      <c r="H1454">
        <v>1075000</v>
      </c>
      <c r="I1454">
        <v>1075000</v>
      </c>
      <c r="J1454" t="s">
        <v>8</v>
      </c>
      <c r="K1454">
        <v>0</v>
      </c>
      <c r="L1454">
        <v>0</v>
      </c>
      <c r="M1454">
        <v>0</v>
      </c>
    </row>
    <row r="1455" spans="1:13" ht="15" customHeight="1" x14ac:dyDescent="0.25">
      <c r="A1455" t="s">
        <v>2327</v>
      </c>
      <c r="B1455" t="s">
        <v>11</v>
      </c>
      <c r="C1455">
        <v>0</v>
      </c>
      <c r="D1455" t="s">
        <v>2446</v>
      </c>
      <c r="E1455" t="s">
        <v>2448</v>
      </c>
      <c r="F1455">
        <v>23</v>
      </c>
      <c r="G1455">
        <v>700000</v>
      </c>
      <c r="H1455" t="s">
        <v>8</v>
      </c>
      <c r="I1455">
        <v>0</v>
      </c>
      <c r="J1455">
        <v>0</v>
      </c>
      <c r="K1455">
        <v>0</v>
      </c>
      <c r="L1455">
        <v>0</v>
      </c>
      <c r="M1455">
        <v>0</v>
      </c>
    </row>
    <row r="1456" spans="1:13" ht="15" customHeight="1" x14ac:dyDescent="0.25">
      <c r="A1456" t="s">
        <v>1701</v>
      </c>
      <c r="B1456" t="s">
        <v>24</v>
      </c>
      <c r="C1456">
        <v>0</v>
      </c>
      <c r="D1456" t="s">
        <v>2442</v>
      </c>
      <c r="E1456" t="s">
        <v>2441</v>
      </c>
      <c r="F1456">
        <v>23</v>
      </c>
      <c r="G1456">
        <v>2750000</v>
      </c>
      <c r="H1456">
        <v>2750000</v>
      </c>
      <c r="I1456">
        <v>2750000</v>
      </c>
      <c r="J1456" t="s">
        <v>8</v>
      </c>
      <c r="K1456">
        <v>0</v>
      </c>
      <c r="L1456">
        <v>0</v>
      </c>
      <c r="M1456">
        <v>0</v>
      </c>
    </row>
    <row r="1457" spans="1:13" ht="15" customHeight="1" x14ac:dyDescent="0.25">
      <c r="A1457" t="s">
        <v>1750</v>
      </c>
      <c r="B1457" t="s">
        <v>25</v>
      </c>
      <c r="C1457" t="s">
        <v>388</v>
      </c>
      <c r="D1457" t="s">
        <v>82</v>
      </c>
      <c r="E1457" t="s">
        <v>2448</v>
      </c>
      <c r="F1457">
        <v>21</v>
      </c>
      <c r="G1457">
        <v>854722</v>
      </c>
      <c r="H1457" t="s">
        <v>8</v>
      </c>
      <c r="I1457">
        <v>0</v>
      </c>
      <c r="J1457">
        <v>0</v>
      </c>
      <c r="K1457">
        <v>0</v>
      </c>
      <c r="L1457">
        <v>0</v>
      </c>
      <c r="M1457">
        <v>0</v>
      </c>
    </row>
    <row r="1458" spans="1:13" ht="15" customHeight="1" x14ac:dyDescent="0.25">
      <c r="A1458" t="s">
        <v>2078</v>
      </c>
      <c r="B1458" t="s">
        <v>28</v>
      </c>
      <c r="C1458">
        <v>0</v>
      </c>
      <c r="D1458" t="s">
        <v>2447</v>
      </c>
      <c r="E1458" t="s">
        <v>2448</v>
      </c>
      <c r="F1458">
        <v>26</v>
      </c>
      <c r="G1458">
        <v>700000</v>
      </c>
      <c r="H1458">
        <v>700000</v>
      </c>
      <c r="I1458" t="s">
        <v>7</v>
      </c>
      <c r="J1458">
        <v>0</v>
      </c>
      <c r="K1458">
        <v>0</v>
      </c>
      <c r="L1458">
        <v>0</v>
      </c>
      <c r="M1458">
        <v>0</v>
      </c>
    </row>
    <row r="1459" spans="1:13" ht="15" customHeight="1" x14ac:dyDescent="0.25">
      <c r="A1459" t="s">
        <v>2236</v>
      </c>
      <c r="B1459" t="s">
        <v>18</v>
      </c>
      <c r="C1459" t="s">
        <v>388</v>
      </c>
      <c r="D1459" t="s">
        <v>2455</v>
      </c>
      <c r="E1459" t="s">
        <v>2448</v>
      </c>
      <c r="F1459">
        <v>20</v>
      </c>
      <c r="G1459">
        <v>1124166</v>
      </c>
      <c r="H1459">
        <v>1124166</v>
      </c>
      <c r="I1459" t="s">
        <v>8</v>
      </c>
      <c r="J1459">
        <v>0</v>
      </c>
      <c r="K1459">
        <v>0</v>
      </c>
      <c r="L1459">
        <v>0</v>
      </c>
      <c r="M1459">
        <v>0</v>
      </c>
    </row>
    <row r="1460" spans="1:13" ht="15" customHeight="1" x14ac:dyDescent="0.25">
      <c r="A1460" t="s">
        <v>1577</v>
      </c>
      <c r="B1460" t="s">
        <v>32</v>
      </c>
      <c r="C1460" t="s">
        <v>388</v>
      </c>
      <c r="D1460" t="s">
        <v>2442</v>
      </c>
      <c r="E1460" t="s">
        <v>2448</v>
      </c>
      <c r="F1460">
        <v>22</v>
      </c>
      <c r="G1460">
        <v>935833</v>
      </c>
      <c r="H1460" t="s">
        <v>8</v>
      </c>
      <c r="I1460">
        <v>0</v>
      </c>
      <c r="J1460">
        <v>0</v>
      </c>
      <c r="K1460">
        <v>0</v>
      </c>
      <c r="L1460">
        <v>0</v>
      </c>
      <c r="M1460">
        <v>0</v>
      </c>
    </row>
    <row r="1461" spans="1:13" ht="15" customHeight="1" x14ac:dyDescent="0.25">
      <c r="A1461" t="s">
        <v>2786</v>
      </c>
      <c r="B1461" t="s">
        <v>2533</v>
      </c>
      <c r="C1461" t="s">
        <v>422</v>
      </c>
      <c r="D1461" t="s">
        <v>382</v>
      </c>
      <c r="E1461" t="s">
        <v>2679</v>
      </c>
      <c r="F1461">
        <v>32</v>
      </c>
      <c r="G1461">
        <v>6350000</v>
      </c>
      <c r="H1461">
        <v>6350000</v>
      </c>
      <c r="I1461">
        <v>6350000</v>
      </c>
      <c r="J1461">
        <v>6350000</v>
      </c>
      <c r="K1461" t="s">
        <v>7</v>
      </c>
      <c r="L1461">
        <v>0</v>
      </c>
      <c r="M1461">
        <v>0</v>
      </c>
    </row>
    <row r="1462" spans="1:13" ht="15" customHeight="1" x14ac:dyDescent="0.25">
      <c r="A1462" t="s">
        <v>2589</v>
      </c>
      <c r="B1462" t="s">
        <v>12</v>
      </c>
      <c r="C1462" t="s">
        <v>388</v>
      </c>
      <c r="D1462" t="s">
        <v>2446</v>
      </c>
      <c r="E1462" t="s">
        <v>2448</v>
      </c>
      <c r="F1462">
        <v>23</v>
      </c>
      <c r="G1462">
        <v>1350000</v>
      </c>
      <c r="H1462">
        <v>1350000</v>
      </c>
      <c r="I1462" t="s">
        <v>8</v>
      </c>
      <c r="J1462">
        <v>0</v>
      </c>
      <c r="K1462">
        <v>0</v>
      </c>
      <c r="L1462">
        <v>0</v>
      </c>
      <c r="M1462">
        <v>0</v>
      </c>
    </row>
    <row r="1463" spans="1:13" ht="15" customHeight="1" x14ac:dyDescent="0.25">
      <c r="A1463" t="s">
        <v>2541</v>
      </c>
      <c r="B1463" t="s">
        <v>30</v>
      </c>
      <c r="C1463" t="s">
        <v>388</v>
      </c>
      <c r="D1463" t="s">
        <v>2442</v>
      </c>
      <c r="E1463" t="s">
        <v>2448</v>
      </c>
      <c r="F1463">
        <v>22</v>
      </c>
      <c r="G1463">
        <v>925000</v>
      </c>
      <c r="H1463">
        <v>925000</v>
      </c>
      <c r="I1463" t="s">
        <v>8</v>
      </c>
      <c r="J1463">
        <v>0</v>
      </c>
      <c r="K1463">
        <v>0</v>
      </c>
      <c r="L1463">
        <v>0</v>
      </c>
      <c r="M1463">
        <v>0</v>
      </c>
    </row>
    <row r="1464" spans="1:13" ht="15" customHeight="1" x14ac:dyDescent="0.25">
      <c r="A1464" t="s">
        <v>1698</v>
      </c>
      <c r="B1464" t="s">
        <v>24</v>
      </c>
      <c r="C1464">
        <v>0</v>
      </c>
      <c r="D1464" t="s">
        <v>73</v>
      </c>
      <c r="E1464" t="s">
        <v>2441</v>
      </c>
      <c r="F1464">
        <v>22</v>
      </c>
      <c r="G1464" t="s">
        <v>8</v>
      </c>
      <c r="H1464">
        <v>0</v>
      </c>
      <c r="I1464">
        <v>0</v>
      </c>
      <c r="J1464">
        <v>0</v>
      </c>
      <c r="K1464">
        <v>0</v>
      </c>
      <c r="L1464">
        <v>0</v>
      </c>
      <c r="M1464">
        <v>0</v>
      </c>
    </row>
    <row r="1465" spans="1:13" ht="15" customHeight="1" x14ac:dyDescent="0.25">
      <c r="A1465" t="s">
        <v>1441</v>
      </c>
      <c r="B1465" t="s">
        <v>17</v>
      </c>
      <c r="C1465" t="s">
        <v>388</v>
      </c>
      <c r="D1465" t="s">
        <v>2444</v>
      </c>
      <c r="E1465" t="s">
        <v>2448</v>
      </c>
      <c r="F1465">
        <v>19</v>
      </c>
      <c r="G1465">
        <v>1744167</v>
      </c>
      <c r="H1465">
        <v>1744167</v>
      </c>
      <c r="I1465">
        <v>1744167</v>
      </c>
      <c r="J1465" t="s">
        <v>8</v>
      </c>
      <c r="K1465">
        <v>0</v>
      </c>
      <c r="L1465">
        <v>0</v>
      </c>
      <c r="M1465">
        <v>0</v>
      </c>
    </row>
    <row r="1466" spans="1:13" ht="15" customHeight="1" x14ac:dyDescent="0.25">
      <c r="A1466" t="s">
        <v>1929</v>
      </c>
      <c r="B1466" t="s">
        <v>15</v>
      </c>
      <c r="C1466">
        <v>0</v>
      </c>
      <c r="D1466" t="s">
        <v>2447</v>
      </c>
      <c r="E1466" t="s">
        <v>2441</v>
      </c>
      <c r="F1466">
        <v>24</v>
      </c>
      <c r="G1466">
        <v>3200000</v>
      </c>
      <c r="H1466" t="s">
        <v>8</v>
      </c>
      <c r="I1466">
        <v>0</v>
      </c>
      <c r="J1466">
        <v>0</v>
      </c>
      <c r="K1466">
        <v>0</v>
      </c>
      <c r="L1466">
        <v>0</v>
      </c>
      <c r="M1466">
        <v>0</v>
      </c>
    </row>
    <row r="1467" spans="1:13" ht="15" customHeight="1" x14ac:dyDescent="0.25">
      <c r="A1467" t="s">
        <v>2591</v>
      </c>
      <c r="B1467" t="s">
        <v>12</v>
      </c>
      <c r="C1467" t="s">
        <v>388</v>
      </c>
      <c r="D1467" t="s">
        <v>127</v>
      </c>
      <c r="E1467" t="s">
        <v>2448</v>
      </c>
      <c r="F1467">
        <v>24</v>
      </c>
      <c r="G1467">
        <v>925000</v>
      </c>
      <c r="H1467" t="s">
        <v>8</v>
      </c>
      <c r="I1467">
        <v>0</v>
      </c>
      <c r="J1467">
        <v>0</v>
      </c>
      <c r="K1467">
        <v>0</v>
      </c>
      <c r="L1467">
        <v>0</v>
      </c>
      <c r="M1467">
        <v>0</v>
      </c>
    </row>
    <row r="1468" spans="1:13" ht="15" customHeight="1" x14ac:dyDescent="0.25">
      <c r="A1468" t="s">
        <v>1598</v>
      </c>
      <c r="B1468" t="s">
        <v>27</v>
      </c>
      <c r="C1468" t="s">
        <v>383</v>
      </c>
      <c r="D1468" t="s">
        <v>2446</v>
      </c>
      <c r="E1468" t="s">
        <v>2441</v>
      </c>
      <c r="F1468">
        <v>27</v>
      </c>
      <c r="G1468">
        <v>4500000</v>
      </c>
      <c r="H1468">
        <v>4500000</v>
      </c>
      <c r="I1468">
        <v>4500000</v>
      </c>
      <c r="J1468">
        <v>4500000</v>
      </c>
      <c r="K1468">
        <v>4500000</v>
      </c>
      <c r="L1468" t="s">
        <v>7</v>
      </c>
      <c r="M1468">
        <v>0</v>
      </c>
    </row>
    <row r="1469" spans="1:13" ht="15" customHeight="1" x14ac:dyDescent="0.25">
      <c r="A1469" t="s">
        <v>2811</v>
      </c>
      <c r="B1469" t="s">
        <v>24</v>
      </c>
      <c r="C1469" t="s">
        <v>374</v>
      </c>
      <c r="D1469" t="s">
        <v>73</v>
      </c>
      <c r="E1469" t="s">
        <v>2441</v>
      </c>
      <c r="F1469">
        <v>34</v>
      </c>
      <c r="G1469">
        <v>5750000</v>
      </c>
      <c r="H1469">
        <v>5750000</v>
      </c>
      <c r="I1469" t="s">
        <v>7</v>
      </c>
      <c r="J1469">
        <v>0</v>
      </c>
      <c r="K1469">
        <v>0</v>
      </c>
      <c r="L1469">
        <v>0</v>
      </c>
      <c r="M1469">
        <v>0</v>
      </c>
    </row>
    <row r="1470" spans="1:13" ht="15" customHeight="1" x14ac:dyDescent="0.25">
      <c r="A1470" t="s">
        <v>2638</v>
      </c>
      <c r="B1470" t="s">
        <v>28</v>
      </c>
      <c r="C1470" t="s">
        <v>390</v>
      </c>
      <c r="D1470" t="s">
        <v>2447</v>
      </c>
      <c r="E1470" t="s">
        <v>391</v>
      </c>
      <c r="F1470">
        <v>19</v>
      </c>
      <c r="G1470">
        <v>793333</v>
      </c>
      <c r="H1470">
        <v>793333</v>
      </c>
      <c r="I1470">
        <v>793333</v>
      </c>
      <c r="J1470" t="s">
        <v>8</v>
      </c>
      <c r="K1470">
        <v>0</v>
      </c>
      <c r="L1470">
        <v>0</v>
      </c>
      <c r="M1470">
        <v>0</v>
      </c>
    </row>
    <row r="1471" spans="1:13" ht="15" customHeight="1" x14ac:dyDescent="0.25">
      <c r="A1471" t="s">
        <v>2587</v>
      </c>
      <c r="B1471" t="s">
        <v>12</v>
      </c>
      <c r="C1471" t="s">
        <v>388</v>
      </c>
      <c r="D1471" t="s">
        <v>73</v>
      </c>
      <c r="E1471" t="s">
        <v>2448</v>
      </c>
      <c r="F1471">
        <v>19</v>
      </c>
      <c r="G1471">
        <v>786666</v>
      </c>
      <c r="H1471">
        <v>786666</v>
      </c>
      <c r="I1471">
        <v>786666</v>
      </c>
      <c r="J1471" t="s">
        <v>8</v>
      </c>
      <c r="K1471">
        <v>0</v>
      </c>
      <c r="L1471">
        <v>0</v>
      </c>
      <c r="M1471">
        <v>0</v>
      </c>
    </row>
    <row r="1472" spans="1:13" ht="15" customHeight="1" x14ac:dyDescent="0.25">
      <c r="A1472" t="s">
        <v>1368</v>
      </c>
      <c r="B1472" t="s">
        <v>9</v>
      </c>
      <c r="C1472" t="s">
        <v>388</v>
      </c>
      <c r="D1472" t="s">
        <v>2447</v>
      </c>
      <c r="E1472" t="s">
        <v>2448</v>
      </c>
      <c r="F1472">
        <v>22</v>
      </c>
      <c r="G1472">
        <v>1288333</v>
      </c>
      <c r="H1472" t="s">
        <v>8</v>
      </c>
      <c r="I1472">
        <v>0</v>
      </c>
      <c r="J1472">
        <v>0</v>
      </c>
      <c r="K1472">
        <v>0</v>
      </c>
      <c r="L1472">
        <v>0</v>
      </c>
      <c r="M1472">
        <v>0</v>
      </c>
    </row>
    <row r="1473" spans="1:13" ht="15" customHeight="1" x14ac:dyDescent="0.25">
      <c r="A1473" t="s">
        <v>2524</v>
      </c>
      <c r="B1473" t="s">
        <v>17</v>
      </c>
      <c r="C1473">
        <v>0</v>
      </c>
      <c r="D1473" t="s">
        <v>73</v>
      </c>
      <c r="E1473" t="s">
        <v>376</v>
      </c>
      <c r="F1473">
        <v>38</v>
      </c>
      <c r="G1473">
        <v>6083333</v>
      </c>
      <c r="H1473">
        <v>6083333</v>
      </c>
      <c r="I1473" t="s">
        <v>7</v>
      </c>
      <c r="J1473">
        <v>0</v>
      </c>
      <c r="K1473">
        <v>0</v>
      </c>
      <c r="L1473">
        <v>0</v>
      </c>
      <c r="M1473">
        <v>0</v>
      </c>
    </row>
    <row r="1474" spans="1:13" ht="15" customHeight="1" x14ac:dyDescent="0.25">
      <c r="A1474" t="s">
        <v>2650</v>
      </c>
      <c r="B1474" t="s">
        <v>24</v>
      </c>
      <c r="C1474" t="s">
        <v>388</v>
      </c>
      <c r="D1474" t="s">
        <v>2450</v>
      </c>
      <c r="E1474" t="s">
        <v>2448</v>
      </c>
      <c r="F1474">
        <v>19</v>
      </c>
      <c r="G1474">
        <v>925000</v>
      </c>
      <c r="H1474">
        <v>925000</v>
      </c>
      <c r="I1474">
        <v>925000</v>
      </c>
      <c r="J1474" t="s">
        <v>8</v>
      </c>
      <c r="K1474">
        <v>0</v>
      </c>
      <c r="L1474">
        <v>0</v>
      </c>
      <c r="M1474">
        <v>0</v>
      </c>
    </row>
    <row r="1475" spans="1:13" ht="15" customHeight="1" x14ac:dyDescent="0.25">
      <c r="A1475" t="s">
        <v>2772</v>
      </c>
      <c r="B1475" t="s">
        <v>26</v>
      </c>
      <c r="C1475" t="s">
        <v>422</v>
      </c>
      <c r="D1475" t="s">
        <v>73</v>
      </c>
      <c r="E1475" t="s">
        <v>2679</v>
      </c>
      <c r="F1475">
        <v>26</v>
      </c>
      <c r="G1475">
        <v>5350000</v>
      </c>
      <c r="H1475">
        <v>5350000</v>
      </c>
      <c r="I1475">
        <v>5350000</v>
      </c>
      <c r="J1475" t="s">
        <v>7</v>
      </c>
      <c r="K1475">
        <v>0</v>
      </c>
      <c r="L1475">
        <v>0</v>
      </c>
      <c r="M1475">
        <v>0</v>
      </c>
    </row>
    <row r="1476" spans="1:13" ht="15" customHeight="1" x14ac:dyDescent="0.25">
      <c r="A1476" t="s">
        <v>2615</v>
      </c>
      <c r="B1476" t="s">
        <v>21</v>
      </c>
      <c r="C1476" t="s">
        <v>422</v>
      </c>
      <c r="D1476" t="s">
        <v>2440</v>
      </c>
      <c r="E1476" t="s">
        <v>2441</v>
      </c>
      <c r="F1476">
        <v>31</v>
      </c>
      <c r="G1476">
        <v>6000000</v>
      </c>
      <c r="H1476">
        <v>6000000</v>
      </c>
      <c r="I1476">
        <v>6000000</v>
      </c>
      <c r="J1476">
        <v>6000000</v>
      </c>
      <c r="K1476">
        <v>6000000</v>
      </c>
      <c r="L1476" t="s">
        <v>7</v>
      </c>
      <c r="M1476">
        <v>0</v>
      </c>
    </row>
    <row r="1477" spans="1:13" ht="15" customHeight="1" x14ac:dyDescent="0.25">
      <c r="A1477" t="s">
        <v>1989</v>
      </c>
      <c r="B1477" t="s">
        <v>21</v>
      </c>
      <c r="C1477" t="s">
        <v>383</v>
      </c>
      <c r="D1477" t="s">
        <v>2444</v>
      </c>
      <c r="E1477" t="s">
        <v>2441</v>
      </c>
      <c r="F1477">
        <v>27</v>
      </c>
      <c r="G1477">
        <v>5500000</v>
      </c>
      <c r="H1477">
        <v>5500000</v>
      </c>
      <c r="I1477">
        <v>5500000</v>
      </c>
      <c r="J1477">
        <v>5500000</v>
      </c>
      <c r="K1477" t="s">
        <v>7</v>
      </c>
      <c r="L1477">
        <v>0</v>
      </c>
      <c r="M1477">
        <v>0</v>
      </c>
    </row>
    <row r="1478" spans="1:13" ht="15" customHeight="1" x14ac:dyDescent="0.25">
      <c r="A1478" t="s">
        <v>1627</v>
      </c>
      <c r="B1478" t="s">
        <v>135</v>
      </c>
      <c r="C1478">
        <v>0</v>
      </c>
      <c r="D1478" t="s">
        <v>93</v>
      </c>
      <c r="E1478" t="s">
        <v>2679</v>
      </c>
      <c r="F1478">
        <v>24</v>
      </c>
      <c r="G1478">
        <v>675000</v>
      </c>
      <c r="H1478" t="s">
        <v>8</v>
      </c>
      <c r="I1478">
        <v>0</v>
      </c>
      <c r="J1478">
        <v>0</v>
      </c>
      <c r="K1478">
        <v>0</v>
      </c>
      <c r="L1478">
        <v>0</v>
      </c>
      <c r="M1478">
        <v>0</v>
      </c>
    </row>
  </sheetData>
  <sortState ref="A2:M1479">
    <sortCondition ref="A2:A1479"/>
  </sortState>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46" workbookViewId="0">
      <selection activeCell="H64" sqref="H64"/>
    </sheetView>
  </sheetViews>
  <sheetFormatPr baseColWidth="10" defaultRowHeight="15" x14ac:dyDescent="0.25"/>
  <cols>
    <col min="1" max="1" width="17.28515625" bestFit="1" customWidth="1"/>
    <col min="2" max="3" width="15.42578125" bestFit="1" customWidth="1"/>
    <col min="4" max="4" width="16.5703125" bestFit="1" customWidth="1"/>
    <col min="5" max="5" width="17.7109375" bestFit="1" customWidth="1"/>
    <col min="6" max="6" width="16.42578125" bestFit="1" customWidth="1"/>
    <col min="7" max="7" width="18" bestFit="1" customWidth="1"/>
    <col min="8" max="8" width="16.28515625" bestFit="1" customWidth="1"/>
  </cols>
  <sheetData>
    <row r="1" spans="1:8" x14ac:dyDescent="0.25">
      <c r="A1" s="15" t="s">
        <v>47</v>
      </c>
      <c r="B1" s="15" t="s">
        <v>48</v>
      </c>
      <c r="C1" s="15" t="s">
        <v>49</v>
      </c>
      <c r="D1" s="15" t="s">
        <v>50</v>
      </c>
      <c r="E1" s="15" t="s">
        <v>51</v>
      </c>
      <c r="F1" s="15" t="s">
        <v>131</v>
      </c>
      <c r="G1" s="15" t="s">
        <v>107</v>
      </c>
      <c r="H1" s="15" t="s">
        <v>132</v>
      </c>
    </row>
    <row r="2" spans="1:8" x14ac:dyDescent="0.25">
      <c r="A2" t="str">
        <f>David!B3</f>
        <v>Brock Boeser</v>
      </c>
      <c r="B2" t="str">
        <f>Jérôme!B3</f>
        <v>Jaden Schwartz</v>
      </c>
      <c r="C2" t="str">
        <f>Steve!B3</f>
        <v>Artemi Panarin</v>
      </c>
      <c r="D2" t="str">
        <f>Nicolas!B3</f>
        <v>Jesper Bratt</v>
      </c>
      <c r="E2" t="str">
        <f>Vincent!B3</f>
        <v>Evgeny Kuznetsov</v>
      </c>
      <c r="F2" t="str">
        <f>Sébastien_STL!B3</f>
        <v>Sidney Crosby</v>
      </c>
      <c r="G2" t="str">
        <f>Paule!B3</f>
        <v>Kevin Labanc</v>
      </c>
      <c r="H2" t="str">
        <f>Sébastien_FAU!B3</f>
        <v>William Nylander</v>
      </c>
    </row>
    <row r="3" spans="1:8" x14ac:dyDescent="0.25">
      <c r="A3" t="str">
        <f>David!B4</f>
        <v>Pavel Buchnevich</v>
      </c>
      <c r="B3" t="str">
        <f>Jérôme!B4</f>
        <v>Jack Roslovic</v>
      </c>
      <c r="C3" t="str">
        <f>Steve!B4</f>
        <v>Mitchell Marner</v>
      </c>
      <c r="D3" t="str">
        <f>Nicolas!B4</f>
        <v>Patrick Kane</v>
      </c>
      <c r="E3" t="str">
        <f>Vincent!B4</f>
        <v>Clayton Keller</v>
      </c>
      <c r="F3" t="str">
        <f>Sébastien_STL!B4</f>
        <v>William Karlsson</v>
      </c>
      <c r="G3" t="str">
        <f>Paule!B4</f>
        <v>Steven Stamkos</v>
      </c>
      <c r="H3" t="str">
        <f>Sébastien_FAU!B4</f>
        <v>Mikael Granlund</v>
      </c>
    </row>
    <row r="4" spans="1:8" x14ac:dyDescent="0.25">
      <c r="A4" t="str">
        <f>David!B5</f>
        <v>Sean Monahan</v>
      </c>
      <c r="B4" t="str">
        <f>Jérôme!B5</f>
        <v>Sam Reinhart</v>
      </c>
      <c r="C4" t="str">
        <f>Steve!B5</f>
        <v>Claude Giroux</v>
      </c>
      <c r="D4" t="str">
        <f>Nicolas!B5</f>
        <v>Tomas Hertl</v>
      </c>
      <c r="E4" t="str">
        <f>Vincent!B5</f>
        <v>Nicklas Backstrom</v>
      </c>
      <c r="F4" t="str">
        <f>Sébastien_STL!B5</f>
        <v>Zach Hyman</v>
      </c>
      <c r="G4" t="str">
        <f>Paule!B5</f>
        <v>Viktor Arvidsson</v>
      </c>
      <c r="H4" t="str">
        <f>Sébastien_FAU!B5</f>
        <v>Gabriel Landeskog</v>
      </c>
    </row>
    <row r="5" spans="1:8" x14ac:dyDescent="0.25">
      <c r="A5" t="str">
        <f>David!B6</f>
        <v>Kevin Fiala</v>
      </c>
      <c r="B5" t="str">
        <f>Jérôme!B6</f>
        <v>Patrik Laine</v>
      </c>
      <c r="C5" t="str">
        <f>Steve!B6</f>
        <v>Vincent Trocheck</v>
      </c>
      <c r="D5" t="str">
        <f>Nicolas!B6</f>
        <v>Patrick Maroon</v>
      </c>
      <c r="E5" t="str">
        <f>Vincent!B6</f>
        <v>Mikko Rantanen</v>
      </c>
      <c r="F5" t="str">
        <f>Sébastien_STL!B6</f>
        <v>Leon Draisaitl</v>
      </c>
      <c r="G5" t="str">
        <f>Paule!B6</f>
        <v>Auston Matthews</v>
      </c>
      <c r="H5" t="str">
        <f>Sébastien_FAU!B6</f>
        <v>Phillip Danault</v>
      </c>
    </row>
    <row r="6" spans="1:8" x14ac:dyDescent="0.25">
      <c r="A6" t="str">
        <f>David!B7</f>
        <v>Vladimir Tarasenko</v>
      </c>
      <c r="B6" t="str">
        <f>Jérôme!B7</f>
        <v>Mika Zibanejad</v>
      </c>
      <c r="C6" t="str">
        <f>Steve!B7</f>
        <v>Elias Lindholm</v>
      </c>
      <c r="D6" t="str">
        <f>Nicolas!B7</f>
        <v>Matthew Tkachuk</v>
      </c>
      <c r="E6" t="str">
        <f>Vincent!B7</f>
        <v>Mark Scheifele</v>
      </c>
      <c r="F6" t="str">
        <f>Sébastien_STL!B7</f>
        <v>Teuvo Teravainen</v>
      </c>
      <c r="G6" t="str">
        <f>Paule!B7</f>
        <v>Dylan Larkin</v>
      </c>
      <c r="H6" t="str">
        <f>Sébastien_FAU!B7</f>
        <v>Charlie Coyle</v>
      </c>
    </row>
    <row r="7" spans="1:8" x14ac:dyDescent="0.25">
      <c r="A7" t="str">
        <f>David!B8</f>
        <v>Nikita Kucherov</v>
      </c>
      <c r="B7" t="str">
        <f>Jérôme!B8</f>
        <v>Jonathan Drouin</v>
      </c>
      <c r="C7" t="str">
        <f>Steve!B8</f>
        <v>Andreas Athanasiou</v>
      </c>
      <c r="D7" t="str">
        <f>Nicolas!B8</f>
        <v>Logan Couture</v>
      </c>
      <c r="E7" t="str">
        <f>Vincent!B8</f>
        <v>Alex Debrincat</v>
      </c>
      <c r="F7" t="str">
        <f>Sébastien_STL!B8</f>
        <v>Patrice Bergeron</v>
      </c>
      <c r="G7" t="str">
        <f>Paule!B8</f>
        <v>Jeff Skinner</v>
      </c>
      <c r="H7" t="str">
        <f>Sébastien_FAU!B8</f>
        <v>Tyler Johnson</v>
      </c>
    </row>
    <row r="8" spans="1:8" x14ac:dyDescent="0.25">
      <c r="A8" t="str">
        <f>David!B9</f>
        <v>Alex Tuch</v>
      </c>
      <c r="B8" t="str">
        <f>Jérôme!B9</f>
        <v>Jack Eichel</v>
      </c>
      <c r="C8" t="str">
        <f>Steve!B9</f>
        <v>Connor Mcdavid</v>
      </c>
      <c r="D8" t="str">
        <f>Nicolas!B9</f>
        <v>Bo Horvat</v>
      </c>
      <c r="E8" t="str">
        <f>Vincent!B9</f>
        <v>Brayden Point</v>
      </c>
      <c r="F8" t="str">
        <f>Sébastien_STL!B9</f>
        <v>Ondrej Kase</v>
      </c>
      <c r="G8" t="str">
        <f>Paule!B9</f>
        <v>Pierre-Luc Dubois</v>
      </c>
      <c r="H8" t="str">
        <f>Sébastien_FAU!B9</f>
        <v>Nazem Kadri</v>
      </c>
    </row>
    <row r="9" spans="1:8" x14ac:dyDescent="0.25">
      <c r="A9" t="str">
        <f>David!B10</f>
        <v>Blake Wheeler</v>
      </c>
      <c r="B9" t="str">
        <f>Jérôme!B10</f>
        <v>Nikolaj Ehlers</v>
      </c>
      <c r="C9" t="str">
        <f>Steve!B10</f>
        <v>Jakub Voracek</v>
      </c>
      <c r="D9" t="str">
        <f>Nicolas!B10</f>
        <v>Cam Atkinson</v>
      </c>
      <c r="E9" t="str">
        <f>Vincent!B10</f>
        <v>Elias Pettersson</v>
      </c>
      <c r="F9" t="str">
        <f>Sébastien_STL!B10</f>
        <v>Alexander Kerfoot</v>
      </c>
      <c r="G9" t="str">
        <f>Paule!B10</f>
        <v>Matt Duchene</v>
      </c>
      <c r="H9" t="str">
        <f>Sébastien_FAU!B10</f>
        <v>Nico Hischier</v>
      </c>
    </row>
    <row r="10" spans="1:8" x14ac:dyDescent="0.25">
      <c r="A10" t="str">
        <f>David!B11</f>
        <v>Eric Staal</v>
      </c>
      <c r="B10" t="str">
        <f>Jérôme!B11</f>
        <v>Jonathan Marchessault</v>
      </c>
      <c r="C10" t="str">
        <f>Steve!B11</f>
        <v>Travis Konecny</v>
      </c>
      <c r="D10" t="str">
        <f>Nicolas!B11</f>
        <v>Tyler seguin</v>
      </c>
      <c r="E10" t="str">
        <f>Vincent!B11</f>
        <v>John Tavares</v>
      </c>
      <c r="F10" t="str">
        <f>Sébastien_STL!B11</f>
        <v>Brendan Perlini</v>
      </c>
      <c r="G10" t="str">
        <f>Paule!B11</f>
        <v>Ryan Nugent-Hopkins</v>
      </c>
      <c r="H10" t="str">
        <f>Sébastien_FAU!B11</f>
        <v>Yanni Gourde</v>
      </c>
    </row>
    <row r="11" spans="1:8" x14ac:dyDescent="0.25">
      <c r="A11" t="str">
        <f>David!B12</f>
        <v>Jake Guentzel</v>
      </c>
      <c r="B11" t="str">
        <f>Jérôme!B12</f>
        <v>Alex Galchenyuk</v>
      </c>
      <c r="C11" t="str">
        <f>Steve!B12</f>
        <v>Johnny Gaudreau</v>
      </c>
      <c r="D11" t="str">
        <f>Nicolas!B12</f>
        <v>Filip Forsberg</v>
      </c>
      <c r="E11" t="str">
        <f>Vincent!B12</f>
        <v>Jonathan Huberdeau</v>
      </c>
      <c r="F11" t="str">
        <f>Sébastien_STL!B12</f>
        <v>Evgeni Dadonov</v>
      </c>
      <c r="G11" t="str">
        <f>Paule!B12</f>
        <v>Phil Kessel</v>
      </c>
      <c r="H11" t="str">
        <f>Sébastien_FAU!B12</f>
        <v>Max Domi</v>
      </c>
    </row>
    <row r="12" spans="1:8" x14ac:dyDescent="0.25">
      <c r="A12" t="str">
        <f>David!B13</f>
        <v>Brad Marchand</v>
      </c>
      <c r="B12" t="str">
        <f>Jérôme!B13</f>
        <v>Anthony Mantha</v>
      </c>
      <c r="C12" t="str">
        <f>Steve!B13</f>
        <v>Sean Couturier</v>
      </c>
      <c r="D12" t="str">
        <f>Nicolas!B13</f>
        <v>Rickard Rakell</v>
      </c>
      <c r="E12" t="str">
        <f>Vincent!B13</f>
        <v>Nathan Mackinnon</v>
      </c>
      <c r="F12" t="str">
        <f>Sébastien_STL!B13</f>
        <v>Mike Hoffman</v>
      </c>
      <c r="G12" t="str">
        <f>Paule!B13</f>
        <v>Colton Sissons</v>
      </c>
      <c r="H12" t="str">
        <f>Sébastien_FAU!B13</f>
        <v>Kasperi Kapanen</v>
      </c>
    </row>
    <row r="13" spans="1:8" x14ac:dyDescent="0.25">
      <c r="A13" t="str">
        <f>David!B14</f>
        <v>Sebastian Aho</v>
      </c>
      <c r="B13" t="str">
        <f>Jérôme!B14</f>
        <v>Aleksander Barkov</v>
      </c>
      <c r="C13" t="str">
        <f>Steve!B14</f>
        <v>Ryan Dzingel</v>
      </c>
      <c r="D13" t="str">
        <f>Nicolas!B14</f>
        <v>Paul Byron</v>
      </c>
      <c r="E13" t="str">
        <f>Vincent!B14</f>
        <v>Mathew Barzal</v>
      </c>
      <c r="F13" t="str">
        <f>Sébastien_STL!B14</f>
        <v>Evgeni Malkin</v>
      </c>
      <c r="G13" t="str">
        <f>Paule!B14</f>
        <v>Oliver Bjorkstrand</v>
      </c>
      <c r="H13" t="str">
        <f>Sébastien_FAU!B14</f>
        <v>Devin Shore</v>
      </c>
    </row>
    <row r="14" spans="1:8" x14ac:dyDescent="0.25">
      <c r="A14" t="str">
        <f>David!B15</f>
        <v>Joshua Morrissey</v>
      </c>
      <c r="B14" t="str">
        <f>Jérôme!B15</f>
        <v>Dougie Hamilton</v>
      </c>
      <c r="C14" t="str">
        <f>Steve!B15</f>
        <v>Charlie Mcavoy</v>
      </c>
      <c r="D14" t="str">
        <f>Nicolas!B15</f>
        <v>Victor Hedman</v>
      </c>
      <c r="E14" t="str">
        <f>Vincent!B15</f>
        <v>Torey Krug</v>
      </c>
      <c r="F14" t="str">
        <f>Sébastien_STL!B15</f>
        <v>Jake Gardiner</v>
      </c>
      <c r="G14" t="str">
        <f>Paule!B15</f>
        <v>Alex Pietrangelo</v>
      </c>
      <c r="H14" t="str">
        <f>Sébastien_FAU!B15</f>
        <v>Mattias Ekholm</v>
      </c>
    </row>
    <row r="15" spans="1:8" x14ac:dyDescent="0.25">
      <c r="A15" t="str">
        <f>David!B16</f>
        <v>Colin Miller</v>
      </c>
      <c r="B15" t="str">
        <f>Jérôme!B16</f>
        <v>Keith Yandle</v>
      </c>
      <c r="C15" t="str">
        <f>Steve!B16</f>
        <v>Jake Muzzin</v>
      </c>
      <c r="D15" t="str">
        <f>Nicolas!B16</f>
        <v>Ryan Ellis</v>
      </c>
      <c r="E15" t="str">
        <f>Vincent!B16</f>
        <v>Ivan Provorov</v>
      </c>
      <c r="F15" t="str">
        <f>Sébastien_STL!B16</f>
        <v>John Carlson</v>
      </c>
      <c r="G15" t="str">
        <f>Paule!B16</f>
        <v>Brandon Montour</v>
      </c>
      <c r="H15" t="str">
        <f>Sébastien_FAU!B16</f>
        <v>Will Butcher</v>
      </c>
    </row>
    <row r="16" spans="1:8" x14ac:dyDescent="0.25">
      <c r="A16" t="str">
        <f>David!B17</f>
        <v>John Klingberg</v>
      </c>
      <c r="B16" t="str">
        <f>Jérôme!B17</f>
        <v>Shea Theodore</v>
      </c>
      <c r="C16" t="str">
        <f>Steve!B17</f>
        <v>Madison Bowey</v>
      </c>
      <c r="D16" t="str">
        <f>Nicolas!B17</f>
        <v>Tyson Barrie</v>
      </c>
      <c r="E16" t="str">
        <f>Vincent!B17</f>
        <v>Oliver Ekman-Larsson</v>
      </c>
      <c r="F16" t="str">
        <f>Sébastien_STL!B17</f>
        <v>Zachary Werenski</v>
      </c>
      <c r="G16" t="str">
        <f>Paule!B17</f>
        <v>Noah Hanifin</v>
      </c>
      <c r="H16" t="str">
        <f>Sébastien_FAU!B17</f>
        <v>Maxime Lajoie</v>
      </c>
    </row>
    <row r="17" spans="1:8" x14ac:dyDescent="0.25">
      <c r="A17" t="str">
        <f>David!B18</f>
        <v>Rasmus Ristolainen</v>
      </c>
      <c r="B17" t="str">
        <f>Jérôme!B18</f>
        <v>Oliver Kylington</v>
      </c>
      <c r="C17" t="str">
        <f>Steve!B18</f>
        <v>TJ Brodie</v>
      </c>
      <c r="D17" t="str">
        <f>Nicolas!B18</f>
        <v>Troy Stecher</v>
      </c>
      <c r="E17" t="str">
        <f>Vincent!B18</f>
        <v>Shayne Gostisbehere</v>
      </c>
      <c r="F17" t="str">
        <f>Sébastien_STL!B18</f>
        <v>Seth Jones</v>
      </c>
      <c r="G17" t="str">
        <f>Paule!B18</f>
        <v>Esa Lindell</v>
      </c>
      <c r="H17" t="str">
        <f>Sébastien_FAU!B18</f>
        <v>Damon Severson</v>
      </c>
    </row>
    <row r="18" spans="1:8" x14ac:dyDescent="0.25">
      <c r="A18" t="str">
        <f>David!B19</f>
        <v>Brent Burns</v>
      </c>
      <c r="B18" t="str">
        <f>Jérôme!B19</f>
        <v>Thomas Chabot</v>
      </c>
      <c r="C18" t="str">
        <f>Steve!B19</f>
        <v>Travis Dermott</v>
      </c>
      <c r="D18" t="str">
        <f>Nicolas!B19</f>
        <v>Rasmus Dahlin</v>
      </c>
      <c r="E18" t="str">
        <f>Vincent!B19</f>
        <v>Roman Josi</v>
      </c>
      <c r="F18" t="str">
        <f>Sébastien_STL!B19</f>
        <v>Vince Dunn</v>
      </c>
      <c r="G18" t="str">
        <f>Paule!B19</f>
        <v>Ryan Pulock</v>
      </c>
      <c r="H18" t="str">
        <f>Sébastien_FAU!B19</f>
        <v>Justin Faulk</v>
      </c>
    </row>
    <row r="19" spans="1:8" x14ac:dyDescent="0.25">
      <c r="A19" t="str">
        <f>David!B20</f>
        <v>Erik Karlsson</v>
      </c>
      <c r="B19" t="str">
        <f>Jérôme!B20</f>
        <v>Ryan Mcdonagh</v>
      </c>
      <c r="C19" t="str">
        <f>Steve!B20</f>
        <v>Neal Pionk</v>
      </c>
      <c r="D19" t="str">
        <f>Nicolas!B20</f>
        <v>Darnell Nurse</v>
      </c>
      <c r="E19" t="str">
        <f>Vincent!B20</f>
        <v>Morgan Rielly</v>
      </c>
      <c r="F19" t="str">
        <f>Sébastien_STL!B20</f>
        <v>Justin Schultz</v>
      </c>
      <c r="G19" t="str">
        <f>Paule!B20</f>
        <v>Erik Gustafsson</v>
      </c>
      <c r="H19" t="str">
        <f>Sébastien_FAU!B20</f>
        <v>Jared Spurgeon</v>
      </c>
    </row>
    <row r="20" spans="1:8" x14ac:dyDescent="0.25">
      <c r="A20" t="str">
        <f>David!B21</f>
        <v>John Gibson</v>
      </c>
      <c r="B20" t="str">
        <f>Jérôme!B21</f>
        <v>Antti Raanta</v>
      </c>
      <c r="C20" t="str">
        <f>Steve!B21</f>
        <v>Martin Jones</v>
      </c>
      <c r="D20" t="str">
        <f>Nicolas!B21</f>
        <v>Marc-Andre Fleury</v>
      </c>
      <c r="E20" t="str">
        <f>Vincent!B21</f>
        <v>Jonathan Quick</v>
      </c>
      <c r="F20" t="str">
        <f>Sébastien_STL!B21</f>
        <v>Matt Murray</v>
      </c>
      <c r="G20" t="str">
        <f>Paule!B21</f>
        <v>Andrei Vasilevskiy</v>
      </c>
      <c r="H20" t="str">
        <f>Sébastien_FAU!B21</f>
        <v>Jake Allen</v>
      </c>
    </row>
    <row r="21" spans="1:8" x14ac:dyDescent="0.25">
      <c r="A21" t="str">
        <f>David!B22</f>
        <v>Sergei Bobrovsky</v>
      </c>
      <c r="B21" t="str">
        <f>Jérôme!B22</f>
        <v>Juuse Saros</v>
      </c>
      <c r="C21" t="str">
        <f>Steve!B22</f>
        <v>Connor Hellebuyck</v>
      </c>
      <c r="D21" t="str">
        <f>Nicolas!B22</f>
        <v>Frederik Andersen</v>
      </c>
      <c r="E21" t="str">
        <f>Vincent!B22</f>
        <v>Braden Holtby</v>
      </c>
      <c r="F21" t="str">
        <f>Sébastien_STL!B22</f>
        <v>Devan Dubnyk</v>
      </c>
      <c r="G21" t="str">
        <f>Paule!B22</f>
        <v>Pekka Rinne</v>
      </c>
      <c r="H21" t="str">
        <f>Sébastien_FAU!B22</f>
        <v>Tuukka Rask</v>
      </c>
    </row>
    <row r="22" spans="1:8" x14ac:dyDescent="0.25">
      <c r="A22" t="str">
        <f>David!B23</f>
        <v>Ben Bishop</v>
      </c>
      <c r="B22" t="str">
        <f>Jérôme!B23</f>
        <v>Tyson Jost</v>
      </c>
      <c r="C22" t="str">
        <f>Steve!B23</f>
        <v>Anthony Cirelli</v>
      </c>
      <c r="D22" t="str">
        <f>Nicolas!B23</f>
        <v>Robby Fabbri</v>
      </c>
      <c r="E22" t="str">
        <f>Vincent!B23</f>
        <v>Jacob Markstrom</v>
      </c>
      <c r="F22" t="str">
        <f>Sébastien_STL!B23</f>
        <v>Joshua Ho-Sang</v>
      </c>
      <c r="G22" t="str">
        <f>Paule!B23</f>
        <v>Carter Hart</v>
      </c>
      <c r="H22" t="str">
        <f>Sébastien_FAU!B23</f>
        <v>Victor Mete</v>
      </c>
    </row>
    <row r="23" spans="1:8" x14ac:dyDescent="0.25">
      <c r="A23" t="str">
        <f>David!B24</f>
        <v>Christian Fischer</v>
      </c>
      <c r="B23" t="str">
        <f>Jérôme!B24</f>
        <v>Ty Rattie</v>
      </c>
      <c r="C23" t="str">
        <f>Steve!B24</f>
        <v>Ryan Hartman</v>
      </c>
      <c r="D23" t="str">
        <f>Nicolas!B24</f>
        <v>Erik Haula</v>
      </c>
      <c r="E23" t="str">
        <f>Vincent!B24</f>
        <v>Mikhail Sergachev</v>
      </c>
      <c r="F23" t="str">
        <f>Sébastien_STL!B24</f>
        <v>Danton Heinen</v>
      </c>
      <c r="G23" t="str">
        <f>Paule!B24</f>
        <v>Brayden Schenn</v>
      </c>
      <c r="H23" t="str">
        <f>Sébastien_FAU!B24</f>
        <v>Markus Nutivaara</v>
      </c>
    </row>
    <row r="24" spans="1:8" x14ac:dyDescent="0.25">
      <c r="A24" t="str">
        <f>David!B25</f>
        <v>David Pastrnak</v>
      </c>
      <c r="B24" t="str">
        <f>Jérôme!B25</f>
        <v>Taylor Hall</v>
      </c>
      <c r="C24" t="str">
        <f>Steve!B25</f>
        <v>Anders Lee</v>
      </c>
      <c r="D24" t="str">
        <f>Nicolas!B25</f>
        <v>Artturi Lehkonen</v>
      </c>
      <c r="E24" t="str">
        <f>Vincent!B25</f>
        <v>Robert Thomas</v>
      </c>
      <c r="F24" t="str">
        <f>Sébastien_STL!B25</f>
        <v>Adrian Kempe</v>
      </c>
      <c r="G24" t="str">
        <f>Paule!B25</f>
        <v>Matt Dumba</v>
      </c>
      <c r="H24" t="str">
        <f>Sébastien_FAU!B25</f>
        <v>Michael Matheson</v>
      </c>
    </row>
    <row r="25" spans="1:8" x14ac:dyDescent="0.25">
      <c r="A25" t="str">
        <f>David!B26</f>
        <v>Filip Chytil</v>
      </c>
      <c r="B25">
        <f>Jérôme!B26</f>
        <v>0</v>
      </c>
      <c r="C25" t="str">
        <f>Steve!B26</f>
        <v>Nikolay Goldobin</v>
      </c>
      <c r="D25" t="str">
        <f>Nicolas!B26</f>
        <v>Andreas Johnsson</v>
      </c>
      <c r="E25" t="str">
        <f>Vincent!B26</f>
        <v>Jesse Puljujarvi</v>
      </c>
      <c r="F25" t="str">
        <f>Sébastien_STL!B26</f>
        <v>Casey DeSmith</v>
      </c>
      <c r="G25">
        <f>Paule!B26</f>
        <v>0</v>
      </c>
      <c r="H25" t="str">
        <f>Sébastien_FAU!B26</f>
        <v>Philipp Grubauer</v>
      </c>
    </row>
    <row r="26" spans="1:8" x14ac:dyDescent="0.25">
      <c r="A26">
        <f>David!B27</f>
        <v>0</v>
      </c>
      <c r="B26">
        <f>Jérôme!B27</f>
        <v>0</v>
      </c>
      <c r="C26" t="str">
        <f>Steve!B27</f>
        <v>Jordan Binnington</v>
      </c>
      <c r="D26">
        <f>Nicolas!B27</f>
        <v>0</v>
      </c>
      <c r="E26">
        <f>Vincent!B27</f>
        <v>0</v>
      </c>
      <c r="F26">
        <f>Sébastien_STL!B27</f>
        <v>0</v>
      </c>
      <c r="G26">
        <f>Paule!B27</f>
        <v>0</v>
      </c>
      <c r="H26" t="str">
        <f>Sébastien_FAU!B27</f>
        <v>Oscar Klefbom</v>
      </c>
    </row>
    <row r="27" spans="1:8" x14ac:dyDescent="0.25">
      <c r="A27">
        <f>David!B28</f>
        <v>0</v>
      </c>
      <c r="B27">
        <f>Jérôme!B28</f>
        <v>0</v>
      </c>
      <c r="C27">
        <f>Steve!B28</f>
        <v>0</v>
      </c>
      <c r="D27">
        <f>Nicolas!B28</f>
        <v>0</v>
      </c>
      <c r="E27">
        <f>Vincent!B28</f>
        <v>0</v>
      </c>
      <c r="F27">
        <f>Sébastien_STL!B28</f>
        <v>0</v>
      </c>
      <c r="G27">
        <f>Paule!B28</f>
        <v>0</v>
      </c>
      <c r="H27">
        <f>Sébastien_FAU!B28</f>
        <v>0</v>
      </c>
    </row>
    <row r="28" spans="1:8" x14ac:dyDescent="0.25">
      <c r="A28">
        <f>David!B29</f>
        <v>0</v>
      </c>
      <c r="B28">
        <f>Jérôme!B29</f>
        <v>0</v>
      </c>
      <c r="C28">
        <f>Steve!B29</f>
        <v>0</v>
      </c>
      <c r="D28">
        <f>Nicolas!B29</f>
        <v>0</v>
      </c>
      <c r="E28">
        <f>Vincent!B29</f>
        <v>0</v>
      </c>
      <c r="F28">
        <f>Sébastien_STL!B29</f>
        <v>0</v>
      </c>
      <c r="G28">
        <f>Paule!B29</f>
        <v>0</v>
      </c>
      <c r="H28">
        <f>Sébastien_FAU!B29</f>
        <v>0</v>
      </c>
    </row>
    <row r="29" spans="1:8" x14ac:dyDescent="0.25">
      <c r="A29" s="45">
        <f>David!B30</f>
        <v>0</v>
      </c>
      <c r="B29" s="45">
        <f>Jérôme!B30</f>
        <v>0</v>
      </c>
      <c r="C29" s="45">
        <f>Steve!B30</f>
        <v>0</v>
      </c>
      <c r="D29" s="45">
        <f>Nicolas!B30</f>
        <v>0</v>
      </c>
      <c r="E29" s="45">
        <f>Vincent!B30</f>
        <v>0</v>
      </c>
      <c r="F29" s="45">
        <f>Sébastien_STL!B30</f>
        <v>0</v>
      </c>
      <c r="G29" s="45">
        <f>Paule!B30</f>
        <v>0</v>
      </c>
      <c r="H29" s="45">
        <f>Sébastien_FAU!B30</f>
        <v>0</v>
      </c>
    </row>
    <row r="30" spans="1:8" x14ac:dyDescent="0.25">
      <c r="A30" s="8" t="str">
        <f>David!B39</f>
        <v>Jakub Zboril</v>
      </c>
      <c r="B30" s="8" t="str">
        <f>Jérôme!B39</f>
        <v>Nikita Scherbak</v>
      </c>
      <c r="C30" s="8" t="str">
        <f>Steve!B39</f>
        <v>Daniel Sprong</v>
      </c>
      <c r="D30" s="8" t="str">
        <f>Nicolas!B39</f>
        <v>Sam Bennett</v>
      </c>
      <c r="E30" s="8" t="e">
        <f>Vincent!#REF!</f>
        <v>#REF!</v>
      </c>
      <c r="F30" s="8" t="str">
        <f>Sébastien_STL!B39</f>
        <v>Jake Virtanen</v>
      </c>
      <c r="G30" s="8" t="str">
        <f>Paule!B39</f>
        <v>Pavel Zacha</v>
      </c>
      <c r="H30" s="8" t="str">
        <f>Sébastien_FAU!B39</f>
        <v>Alexander Nylander</v>
      </c>
    </row>
    <row r="31" spans="1:8" x14ac:dyDescent="0.25">
      <c r="A31" s="6" t="e">
        <f>David!#REF!</f>
        <v>#REF!</v>
      </c>
      <c r="B31" s="6" t="str">
        <f>Jérôme!B40</f>
        <v>Dennis Cholowski</v>
      </c>
      <c r="C31" s="6" t="str">
        <f>Steve!B40</f>
        <v>Joel Eriksson Ek</v>
      </c>
      <c r="D31" s="6" t="str">
        <f>Nicolas!B40</f>
        <v>Michael Dal Colle</v>
      </c>
      <c r="E31" s="6" t="str">
        <f>Vincent!B39</f>
        <v>Julius Honka</v>
      </c>
      <c r="F31" s="6" t="str">
        <f>Sébastien_STL!B40</f>
        <v>Dylan Strome</v>
      </c>
      <c r="G31" s="6" t="str">
        <f>Paule!B40</f>
        <v>Haydn Fleury</v>
      </c>
      <c r="H31" s="6" t="str">
        <f>Sébastien_FAU!B40</f>
        <v>Michael Mcleod</v>
      </c>
    </row>
    <row r="32" spans="1:8" x14ac:dyDescent="0.25">
      <c r="A32" s="6" t="str">
        <f>David!B40</f>
        <v>Jakob Chychrun</v>
      </c>
      <c r="B32" s="6" t="str">
        <f>Jérôme!B41</f>
        <v>Julien Gauthier</v>
      </c>
      <c r="C32" s="6" t="e">
        <f>Steve!#REF!</f>
        <v>#REF!</v>
      </c>
      <c r="D32" s="6" t="str">
        <f>Nicolas!B41</f>
        <v>Jake Debrusk</v>
      </c>
      <c r="E32" s="6" t="str">
        <f>Vincent!B40</f>
        <v>Kyle Connor</v>
      </c>
      <c r="F32" s="6" t="str">
        <f>Sébastien_STL!B41</f>
        <v>Timo Meier</v>
      </c>
      <c r="G32" s="6" t="str">
        <f>Paule!B41</f>
        <v>Anthony DeAngelo</v>
      </c>
      <c r="H32" s="6" t="str">
        <f>Sébastien_FAU!B41</f>
        <v>Samuel Girard</v>
      </c>
    </row>
    <row r="33" spans="1:8" x14ac:dyDescent="0.25">
      <c r="A33" s="6" t="str">
        <f>David!B41</f>
        <v>Riley Tufte</v>
      </c>
      <c r="B33" s="6" t="str">
        <f>Jérôme!B42</f>
        <v>Lucas Johansen</v>
      </c>
      <c r="C33" s="6" t="str">
        <f>Steve!B41</f>
        <v>Cam Morrison</v>
      </c>
      <c r="D33" s="6" t="str">
        <f>Nicolas!B42</f>
        <v>Noah Juulsen</v>
      </c>
      <c r="E33" s="6" t="str">
        <f>Vincent!B41</f>
        <v>Jeremy Roy</v>
      </c>
      <c r="F33" s="6" t="str">
        <f>Sébastien_STL!B42</f>
        <v>Anthony Beauvillier</v>
      </c>
      <c r="G33" s="6" t="str">
        <f>Paule!B42</f>
        <v>Kieffer Bellows</v>
      </c>
      <c r="H33" s="6" t="str">
        <f>Sébastien_FAU!B42</f>
        <v>Adam Mascherin</v>
      </c>
    </row>
    <row r="34" spans="1:8" x14ac:dyDescent="0.25">
      <c r="A34" s="6" t="str">
        <f>David!B42</f>
        <v>Sam Steel</v>
      </c>
      <c r="B34" s="6" t="str">
        <f>Jérôme!B43</f>
        <v>Cale Makar</v>
      </c>
      <c r="C34" s="6" t="str">
        <f>Steve!B42</f>
        <v>Nathan Bastian</v>
      </c>
      <c r="D34" s="6" t="str">
        <f>Nicolas!B43</f>
        <v>Logan Brown</v>
      </c>
      <c r="E34" s="6" t="str">
        <f>Vincent!B42</f>
        <v>Colin White</v>
      </c>
      <c r="F34" s="6" t="str">
        <f>Sébastien_STL!B43</f>
        <v>Olli Juolevi</v>
      </c>
      <c r="G34" s="6" t="str">
        <f>Paule!B43</f>
        <v>Nolan Patrick</v>
      </c>
      <c r="H34" s="6" t="e">
        <f>Sébastien_FAU!#REF!</f>
        <v>#REF!</v>
      </c>
    </row>
    <row r="35" spans="1:8" x14ac:dyDescent="0.25">
      <c r="A35" s="6" t="str">
        <f>David!B43</f>
        <v>Lias Andersson</v>
      </c>
      <c r="B35" s="6" t="str">
        <f>Jérôme!B44</f>
        <v>Joni Ikonen</v>
      </c>
      <c r="C35" s="6" t="str">
        <f>Steve!B44</f>
        <v>Gabriel Vilardi</v>
      </c>
      <c r="D35" s="6" t="str">
        <f>Nicolas!B44</f>
        <v>Dante Fabbro</v>
      </c>
      <c r="E35" s="6" t="e">
        <f>Vincent!#REF!</f>
        <v>#REF!</v>
      </c>
      <c r="F35" s="6" t="str">
        <f>Sébastien_STL!B44</f>
        <v>Jake Bean</v>
      </c>
      <c r="G35" s="6" t="str">
        <f>Paule!B44</f>
        <v>Morgan Geekie</v>
      </c>
      <c r="H35" s="6" t="str">
        <f>Sébastien_FAU!B43</f>
        <v>Cal Foote</v>
      </c>
    </row>
    <row r="36" spans="1:8" x14ac:dyDescent="0.25">
      <c r="A36" s="6" t="str">
        <f>David!B44</f>
        <v>Casey Mittelstadt</v>
      </c>
      <c r="B36" s="6" t="str">
        <f>Jérôme!B46</f>
        <v>Quintin Hughes</v>
      </c>
      <c r="C36" s="6" t="str">
        <f>Steve!B45</f>
        <v>Conor Timmins</v>
      </c>
      <c r="D36" s="6" t="str">
        <f>Nicolas!B45</f>
        <v>Brett Howden</v>
      </c>
      <c r="E36" s="6" t="str">
        <f>Vincent!B43</f>
        <v>Nicolas Petan</v>
      </c>
      <c r="F36" s="6" t="str">
        <f>Sébastien_STL!B45</f>
        <v>Henrik Borgstrom</v>
      </c>
      <c r="G36" s="6" t="str">
        <f>Paule!B45</f>
        <v>Jason Robertson</v>
      </c>
      <c r="H36" s="6" t="str">
        <f>Sébastien_FAU!B44</f>
        <v>Kailer Yamamoto</v>
      </c>
    </row>
    <row r="37" spans="1:8" x14ac:dyDescent="0.25">
      <c r="A37" s="6" t="str">
        <f>David!B45</f>
        <v>Klim Kostin</v>
      </c>
      <c r="B37" s="6" t="str">
        <f>Jérôme!B47</f>
        <v>Brady Tkachuk</v>
      </c>
      <c r="C37" s="6" t="str">
        <f>Steve!B46</f>
        <v>Kole Lind</v>
      </c>
      <c r="D37" s="6" t="str">
        <f>Nicolas!B46</f>
        <v>Cody Glass</v>
      </c>
      <c r="E37" s="6" t="str">
        <f>Vincent!B44</f>
        <v>German Rubtsov</v>
      </c>
      <c r="F37" s="6" t="str">
        <f>Sébastien_STL!B46</f>
        <v>Luke Kunin</v>
      </c>
      <c r="G37" s="6" t="str">
        <f>Paule!B46</f>
        <v>Oliver Wahlstrom</v>
      </c>
      <c r="H37" s="6" t="str">
        <f>Sébastien_FAU!B45</f>
        <v>Eeli Tolvanen</v>
      </c>
    </row>
    <row r="38" spans="1:8" x14ac:dyDescent="0.25">
      <c r="A38" s="6" t="e">
        <f>David!#REF!</f>
        <v>#REF!</v>
      </c>
      <c r="B38" s="6" t="str">
        <f>Jérôme!B48</f>
        <v>K'Andre Miller</v>
      </c>
      <c r="C38" s="6" t="str">
        <f>Steve!B47</f>
        <v>Morgan Frost</v>
      </c>
      <c r="D38" s="6" t="str">
        <f>Nicolas!B47</f>
        <v>Juuso Valimaki</v>
      </c>
      <c r="E38" s="6" t="e">
        <f>Vincent!#REF!</f>
        <v>#REF!</v>
      </c>
      <c r="F38" s="6" t="str">
        <f>Sébastien_STL!B47</f>
        <v>Jakub Vrana</v>
      </c>
      <c r="G38" s="6" t="str">
        <f>Paule!B47</f>
        <v>Akil Thomas</v>
      </c>
      <c r="H38" s="6" t="str">
        <f>Sébastien_FAU!B46</f>
        <v>Andrei Svechnikov</v>
      </c>
    </row>
    <row r="39" spans="1:8" x14ac:dyDescent="0.25">
      <c r="A39" s="6" t="str">
        <f>David!B46</f>
        <v>Reilly Walsh</v>
      </c>
      <c r="B39" s="6" t="str">
        <f>Jérôme!B49</f>
        <v>Bode Wilde</v>
      </c>
      <c r="C39" s="6" t="str">
        <f>Steve!B48</f>
        <v>Adam Boqvist</v>
      </c>
      <c r="D39" s="6" t="str">
        <f>Nicolas!B48</f>
        <v>Shane Bowers</v>
      </c>
      <c r="E39" s="6" t="str">
        <f>Vincent!B45</f>
        <v>Lawson Crouse</v>
      </c>
      <c r="F39" s="6" t="str">
        <f>Sébastien_STL!B48</f>
        <v>Owen Tippett</v>
      </c>
      <c r="G39" s="6" t="str">
        <f>Paule!B48</f>
        <v>Mitchell Gibson</v>
      </c>
      <c r="H39" s="6" t="str">
        <f>Sébastien_FAU!B47</f>
        <v>Noah Dobson</v>
      </c>
    </row>
    <row r="40" spans="1:8" x14ac:dyDescent="0.25">
      <c r="A40" s="6" t="str">
        <f>David!B47</f>
        <v>Evan Bouchard</v>
      </c>
      <c r="B40" s="6" t="str">
        <f>Jérôme!B50</f>
        <v>Joel Farabee</v>
      </c>
      <c r="C40" s="6" t="str">
        <f>Steve!B49</f>
        <v>Ty Dellandrea</v>
      </c>
      <c r="D40" s="6" t="str">
        <f>Nicolas!B49</f>
        <v>Jaret Anderson-Dolan</v>
      </c>
      <c r="E40" s="6" t="e">
        <f>Vincent!#REF!</f>
        <v>#REF!</v>
      </c>
      <c r="F40" s="6" t="str">
        <f>Sébastien_STL!B49</f>
        <v>Nick Suzuki</v>
      </c>
      <c r="G40" s="6">
        <f>Paule!B49</f>
        <v>0</v>
      </c>
      <c r="H40" s="6" t="str">
        <f>Sébastien_FAU!B48</f>
        <v>Alexander Alexeyev</v>
      </c>
    </row>
    <row r="41" spans="1:8" x14ac:dyDescent="0.25">
      <c r="A41" s="6" t="str">
        <f>David!B48</f>
        <v>Ty Smith</v>
      </c>
      <c r="B41" s="6">
        <f>Jérôme!B51</f>
        <v>0</v>
      </c>
      <c r="C41" s="6" t="str">
        <f>Steve!B50</f>
        <v>Liam Foudy</v>
      </c>
      <c r="D41" s="6" t="e">
        <f>Nicolas!#REF!</f>
        <v>#REF!</v>
      </c>
      <c r="E41" s="6" t="str">
        <f>Vincent!B46</f>
        <v>Miro Heiskanen</v>
      </c>
      <c r="F41" s="6" t="str">
        <f>Sébastien_STL!B50</f>
        <v>Michael Rasmussen</v>
      </c>
      <c r="G41" s="6">
        <f>Paule!B50</f>
        <v>0</v>
      </c>
      <c r="H41" s="6">
        <f>Sébastien_FAU!B49</f>
        <v>0</v>
      </c>
    </row>
    <row r="42" spans="1:8" x14ac:dyDescent="0.25">
      <c r="A42" s="6" t="str">
        <f>David!B49</f>
        <v>Jonatan Berggren</v>
      </c>
      <c r="B42" s="6">
        <f>Jérôme!B52</f>
        <v>0</v>
      </c>
      <c r="C42" s="6">
        <f>Steve!B51</f>
        <v>0</v>
      </c>
      <c r="D42" s="6" t="str">
        <f>Nicolas!B50</f>
        <v>Barrett Hayton</v>
      </c>
      <c r="E42" s="6" t="str">
        <f>Vincent!B47</f>
        <v>Erik Brannstrom</v>
      </c>
      <c r="F42" s="6" t="str">
        <f>Sébastien_STL!B51</f>
        <v>Henri Jokiharju</v>
      </c>
      <c r="G42" s="6">
        <f>Paule!B51</f>
        <v>0</v>
      </c>
      <c r="H42" s="6">
        <f>Sébastien_FAU!B50</f>
        <v>0</v>
      </c>
    </row>
    <row r="43" spans="1:8" x14ac:dyDescent="0.25">
      <c r="A43" s="6" t="str">
        <f>David!B50</f>
        <v>Martin Kaut</v>
      </c>
      <c r="B43" s="6">
        <f>Jérôme!B53</f>
        <v>0</v>
      </c>
      <c r="C43" s="6">
        <f>Steve!B52</f>
        <v>0</v>
      </c>
      <c r="D43" s="6" t="str">
        <f>Nicolas!B51</f>
        <v>Olof Lindbom</v>
      </c>
      <c r="E43" s="6" t="str">
        <f>Vincent!B48</f>
        <v>Timothy Liljegren</v>
      </c>
      <c r="F43" s="6" t="str">
        <f>Sébastien_STL!B52</f>
        <v>Jonah Gadjovich</v>
      </c>
      <c r="G43" s="6">
        <f>Paule!B52</f>
        <v>0</v>
      </c>
      <c r="H43" s="6">
        <f>Sébastien_FAU!B51</f>
        <v>0</v>
      </c>
    </row>
    <row r="44" spans="1:8" x14ac:dyDescent="0.25">
      <c r="A44" s="6" t="str">
        <f>David!B51</f>
        <v>Rasmus Kupari</v>
      </c>
      <c r="B44" s="6">
        <f>Jérôme!B54</f>
        <v>0</v>
      </c>
      <c r="C44" s="6">
        <f>Steve!B53</f>
        <v>0</v>
      </c>
      <c r="D44" s="6">
        <f>Nicolas!B52</f>
        <v>0</v>
      </c>
      <c r="E44" s="6" t="str">
        <f>Vincent!B49</f>
        <v>Urho Vaakanainen</v>
      </c>
      <c r="F44" s="6" t="str">
        <f>Sébastien_STL!B53</f>
        <v>Filip Zadina</v>
      </c>
      <c r="G44" s="6">
        <f>Paule!B53</f>
        <v>0</v>
      </c>
      <c r="H44" s="6">
        <f>Sébastien_FAU!B52</f>
        <v>0</v>
      </c>
    </row>
    <row r="45" spans="1:8" x14ac:dyDescent="0.25">
      <c r="A45" s="6">
        <f>David!B52</f>
        <v>0</v>
      </c>
      <c r="B45" s="6">
        <f>Jérôme!B55</f>
        <v>0</v>
      </c>
      <c r="C45" s="6">
        <f>Steve!B54</f>
        <v>0</v>
      </c>
      <c r="D45" s="6">
        <f>Nicolas!B53</f>
        <v>0</v>
      </c>
      <c r="E45" s="6" t="str">
        <f>Vincent!B50</f>
        <v>Vitali Kravtsov</v>
      </c>
      <c r="F45" s="6" t="str">
        <f>Sébastien_STL!B54</f>
        <v>Ryan Merkley</v>
      </c>
      <c r="G45" s="6">
        <f>Paule!B54</f>
        <v>0</v>
      </c>
      <c r="H45" s="6">
        <f>Sébastien_FAU!B53</f>
        <v>0</v>
      </c>
    </row>
    <row r="46" spans="1:8" x14ac:dyDescent="0.25">
      <c r="A46" s="6">
        <f>David!B53</f>
        <v>0</v>
      </c>
      <c r="B46" s="6">
        <f>Jérôme!B56</f>
        <v>0</v>
      </c>
      <c r="C46" s="6">
        <f>Steve!B55</f>
        <v>0</v>
      </c>
      <c r="D46" s="6">
        <f>Nicolas!B54</f>
        <v>0</v>
      </c>
      <c r="E46" s="6" t="str">
        <f>Vincent!B51</f>
        <v>Jesperi Kotkaniemi</v>
      </c>
      <c r="F46" s="6" t="str">
        <f>Sébastien_STL!B55</f>
        <v>Joseph Veleno</v>
      </c>
      <c r="G46" s="6">
        <f>Paule!B55</f>
        <v>0</v>
      </c>
      <c r="H46" s="6">
        <f>Sébastien_FAU!B54</f>
        <v>0</v>
      </c>
    </row>
    <row r="47" spans="1:8" x14ac:dyDescent="0.25">
      <c r="A47" s="6">
        <f>David!B54</f>
        <v>0</v>
      </c>
      <c r="B47" s="6">
        <f>Jérôme!B57</f>
        <v>0</v>
      </c>
      <c r="C47" s="6">
        <f>Steve!B56</f>
        <v>0</v>
      </c>
      <c r="D47" s="6">
        <f>Nicolas!B55</f>
        <v>0</v>
      </c>
      <c r="E47" s="6" t="e">
        <f>Vincent!#REF!</f>
        <v>#REF!</v>
      </c>
      <c r="F47" s="6" t="str">
        <f>Sébastien_STL!B56</f>
        <v>Jay O'Brien</v>
      </c>
      <c r="G47" s="6">
        <f>Paule!B56</f>
        <v>0</v>
      </c>
      <c r="H47" s="6">
        <f>Sébastien_FAU!B55</f>
        <v>0</v>
      </c>
    </row>
    <row r="48" spans="1:8" x14ac:dyDescent="0.25">
      <c r="A48" s="6">
        <f>David!B55</f>
        <v>0</v>
      </c>
      <c r="B48" s="6">
        <f>Jérôme!B58</f>
        <v>0</v>
      </c>
      <c r="C48" s="6">
        <f>Steve!B57</f>
        <v>0</v>
      </c>
      <c r="D48" s="6">
        <f>Nicolas!B56</f>
        <v>0</v>
      </c>
      <c r="E48" s="6" t="str">
        <f>Vincent!B52</f>
        <v>Dominik Bokk</v>
      </c>
      <c r="F48" s="6">
        <f>Sébastien_STL!B57</f>
        <v>0</v>
      </c>
      <c r="G48" s="6">
        <f>Paule!B57</f>
        <v>0</v>
      </c>
      <c r="H48" s="6">
        <f>Sébastien_FAU!B56</f>
        <v>0</v>
      </c>
    </row>
    <row r="49" spans="1:8" x14ac:dyDescent="0.25">
      <c r="A49" s="6">
        <f>David!B56</f>
        <v>0</v>
      </c>
      <c r="B49" s="6">
        <f>Jérôme!B59</f>
        <v>0</v>
      </c>
      <c r="C49" s="6">
        <f>Steve!B58</f>
        <v>0</v>
      </c>
      <c r="D49" s="6">
        <f>Nicolas!B57</f>
        <v>0</v>
      </c>
      <c r="E49" s="6" t="str">
        <f>Vincent!B53</f>
        <v>Grigori Denisenko</v>
      </c>
      <c r="F49" s="6">
        <f>Sébastien_STL!B58</f>
        <v>0</v>
      </c>
      <c r="G49" s="6">
        <f>Paule!B58</f>
        <v>0</v>
      </c>
      <c r="H49" s="6">
        <f>Sébastien_FAU!B57</f>
        <v>0</v>
      </c>
    </row>
    <row r="50" spans="1:8" x14ac:dyDescent="0.25">
      <c r="A50" s="6">
        <f>David!B57</f>
        <v>0</v>
      </c>
      <c r="B50" s="6">
        <f>Jérôme!B60</f>
        <v>0</v>
      </c>
      <c r="C50" s="6">
        <f>Steve!B59</f>
        <v>0</v>
      </c>
      <c r="D50" s="6">
        <f>Nicolas!B58</f>
        <v>0</v>
      </c>
      <c r="E50" s="6" t="str">
        <f>Vincent!B54</f>
        <v>Rasmus Sandin</v>
      </c>
      <c r="F50" s="6">
        <f>Sébastien_STL!B59</f>
        <v>0</v>
      </c>
      <c r="G50" s="6">
        <f>Paule!B59</f>
        <v>0</v>
      </c>
      <c r="H50" s="6">
        <f>Sébastien_FAU!B58</f>
        <v>0</v>
      </c>
    </row>
    <row r="51" spans="1:8" x14ac:dyDescent="0.25">
      <c r="A51" s="6">
        <f>David!B58</f>
        <v>0</v>
      </c>
      <c r="B51" s="6">
        <f>Jérôme!B61</f>
        <v>0</v>
      </c>
      <c r="C51" s="6">
        <f>Steve!B60</f>
        <v>0</v>
      </c>
      <c r="D51" s="6">
        <f>Nicolas!B59</f>
        <v>0</v>
      </c>
      <c r="E51" s="6" t="str">
        <f>Vincent!B55</f>
        <v>Nils Lundkvist</v>
      </c>
      <c r="F51" s="6">
        <f>Sébastien_STL!B60</f>
        <v>0</v>
      </c>
      <c r="G51" s="6">
        <f>Paule!B60</f>
        <v>0</v>
      </c>
      <c r="H51" s="6">
        <f>Sébastien_FAU!B59</f>
        <v>0</v>
      </c>
    </row>
    <row r="52" spans="1:8" x14ac:dyDescent="0.25">
      <c r="A52" s="6">
        <f>David!B59</f>
        <v>0</v>
      </c>
      <c r="B52" s="6">
        <f>Jérôme!B62</f>
        <v>0</v>
      </c>
      <c r="C52" s="6">
        <f>Steve!B61</f>
        <v>0</v>
      </c>
      <c r="D52" s="6">
        <f>Nicolas!B60</f>
        <v>0</v>
      </c>
      <c r="E52" s="6">
        <f>Vincent!B56</f>
        <v>0</v>
      </c>
      <c r="F52" s="6">
        <f>Sébastien_STL!B61</f>
        <v>0</v>
      </c>
      <c r="G52" s="6">
        <f>Paule!B61</f>
        <v>0</v>
      </c>
      <c r="H52" s="6">
        <f>Sébastien_FAU!B60</f>
        <v>0</v>
      </c>
    </row>
    <row r="53" spans="1:8" x14ac:dyDescent="0.25">
      <c r="A53" s="6">
        <f>David!B60</f>
        <v>0</v>
      </c>
      <c r="B53" s="6">
        <f>Jérôme!B63</f>
        <v>0</v>
      </c>
      <c r="C53" s="6">
        <f>Steve!B62</f>
        <v>0</v>
      </c>
      <c r="D53" s="6">
        <f>Nicolas!B61</f>
        <v>0</v>
      </c>
      <c r="E53" s="6">
        <f>Vincent!B57</f>
        <v>0</v>
      </c>
      <c r="F53" s="6">
        <f>Sébastien_STL!B62</f>
        <v>0</v>
      </c>
      <c r="G53" s="6">
        <f>Paule!B62</f>
        <v>0</v>
      </c>
      <c r="H53" s="6">
        <f>Sébastien_FAU!B61</f>
        <v>0</v>
      </c>
    </row>
    <row r="54" spans="1:8" x14ac:dyDescent="0.25">
      <c r="A54" s="6">
        <f>David!B61</f>
        <v>0</v>
      </c>
      <c r="B54" s="6">
        <f>Jérôme!B64</f>
        <v>0</v>
      </c>
      <c r="C54" s="6">
        <f>Steve!B63</f>
        <v>0</v>
      </c>
      <c r="D54" s="6">
        <f>Nicolas!B62</f>
        <v>0</v>
      </c>
      <c r="E54" s="6">
        <f>Vincent!B58</f>
        <v>0</v>
      </c>
      <c r="F54" s="6">
        <f>Sébastien_STL!B63</f>
        <v>0</v>
      </c>
      <c r="G54" s="6">
        <f>Paule!B63</f>
        <v>0</v>
      </c>
      <c r="H54" s="6">
        <f>Sébastien_FAU!B62</f>
        <v>0</v>
      </c>
    </row>
    <row r="55" spans="1:8" x14ac:dyDescent="0.25">
      <c r="A55" s="6">
        <f>David!B62</f>
        <v>0</v>
      </c>
      <c r="B55" s="6">
        <f>Jérôme!B65</f>
        <v>0</v>
      </c>
      <c r="C55" s="6">
        <f>Steve!B64</f>
        <v>0</v>
      </c>
      <c r="D55" s="6">
        <f>Nicolas!B63</f>
        <v>0</v>
      </c>
      <c r="E55" s="6">
        <f>Vincent!B59</f>
        <v>0</v>
      </c>
      <c r="F55" s="6">
        <f>Sébastien_STL!B64</f>
        <v>0</v>
      </c>
      <c r="G55" s="6">
        <f>Paule!B64</f>
        <v>0</v>
      </c>
      <c r="H55" s="6">
        <f>Sébastien_FAU!B63</f>
        <v>0</v>
      </c>
    </row>
    <row r="56" spans="1:8" x14ac:dyDescent="0.25">
      <c r="A56" s="6">
        <f>David!B63</f>
        <v>0</v>
      </c>
      <c r="B56" s="6">
        <f>Jérôme!B66</f>
        <v>0</v>
      </c>
      <c r="C56" s="6">
        <f>Steve!B65</f>
        <v>0</v>
      </c>
      <c r="D56" s="6">
        <f>Nicolas!B64</f>
        <v>0</v>
      </c>
      <c r="E56" s="6">
        <f>Vincent!B60</f>
        <v>0</v>
      </c>
      <c r="F56" s="6">
        <f>Sébastien_STL!B65</f>
        <v>0</v>
      </c>
      <c r="G56" s="6">
        <f>Paule!B65</f>
        <v>0</v>
      </c>
      <c r="H56" s="6">
        <f>Sébastien_FAU!B64</f>
        <v>0</v>
      </c>
    </row>
    <row r="57" spans="1:8" x14ac:dyDescent="0.25">
      <c r="A57" s="6">
        <f>David!B64</f>
        <v>0</v>
      </c>
      <c r="B57" s="6">
        <f>Jérôme!B67</f>
        <v>0</v>
      </c>
      <c r="C57" s="6">
        <f>Steve!B66</f>
        <v>0</v>
      </c>
      <c r="D57" s="6">
        <f>Nicolas!B65</f>
        <v>0</v>
      </c>
      <c r="E57" s="6">
        <f>Vincent!B61</f>
        <v>0</v>
      </c>
      <c r="F57" s="6">
        <f>Sébastien_STL!B66</f>
        <v>0</v>
      </c>
      <c r="G57" s="6">
        <f>Paule!B66</f>
        <v>0</v>
      </c>
      <c r="H57" s="6">
        <f>Sébastien_FAU!B65</f>
        <v>0</v>
      </c>
    </row>
    <row r="58" spans="1:8" x14ac:dyDescent="0.25">
      <c r="A58" s="6">
        <f>David!B65</f>
        <v>0</v>
      </c>
      <c r="B58" s="6">
        <f>Jérôme!B68</f>
        <v>0</v>
      </c>
      <c r="C58" s="6">
        <f>Steve!B67</f>
        <v>0</v>
      </c>
      <c r="D58" s="6">
        <f>Nicolas!B66</f>
        <v>0</v>
      </c>
      <c r="E58" s="6">
        <f>Vincent!B62</f>
        <v>0</v>
      </c>
      <c r="F58" s="6">
        <f>Sébastien_STL!B67</f>
        <v>0</v>
      </c>
      <c r="G58" s="6">
        <f>Paule!B67</f>
        <v>0</v>
      </c>
      <c r="H58" s="6">
        <f>Sébastien_FAU!B66</f>
        <v>0</v>
      </c>
    </row>
    <row r="59" spans="1:8" x14ac:dyDescent="0.25">
      <c r="A59" s="6">
        <f>David!B66</f>
        <v>0</v>
      </c>
      <c r="B59" s="6">
        <f>Jérôme!B69</f>
        <v>0</v>
      </c>
      <c r="C59" s="6">
        <f>Steve!B68</f>
        <v>0</v>
      </c>
      <c r="D59" s="6">
        <f>Nicolas!B67</f>
        <v>0</v>
      </c>
      <c r="E59" s="6">
        <f>Vincent!B63</f>
        <v>0</v>
      </c>
      <c r="F59" s="6">
        <f>Sébastien_STL!B68</f>
        <v>0</v>
      </c>
      <c r="G59" s="6">
        <f>Paule!B68</f>
        <v>0</v>
      </c>
      <c r="H59" s="6">
        <f>Sébastien_FAU!B67</f>
        <v>0</v>
      </c>
    </row>
    <row r="60" spans="1:8" x14ac:dyDescent="0.25">
      <c r="A60" s="6">
        <f>David!B67</f>
        <v>0</v>
      </c>
      <c r="B60" s="6">
        <f>Jérôme!B70</f>
        <v>0</v>
      </c>
      <c r="C60" s="6">
        <f>Steve!B69</f>
        <v>0</v>
      </c>
      <c r="D60" s="6">
        <f>Nicolas!B68</f>
        <v>0</v>
      </c>
      <c r="E60" s="6">
        <f>Vincent!B64</f>
        <v>0</v>
      </c>
      <c r="F60" s="6">
        <f>Sébastien_STL!B69</f>
        <v>0</v>
      </c>
      <c r="G60" s="6">
        <f>Paule!B69</f>
        <v>0</v>
      </c>
      <c r="H60" s="6">
        <f>Sébastien_FAU!B68</f>
        <v>0</v>
      </c>
    </row>
    <row r="61" spans="1:8" x14ac:dyDescent="0.25">
      <c r="A61" s="6">
        <f>David!B68</f>
        <v>0</v>
      </c>
      <c r="B61" s="6">
        <f>Jérôme!B71</f>
        <v>0</v>
      </c>
      <c r="C61" s="6">
        <f>Steve!B70</f>
        <v>0</v>
      </c>
      <c r="D61" s="6">
        <f>Nicolas!B69</f>
        <v>0</v>
      </c>
      <c r="E61" s="6">
        <f>Vincent!B65</f>
        <v>0</v>
      </c>
      <c r="F61" s="6">
        <f>Sébastien_STL!B70</f>
        <v>0</v>
      </c>
      <c r="G61" s="6">
        <f>Paule!B70</f>
        <v>0</v>
      </c>
      <c r="H61" s="6">
        <f>Sébastien_FAU!B69</f>
        <v>0</v>
      </c>
    </row>
    <row r="62" spans="1:8" x14ac:dyDescent="0.25">
      <c r="A62" s="6">
        <f>David!B69</f>
        <v>0</v>
      </c>
      <c r="B62" s="6">
        <f>Jérôme!B72</f>
        <v>0</v>
      </c>
      <c r="C62" s="6">
        <f>Steve!B71</f>
        <v>0</v>
      </c>
      <c r="D62" s="6">
        <f>Nicolas!B70</f>
        <v>0</v>
      </c>
      <c r="E62" s="6">
        <f>Vincent!B66</f>
        <v>0</v>
      </c>
      <c r="F62" s="6">
        <f>Sébastien_STL!B71</f>
        <v>0</v>
      </c>
      <c r="G62" s="6">
        <f>Paule!B71</f>
        <v>0</v>
      </c>
      <c r="H62" s="6">
        <f>Sébastien_FAU!B70</f>
        <v>0</v>
      </c>
    </row>
    <row r="63" spans="1:8" x14ac:dyDescent="0.25">
      <c r="A63" s="6">
        <f>David!B70</f>
        <v>0</v>
      </c>
      <c r="B63" s="6">
        <f>Jérôme!B73</f>
        <v>0</v>
      </c>
      <c r="C63" s="6">
        <f>Steve!B72</f>
        <v>0</v>
      </c>
      <c r="D63" s="6">
        <f>Nicolas!B71</f>
        <v>0</v>
      </c>
      <c r="E63" s="6">
        <f>Vincent!B67</f>
        <v>0</v>
      </c>
      <c r="F63" s="6">
        <f>Sébastien_STL!B72</f>
        <v>0</v>
      </c>
      <c r="G63" s="6">
        <f>Paule!B72</f>
        <v>0</v>
      </c>
      <c r="H63" s="6">
        <f>Sébastien_FAU!B71</f>
        <v>0</v>
      </c>
    </row>
    <row r="64" spans="1:8" x14ac:dyDescent="0.25">
      <c r="A64" s="6">
        <f>David!B71</f>
        <v>0</v>
      </c>
      <c r="B64" s="6">
        <f>Jérôme!B74</f>
        <v>0</v>
      </c>
      <c r="C64" s="6">
        <f>Steve!B73</f>
        <v>0</v>
      </c>
      <c r="D64" s="6">
        <f>Nicolas!B72</f>
        <v>0</v>
      </c>
      <c r="E64" s="6">
        <f>Vincent!B68</f>
        <v>0</v>
      </c>
      <c r="F64" s="6">
        <f>Sébastien_STL!B73</f>
        <v>0</v>
      </c>
      <c r="G64" s="6">
        <f>Paule!B73</f>
        <v>0</v>
      </c>
      <c r="H64" s="6">
        <f>Sébastien_FAU!B72</f>
        <v>0</v>
      </c>
    </row>
  </sheetData>
  <phoneticPr fontId="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3"/>
  <sheetViews>
    <sheetView topLeftCell="C1" workbookViewId="0">
      <selection activeCell="H27" sqref="H27"/>
    </sheetView>
  </sheetViews>
  <sheetFormatPr baseColWidth="10" defaultRowHeight="15" x14ac:dyDescent="0.25"/>
  <cols>
    <col min="1" max="1" width="24.28515625" bestFit="1" customWidth="1"/>
    <col min="2" max="5" width="24.28515625" customWidth="1"/>
    <col min="6" max="6" width="21.28515625" bestFit="1" customWidth="1"/>
    <col min="7" max="7" width="4.140625" bestFit="1" customWidth="1"/>
    <col min="8" max="12" width="15.28515625" bestFit="1" customWidth="1"/>
    <col min="13" max="14" width="14.28515625" bestFit="1" customWidth="1"/>
  </cols>
  <sheetData>
    <row r="1" spans="1:14" x14ac:dyDescent="0.25">
      <c r="A1" t="s">
        <v>36</v>
      </c>
      <c r="F1" t="s">
        <v>68</v>
      </c>
      <c r="G1" t="s">
        <v>69</v>
      </c>
      <c r="H1" t="s">
        <v>1008</v>
      </c>
      <c r="I1" t="s">
        <v>1009</v>
      </c>
      <c r="J1" t="s">
        <v>1008</v>
      </c>
      <c r="K1" t="s">
        <v>1009</v>
      </c>
      <c r="L1" t="s">
        <v>1010</v>
      </c>
      <c r="M1" t="s">
        <v>1011</v>
      </c>
      <c r="N1" t="s">
        <v>1012</v>
      </c>
    </row>
    <row r="2" spans="1:14" x14ac:dyDescent="0.25">
      <c r="A2" t="s">
        <v>1145</v>
      </c>
      <c r="B2" s="39">
        <f>SEARCH(" ",A2,1)</f>
        <v>5</v>
      </c>
      <c r="C2" s="39" t="str">
        <f>LEFT(A2,B2-1)</f>
        <v>A.J.</v>
      </c>
      <c r="D2" s="39" t="str">
        <f>MID(A2,B2+1,LEN(A2)-B2)</f>
        <v>Greer</v>
      </c>
      <c r="E2" s="39" t="str">
        <f>C2&amp;" "&amp;D2</f>
        <v>A.J. Greer</v>
      </c>
      <c r="F2" t="s">
        <v>1035</v>
      </c>
      <c r="G2" t="s">
        <v>93</v>
      </c>
      <c r="H2" s="292">
        <v>750000</v>
      </c>
      <c r="I2" s="292">
        <v>0</v>
      </c>
      <c r="J2" s="292">
        <v>750000</v>
      </c>
      <c r="K2" s="292" t="s">
        <v>8</v>
      </c>
      <c r="L2" s="292">
        <v>0</v>
      </c>
      <c r="M2" s="292">
        <v>0</v>
      </c>
      <c r="N2" s="292">
        <v>0</v>
      </c>
    </row>
    <row r="3" spans="1:14" x14ac:dyDescent="0.25">
      <c r="A3" t="s">
        <v>1053</v>
      </c>
      <c r="B3" s="39">
        <f t="shared" ref="B3:B66" si="0">SEARCH(" ",A3,1)</f>
        <v>6</v>
      </c>
      <c r="C3" s="39" t="str">
        <f t="shared" ref="C3:C66" si="1">LEFT(A3,B3-1)</f>
        <v>Aaron</v>
      </c>
      <c r="D3" s="39" t="str">
        <f t="shared" ref="D3:D66" si="2">MID(A3,B3+1,LEN(A3)-B3)</f>
        <v>Ekblad</v>
      </c>
      <c r="E3" s="39" t="str">
        <f t="shared" ref="E3:E66" si="3">C3&amp;" "&amp;D3</f>
        <v>Aaron Ekblad</v>
      </c>
      <c r="F3" t="s">
        <v>1029</v>
      </c>
      <c r="G3" t="s">
        <v>381</v>
      </c>
      <c r="H3" s="292">
        <v>7500000</v>
      </c>
      <c r="I3" s="292">
        <v>7500000</v>
      </c>
      <c r="J3" s="292">
        <v>7000000</v>
      </c>
      <c r="K3" s="292">
        <v>9000000</v>
      </c>
      <c r="L3" s="292">
        <v>6000000</v>
      </c>
      <c r="M3" s="292">
        <v>9000000</v>
      </c>
      <c r="N3" s="292">
        <v>6000000</v>
      </c>
    </row>
    <row r="4" spans="1:14" x14ac:dyDescent="0.25">
      <c r="A4" t="s">
        <v>946</v>
      </c>
      <c r="B4" s="39">
        <f t="shared" si="0"/>
        <v>5</v>
      </c>
      <c r="C4" s="39" t="str">
        <f t="shared" si="1"/>
        <v>Adam</v>
      </c>
      <c r="D4" s="39" t="str">
        <f t="shared" si="2"/>
        <v>Brooks</v>
      </c>
      <c r="E4" s="39" t="str">
        <f t="shared" si="3"/>
        <v>Adam Brooks</v>
      </c>
      <c r="F4" t="s">
        <v>1036</v>
      </c>
      <c r="G4" t="s">
        <v>73</v>
      </c>
      <c r="H4" s="292">
        <v>925000</v>
      </c>
      <c r="I4" s="292">
        <v>925000</v>
      </c>
      <c r="J4" s="292">
        <v>742500</v>
      </c>
      <c r="K4" s="292">
        <v>792500</v>
      </c>
      <c r="L4" s="292" t="s">
        <v>8</v>
      </c>
      <c r="M4" s="292">
        <v>0</v>
      </c>
      <c r="N4" s="292">
        <v>0</v>
      </c>
    </row>
    <row r="5" spans="1:14" x14ac:dyDescent="0.25">
      <c r="A5" t="s">
        <v>820</v>
      </c>
      <c r="B5" s="39">
        <f t="shared" si="0"/>
        <v>5</v>
      </c>
      <c r="C5" s="39" t="str">
        <f t="shared" si="1"/>
        <v>Adam</v>
      </c>
      <c r="D5" s="39" t="str">
        <f t="shared" si="2"/>
        <v>Gaudette</v>
      </c>
      <c r="E5" s="39" t="str">
        <f t="shared" si="3"/>
        <v>Adam Gaudette</v>
      </c>
      <c r="F5" t="s">
        <v>1039</v>
      </c>
      <c r="G5" t="s">
        <v>73</v>
      </c>
      <c r="H5" s="292">
        <v>1491667</v>
      </c>
      <c r="I5" s="292">
        <v>1491667</v>
      </c>
      <c r="J5" s="292">
        <v>925000</v>
      </c>
      <c r="K5" s="292">
        <v>925000</v>
      </c>
      <c r="L5" s="292" t="s">
        <v>8</v>
      </c>
      <c r="M5" s="292">
        <v>0</v>
      </c>
      <c r="N5" s="292">
        <v>0</v>
      </c>
    </row>
    <row r="6" spans="1:14" x14ac:dyDescent="0.25">
      <c r="A6" t="s">
        <v>857</v>
      </c>
      <c r="B6" s="39">
        <f t="shared" si="0"/>
        <v>5</v>
      </c>
      <c r="C6" s="39" t="str">
        <f t="shared" si="1"/>
        <v>Adam</v>
      </c>
      <c r="D6" s="39" t="str">
        <f t="shared" si="2"/>
        <v>Helewka</v>
      </c>
      <c r="E6" s="39" t="str">
        <f t="shared" si="3"/>
        <v>Adam Helewka</v>
      </c>
      <c r="F6" t="s">
        <v>1024</v>
      </c>
      <c r="G6" t="s">
        <v>93</v>
      </c>
      <c r="H6" s="292">
        <v>800000</v>
      </c>
      <c r="I6" s="292">
        <v>0</v>
      </c>
      <c r="J6" s="292">
        <v>730000</v>
      </c>
      <c r="K6" s="292" t="s">
        <v>8</v>
      </c>
      <c r="L6" s="292">
        <v>0</v>
      </c>
      <c r="M6" s="292">
        <v>0</v>
      </c>
      <c r="N6" s="292">
        <v>0</v>
      </c>
    </row>
    <row r="7" spans="1:14" x14ac:dyDescent="0.25">
      <c r="A7" t="s">
        <v>703</v>
      </c>
      <c r="B7" s="39">
        <f t="shared" si="0"/>
        <v>5</v>
      </c>
      <c r="C7" s="39" t="str">
        <f t="shared" si="1"/>
        <v>Adam</v>
      </c>
      <c r="D7" s="39" t="str">
        <f t="shared" si="2"/>
        <v>Henrique</v>
      </c>
      <c r="E7" s="39" t="str">
        <f t="shared" si="3"/>
        <v>Adam Henrique</v>
      </c>
      <c r="F7" t="s">
        <v>1019</v>
      </c>
      <c r="G7" t="s">
        <v>73</v>
      </c>
      <c r="H7" s="292">
        <v>4000000</v>
      </c>
      <c r="I7" s="292">
        <v>0</v>
      </c>
      <c r="J7" s="292">
        <v>5500000</v>
      </c>
      <c r="K7" s="292" t="s">
        <v>7</v>
      </c>
      <c r="L7" s="292">
        <v>0</v>
      </c>
      <c r="M7" s="292">
        <v>0</v>
      </c>
      <c r="N7" s="292">
        <v>0</v>
      </c>
    </row>
    <row r="8" spans="1:14" x14ac:dyDescent="0.25">
      <c r="A8" t="s">
        <v>429</v>
      </c>
      <c r="B8" s="39">
        <f t="shared" si="0"/>
        <v>5</v>
      </c>
      <c r="C8" s="39" t="str">
        <f t="shared" si="1"/>
        <v>Adam</v>
      </c>
      <c r="D8" s="39" t="str">
        <f t="shared" si="2"/>
        <v>Johnson</v>
      </c>
      <c r="E8" s="39" t="str">
        <f t="shared" si="3"/>
        <v>Adam Johnson</v>
      </c>
      <c r="F8" t="s">
        <v>1016</v>
      </c>
      <c r="G8" t="s">
        <v>73</v>
      </c>
      <c r="H8" s="292">
        <v>925000</v>
      </c>
      <c r="I8" s="292">
        <v>0</v>
      </c>
      <c r="J8" s="292">
        <v>925000</v>
      </c>
      <c r="K8" s="292" t="s">
        <v>8</v>
      </c>
      <c r="L8" s="292">
        <v>0</v>
      </c>
      <c r="M8" s="292">
        <v>0</v>
      </c>
      <c r="N8" s="292">
        <v>0</v>
      </c>
    </row>
    <row r="9" spans="1:14" x14ac:dyDescent="0.25">
      <c r="A9" t="s">
        <v>1099</v>
      </c>
      <c r="B9" s="39">
        <f t="shared" si="0"/>
        <v>5</v>
      </c>
      <c r="C9" s="39" t="str">
        <f t="shared" si="1"/>
        <v>Adam</v>
      </c>
      <c r="D9" s="39" t="str">
        <f t="shared" si="2"/>
        <v>Larsson</v>
      </c>
      <c r="E9" s="39" t="str">
        <f t="shared" si="3"/>
        <v>Adam Larsson</v>
      </c>
      <c r="F9" t="s">
        <v>1022</v>
      </c>
      <c r="G9" t="s">
        <v>381</v>
      </c>
      <c r="H9" s="292">
        <v>4166670</v>
      </c>
      <c r="I9" s="292">
        <v>4166670</v>
      </c>
      <c r="J9" s="292">
        <v>4850000</v>
      </c>
      <c r="K9" s="292">
        <v>5050000</v>
      </c>
      <c r="L9" s="292">
        <v>5100000</v>
      </c>
      <c r="M9" s="292" t="s">
        <v>7</v>
      </c>
      <c r="N9" s="292">
        <v>0</v>
      </c>
    </row>
    <row r="10" spans="1:14" x14ac:dyDescent="0.25">
      <c r="A10" t="s">
        <v>542</v>
      </c>
      <c r="B10" s="39">
        <f t="shared" si="0"/>
        <v>5</v>
      </c>
      <c r="C10" s="39" t="str">
        <f t="shared" si="1"/>
        <v>Adam</v>
      </c>
      <c r="D10" s="39" t="str">
        <f t="shared" si="2"/>
        <v>McQuaid</v>
      </c>
      <c r="E10" s="39" t="str">
        <f t="shared" si="3"/>
        <v>Adam McQuaid</v>
      </c>
      <c r="F10" t="s">
        <v>1032</v>
      </c>
      <c r="G10" t="s">
        <v>381</v>
      </c>
      <c r="H10" s="292">
        <v>2750000</v>
      </c>
      <c r="I10" s="292">
        <v>0</v>
      </c>
      <c r="J10" s="292">
        <v>2000000</v>
      </c>
      <c r="K10" s="292" t="s">
        <v>7</v>
      </c>
      <c r="L10" s="292">
        <v>0</v>
      </c>
      <c r="M10" s="292">
        <v>0</v>
      </c>
      <c r="N10" s="292">
        <v>0</v>
      </c>
    </row>
    <row r="11" spans="1:14" x14ac:dyDescent="0.25">
      <c r="A11" t="s">
        <v>415</v>
      </c>
      <c r="B11" s="39">
        <f t="shared" si="0"/>
        <v>5</v>
      </c>
      <c r="C11" s="39" t="str">
        <f t="shared" si="1"/>
        <v>Adam</v>
      </c>
      <c r="D11" s="39" t="str">
        <f t="shared" si="2"/>
        <v>Musil</v>
      </c>
      <c r="E11" s="39" t="str">
        <f t="shared" si="3"/>
        <v>Adam Musil</v>
      </c>
      <c r="F11" t="s">
        <v>1028</v>
      </c>
      <c r="G11" t="s">
        <v>73</v>
      </c>
      <c r="H11" s="292">
        <v>858333</v>
      </c>
      <c r="I11" s="292">
        <v>0</v>
      </c>
      <c r="J11" s="292">
        <v>812500</v>
      </c>
      <c r="K11" s="292" t="s">
        <v>8</v>
      </c>
      <c r="L11" s="292">
        <v>0</v>
      </c>
      <c r="M11" s="292">
        <v>0</v>
      </c>
      <c r="N11" s="292">
        <v>0</v>
      </c>
    </row>
    <row r="12" spans="1:14" x14ac:dyDescent="0.25">
      <c r="A12" t="s">
        <v>904</v>
      </c>
      <c r="B12" s="39">
        <f t="shared" si="0"/>
        <v>5</v>
      </c>
      <c r="C12" s="39" t="str">
        <f t="shared" si="1"/>
        <v>Adam</v>
      </c>
      <c r="D12" s="39" t="str">
        <f t="shared" si="2"/>
        <v>Pelech</v>
      </c>
      <c r="E12" s="39" t="str">
        <f t="shared" si="3"/>
        <v>Adam Pelech</v>
      </c>
      <c r="F12" t="s">
        <v>1042</v>
      </c>
      <c r="G12" t="s">
        <v>381</v>
      </c>
      <c r="H12" s="292">
        <v>1600000</v>
      </c>
      <c r="I12" s="292">
        <v>1600000</v>
      </c>
      <c r="J12" s="292">
        <v>1100000</v>
      </c>
      <c r="K12" s="292">
        <v>1925000</v>
      </c>
      <c r="L12" s="292">
        <v>2500000</v>
      </c>
      <c r="M12" s="292" t="s">
        <v>8</v>
      </c>
      <c r="N12" s="292">
        <v>0</v>
      </c>
    </row>
    <row r="13" spans="1:14" x14ac:dyDescent="0.25">
      <c r="A13" t="s">
        <v>856</v>
      </c>
      <c r="B13" s="39">
        <f t="shared" si="0"/>
        <v>5</v>
      </c>
      <c r="C13" s="39" t="str">
        <f t="shared" si="1"/>
        <v>Adin</v>
      </c>
      <c r="D13" s="39" t="str">
        <f t="shared" si="2"/>
        <v>Hill</v>
      </c>
      <c r="E13" s="39" t="str">
        <f t="shared" si="3"/>
        <v>Adin Hill</v>
      </c>
      <c r="F13" t="s">
        <v>1034</v>
      </c>
      <c r="G13" t="s">
        <v>127</v>
      </c>
      <c r="H13" s="292">
        <v>925000</v>
      </c>
      <c r="I13" s="292">
        <v>0</v>
      </c>
      <c r="J13" s="292">
        <v>767500</v>
      </c>
      <c r="K13" s="292" t="s">
        <v>8</v>
      </c>
      <c r="L13" s="292">
        <v>0</v>
      </c>
      <c r="M13" s="292">
        <v>0</v>
      </c>
      <c r="N13" s="292">
        <v>0</v>
      </c>
    </row>
    <row r="14" spans="1:14" x14ac:dyDescent="0.25">
      <c r="A14" t="s">
        <v>497</v>
      </c>
      <c r="B14" s="39">
        <f t="shared" si="0"/>
        <v>7</v>
      </c>
      <c r="C14" s="39" t="str">
        <f t="shared" si="1"/>
        <v>Adrian</v>
      </c>
      <c r="D14" s="39" t="str">
        <f t="shared" si="2"/>
        <v>Kempe</v>
      </c>
      <c r="E14" s="39" t="str">
        <f t="shared" si="3"/>
        <v>Adrian Kempe</v>
      </c>
      <c r="F14" t="s">
        <v>1014</v>
      </c>
      <c r="G14" t="s">
        <v>73</v>
      </c>
      <c r="H14" s="292">
        <v>894167</v>
      </c>
      <c r="I14" s="292">
        <v>0</v>
      </c>
      <c r="J14" s="292">
        <v>832500</v>
      </c>
      <c r="K14" s="292" t="s">
        <v>8</v>
      </c>
      <c r="L14" s="292">
        <v>0</v>
      </c>
      <c r="M14" s="292">
        <v>0</v>
      </c>
      <c r="N14" s="292">
        <v>0</v>
      </c>
    </row>
    <row r="15" spans="1:14" x14ac:dyDescent="0.25">
      <c r="A15" t="s">
        <v>562</v>
      </c>
      <c r="B15" s="39">
        <f t="shared" si="0"/>
        <v>3</v>
      </c>
      <c r="C15" s="39" t="str">
        <f t="shared" si="1"/>
        <v>Al</v>
      </c>
      <c r="D15" s="39" t="str">
        <f t="shared" si="2"/>
        <v>Montoya</v>
      </c>
      <c r="E15" s="39" t="str">
        <f t="shared" si="3"/>
        <v>Al Montoya</v>
      </c>
      <c r="F15" t="s">
        <v>1022</v>
      </c>
      <c r="G15" t="s">
        <v>127</v>
      </c>
      <c r="H15" s="292">
        <v>1062500</v>
      </c>
      <c r="I15" s="292">
        <v>0</v>
      </c>
      <c r="J15" s="292">
        <v>1125000</v>
      </c>
      <c r="K15" s="292" t="s">
        <v>7</v>
      </c>
      <c r="L15" s="292">
        <v>0</v>
      </c>
      <c r="M15" s="292">
        <v>0</v>
      </c>
      <c r="N15" s="292">
        <v>0</v>
      </c>
    </row>
    <row r="16" spans="1:14" x14ac:dyDescent="0.25">
      <c r="A16" t="s">
        <v>499</v>
      </c>
      <c r="B16" s="39">
        <f t="shared" si="0"/>
        <v>5</v>
      </c>
      <c r="C16" s="39" t="str">
        <f t="shared" si="1"/>
        <v>Alec</v>
      </c>
      <c r="D16" s="39" t="str">
        <f t="shared" si="2"/>
        <v>Martinez</v>
      </c>
      <c r="E16" s="39" t="str">
        <f t="shared" si="3"/>
        <v>Alec Martinez</v>
      </c>
      <c r="F16" t="s">
        <v>1014</v>
      </c>
      <c r="G16" t="s">
        <v>382</v>
      </c>
      <c r="H16" s="292">
        <v>4000000</v>
      </c>
      <c r="I16" s="292">
        <v>4000000</v>
      </c>
      <c r="J16" s="292">
        <v>4050000</v>
      </c>
      <c r="K16" s="292">
        <v>4150000</v>
      </c>
      <c r="L16" s="292">
        <v>4000000</v>
      </c>
      <c r="M16" s="292" t="s">
        <v>7</v>
      </c>
      <c r="N16" s="292">
        <v>0</v>
      </c>
    </row>
    <row r="17" spans="1:14" x14ac:dyDescent="0.25">
      <c r="A17" t="s">
        <v>270</v>
      </c>
      <c r="B17" s="39">
        <f t="shared" si="0"/>
        <v>11</v>
      </c>
      <c r="C17" s="39" t="str">
        <f t="shared" si="1"/>
        <v>Aleksander</v>
      </c>
      <c r="D17" s="39" t="str">
        <f t="shared" si="2"/>
        <v>Barkov</v>
      </c>
      <c r="E17" s="39" t="str">
        <f t="shared" si="3"/>
        <v>Aleksander Barkov</v>
      </c>
      <c r="F17" t="s">
        <v>1029</v>
      </c>
      <c r="G17" t="s">
        <v>73</v>
      </c>
      <c r="H17" s="292">
        <v>5900000</v>
      </c>
      <c r="I17" s="292">
        <v>5900000</v>
      </c>
      <c r="J17" s="292">
        <v>6250000</v>
      </c>
      <c r="K17" s="292">
        <v>6900000</v>
      </c>
      <c r="L17" s="292">
        <v>4750000</v>
      </c>
      <c r="M17" s="292">
        <v>7750000</v>
      </c>
      <c r="N17" s="292" t="s">
        <v>7</v>
      </c>
    </row>
    <row r="18" spans="1:14" x14ac:dyDescent="0.25">
      <c r="A18" t="s">
        <v>986</v>
      </c>
      <c r="B18" s="39">
        <f t="shared" si="0"/>
        <v>7</v>
      </c>
      <c r="C18" s="39" t="str">
        <f t="shared" si="1"/>
        <v>Aleksi</v>
      </c>
      <c r="D18" s="39" t="str">
        <f t="shared" si="2"/>
        <v>Saarela</v>
      </c>
      <c r="E18" s="39" t="str">
        <f t="shared" si="3"/>
        <v>Aleksi Saarela</v>
      </c>
      <c r="F18" t="s">
        <v>1038</v>
      </c>
      <c r="G18" t="s">
        <v>73</v>
      </c>
      <c r="H18" s="292">
        <v>894167</v>
      </c>
      <c r="I18" s="292">
        <v>894167</v>
      </c>
      <c r="J18" s="292">
        <v>767500</v>
      </c>
      <c r="K18" s="292">
        <v>750000</v>
      </c>
      <c r="L18" s="292" t="s">
        <v>8</v>
      </c>
      <c r="M18" s="292">
        <v>0</v>
      </c>
      <c r="N18" s="292">
        <v>0</v>
      </c>
    </row>
    <row r="19" spans="1:14" x14ac:dyDescent="0.25">
      <c r="A19" t="s">
        <v>826</v>
      </c>
      <c r="B19" s="39">
        <f t="shared" si="0"/>
        <v>5</v>
      </c>
      <c r="C19" s="39" t="str">
        <f t="shared" si="1"/>
        <v>Alex</v>
      </c>
      <c r="D19" s="39" t="str">
        <f t="shared" si="2"/>
        <v>Biega</v>
      </c>
      <c r="E19" s="39" t="str">
        <f t="shared" si="3"/>
        <v>Alex Biega</v>
      </c>
      <c r="F19" t="s">
        <v>1039</v>
      </c>
      <c r="G19" t="s">
        <v>381</v>
      </c>
      <c r="H19" s="292">
        <v>825000</v>
      </c>
      <c r="I19" s="292">
        <v>825000</v>
      </c>
      <c r="J19" s="292">
        <v>950000</v>
      </c>
      <c r="K19" s="292">
        <v>700000</v>
      </c>
      <c r="L19" s="292" t="s">
        <v>7</v>
      </c>
      <c r="M19" s="292">
        <v>0</v>
      </c>
      <c r="N19" s="292">
        <v>0</v>
      </c>
    </row>
    <row r="20" spans="1:14" x14ac:dyDescent="0.25">
      <c r="A20" t="s">
        <v>614</v>
      </c>
      <c r="B20" s="39">
        <f t="shared" si="0"/>
        <v>5</v>
      </c>
      <c r="C20" s="39" t="str">
        <f t="shared" si="1"/>
        <v>Alex</v>
      </c>
      <c r="D20" s="39" t="str">
        <f t="shared" si="2"/>
        <v>DeBrincat</v>
      </c>
      <c r="E20" s="39" t="str">
        <f t="shared" si="3"/>
        <v>Alex DeBrincat</v>
      </c>
      <c r="F20" t="s">
        <v>1013</v>
      </c>
      <c r="G20" t="s">
        <v>88</v>
      </c>
      <c r="H20" s="292">
        <v>894167</v>
      </c>
      <c r="I20" s="292">
        <v>894167</v>
      </c>
      <c r="J20" s="292">
        <v>792500</v>
      </c>
      <c r="K20" s="292">
        <v>800000</v>
      </c>
      <c r="L20" s="292" t="s">
        <v>8</v>
      </c>
      <c r="M20" s="292">
        <v>0</v>
      </c>
      <c r="N20" s="292">
        <v>0</v>
      </c>
    </row>
    <row r="21" spans="1:14" x14ac:dyDescent="0.25">
      <c r="A21" t="s">
        <v>433</v>
      </c>
      <c r="B21" s="39">
        <f t="shared" si="0"/>
        <v>5</v>
      </c>
      <c r="C21" s="39" t="str">
        <f t="shared" si="1"/>
        <v>Alex</v>
      </c>
      <c r="D21" s="39" t="str">
        <f t="shared" si="2"/>
        <v>D'Orio</v>
      </c>
      <c r="E21" s="39" t="str">
        <f t="shared" si="3"/>
        <v>Alex D'Orio</v>
      </c>
      <c r="F21" t="s">
        <v>1016</v>
      </c>
      <c r="G21" t="s">
        <v>127</v>
      </c>
      <c r="H21" s="292">
        <v>716667</v>
      </c>
      <c r="I21" s="292">
        <v>716667</v>
      </c>
      <c r="J21" s="292">
        <v>700000</v>
      </c>
      <c r="K21" s="292">
        <v>750000</v>
      </c>
      <c r="L21" s="292" t="s">
        <v>8</v>
      </c>
      <c r="M21" s="292">
        <v>0</v>
      </c>
      <c r="N21" s="292">
        <v>0</v>
      </c>
    </row>
    <row r="22" spans="1:14" x14ac:dyDescent="0.25">
      <c r="A22" t="s">
        <v>717</v>
      </c>
      <c r="B22" s="39">
        <f t="shared" si="0"/>
        <v>5</v>
      </c>
      <c r="C22" s="39" t="str">
        <f t="shared" si="1"/>
        <v>Alex</v>
      </c>
      <c r="D22" s="39" t="str">
        <f t="shared" si="2"/>
        <v>Dostie</v>
      </c>
      <c r="E22" s="39" t="str">
        <f t="shared" si="3"/>
        <v>Alex Dostie</v>
      </c>
      <c r="F22" t="s">
        <v>1019</v>
      </c>
      <c r="G22" t="s">
        <v>73</v>
      </c>
      <c r="H22" s="292">
        <v>925000</v>
      </c>
      <c r="I22" s="292">
        <v>925000</v>
      </c>
      <c r="J22" s="292">
        <v>742500</v>
      </c>
      <c r="K22" s="292">
        <v>792500</v>
      </c>
      <c r="L22" s="292" t="s">
        <v>8</v>
      </c>
      <c r="M22" s="292">
        <v>0</v>
      </c>
      <c r="N22" s="292">
        <v>0</v>
      </c>
    </row>
    <row r="23" spans="1:14" x14ac:dyDescent="0.25">
      <c r="A23" t="s">
        <v>174</v>
      </c>
      <c r="B23" s="39">
        <f t="shared" si="0"/>
        <v>5</v>
      </c>
      <c r="C23" s="39" t="str">
        <f t="shared" si="1"/>
        <v>Alex</v>
      </c>
      <c r="D23" s="39" t="str">
        <f t="shared" si="2"/>
        <v>Formenton</v>
      </c>
      <c r="E23" s="39" t="str">
        <f t="shared" si="3"/>
        <v>Alex Formenton</v>
      </c>
      <c r="F23" t="s">
        <v>1031</v>
      </c>
      <c r="G23" t="s">
        <v>93</v>
      </c>
      <c r="H23" s="292">
        <v>925000</v>
      </c>
      <c r="I23" s="292">
        <v>925000</v>
      </c>
      <c r="J23" s="292">
        <v>792500</v>
      </c>
      <c r="K23" s="292">
        <v>817500</v>
      </c>
      <c r="L23" s="292" t="s">
        <v>8</v>
      </c>
      <c r="M23" s="292">
        <v>0</v>
      </c>
      <c r="N23" s="292">
        <v>0</v>
      </c>
    </row>
    <row r="24" spans="1:14" x14ac:dyDescent="0.25">
      <c r="A24" t="s">
        <v>277</v>
      </c>
      <c r="B24" s="39">
        <f t="shared" si="0"/>
        <v>5</v>
      </c>
      <c r="C24" s="39" t="str">
        <f t="shared" si="1"/>
        <v>Alex</v>
      </c>
      <c r="D24" s="39" t="str">
        <f t="shared" si="2"/>
        <v>Galchenyuk</v>
      </c>
      <c r="E24" s="39" t="str">
        <f t="shared" si="3"/>
        <v>Alex Galchenyuk</v>
      </c>
      <c r="F24" t="s">
        <v>1034</v>
      </c>
      <c r="G24" t="s">
        <v>73</v>
      </c>
      <c r="H24" s="292">
        <v>4900000</v>
      </c>
      <c r="I24" s="292">
        <v>4900000</v>
      </c>
      <c r="J24" s="292">
        <v>4900000</v>
      </c>
      <c r="K24" s="292">
        <v>4900000</v>
      </c>
      <c r="L24" s="292" t="s">
        <v>7</v>
      </c>
      <c r="M24" s="292">
        <v>0</v>
      </c>
      <c r="N24" s="292">
        <v>0</v>
      </c>
    </row>
    <row r="25" spans="1:14" x14ac:dyDescent="0.25">
      <c r="A25" t="s">
        <v>1079</v>
      </c>
      <c r="B25" s="39">
        <f t="shared" si="0"/>
        <v>5</v>
      </c>
      <c r="C25" s="39" t="str">
        <f t="shared" si="1"/>
        <v>Alex</v>
      </c>
      <c r="D25" s="39" t="str">
        <f t="shared" si="2"/>
        <v>Goligoski</v>
      </c>
      <c r="E25" s="39" t="str">
        <f t="shared" si="3"/>
        <v>Alex Goligoski</v>
      </c>
      <c r="F25" t="s">
        <v>1034</v>
      </c>
      <c r="G25" t="s">
        <v>382</v>
      </c>
      <c r="H25" s="292">
        <v>5475000</v>
      </c>
      <c r="I25" s="292">
        <v>5475000</v>
      </c>
      <c r="J25" s="292">
        <v>6100000</v>
      </c>
      <c r="K25" s="292">
        <v>5800000</v>
      </c>
      <c r="L25" s="292">
        <v>4000000</v>
      </c>
      <c r="M25" s="292" t="s">
        <v>7</v>
      </c>
      <c r="N25" s="292">
        <v>0</v>
      </c>
    </row>
    <row r="26" spans="1:14" x14ac:dyDescent="0.25">
      <c r="A26" t="s">
        <v>496</v>
      </c>
      <c r="B26" s="39">
        <f t="shared" si="0"/>
        <v>5</v>
      </c>
      <c r="C26" s="39" t="str">
        <f t="shared" si="1"/>
        <v>Alex</v>
      </c>
      <c r="D26" s="39" t="str">
        <f t="shared" si="2"/>
        <v>Iafallo</v>
      </c>
      <c r="E26" s="39" t="str">
        <f t="shared" si="3"/>
        <v>Alex Iafallo</v>
      </c>
      <c r="F26" t="s">
        <v>1014</v>
      </c>
      <c r="G26" t="s">
        <v>93</v>
      </c>
      <c r="H26" s="292">
        <v>925000</v>
      </c>
      <c r="I26" s="292">
        <v>0</v>
      </c>
      <c r="J26" s="292">
        <v>925000</v>
      </c>
      <c r="K26" s="292" t="s">
        <v>8</v>
      </c>
      <c r="L26" s="292">
        <v>0</v>
      </c>
      <c r="M26" s="292">
        <v>0</v>
      </c>
      <c r="N26" s="292">
        <v>0</v>
      </c>
    </row>
    <row r="27" spans="1:14" x14ac:dyDescent="0.25">
      <c r="A27" t="s">
        <v>516</v>
      </c>
      <c r="B27" s="39">
        <f t="shared" si="0"/>
        <v>5</v>
      </c>
      <c r="C27" s="39" t="str">
        <f t="shared" si="1"/>
        <v>Alex</v>
      </c>
      <c r="D27" s="39" t="str">
        <f t="shared" si="2"/>
        <v>Killorn</v>
      </c>
      <c r="E27" s="39" t="str">
        <f t="shared" si="3"/>
        <v>Alex Killorn</v>
      </c>
      <c r="F27" t="s">
        <v>1021</v>
      </c>
      <c r="G27" t="s">
        <v>73</v>
      </c>
      <c r="H27" s="292">
        <v>4450000</v>
      </c>
      <c r="I27" s="292">
        <v>4450000</v>
      </c>
      <c r="J27" s="292">
        <v>4450000</v>
      </c>
      <c r="K27" s="292">
        <v>4450000</v>
      </c>
      <c r="L27" s="292">
        <v>4450000</v>
      </c>
      <c r="M27" s="292">
        <v>4450000</v>
      </c>
      <c r="N27" s="292">
        <v>4450000</v>
      </c>
    </row>
    <row r="28" spans="1:14" x14ac:dyDescent="0.25">
      <c r="A28" t="s">
        <v>984</v>
      </c>
      <c r="B28" s="39">
        <f t="shared" si="0"/>
        <v>5</v>
      </c>
      <c r="C28" s="39" t="str">
        <f t="shared" si="1"/>
        <v>Alex</v>
      </c>
      <c r="D28" s="39" t="str">
        <f t="shared" si="2"/>
        <v>Nedeljkovic</v>
      </c>
      <c r="E28" s="39" t="str">
        <f t="shared" si="3"/>
        <v>Alex Nedeljkovic</v>
      </c>
      <c r="F28" t="s">
        <v>1038</v>
      </c>
      <c r="G28" t="s">
        <v>127</v>
      </c>
      <c r="H28" s="292">
        <v>894167</v>
      </c>
      <c r="I28" s="292">
        <v>0</v>
      </c>
      <c r="J28" s="292">
        <v>800000</v>
      </c>
      <c r="K28" s="292" t="s">
        <v>8</v>
      </c>
      <c r="L28" s="292">
        <v>0</v>
      </c>
      <c r="M28" s="292">
        <v>0</v>
      </c>
      <c r="N28" s="292">
        <v>0</v>
      </c>
    </row>
    <row r="29" spans="1:14" x14ac:dyDescent="0.25">
      <c r="A29" t="s">
        <v>1116</v>
      </c>
      <c r="B29" s="39">
        <f t="shared" si="0"/>
        <v>5</v>
      </c>
      <c r="C29" s="39" t="str">
        <f t="shared" si="1"/>
        <v>Alex</v>
      </c>
      <c r="D29" s="39" t="str">
        <f t="shared" si="2"/>
        <v>Nylander</v>
      </c>
      <c r="E29" s="39" t="str">
        <f t="shared" si="3"/>
        <v>Alex Nylander</v>
      </c>
      <c r="F29" t="s">
        <v>1041</v>
      </c>
      <c r="G29" t="s">
        <v>93</v>
      </c>
      <c r="H29" s="292">
        <v>1744167</v>
      </c>
      <c r="I29" s="292">
        <v>1744167</v>
      </c>
      <c r="J29" s="292">
        <v>925000</v>
      </c>
      <c r="K29" s="292">
        <v>832500</v>
      </c>
      <c r="L29" s="292" t="s">
        <v>8</v>
      </c>
      <c r="M29" s="292">
        <v>0</v>
      </c>
      <c r="N29" s="292">
        <v>0</v>
      </c>
    </row>
    <row r="30" spans="1:14" x14ac:dyDescent="0.25">
      <c r="A30" t="s">
        <v>1046</v>
      </c>
      <c r="B30" s="39">
        <f t="shared" si="0"/>
        <v>5</v>
      </c>
      <c r="C30" s="39" t="str">
        <f t="shared" si="1"/>
        <v>Alex</v>
      </c>
      <c r="D30" s="39" t="str">
        <f t="shared" si="2"/>
        <v>Ovechkin</v>
      </c>
      <c r="E30" s="39" t="str">
        <f t="shared" si="3"/>
        <v>Alex Ovechkin</v>
      </c>
      <c r="F30" t="s">
        <v>1015</v>
      </c>
      <c r="G30" t="s">
        <v>93</v>
      </c>
      <c r="H30" s="292">
        <v>9538460</v>
      </c>
      <c r="I30" s="292">
        <v>9538460</v>
      </c>
      <c r="J30" s="292">
        <v>10000000</v>
      </c>
      <c r="K30" s="292">
        <v>10000000</v>
      </c>
      <c r="L30" s="292">
        <v>10000000</v>
      </c>
      <c r="M30" s="292" t="s">
        <v>7</v>
      </c>
      <c r="N30" s="292">
        <v>0</v>
      </c>
    </row>
    <row r="31" spans="1:14" x14ac:dyDescent="0.25">
      <c r="A31" t="s">
        <v>211</v>
      </c>
      <c r="B31" s="39">
        <f t="shared" si="0"/>
        <v>5</v>
      </c>
      <c r="C31" s="39" t="str">
        <f t="shared" si="1"/>
        <v>Alex</v>
      </c>
      <c r="D31" s="39" t="str">
        <f t="shared" si="2"/>
        <v>Pietrangelo</v>
      </c>
      <c r="E31" s="39" t="str">
        <f t="shared" si="3"/>
        <v>Alex Pietrangelo</v>
      </c>
      <c r="F31" t="s">
        <v>1028</v>
      </c>
      <c r="G31" t="s">
        <v>381</v>
      </c>
      <c r="H31" s="292">
        <v>6500000</v>
      </c>
      <c r="I31" s="292">
        <v>6500000</v>
      </c>
      <c r="J31" s="292">
        <v>7000000</v>
      </c>
      <c r="K31" s="292">
        <v>7500000</v>
      </c>
      <c r="L31" s="292" t="s">
        <v>7</v>
      </c>
      <c r="M31" s="292">
        <v>0</v>
      </c>
      <c r="N31" s="292">
        <v>0</v>
      </c>
    </row>
    <row r="32" spans="1:14" x14ac:dyDescent="0.25">
      <c r="A32" t="s">
        <v>590</v>
      </c>
      <c r="B32" s="39">
        <f t="shared" si="0"/>
        <v>5</v>
      </c>
      <c r="C32" s="39" t="str">
        <f t="shared" si="1"/>
        <v>Alex</v>
      </c>
      <c r="D32" s="39" t="str">
        <f t="shared" si="2"/>
        <v>Schoenborn</v>
      </c>
      <c r="E32" s="39" t="str">
        <f t="shared" si="3"/>
        <v>Alex Schoenborn</v>
      </c>
      <c r="F32" t="s">
        <v>1024</v>
      </c>
      <c r="G32" t="s">
        <v>88</v>
      </c>
      <c r="H32" s="292">
        <v>925000</v>
      </c>
      <c r="I32" s="292">
        <v>0</v>
      </c>
      <c r="J32" s="292">
        <v>742500</v>
      </c>
      <c r="K32" s="292" t="s">
        <v>8</v>
      </c>
      <c r="L32" s="292">
        <v>0</v>
      </c>
      <c r="M32" s="292">
        <v>0</v>
      </c>
      <c r="N32" s="292">
        <v>0</v>
      </c>
    </row>
    <row r="33" spans="1:14" x14ac:dyDescent="0.25">
      <c r="A33" t="s">
        <v>464</v>
      </c>
      <c r="B33" s="39">
        <f t="shared" si="0"/>
        <v>5</v>
      </c>
      <c r="C33" s="39" t="str">
        <f t="shared" si="1"/>
        <v>Alex</v>
      </c>
      <c r="D33" s="39" t="str">
        <f t="shared" si="2"/>
        <v>Stalock</v>
      </c>
      <c r="E33" s="39" t="str">
        <f t="shared" si="3"/>
        <v>Alex Stalock</v>
      </c>
      <c r="F33" t="s">
        <v>1027</v>
      </c>
      <c r="G33" t="s">
        <v>127</v>
      </c>
      <c r="H33" s="292">
        <v>650000</v>
      </c>
      <c r="I33" s="292">
        <v>0</v>
      </c>
      <c r="J33" s="292">
        <v>650000</v>
      </c>
      <c r="K33" s="292" t="s">
        <v>7</v>
      </c>
      <c r="L33" s="292">
        <v>0</v>
      </c>
      <c r="M33" s="292">
        <v>0</v>
      </c>
      <c r="N33" s="292">
        <v>0</v>
      </c>
    </row>
    <row r="34" spans="1:14" x14ac:dyDescent="0.25">
      <c r="A34" t="s">
        <v>1073</v>
      </c>
      <c r="B34" s="39">
        <f t="shared" si="0"/>
        <v>5</v>
      </c>
      <c r="C34" s="39" t="str">
        <f t="shared" si="1"/>
        <v>Alex</v>
      </c>
      <c r="D34" s="39" t="str">
        <f t="shared" si="2"/>
        <v>Steen</v>
      </c>
      <c r="E34" s="39" t="str">
        <f t="shared" si="3"/>
        <v>Alex Steen</v>
      </c>
      <c r="F34" t="s">
        <v>1028</v>
      </c>
      <c r="G34" t="s">
        <v>93</v>
      </c>
      <c r="H34" s="292">
        <v>5750000</v>
      </c>
      <c r="I34" s="292">
        <v>5750000</v>
      </c>
      <c r="J34" s="292">
        <v>7000000</v>
      </c>
      <c r="K34" s="292">
        <v>5500000</v>
      </c>
      <c r="L34" s="292">
        <v>3500000</v>
      </c>
      <c r="M34" s="292" t="s">
        <v>7</v>
      </c>
      <c r="N34" s="292">
        <v>0</v>
      </c>
    </row>
    <row r="35" spans="1:14" x14ac:dyDescent="0.25">
      <c r="A35" t="s">
        <v>804</v>
      </c>
      <c r="B35" s="39">
        <f t="shared" si="0"/>
        <v>5</v>
      </c>
      <c r="C35" s="39" t="str">
        <f t="shared" si="1"/>
        <v>Alex</v>
      </c>
      <c r="D35" s="39" t="str">
        <f t="shared" si="2"/>
        <v>Tuch</v>
      </c>
      <c r="E35" s="39" t="str">
        <f t="shared" si="3"/>
        <v>Alex Tuch</v>
      </c>
      <c r="F35" t="s">
        <v>1043</v>
      </c>
      <c r="G35" t="s">
        <v>88</v>
      </c>
      <c r="H35" s="292">
        <v>1350000</v>
      </c>
      <c r="I35" s="292">
        <v>0</v>
      </c>
      <c r="J35" s="292">
        <v>925000</v>
      </c>
      <c r="K35" s="292" t="s">
        <v>8</v>
      </c>
      <c r="L35" s="292">
        <v>0</v>
      </c>
      <c r="M35" s="292">
        <v>0</v>
      </c>
      <c r="N35" s="292">
        <v>0</v>
      </c>
    </row>
    <row r="36" spans="1:14" x14ac:dyDescent="0.25">
      <c r="A36" t="s">
        <v>669</v>
      </c>
      <c r="B36" s="39">
        <f t="shared" si="0"/>
        <v>10</v>
      </c>
      <c r="C36" s="39" t="str">
        <f t="shared" si="1"/>
        <v>Alexandar</v>
      </c>
      <c r="D36" s="39" t="str">
        <f t="shared" si="2"/>
        <v>Georgiev</v>
      </c>
      <c r="E36" s="39" t="str">
        <f t="shared" si="3"/>
        <v>Alexandar Georgiev</v>
      </c>
      <c r="F36" t="s">
        <v>1020</v>
      </c>
      <c r="G36" t="s">
        <v>127</v>
      </c>
      <c r="H36" s="292">
        <v>925000</v>
      </c>
      <c r="I36" s="292">
        <v>925000</v>
      </c>
      <c r="J36" s="292">
        <v>792500</v>
      </c>
      <c r="K36" s="292">
        <v>792500</v>
      </c>
      <c r="L36" s="292" t="s">
        <v>8</v>
      </c>
      <c r="M36" s="292">
        <v>0</v>
      </c>
      <c r="N36" s="292">
        <v>0</v>
      </c>
    </row>
    <row r="37" spans="1:14" x14ac:dyDescent="0.25">
      <c r="A37" t="s">
        <v>823</v>
      </c>
      <c r="B37" s="39">
        <f t="shared" si="0"/>
        <v>10</v>
      </c>
      <c r="C37" s="39" t="str">
        <f t="shared" si="1"/>
        <v>Alexander</v>
      </c>
      <c r="D37" s="39" t="str">
        <f t="shared" si="2"/>
        <v>Edler</v>
      </c>
      <c r="E37" s="39" t="str">
        <f t="shared" si="3"/>
        <v>Alexander Edler</v>
      </c>
      <c r="F37" t="s">
        <v>1039</v>
      </c>
      <c r="G37" t="s">
        <v>382</v>
      </c>
      <c r="H37" s="292">
        <v>5000000</v>
      </c>
      <c r="I37" s="292">
        <v>0</v>
      </c>
      <c r="J37" s="292">
        <v>4500000</v>
      </c>
      <c r="K37" s="292" t="s">
        <v>7</v>
      </c>
      <c r="L37" s="292">
        <v>0</v>
      </c>
      <c r="M37" s="292">
        <v>0</v>
      </c>
      <c r="N37" s="292">
        <v>0</v>
      </c>
    </row>
    <row r="38" spans="1:14" x14ac:dyDescent="0.25">
      <c r="A38" t="s">
        <v>916</v>
      </c>
      <c r="B38" s="39">
        <f t="shared" si="0"/>
        <v>10</v>
      </c>
      <c r="C38" s="39" t="str">
        <f t="shared" si="1"/>
        <v>Alexander</v>
      </c>
      <c r="D38" s="39" t="str">
        <f t="shared" si="2"/>
        <v>Kerfoot</v>
      </c>
      <c r="E38" s="39" t="str">
        <f t="shared" si="3"/>
        <v>Alexander Kerfoot</v>
      </c>
      <c r="F38" t="s">
        <v>1035</v>
      </c>
      <c r="G38" t="s">
        <v>93</v>
      </c>
      <c r="H38" s="292">
        <v>1137500</v>
      </c>
      <c r="I38" s="292">
        <v>0</v>
      </c>
      <c r="J38" s="292">
        <v>925000</v>
      </c>
      <c r="K38" s="292" t="s">
        <v>8</v>
      </c>
      <c r="L38" s="292">
        <v>0</v>
      </c>
      <c r="M38" s="292">
        <v>0</v>
      </c>
      <c r="N38" s="292">
        <v>0</v>
      </c>
    </row>
    <row r="39" spans="1:14" x14ac:dyDescent="0.25">
      <c r="A39" t="s">
        <v>225</v>
      </c>
      <c r="B39" s="39">
        <f t="shared" si="0"/>
        <v>10</v>
      </c>
      <c r="C39" s="39" t="str">
        <f t="shared" si="1"/>
        <v>Alexander</v>
      </c>
      <c r="D39" s="39" t="str">
        <f t="shared" si="2"/>
        <v>Radulov</v>
      </c>
      <c r="E39" s="39" t="str">
        <f t="shared" si="3"/>
        <v>Alexander Radulov</v>
      </c>
      <c r="F39" t="s">
        <v>1017</v>
      </c>
      <c r="G39" t="s">
        <v>88</v>
      </c>
      <c r="H39" s="292">
        <v>6250000</v>
      </c>
      <c r="I39" s="292">
        <v>6250000</v>
      </c>
      <c r="J39" s="292">
        <v>8000000</v>
      </c>
      <c r="K39" s="292">
        <v>6600000</v>
      </c>
      <c r="L39" s="292">
        <v>4000000</v>
      </c>
      <c r="M39" s="292">
        <v>4650000</v>
      </c>
      <c r="N39" s="292" t="s">
        <v>7</v>
      </c>
    </row>
    <row r="40" spans="1:14" x14ac:dyDescent="0.25">
      <c r="A40" t="s">
        <v>175</v>
      </c>
      <c r="B40" s="39">
        <f t="shared" si="0"/>
        <v>10</v>
      </c>
      <c r="C40" s="39" t="str">
        <f t="shared" si="1"/>
        <v>Alexander</v>
      </c>
      <c r="D40" s="39" t="str">
        <f t="shared" si="2"/>
        <v>Volkov</v>
      </c>
      <c r="E40" s="39" t="str">
        <f t="shared" si="3"/>
        <v>Alexander Volkov</v>
      </c>
      <c r="F40" t="s">
        <v>1021</v>
      </c>
      <c r="G40" t="s">
        <v>73</v>
      </c>
      <c r="H40" s="292">
        <v>925000</v>
      </c>
      <c r="I40" s="292">
        <v>925000</v>
      </c>
      <c r="J40" s="292">
        <v>925000</v>
      </c>
      <c r="K40" s="292">
        <v>925000</v>
      </c>
      <c r="L40" s="292" t="s">
        <v>8</v>
      </c>
      <c r="M40" s="292">
        <v>0</v>
      </c>
      <c r="N40" s="292">
        <v>0</v>
      </c>
    </row>
    <row r="41" spans="1:14" x14ac:dyDescent="0.25">
      <c r="A41" t="s">
        <v>307</v>
      </c>
      <c r="B41" s="39">
        <f t="shared" si="0"/>
        <v>10</v>
      </c>
      <c r="C41" s="39" t="str">
        <f t="shared" si="1"/>
        <v>Alexander</v>
      </c>
      <c r="D41" s="39" t="str">
        <f t="shared" si="2"/>
        <v>Wennberg</v>
      </c>
      <c r="E41" s="39" t="str">
        <f t="shared" si="3"/>
        <v>Alexander Wennberg</v>
      </c>
      <c r="F41" t="s">
        <v>1030</v>
      </c>
      <c r="G41" t="s">
        <v>73</v>
      </c>
      <c r="H41" s="292">
        <v>4900000</v>
      </c>
      <c r="I41" s="292">
        <v>4900000</v>
      </c>
      <c r="J41" s="292">
        <v>4500000</v>
      </c>
      <c r="K41" s="292">
        <v>5350000</v>
      </c>
      <c r="L41" s="292">
        <v>5350000</v>
      </c>
      <c r="M41" s="292">
        <v>5350000</v>
      </c>
      <c r="N41" s="292">
        <v>5350000</v>
      </c>
    </row>
    <row r="42" spans="1:14" x14ac:dyDescent="0.25">
      <c r="A42" t="s">
        <v>1111</v>
      </c>
      <c r="B42" s="39">
        <f t="shared" si="0"/>
        <v>10</v>
      </c>
      <c r="C42" s="39" t="str">
        <f t="shared" si="1"/>
        <v>Alexandre</v>
      </c>
      <c r="D42" s="39" t="str">
        <f t="shared" si="2"/>
        <v>Burrows</v>
      </c>
      <c r="E42" s="39" t="str">
        <f t="shared" si="3"/>
        <v>Alexandre Burrows</v>
      </c>
      <c r="F42" t="s">
        <v>1031</v>
      </c>
      <c r="G42" t="s">
        <v>93</v>
      </c>
      <c r="H42" s="292">
        <v>2500000</v>
      </c>
      <c r="I42" s="292">
        <v>0</v>
      </c>
      <c r="J42" s="292">
        <v>2500000</v>
      </c>
      <c r="K42" s="292" t="s">
        <v>7</v>
      </c>
      <c r="L42" s="292">
        <v>0</v>
      </c>
      <c r="M42" s="292">
        <v>0</v>
      </c>
      <c r="N42" s="292">
        <v>0</v>
      </c>
    </row>
    <row r="43" spans="1:14" x14ac:dyDescent="0.25">
      <c r="A43" t="s">
        <v>778</v>
      </c>
      <c r="B43" s="39">
        <f t="shared" si="0"/>
        <v>10</v>
      </c>
      <c r="C43" s="39" t="str">
        <f t="shared" si="1"/>
        <v>Alexandre</v>
      </c>
      <c r="D43" s="39" t="str">
        <f t="shared" si="2"/>
        <v>Carrier</v>
      </c>
      <c r="E43" s="39" t="str">
        <f t="shared" si="3"/>
        <v>Alexandre Carrier</v>
      </c>
      <c r="F43" t="s">
        <v>1018</v>
      </c>
      <c r="G43" t="s">
        <v>82</v>
      </c>
      <c r="H43" s="292">
        <v>671667</v>
      </c>
      <c r="I43" s="292">
        <v>0</v>
      </c>
      <c r="J43" s="292">
        <v>650000</v>
      </c>
      <c r="K43" s="292" t="s">
        <v>8</v>
      </c>
      <c r="L43" s="292">
        <v>0</v>
      </c>
      <c r="M43" s="292">
        <v>0</v>
      </c>
      <c r="N43" s="292">
        <v>0</v>
      </c>
    </row>
    <row r="44" spans="1:14" x14ac:dyDescent="0.25">
      <c r="A44" t="s">
        <v>631</v>
      </c>
      <c r="B44" s="39">
        <f t="shared" si="0"/>
        <v>10</v>
      </c>
      <c r="C44" s="39" t="str">
        <f t="shared" si="1"/>
        <v>Alexandre</v>
      </c>
      <c r="D44" s="39" t="str">
        <f t="shared" si="2"/>
        <v>Fortin</v>
      </c>
      <c r="E44" s="39" t="str">
        <f t="shared" si="3"/>
        <v>Alexandre Fortin</v>
      </c>
      <c r="F44" t="s">
        <v>1013</v>
      </c>
      <c r="G44" t="s">
        <v>73</v>
      </c>
      <c r="H44" s="292">
        <v>685000</v>
      </c>
      <c r="I44" s="292">
        <v>0</v>
      </c>
      <c r="J44" s="292">
        <v>710000</v>
      </c>
      <c r="K44" s="292" t="s">
        <v>8</v>
      </c>
      <c r="L44" s="292">
        <v>0</v>
      </c>
      <c r="M44" s="292">
        <v>0</v>
      </c>
      <c r="N44" s="292">
        <v>0</v>
      </c>
    </row>
    <row r="45" spans="1:14" x14ac:dyDescent="0.25">
      <c r="A45" t="s">
        <v>182</v>
      </c>
      <c r="B45" s="39">
        <f t="shared" si="0"/>
        <v>7</v>
      </c>
      <c r="C45" s="39" t="str">
        <f t="shared" si="1"/>
        <v>Alexei</v>
      </c>
      <c r="D45" s="39" t="str">
        <f t="shared" si="2"/>
        <v>Lipanov</v>
      </c>
      <c r="E45" s="39" t="str">
        <f t="shared" si="3"/>
        <v>Alexei Lipanov</v>
      </c>
      <c r="F45" t="s">
        <v>1021</v>
      </c>
      <c r="G45" t="s">
        <v>73</v>
      </c>
      <c r="H45" s="292">
        <v>925000</v>
      </c>
      <c r="I45" s="292">
        <v>925000</v>
      </c>
      <c r="J45" s="292">
        <v>792500</v>
      </c>
      <c r="K45" s="292">
        <v>842500</v>
      </c>
      <c r="L45" s="292" t="s">
        <v>8</v>
      </c>
      <c r="M45" s="292">
        <v>0</v>
      </c>
      <c r="N45" s="292">
        <v>0</v>
      </c>
    </row>
    <row r="46" spans="1:14" x14ac:dyDescent="0.25">
      <c r="A46" t="s">
        <v>538</v>
      </c>
      <c r="B46" s="39">
        <f t="shared" si="0"/>
        <v>7</v>
      </c>
      <c r="C46" s="39" t="str">
        <f t="shared" si="1"/>
        <v>Anders</v>
      </c>
      <c r="D46" s="39" t="str">
        <f t="shared" si="2"/>
        <v>Bjork</v>
      </c>
      <c r="E46" s="39" t="str">
        <f t="shared" si="3"/>
        <v>Anders Bjork</v>
      </c>
      <c r="F46" t="s">
        <v>1032</v>
      </c>
      <c r="G46" t="s">
        <v>88</v>
      </c>
      <c r="H46" s="292">
        <v>1066670</v>
      </c>
      <c r="I46" s="292">
        <v>1066670</v>
      </c>
      <c r="J46" s="292">
        <v>925000</v>
      </c>
      <c r="K46" s="292">
        <v>925000</v>
      </c>
      <c r="L46" s="292" t="s">
        <v>8</v>
      </c>
      <c r="M46" s="292">
        <v>0</v>
      </c>
      <c r="N46" s="292">
        <v>0</v>
      </c>
    </row>
    <row r="47" spans="1:14" x14ac:dyDescent="0.25">
      <c r="A47" t="s">
        <v>290</v>
      </c>
      <c r="B47" s="39">
        <f t="shared" si="0"/>
        <v>7</v>
      </c>
      <c r="C47" s="39" t="str">
        <f t="shared" si="1"/>
        <v>Anders</v>
      </c>
      <c r="D47" s="39" t="str">
        <f t="shared" si="2"/>
        <v>Lee</v>
      </c>
      <c r="E47" s="39" t="str">
        <f t="shared" si="3"/>
        <v>Anders Lee</v>
      </c>
      <c r="F47" t="s">
        <v>1042</v>
      </c>
      <c r="G47" t="s">
        <v>93</v>
      </c>
      <c r="H47" s="292">
        <v>3750000</v>
      </c>
      <c r="I47" s="292">
        <v>0</v>
      </c>
      <c r="J47" s="292">
        <v>5000000</v>
      </c>
      <c r="K47" s="292" t="s">
        <v>7</v>
      </c>
      <c r="L47" s="292">
        <v>0</v>
      </c>
      <c r="M47" s="292">
        <v>0</v>
      </c>
      <c r="N47" s="292">
        <v>0</v>
      </c>
    </row>
    <row r="48" spans="1:14" x14ac:dyDescent="0.25">
      <c r="A48" t="s">
        <v>827</v>
      </c>
      <c r="B48" s="39">
        <f t="shared" si="0"/>
        <v>7</v>
      </c>
      <c r="C48" s="39" t="str">
        <f t="shared" si="1"/>
        <v>Anders</v>
      </c>
      <c r="D48" s="39" t="str">
        <f t="shared" si="2"/>
        <v>Nilsson</v>
      </c>
      <c r="E48" s="39" t="str">
        <f t="shared" si="3"/>
        <v>Anders Nilsson</v>
      </c>
      <c r="F48" t="s">
        <v>1039</v>
      </c>
      <c r="G48" t="s">
        <v>127</v>
      </c>
      <c r="H48" s="292">
        <v>2500000</v>
      </c>
      <c r="I48" s="292">
        <v>0</v>
      </c>
      <c r="J48" s="292">
        <v>2000000</v>
      </c>
      <c r="K48" s="292" t="s">
        <v>7</v>
      </c>
      <c r="L48" s="292">
        <v>0</v>
      </c>
      <c r="M48" s="292">
        <v>0</v>
      </c>
      <c r="N48" s="292">
        <v>0</v>
      </c>
    </row>
    <row r="49" spans="1:14" x14ac:dyDescent="0.25">
      <c r="A49" t="s">
        <v>1109</v>
      </c>
      <c r="B49" s="39">
        <f t="shared" si="0"/>
        <v>6</v>
      </c>
      <c r="C49" s="39" t="str">
        <f t="shared" si="1"/>
        <v>Andre</v>
      </c>
      <c r="D49" s="39" t="str">
        <f t="shared" si="2"/>
        <v>Burakovsky</v>
      </c>
      <c r="E49" s="39" t="str">
        <f t="shared" si="3"/>
        <v>Andre Burakovsky</v>
      </c>
      <c r="F49" t="s">
        <v>1015</v>
      </c>
      <c r="G49" t="s">
        <v>93</v>
      </c>
      <c r="H49" s="292">
        <v>3000000</v>
      </c>
      <c r="I49" s="292">
        <v>0</v>
      </c>
      <c r="J49" s="292">
        <v>3250000</v>
      </c>
      <c r="K49" s="292" t="s">
        <v>8</v>
      </c>
      <c r="L49" s="292">
        <v>0</v>
      </c>
      <c r="M49" s="292">
        <v>0</v>
      </c>
      <c r="N49" s="292">
        <v>0</v>
      </c>
    </row>
    <row r="50" spans="1:14" x14ac:dyDescent="0.25">
      <c r="A50" t="s">
        <v>943</v>
      </c>
      <c r="B50" s="39">
        <f t="shared" si="0"/>
        <v>8</v>
      </c>
      <c r="C50" s="39" t="str">
        <f t="shared" si="1"/>
        <v>Andreas</v>
      </c>
      <c r="D50" s="39" t="str">
        <f t="shared" si="2"/>
        <v>Borgman</v>
      </c>
      <c r="E50" s="39" t="str">
        <f t="shared" si="3"/>
        <v>Andreas Borgman</v>
      </c>
      <c r="F50" t="s">
        <v>1036</v>
      </c>
      <c r="G50" t="s">
        <v>82</v>
      </c>
      <c r="H50" s="292">
        <v>1775000</v>
      </c>
      <c r="I50" s="292">
        <v>0</v>
      </c>
      <c r="J50" s="292">
        <v>925000</v>
      </c>
      <c r="K50" s="292" t="s">
        <v>8</v>
      </c>
      <c r="L50" s="292">
        <v>0</v>
      </c>
      <c r="M50" s="292">
        <v>0</v>
      </c>
      <c r="N50" s="292">
        <v>0</v>
      </c>
    </row>
    <row r="51" spans="1:14" x14ac:dyDescent="0.25">
      <c r="A51" t="s">
        <v>690</v>
      </c>
      <c r="B51" s="39">
        <f t="shared" si="0"/>
        <v>8</v>
      </c>
      <c r="C51" s="39" t="str">
        <f t="shared" si="1"/>
        <v>Andreas</v>
      </c>
      <c r="D51" s="39" t="str">
        <f t="shared" si="2"/>
        <v>Englund</v>
      </c>
      <c r="E51" s="39" t="str">
        <f t="shared" si="3"/>
        <v>Andreas Englund</v>
      </c>
      <c r="F51" t="s">
        <v>1031</v>
      </c>
      <c r="G51" t="s">
        <v>382</v>
      </c>
      <c r="H51" s="292">
        <v>925000</v>
      </c>
      <c r="I51" s="292">
        <v>0</v>
      </c>
      <c r="J51" s="292">
        <v>792500</v>
      </c>
      <c r="K51" s="292" t="s">
        <v>8</v>
      </c>
      <c r="L51" s="292">
        <v>0</v>
      </c>
      <c r="M51" s="292">
        <v>0</v>
      </c>
      <c r="N51" s="292">
        <v>0</v>
      </c>
    </row>
    <row r="52" spans="1:14" x14ac:dyDescent="0.25">
      <c r="A52" t="s">
        <v>216</v>
      </c>
      <c r="B52" s="39">
        <f t="shared" si="0"/>
        <v>7</v>
      </c>
      <c r="C52" s="39" t="str">
        <f t="shared" si="1"/>
        <v>Andrei</v>
      </c>
      <c r="D52" s="39" t="str">
        <f t="shared" si="2"/>
        <v>Vasilevskiy</v>
      </c>
      <c r="E52" s="39" t="str">
        <f t="shared" si="3"/>
        <v>Andrei Vasilevskiy</v>
      </c>
      <c r="F52" t="s">
        <v>1021</v>
      </c>
      <c r="G52" t="s">
        <v>127</v>
      </c>
      <c r="H52" s="292">
        <v>3500000</v>
      </c>
      <c r="I52" s="292">
        <v>3500000</v>
      </c>
      <c r="J52" s="292">
        <v>3500000</v>
      </c>
      <c r="K52" s="292">
        <v>4000000</v>
      </c>
      <c r="L52" s="292" t="s">
        <v>8</v>
      </c>
      <c r="M52" s="292">
        <v>0</v>
      </c>
      <c r="N52" s="292">
        <v>0</v>
      </c>
    </row>
    <row r="53" spans="1:14" x14ac:dyDescent="0.25">
      <c r="A53" t="s">
        <v>559</v>
      </c>
      <c r="B53" s="39">
        <f t="shared" si="0"/>
        <v>7</v>
      </c>
      <c r="C53" s="39" t="str">
        <f t="shared" si="1"/>
        <v>Andrej</v>
      </c>
      <c r="D53" s="39" t="str">
        <f t="shared" si="2"/>
        <v>Sekera</v>
      </c>
      <c r="E53" s="39" t="str">
        <f t="shared" si="3"/>
        <v>Andrej Sekera</v>
      </c>
      <c r="F53" t="s">
        <v>1022</v>
      </c>
      <c r="G53" t="s">
        <v>382</v>
      </c>
      <c r="H53" s="292">
        <v>5500000</v>
      </c>
      <c r="I53" s="292">
        <v>5500000</v>
      </c>
      <c r="J53" s="292">
        <v>5500000</v>
      </c>
      <c r="K53" s="292">
        <v>4500000</v>
      </c>
      <c r="L53" s="292">
        <v>4500000</v>
      </c>
      <c r="M53" s="292" t="s">
        <v>7</v>
      </c>
      <c r="N53" s="292">
        <v>0</v>
      </c>
    </row>
    <row r="54" spans="1:14" x14ac:dyDescent="0.25">
      <c r="A54" t="s">
        <v>930</v>
      </c>
      <c r="B54" s="39">
        <f t="shared" si="0"/>
        <v>7</v>
      </c>
      <c r="C54" s="39" t="str">
        <f t="shared" si="1"/>
        <v>Andrew</v>
      </c>
      <c r="D54" s="39" t="str">
        <f t="shared" si="2"/>
        <v>Agozzino</v>
      </c>
      <c r="E54" s="39" t="str">
        <f t="shared" si="3"/>
        <v>Andrew Agozzino</v>
      </c>
      <c r="F54" t="s">
        <v>1035</v>
      </c>
      <c r="G54" t="s">
        <v>93</v>
      </c>
      <c r="H54" s="292">
        <v>650000</v>
      </c>
      <c r="I54" s="292">
        <v>0</v>
      </c>
      <c r="J54" s="292">
        <v>650000</v>
      </c>
      <c r="K54" s="292" t="s">
        <v>7</v>
      </c>
      <c r="L54" s="292">
        <v>0</v>
      </c>
      <c r="M54" s="292">
        <v>0</v>
      </c>
      <c r="N54" s="292">
        <v>0</v>
      </c>
    </row>
    <row r="55" spans="1:14" x14ac:dyDescent="0.25">
      <c r="A55" t="s">
        <v>632</v>
      </c>
      <c r="B55" s="39">
        <f t="shared" si="0"/>
        <v>7</v>
      </c>
      <c r="C55" s="39" t="str">
        <f t="shared" si="1"/>
        <v>Andrew</v>
      </c>
      <c r="D55" s="39" t="str">
        <f t="shared" si="2"/>
        <v>Campbell</v>
      </c>
      <c r="E55" s="39" t="str">
        <f t="shared" si="3"/>
        <v>Andrew Campbell</v>
      </c>
      <c r="F55" t="s">
        <v>1013</v>
      </c>
      <c r="G55" t="s">
        <v>82</v>
      </c>
      <c r="H55" s="292">
        <v>650000</v>
      </c>
      <c r="I55" s="292">
        <v>0</v>
      </c>
      <c r="J55" s="292">
        <v>650000</v>
      </c>
      <c r="K55" s="292" t="s">
        <v>7</v>
      </c>
      <c r="L55" s="292">
        <v>0</v>
      </c>
      <c r="M55" s="292">
        <v>0</v>
      </c>
      <c r="N55" s="292">
        <v>0</v>
      </c>
    </row>
    <row r="56" spans="1:14" x14ac:dyDescent="0.25">
      <c r="A56" t="s">
        <v>864</v>
      </c>
      <c r="B56" s="39">
        <f t="shared" si="0"/>
        <v>7</v>
      </c>
      <c r="C56" s="39" t="str">
        <f t="shared" si="1"/>
        <v>Andrew</v>
      </c>
      <c r="D56" s="39" t="str">
        <f t="shared" si="2"/>
        <v>Copp</v>
      </c>
      <c r="E56" s="39" t="str">
        <f t="shared" si="3"/>
        <v>Andrew Copp</v>
      </c>
      <c r="F56" t="s">
        <v>1026</v>
      </c>
      <c r="G56" t="s">
        <v>73</v>
      </c>
      <c r="H56" s="292">
        <v>1000000</v>
      </c>
      <c r="I56" s="292">
        <v>0</v>
      </c>
      <c r="J56" s="292">
        <v>1100000</v>
      </c>
      <c r="K56" s="292" t="s">
        <v>8</v>
      </c>
      <c r="L56" s="292">
        <v>0</v>
      </c>
      <c r="M56" s="292">
        <v>0</v>
      </c>
      <c r="N56" s="292">
        <v>0</v>
      </c>
    </row>
    <row r="57" spans="1:14" x14ac:dyDescent="0.25">
      <c r="A57" t="s">
        <v>1077</v>
      </c>
      <c r="B57" s="39">
        <f t="shared" si="0"/>
        <v>7</v>
      </c>
      <c r="C57" s="39" t="str">
        <f t="shared" si="1"/>
        <v>Andrew</v>
      </c>
      <c r="D57" s="39" t="str">
        <f t="shared" si="2"/>
        <v>Ladd</v>
      </c>
      <c r="E57" s="39" t="str">
        <f t="shared" si="3"/>
        <v>Andrew Ladd</v>
      </c>
      <c r="F57" t="s">
        <v>1042</v>
      </c>
      <c r="G57" t="s">
        <v>93</v>
      </c>
      <c r="H57" s="292">
        <v>5500000</v>
      </c>
      <c r="I57" s="292">
        <v>5500000</v>
      </c>
      <c r="J57" s="292">
        <v>6000000</v>
      </c>
      <c r="K57" s="292">
        <v>5000000</v>
      </c>
      <c r="L57" s="292">
        <v>4000000</v>
      </c>
      <c r="M57" s="292">
        <v>4000000</v>
      </c>
      <c r="N57" s="292">
        <v>4000000</v>
      </c>
    </row>
    <row r="58" spans="1:14" x14ac:dyDescent="0.25">
      <c r="A58" t="s">
        <v>1087</v>
      </c>
      <c r="B58" s="39">
        <f t="shared" si="0"/>
        <v>7</v>
      </c>
      <c r="C58" s="39" t="str">
        <f t="shared" si="1"/>
        <v>Andrew</v>
      </c>
      <c r="D58" s="39" t="str">
        <f t="shared" si="2"/>
        <v>MacDonald</v>
      </c>
      <c r="E58" s="39" t="str">
        <f t="shared" si="3"/>
        <v>Andrew MacDonald</v>
      </c>
      <c r="F58" t="s">
        <v>1023</v>
      </c>
      <c r="G58" t="s">
        <v>382</v>
      </c>
      <c r="H58" s="292">
        <v>5000000</v>
      </c>
      <c r="I58" s="292">
        <v>5000000</v>
      </c>
      <c r="J58" s="292">
        <v>5500000</v>
      </c>
      <c r="K58" s="292">
        <v>5750000</v>
      </c>
      <c r="L58" s="292" t="s">
        <v>7</v>
      </c>
      <c r="M58" s="292">
        <v>0</v>
      </c>
      <c r="N58" s="292">
        <v>0</v>
      </c>
    </row>
    <row r="59" spans="1:14" x14ac:dyDescent="0.25">
      <c r="A59" t="s">
        <v>766</v>
      </c>
      <c r="B59" s="39">
        <f t="shared" si="0"/>
        <v>7</v>
      </c>
      <c r="C59" s="39" t="str">
        <f t="shared" si="1"/>
        <v>Andrew</v>
      </c>
      <c r="D59" s="39" t="str">
        <f t="shared" si="2"/>
        <v>Mangiapane</v>
      </c>
      <c r="E59" s="39" t="str">
        <f t="shared" si="3"/>
        <v>Andrew Mangiapane</v>
      </c>
      <c r="F59" t="s">
        <v>1033</v>
      </c>
      <c r="G59" t="s">
        <v>93</v>
      </c>
      <c r="H59" s="292">
        <v>800000</v>
      </c>
      <c r="I59" s="292">
        <v>0</v>
      </c>
      <c r="J59" s="292">
        <v>730000</v>
      </c>
      <c r="K59" s="292" t="s">
        <v>8</v>
      </c>
      <c r="L59" s="292">
        <v>0</v>
      </c>
      <c r="M59" s="292">
        <v>0</v>
      </c>
      <c r="N59" s="292">
        <v>0</v>
      </c>
    </row>
    <row r="60" spans="1:14" x14ac:dyDescent="0.25">
      <c r="A60" t="s">
        <v>948</v>
      </c>
      <c r="B60" s="39">
        <f t="shared" si="0"/>
        <v>7</v>
      </c>
      <c r="C60" s="39" t="str">
        <f t="shared" si="1"/>
        <v>Andrew</v>
      </c>
      <c r="D60" s="39" t="str">
        <f t="shared" si="2"/>
        <v>Nielsen</v>
      </c>
      <c r="E60" s="39" t="str">
        <f t="shared" si="3"/>
        <v>Andrew Nielsen</v>
      </c>
      <c r="F60" t="s">
        <v>1036</v>
      </c>
      <c r="G60" t="s">
        <v>82</v>
      </c>
      <c r="H60" s="292">
        <v>921667</v>
      </c>
      <c r="I60" s="292">
        <v>921667</v>
      </c>
      <c r="J60" s="292">
        <v>650000</v>
      </c>
      <c r="K60" s="292">
        <v>700000</v>
      </c>
      <c r="L60" s="292" t="s">
        <v>8</v>
      </c>
      <c r="M60" s="292">
        <v>0</v>
      </c>
      <c r="N60" s="292">
        <v>0</v>
      </c>
    </row>
    <row r="61" spans="1:14" x14ac:dyDescent="0.25">
      <c r="A61" t="s">
        <v>781</v>
      </c>
      <c r="B61" s="39">
        <f t="shared" si="0"/>
        <v>7</v>
      </c>
      <c r="C61" s="39" t="str">
        <f t="shared" si="1"/>
        <v>Andrew</v>
      </c>
      <c r="D61" s="39" t="str">
        <f t="shared" si="2"/>
        <v>Shaw</v>
      </c>
      <c r="E61" s="39" t="str">
        <f t="shared" si="3"/>
        <v>Andrew Shaw</v>
      </c>
      <c r="F61" t="s">
        <v>1025</v>
      </c>
      <c r="G61" t="s">
        <v>73</v>
      </c>
      <c r="H61" s="292">
        <v>3900000</v>
      </c>
      <c r="I61" s="292">
        <v>3900000</v>
      </c>
      <c r="J61" s="292">
        <v>4000000</v>
      </c>
      <c r="K61" s="292">
        <v>3250000</v>
      </c>
      <c r="L61" s="292">
        <v>2750000</v>
      </c>
      <c r="M61" s="292">
        <v>2900000</v>
      </c>
      <c r="N61" s="292" t="s">
        <v>7</v>
      </c>
    </row>
    <row r="62" spans="1:14" x14ac:dyDescent="0.25">
      <c r="A62" t="s">
        <v>517</v>
      </c>
      <c r="B62" s="39">
        <f t="shared" si="0"/>
        <v>5</v>
      </c>
      <c r="C62" s="39" t="str">
        <f t="shared" si="1"/>
        <v>Andy</v>
      </c>
      <c r="D62" s="39" t="str">
        <f t="shared" si="2"/>
        <v>Andreoff</v>
      </c>
      <c r="E62" s="39" t="str">
        <f t="shared" si="3"/>
        <v>Andy Andreoff</v>
      </c>
      <c r="F62" t="s">
        <v>1021</v>
      </c>
      <c r="G62" t="s">
        <v>73</v>
      </c>
      <c r="H62" s="292">
        <v>677500</v>
      </c>
      <c r="I62" s="292">
        <v>0</v>
      </c>
      <c r="J62" s="292">
        <v>680000</v>
      </c>
      <c r="K62" s="292" t="s">
        <v>7</v>
      </c>
      <c r="L62" s="292">
        <v>0</v>
      </c>
      <c r="M62" s="292">
        <v>0</v>
      </c>
      <c r="N62" s="292">
        <v>0</v>
      </c>
    </row>
    <row r="63" spans="1:14" x14ac:dyDescent="0.25">
      <c r="A63" t="s">
        <v>1084</v>
      </c>
      <c r="B63" s="39">
        <f t="shared" si="0"/>
        <v>5</v>
      </c>
      <c r="C63" s="39" t="str">
        <f t="shared" si="1"/>
        <v>Andy</v>
      </c>
      <c r="D63" s="39" t="str">
        <f t="shared" si="2"/>
        <v>Greene</v>
      </c>
      <c r="E63" s="39" t="str">
        <f t="shared" si="3"/>
        <v>Andy Greene</v>
      </c>
      <c r="F63" t="s">
        <v>1040</v>
      </c>
      <c r="G63" t="s">
        <v>382</v>
      </c>
      <c r="H63" s="292">
        <v>5000000</v>
      </c>
      <c r="I63" s="292">
        <v>5000000</v>
      </c>
      <c r="J63" s="292">
        <v>5000000</v>
      </c>
      <c r="K63" s="292">
        <v>5000000</v>
      </c>
      <c r="L63" s="292" t="s">
        <v>7</v>
      </c>
      <c r="M63" s="292">
        <v>0</v>
      </c>
      <c r="N63" s="292">
        <v>0</v>
      </c>
    </row>
    <row r="64" spans="1:14" x14ac:dyDescent="0.25">
      <c r="A64" t="s">
        <v>713</v>
      </c>
      <c r="B64" s="39">
        <f t="shared" si="0"/>
        <v>6</v>
      </c>
      <c r="C64" s="39" t="str">
        <f t="shared" si="1"/>
        <v>Angus</v>
      </c>
      <c r="D64" s="39" t="str">
        <f t="shared" si="2"/>
        <v>Redmond</v>
      </c>
      <c r="E64" s="39" t="str">
        <f t="shared" si="3"/>
        <v>Angus Redmond</v>
      </c>
      <c r="F64" t="s">
        <v>1019</v>
      </c>
      <c r="G64" t="s">
        <v>127</v>
      </c>
      <c r="H64" s="292">
        <v>925000</v>
      </c>
      <c r="I64" s="292">
        <v>925000</v>
      </c>
      <c r="J64" s="292">
        <v>842500</v>
      </c>
      <c r="K64" s="292">
        <v>892500</v>
      </c>
      <c r="L64" s="292" t="s">
        <v>8</v>
      </c>
      <c r="M64" s="292">
        <v>0</v>
      </c>
      <c r="N64" s="292">
        <v>0</v>
      </c>
    </row>
    <row r="65" spans="1:14" x14ac:dyDescent="0.25">
      <c r="A65" t="s">
        <v>902</v>
      </c>
      <c r="B65" s="39">
        <f t="shared" si="0"/>
        <v>8</v>
      </c>
      <c r="C65" s="39" t="str">
        <f t="shared" si="1"/>
        <v>Anthony</v>
      </c>
      <c r="D65" s="39" t="str">
        <f t="shared" si="2"/>
        <v>Beauvillier</v>
      </c>
      <c r="E65" s="39" t="str">
        <f t="shared" si="3"/>
        <v>Anthony Beauvillier</v>
      </c>
      <c r="F65" t="s">
        <v>1042</v>
      </c>
      <c r="G65" t="s">
        <v>93</v>
      </c>
      <c r="H65" s="292">
        <v>1106670</v>
      </c>
      <c r="I65" s="292">
        <v>0</v>
      </c>
      <c r="J65" s="292">
        <v>832500</v>
      </c>
      <c r="K65" s="292" t="s">
        <v>8</v>
      </c>
      <c r="L65" s="292">
        <v>0</v>
      </c>
      <c r="M65" s="292">
        <v>0</v>
      </c>
      <c r="N65" s="292">
        <v>0</v>
      </c>
    </row>
    <row r="66" spans="1:14" x14ac:dyDescent="0.25">
      <c r="A66" t="s">
        <v>530</v>
      </c>
      <c r="B66" s="39">
        <f t="shared" si="0"/>
        <v>8</v>
      </c>
      <c r="C66" s="39" t="str">
        <f t="shared" si="1"/>
        <v>Anthony</v>
      </c>
      <c r="D66" s="39" t="str">
        <f t="shared" si="2"/>
        <v>Cirelli</v>
      </c>
      <c r="E66" s="39" t="str">
        <f t="shared" si="3"/>
        <v>Anthony Cirelli</v>
      </c>
      <c r="F66" t="s">
        <v>1021</v>
      </c>
      <c r="G66" t="s">
        <v>73</v>
      </c>
      <c r="H66" s="292">
        <v>925000</v>
      </c>
      <c r="I66" s="292">
        <v>0</v>
      </c>
      <c r="J66" s="292">
        <v>742500</v>
      </c>
      <c r="K66" s="292" t="s">
        <v>8</v>
      </c>
      <c r="L66" s="292">
        <v>0</v>
      </c>
      <c r="M66" s="292">
        <v>0</v>
      </c>
      <c r="N66" s="292">
        <v>0</v>
      </c>
    </row>
    <row r="67" spans="1:14" x14ac:dyDescent="0.25">
      <c r="A67" t="s">
        <v>998</v>
      </c>
      <c r="B67" s="39">
        <f t="shared" ref="B67:B130" si="4">SEARCH(" ",A67,1)</f>
        <v>8</v>
      </c>
      <c r="C67" s="39" t="str">
        <f t="shared" ref="C67:C130" si="5">LEFT(A67,B67-1)</f>
        <v>Anthony</v>
      </c>
      <c r="D67" s="39" t="str">
        <f t="shared" ref="D67:D130" si="6">MID(A67,B67+1,LEN(A67)-B67)</f>
        <v>DeAngelo</v>
      </c>
      <c r="E67" s="39" t="str">
        <f t="shared" ref="E67:E130" si="7">C67&amp;" "&amp;D67</f>
        <v>Anthony DeAngelo</v>
      </c>
      <c r="F67" t="s">
        <v>1020</v>
      </c>
      <c r="G67" t="s">
        <v>381</v>
      </c>
      <c r="H67" s="292">
        <v>1263330</v>
      </c>
      <c r="I67" s="292">
        <v>0</v>
      </c>
      <c r="J67" s="292">
        <v>832500</v>
      </c>
      <c r="K67" s="292" t="s">
        <v>8</v>
      </c>
      <c r="L67" s="292">
        <v>0</v>
      </c>
      <c r="M67" s="292">
        <v>0</v>
      </c>
      <c r="N67" s="292">
        <v>0</v>
      </c>
    </row>
    <row r="68" spans="1:14" x14ac:dyDescent="0.25">
      <c r="A68" t="s">
        <v>623</v>
      </c>
      <c r="B68" s="39">
        <f t="shared" si="4"/>
        <v>8</v>
      </c>
      <c r="C68" s="39" t="str">
        <f t="shared" si="5"/>
        <v>Anthony</v>
      </c>
      <c r="D68" s="39" t="str">
        <f t="shared" si="6"/>
        <v>Louis</v>
      </c>
      <c r="E68" s="39" t="str">
        <f t="shared" si="7"/>
        <v>Anthony Louis</v>
      </c>
      <c r="F68" t="s">
        <v>1013</v>
      </c>
      <c r="G68" t="s">
        <v>93</v>
      </c>
      <c r="H68" s="292">
        <v>925000</v>
      </c>
      <c r="I68" s="292">
        <v>0</v>
      </c>
      <c r="J68" s="292">
        <v>807500</v>
      </c>
      <c r="K68" s="292" t="s">
        <v>8</v>
      </c>
      <c r="L68" s="292">
        <v>0</v>
      </c>
      <c r="M68" s="292">
        <v>0</v>
      </c>
      <c r="N68" s="292">
        <v>0</v>
      </c>
    </row>
    <row r="69" spans="1:14" x14ac:dyDescent="0.25">
      <c r="A69" t="s">
        <v>779</v>
      </c>
      <c r="B69" s="39">
        <f t="shared" si="4"/>
        <v>8</v>
      </c>
      <c r="C69" s="39" t="str">
        <f t="shared" si="5"/>
        <v>Anthony</v>
      </c>
      <c r="D69" s="39" t="str">
        <f t="shared" si="6"/>
        <v>Richard</v>
      </c>
      <c r="E69" s="39" t="str">
        <f t="shared" si="7"/>
        <v>Anthony Richard</v>
      </c>
      <c r="F69" t="s">
        <v>1018</v>
      </c>
      <c r="G69" t="s">
        <v>73</v>
      </c>
      <c r="H69" s="292">
        <v>671667</v>
      </c>
      <c r="I69" s="292">
        <v>0</v>
      </c>
      <c r="J69" s="292">
        <v>650000</v>
      </c>
      <c r="K69" s="292" t="s">
        <v>8</v>
      </c>
      <c r="L69" s="292">
        <v>0</v>
      </c>
      <c r="M69" s="292">
        <v>0</v>
      </c>
      <c r="N69" s="292">
        <v>0</v>
      </c>
    </row>
    <row r="70" spans="1:14" x14ac:dyDescent="0.25">
      <c r="A70" t="s">
        <v>792</v>
      </c>
      <c r="B70" s="39">
        <f t="shared" si="4"/>
        <v>8</v>
      </c>
      <c r="C70" s="39" t="str">
        <f t="shared" si="5"/>
        <v>Antoine</v>
      </c>
      <c r="D70" s="39" t="str">
        <f t="shared" si="6"/>
        <v>Waked</v>
      </c>
      <c r="E70" s="39" t="str">
        <f t="shared" si="7"/>
        <v>Antoine Waked</v>
      </c>
      <c r="F70" t="s">
        <v>1025</v>
      </c>
      <c r="G70" t="s">
        <v>88</v>
      </c>
      <c r="H70" s="292">
        <v>726667</v>
      </c>
      <c r="I70" s="292">
        <v>726667</v>
      </c>
      <c r="J70" s="292">
        <v>710000</v>
      </c>
      <c r="K70" s="292">
        <v>750000</v>
      </c>
      <c r="L70" s="292" t="s">
        <v>8</v>
      </c>
      <c r="M70" s="292">
        <v>0</v>
      </c>
      <c r="N70" s="292">
        <v>0</v>
      </c>
    </row>
    <row r="71" spans="1:14" x14ac:dyDescent="0.25">
      <c r="A71" t="s">
        <v>626</v>
      </c>
      <c r="B71" s="39">
        <f t="shared" si="4"/>
        <v>6</v>
      </c>
      <c r="C71" s="39" t="str">
        <f t="shared" si="5"/>
        <v>Anton</v>
      </c>
      <c r="D71" s="39" t="str">
        <f t="shared" si="6"/>
        <v>Forsberg</v>
      </c>
      <c r="E71" s="39" t="str">
        <f t="shared" si="7"/>
        <v>Anton Forsberg</v>
      </c>
      <c r="F71" t="s">
        <v>1013</v>
      </c>
      <c r="G71" t="s">
        <v>127</v>
      </c>
      <c r="H71" s="292">
        <v>750000</v>
      </c>
      <c r="I71" s="292">
        <v>0</v>
      </c>
      <c r="J71" s="292">
        <v>800000</v>
      </c>
      <c r="K71" s="292" t="s">
        <v>8</v>
      </c>
      <c r="L71" s="292">
        <v>0</v>
      </c>
      <c r="M71" s="292">
        <v>0</v>
      </c>
      <c r="N71" s="292">
        <v>0</v>
      </c>
    </row>
    <row r="72" spans="1:14" x14ac:dyDescent="0.25">
      <c r="A72" t="s">
        <v>920</v>
      </c>
      <c r="B72" s="39">
        <f t="shared" si="4"/>
        <v>6</v>
      </c>
      <c r="C72" s="39" t="str">
        <f t="shared" si="5"/>
        <v>Anton</v>
      </c>
      <c r="D72" s="39" t="str">
        <f t="shared" si="6"/>
        <v>Lindholm</v>
      </c>
      <c r="E72" s="39" t="str">
        <f t="shared" si="7"/>
        <v>Anton Lindholm</v>
      </c>
      <c r="F72" t="s">
        <v>1035</v>
      </c>
      <c r="G72" t="s">
        <v>382</v>
      </c>
      <c r="H72" s="292">
        <v>925000</v>
      </c>
      <c r="I72" s="292">
        <v>0</v>
      </c>
      <c r="J72" s="292">
        <v>742500</v>
      </c>
      <c r="K72" s="292" t="s">
        <v>8</v>
      </c>
      <c r="L72" s="292">
        <v>0</v>
      </c>
      <c r="M72" s="292">
        <v>0</v>
      </c>
      <c r="N72" s="292">
        <v>0</v>
      </c>
    </row>
    <row r="73" spans="1:14" x14ac:dyDescent="0.25">
      <c r="A73" t="s">
        <v>1094</v>
      </c>
      <c r="B73" s="39">
        <f t="shared" si="4"/>
        <v>6</v>
      </c>
      <c r="C73" s="39" t="str">
        <f t="shared" si="5"/>
        <v>Anton</v>
      </c>
      <c r="D73" s="39" t="str">
        <f t="shared" si="6"/>
        <v>Stralman</v>
      </c>
      <c r="E73" s="39" t="str">
        <f t="shared" si="7"/>
        <v>Anton Stralman</v>
      </c>
      <c r="F73" t="s">
        <v>1021</v>
      </c>
      <c r="G73" t="s">
        <v>381</v>
      </c>
      <c r="H73" s="292">
        <v>4500000</v>
      </c>
      <c r="I73" s="292">
        <v>0</v>
      </c>
      <c r="J73" s="292">
        <v>4500000</v>
      </c>
      <c r="K73" s="292" t="s">
        <v>7</v>
      </c>
      <c r="L73" s="292">
        <v>0</v>
      </c>
      <c r="M73" s="292">
        <v>0</v>
      </c>
      <c r="N73" s="292">
        <v>0</v>
      </c>
    </row>
    <row r="74" spans="1:14" x14ac:dyDescent="0.25">
      <c r="A74" t="s">
        <v>321</v>
      </c>
      <c r="B74" s="39">
        <f t="shared" si="4"/>
        <v>6</v>
      </c>
      <c r="C74" s="39" t="str">
        <f t="shared" si="5"/>
        <v>Antti</v>
      </c>
      <c r="D74" s="39" t="str">
        <f t="shared" si="6"/>
        <v>Raanta</v>
      </c>
      <c r="E74" s="39" t="str">
        <f t="shared" si="7"/>
        <v>Antti Raanta</v>
      </c>
      <c r="F74" t="s">
        <v>1034</v>
      </c>
      <c r="G74" t="s">
        <v>127</v>
      </c>
      <c r="H74" s="292">
        <v>4250000</v>
      </c>
      <c r="I74" s="292">
        <v>4250000</v>
      </c>
      <c r="J74" s="292">
        <v>3750000</v>
      </c>
      <c r="K74" s="292">
        <v>5000000</v>
      </c>
      <c r="L74" s="292">
        <v>4000000</v>
      </c>
      <c r="M74" s="292" t="s">
        <v>7</v>
      </c>
      <c r="N74" s="292">
        <v>0</v>
      </c>
    </row>
    <row r="75" spans="1:14" x14ac:dyDescent="0.25">
      <c r="A75" t="s">
        <v>1045</v>
      </c>
      <c r="B75" s="39">
        <f t="shared" si="4"/>
        <v>5</v>
      </c>
      <c r="C75" s="39" t="str">
        <f t="shared" si="5"/>
        <v>Anze</v>
      </c>
      <c r="D75" s="39" t="str">
        <f t="shared" si="6"/>
        <v>Kopitar</v>
      </c>
      <c r="E75" s="39" t="str">
        <f t="shared" si="7"/>
        <v>Anze Kopitar</v>
      </c>
      <c r="F75" t="s">
        <v>1014</v>
      </c>
      <c r="G75" t="s">
        <v>73</v>
      </c>
      <c r="H75" s="292">
        <v>10000000</v>
      </c>
      <c r="I75" s="292">
        <v>10000000</v>
      </c>
      <c r="J75" s="292">
        <v>12000000</v>
      </c>
      <c r="K75" s="292">
        <v>11000000</v>
      </c>
      <c r="L75" s="292">
        <v>8000000</v>
      </c>
      <c r="M75" s="292">
        <v>8000000</v>
      </c>
      <c r="N75" s="292">
        <v>7000000</v>
      </c>
    </row>
    <row r="76" spans="1:14" x14ac:dyDescent="0.25">
      <c r="A76" t="s">
        <v>612</v>
      </c>
      <c r="B76" s="39">
        <f t="shared" si="4"/>
        <v>6</v>
      </c>
      <c r="C76" s="39" t="str">
        <f t="shared" si="5"/>
        <v>Artem</v>
      </c>
      <c r="D76" s="39" t="str">
        <f t="shared" si="6"/>
        <v>Anisimov</v>
      </c>
      <c r="E76" s="39" t="str">
        <f t="shared" si="7"/>
        <v>Artem Anisimov</v>
      </c>
      <c r="F76" t="s">
        <v>1013</v>
      </c>
      <c r="G76" t="s">
        <v>73</v>
      </c>
      <c r="H76" s="292">
        <v>4550000</v>
      </c>
      <c r="I76" s="292">
        <v>4550000</v>
      </c>
      <c r="J76" s="292">
        <v>5000000</v>
      </c>
      <c r="K76" s="292">
        <v>4000000</v>
      </c>
      <c r="L76" s="292">
        <v>3000000</v>
      </c>
      <c r="M76" s="292" t="s">
        <v>7</v>
      </c>
      <c r="N76" s="292">
        <v>0</v>
      </c>
    </row>
    <row r="77" spans="1:14" x14ac:dyDescent="0.25">
      <c r="A77" t="s">
        <v>279</v>
      </c>
      <c r="B77" s="39">
        <f t="shared" si="4"/>
        <v>7</v>
      </c>
      <c r="C77" s="39" t="str">
        <f t="shared" si="5"/>
        <v>Artemi</v>
      </c>
      <c r="D77" s="39" t="str">
        <f t="shared" si="6"/>
        <v>Panarin</v>
      </c>
      <c r="E77" s="39" t="str">
        <f t="shared" si="7"/>
        <v>Artemi Panarin</v>
      </c>
      <c r="F77" t="s">
        <v>1030</v>
      </c>
      <c r="G77" t="s">
        <v>93</v>
      </c>
      <c r="H77" s="292">
        <v>6000000</v>
      </c>
      <c r="I77" s="292">
        <v>0</v>
      </c>
      <c r="J77" s="292">
        <v>6000000</v>
      </c>
      <c r="K77" s="292" t="s">
        <v>7</v>
      </c>
      <c r="L77" s="292">
        <v>0</v>
      </c>
      <c r="M77" s="292">
        <v>0</v>
      </c>
      <c r="N77" s="292">
        <v>0</v>
      </c>
    </row>
    <row r="78" spans="1:14" x14ac:dyDescent="0.25">
      <c r="A78" t="s">
        <v>342</v>
      </c>
      <c r="B78" s="39">
        <f t="shared" si="4"/>
        <v>8</v>
      </c>
      <c r="C78" s="39" t="str">
        <f t="shared" si="5"/>
        <v>Artturi</v>
      </c>
      <c r="D78" s="39" t="str">
        <f t="shared" si="6"/>
        <v>Lehkonen</v>
      </c>
      <c r="E78" s="39" t="str">
        <f t="shared" si="7"/>
        <v>Artturi Lehkonen</v>
      </c>
      <c r="F78" t="s">
        <v>1025</v>
      </c>
      <c r="G78" t="s">
        <v>93</v>
      </c>
      <c r="H78" s="292">
        <v>925000</v>
      </c>
      <c r="I78" s="292">
        <v>0</v>
      </c>
      <c r="J78" s="292">
        <v>925000</v>
      </c>
      <c r="K78" s="292" t="s">
        <v>8</v>
      </c>
      <c r="L78" s="292">
        <v>0</v>
      </c>
      <c r="M78" s="292">
        <v>0</v>
      </c>
      <c r="N78" s="292">
        <v>0</v>
      </c>
    </row>
    <row r="79" spans="1:14" x14ac:dyDescent="0.25">
      <c r="A79" t="s">
        <v>507</v>
      </c>
      <c r="B79" s="39">
        <f t="shared" si="4"/>
        <v>7</v>
      </c>
      <c r="C79" s="39" t="str">
        <f t="shared" si="5"/>
        <v>Austin</v>
      </c>
      <c r="D79" s="39" t="str">
        <f t="shared" si="6"/>
        <v>Strand</v>
      </c>
      <c r="E79" s="39" t="str">
        <f t="shared" si="7"/>
        <v>Austin Strand</v>
      </c>
      <c r="F79" t="s">
        <v>1014</v>
      </c>
      <c r="G79" t="s">
        <v>88</v>
      </c>
      <c r="H79" s="292">
        <v>925000</v>
      </c>
      <c r="I79" s="292">
        <v>925000</v>
      </c>
      <c r="J79" s="292">
        <v>742500</v>
      </c>
      <c r="K79" s="292">
        <v>792500</v>
      </c>
      <c r="L79" s="292" t="s">
        <v>8</v>
      </c>
      <c r="M79" s="292">
        <v>0</v>
      </c>
      <c r="N79" s="292">
        <v>0</v>
      </c>
    </row>
    <row r="80" spans="1:14" x14ac:dyDescent="0.25">
      <c r="A80" t="s">
        <v>506</v>
      </c>
      <c r="B80" s="39">
        <f t="shared" si="4"/>
        <v>7</v>
      </c>
      <c r="C80" s="39" t="str">
        <f t="shared" si="5"/>
        <v>Austin</v>
      </c>
      <c r="D80" s="39" t="str">
        <f t="shared" si="6"/>
        <v>Wagner</v>
      </c>
      <c r="E80" s="39" t="str">
        <f t="shared" si="7"/>
        <v>Austin Wagner</v>
      </c>
      <c r="F80" t="s">
        <v>1014</v>
      </c>
      <c r="G80" t="s">
        <v>93</v>
      </c>
      <c r="H80" s="292">
        <v>925000</v>
      </c>
      <c r="I80" s="292">
        <v>925000</v>
      </c>
      <c r="J80" s="292">
        <v>742500</v>
      </c>
      <c r="K80" s="292">
        <v>792500</v>
      </c>
      <c r="L80" s="292" t="s">
        <v>8</v>
      </c>
      <c r="M80" s="292">
        <v>0</v>
      </c>
      <c r="N80" s="292">
        <v>0</v>
      </c>
    </row>
    <row r="81" spans="1:14" x14ac:dyDescent="0.25">
      <c r="A81" t="s">
        <v>770</v>
      </c>
      <c r="B81" s="39">
        <f t="shared" si="4"/>
        <v>7</v>
      </c>
      <c r="C81" s="39" t="str">
        <f t="shared" si="5"/>
        <v>Austin</v>
      </c>
      <c r="D81" s="39" t="str">
        <f t="shared" si="6"/>
        <v>Watson</v>
      </c>
      <c r="E81" s="39" t="str">
        <f t="shared" si="7"/>
        <v>Austin Watson</v>
      </c>
      <c r="F81" t="s">
        <v>1018</v>
      </c>
      <c r="G81" t="s">
        <v>93</v>
      </c>
      <c r="H81" s="292">
        <v>1100000</v>
      </c>
      <c r="I81" s="292">
        <v>1100000</v>
      </c>
      <c r="J81" s="292">
        <v>1100000</v>
      </c>
      <c r="K81" s="292">
        <v>1200000</v>
      </c>
      <c r="L81" s="292" t="s">
        <v>7</v>
      </c>
      <c r="M81" s="292">
        <v>0</v>
      </c>
      <c r="N81" s="292">
        <v>0</v>
      </c>
    </row>
    <row r="82" spans="1:14" x14ac:dyDescent="0.25">
      <c r="A82" t="s">
        <v>205</v>
      </c>
      <c r="B82" s="39">
        <f t="shared" si="4"/>
        <v>7</v>
      </c>
      <c r="C82" s="39" t="str">
        <f t="shared" si="5"/>
        <v>Auston</v>
      </c>
      <c r="D82" s="39" t="str">
        <f t="shared" si="6"/>
        <v>Matthews</v>
      </c>
      <c r="E82" s="39" t="str">
        <f t="shared" si="7"/>
        <v>Auston Matthews</v>
      </c>
      <c r="F82" t="s">
        <v>1036</v>
      </c>
      <c r="G82" t="s">
        <v>73</v>
      </c>
      <c r="H82" s="292">
        <v>3775000</v>
      </c>
      <c r="I82" s="292">
        <v>0</v>
      </c>
      <c r="J82" s="292">
        <v>925000</v>
      </c>
      <c r="K82" s="292" t="s">
        <v>8</v>
      </c>
      <c r="L82" s="292">
        <v>0</v>
      </c>
      <c r="M82" s="292">
        <v>0</v>
      </c>
      <c r="N82" s="292">
        <v>0</v>
      </c>
    </row>
    <row r="83" spans="1:14" x14ac:dyDescent="0.25">
      <c r="A83" t="s">
        <v>1139</v>
      </c>
      <c r="B83" s="39">
        <f t="shared" si="4"/>
        <v>5</v>
      </c>
      <c r="C83" s="39" t="str">
        <f t="shared" si="5"/>
        <v>Axel</v>
      </c>
      <c r="D83" s="39" t="str">
        <f t="shared" si="6"/>
        <v>Holmstrom</v>
      </c>
      <c r="E83" s="39" t="str">
        <f t="shared" si="7"/>
        <v>Axel Holmstrom</v>
      </c>
      <c r="F83" t="s">
        <v>1037</v>
      </c>
      <c r="G83" t="s">
        <v>73</v>
      </c>
      <c r="H83" s="292">
        <v>894167</v>
      </c>
      <c r="I83" s="292">
        <v>0</v>
      </c>
      <c r="J83" s="292">
        <v>650000</v>
      </c>
      <c r="K83" s="292" t="s">
        <v>8</v>
      </c>
      <c r="L83" s="292">
        <v>0</v>
      </c>
      <c r="M83" s="292">
        <v>0</v>
      </c>
      <c r="N83" s="292">
        <v>0</v>
      </c>
    </row>
    <row r="84" spans="1:14" x14ac:dyDescent="0.25">
      <c r="A84" t="s">
        <v>578</v>
      </c>
      <c r="B84" s="39">
        <f t="shared" si="4"/>
        <v>8</v>
      </c>
      <c r="C84" s="39" t="str">
        <f t="shared" si="5"/>
        <v>Barclay</v>
      </c>
      <c r="D84" s="39" t="str">
        <f t="shared" si="6"/>
        <v>Goodrow</v>
      </c>
      <c r="E84" s="39" t="str">
        <f t="shared" si="7"/>
        <v>Barclay Goodrow</v>
      </c>
      <c r="F84" t="s">
        <v>1024</v>
      </c>
      <c r="G84" t="s">
        <v>73</v>
      </c>
      <c r="H84" s="292">
        <v>650000</v>
      </c>
      <c r="I84" s="292">
        <v>0</v>
      </c>
      <c r="J84" s="292">
        <v>650000</v>
      </c>
      <c r="K84" s="292" t="s">
        <v>8</v>
      </c>
      <c r="L84" s="292">
        <v>0</v>
      </c>
      <c r="M84" s="292">
        <v>0</v>
      </c>
      <c r="N84" s="292">
        <v>0</v>
      </c>
    </row>
    <row r="85" spans="1:14" x14ac:dyDescent="0.25">
      <c r="A85" t="s">
        <v>452</v>
      </c>
      <c r="B85" s="39">
        <f t="shared" si="4"/>
        <v>5</v>
      </c>
      <c r="C85" s="39" t="str">
        <f t="shared" si="5"/>
        <v>Beck</v>
      </c>
      <c r="D85" s="39" t="str">
        <f t="shared" si="6"/>
        <v>Malenstyn</v>
      </c>
      <c r="E85" s="39" t="str">
        <f t="shared" si="7"/>
        <v>Beck Malenstyn</v>
      </c>
      <c r="F85" t="s">
        <v>1015</v>
      </c>
      <c r="G85" t="s">
        <v>73</v>
      </c>
      <c r="H85" s="292">
        <v>800000</v>
      </c>
      <c r="I85" s="292">
        <v>800000</v>
      </c>
      <c r="J85" s="292">
        <v>780000</v>
      </c>
      <c r="K85" s="292">
        <v>780000</v>
      </c>
      <c r="L85" s="292" t="s">
        <v>8</v>
      </c>
      <c r="M85" s="292">
        <v>0</v>
      </c>
      <c r="N85" s="292">
        <v>0</v>
      </c>
    </row>
    <row r="86" spans="1:14" x14ac:dyDescent="0.25">
      <c r="A86" t="s">
        <v>237</v>
      </c>
      <c r="B86" s="39">
        <f t="shared" si="4"/>
        <v>4</v>
      </c>
      <c r="C86" s="39" t="str">
        <f t="shared" si="5"/>
        <v>Ben</v>
      </c>
      <c r="D86" s="39" t="str">
        <f t="shared" si="6"/>
        <v>Bishop</v>
      </c>
      <c r="E86" s="39" t="str">
        <f t="shared" si="7"/>
        <v>Ben Bishop</v>
      </c>
      <c r="F86" t="s">
        <v>1017</v>
      </c>
      <c r="G86" t="s">
        <v>127</v>
      </c>
      <c r="H86" s="292">
        <v>4916670</v>
      </c>
      <c r="I86" s="292">
        <v>4916670</v>
      </c>
      <c r="J86" s="292">
        <v>6500000</v>
      </c>
      <c r="K86" s="292">
        <v>5500000</v>
      </c>
      <c r="L86" s="292">
        <v>3500000</v>
      </c>
      <c r="M86" s="292">
        <v>3500000</v>
      </c>
      <c r="N86" s="292">
        <v>3500000</v>
      </c>
    </row>
    <row r="87" spans="1:14" x14ac:dyDescent="0.25">
      <c r="A87" t="s">
        <v>869</v>
      </c>
      <c r="B87" s="39">
        <f t="shared" si="4"/>
        <v>4</v>
      </c>
      <c r="C87" s="39" t="str">
        <f t="shared" si="5"/>
        <v>Ben</v>
      </c>
      <c r="D87" s="39" t="str">
        <f t="shared" si="6"/>
        <v>Chiarot</v>
      </c>
      <c r="E87" s="39" t="str">
        <f t="shared" si="7"/>
        <v>Ben Chiarot</v>
      </c>
      <c r="F87" t="s">
        <v>1026</v>
      </c>
      <c r="G87" t="s">
        <v>382</v>
      </c>
      <c r="H87" s="292">
        <v>1400000</v>
      </c>
      <c r="I87" s="292">
        <v>0</v>
      </c>
      <c r="J87" s="292">
        <v>1600000</v>
      </c>
      <c r="K87" s="292" t="s">
        <v>7</v>
      </c>
      <c r="L87" s="292">
        <v>0</v>
      </c>
      <c r="M87" s="292">
        <v>0</v>
      </c>
      <c r="N87" s="292">
        <v>0</v>
      </c>
    </row>
    <row r="88" spans="1:14" x14ac:dyDescent="0.25">
      <c r="A88" t="s">
        <v>825</v>
      </c>
      <c r="B88" s="39">
        <f t="shared" si="4"/>
        <v>4</v>
      </c>
      <c r="C88" s="39" t="str">
        <f t="shared" si="5"/>
        <v>Ben</v>
      </c>
      <c r="D88" s="39" t="str">
        <f t="shared" si="6"/>
        <v>Hutton</v>
      </c>
      <c r="E88" s="39" t="str">
        <f t="shared" si="7"/>
        <v>Ben Hutton</v>
      </c>
      <c r="F88" t="s">
        <v>1039</v>
      </c>
      <c r="G88" t="s">
        <v>382</v>
      </c>
      <c r="H88" s="292">
        <v>2800000</v>
      </c>
      <c r="I88" s="292">
        <v>0</v>
      </c>
      <c r="J88" s="292">
        <v>2800000</v>
      </c>
      <c r="K88" s="292" t="s">
        <v>8</v>
      </c>
      <c r="L88" s="292">
        <v>0</v>
      </c>
      <c r="M88" s="292">
        <v>0</v>
      </c>
      <c r="N88" s="292">
        <v>0</v>
      </c>
    </row>
    <row r="89" spans="1:14" x14ac:dyDescent="0.25">
      <c r="A89" t="s">
        <v>957</v>
      </c>
      <c r="B89" s="39">
        <f t="shared" si="4"/>
        <v>4</v>
      </c>
      <c r="C89" s="39" t="str">
        <f t="shared" si="5"/>
        <v>Ben</v>
      </c>
      <c r="D89" s="39" t="str">
        <f t="shared" si="6"/>
        <v>Lovejoy</v>
      </c>
      <c r="E89" s="39" t="str">
        <f t="shared" si="7"/>
        <v>Ben Lovejoy</v>
      </c>
      <c r="F89" t="s">
        <v>1040</v>
      </c>
      <c r="G89" t="s">
        <v>381</v>
      </c>
      <c r="H89" s="292">
        <v>2666670</v>
      </c>
      <c r="I89" s="292">
        <v>0</v>
      </c>
      <c r="J89" s="292">
        <v>2750000</v>
      </c>
      <c r="K89" s="292" t="s">
        <v>7</v>
      </c>
      <c r="L89" s="292">
        <v>0</v>
      </c>
      <c r="M89" s="292">
        <v>0</v>
      </c>
      <c r="N89" s="292">
        <v>0</v>
      </c>
    </row>
    <row r="90" spans="1:14" x14ac:dyDescent="0.25">
      <c r="A90" t="s">
        <v>695</v>
      </c>
      <c r="B90" s="39">
        <f t="shared" si="4"/>
        <v>4</v>
      </c>
      <c r="C90" s="39" t="str">
        <f t="shared" si="5"/>
        <v>Ben</v>
      </c>
      <c r="D90" s="39" t="str">
        <f t="shared" si="6"/>
        <v>Sexton</v>
      </c>
      <c r="E90" s="39" t="str">
        <f t="shared" si="7"/>
        <v>Ben Sexton</v>
      </c>
      <c r="F90" t="s">
        <v>1031</v>
      </c>
      <c r="G90" t="s">
        <v>73</v>
      </c>
      <c r="H90" s="292">
        <v>725000</v>
      </c>
      <c r="I90" s="292">
        <v>0</v>
      </c>
      <c r="J90" s="292">
        <v>725000</v>
      </c>
      <c r="K90" s="292" t="s">
        <v>7</v>
      </c>
      <c r="L90" s="292">
        <v>0</v>
      </c>
      <c r="M90" s="292">
        <v>0</v>
      </c>
      <c r="N90" s="292">
        <v>0</v>
      </c>
    </row>
    <row r="91" spans="1:14" x14ac:dyDescent="0.25">
      <c r="A91" t="s">
        <v>535</v>
      </c>
      <c r="B91" s="39">
        <f t="shared" si="4"/>
        <v>4</v>
      </c>
      <c r="C91" s="39" t="str">
        <f t="shared" si="5"/>
        <v>Ben</v>
      </c>
      <c r="D91" s="39" t="str">
        <f t="shared" si="6"/>
        <v>Thomas</v>
      </c>
      <c r="E91" s="39" t="str">
        <f t="shared" si="7"/>
        <v>Ben Thomas</v>
      </c>
      <c r="F91" t="s">
        <v>1021</v>
      </c>
      <c r="G91" t="s">
        <v>82</v>
      </c>
      <c r="H91" s="292">
        <v>690003</v>
      </c>
      <c r="I91" s="292">
        <v>0</v>
      </c>
      <c r="J91" s="292">
        <v>715000</v>
      </c>
      <c r="K91" s="292" t="s">
        <v>8</v>
      </c>
      <c r="L91" s="292">
        <v>0</v>
      </c>
      <c r="M91" s="292">
        <v>0</v>
      </c>
      <c r="N91" s="292">
        <v>0</v>
      </c>
    </row>
    <row r="92" spans="1:14" x14ac:dyDescent="0.25">
      <c r="A92" t="s">
        <v>974</v>
      </c>
      <c r="B92" s="39">
        <f t="shared" si="4"/>
        <v>6</v>
      </c>
      <c r="C92" s="39" t="str">
        <f t="shared" si="5"/>
        <v>Blake</v>
      </c>
      <c r="D92" s="39" t="str">
        <f t="shared" si="6"/>
        <v>Pietila</v>
      </c>
      <c r="E92" s="39" t="str">
        <f t="shared" si="7"/>
        <v>Blake Pietila</v>
      </c>
      <c r="F92" t="s">
        <v>1040</v>
      </c>
      <c r="G92" t="s">
        <v>93</v>
      </c>
      <c r="H92" s="292">
        <v>667500</v>
      </c>
      <c r="I92" s="292">
        <v>0</v>
      </c>
      <c r="J92" s="292">
        <v>675000</v>
      </c>
      <c r="K92" s="292" t="s">
        <v>8</v>
      </c>
      <c r="L92" s="292">
        <v>0</v>
      </c>
      <c r="M92" s="292">
        <v>0</v>
      </c>
      <c r="N92" s="292">
        <v>0</v>
      </c>
    </row>
    <row r="93" spans="1:14" x14ac:dyDescent="0.25">
      <c r="A93" t="s">
        <v>655</v>
      </c>
      <c r="B93" s="39">
        <f t="shared" si="4"/>
        <v>6</v>
      </c>
      <c r="C93" s="39" t="str">
        <f t="shared" si="5"/>
        <v>Blake</v>
      </c>
      <c r="D93" s="39" t="str">
        <f t="shared" si="6"/>
        <v>Siebenaler</v>
      </c>
      <c r="E93" s="39" t="str">
        <f t="shared" si="7"/>
        <v>Blake Siebenaler</v>
      </c>
      <c r="F93" t="s">
        <v>1030</v>
      </c>
      <c r="G93" t="s">
        <v>82</v>
      </c>
      <c r="H93" s="292">
        <v>894167</v>
      </c>
      <c r="I93" s="292">
        <v>0</v>
      </c>
      <c r="J93" s="292">
        <v>675000</v>
      </c>
      <c r="K93" s="292" t="s">
        <v>8</v>
      </c>
      <c r="L93" s="292">
        <v>0</v>
      </c>
      <c r="M93" s="292">
        <v>0</v>
      </c>
      <c r="N93" s="292">
        <v>0</v>
      </c>
    </row>
    <row r="94" spans="1:14" x14ac:dyDescent="0.25">
      <c r="A94" t="s">
        <v>965</v>
      </c>
      <c r="B94" s="39">
        <f t="shared" si="4"/>
        <v>6</v>
      </c>
      <c r="C94" s="39" t="str">
        <f t="shared" si="5"/>
        <v>Blake</v>
      </c>
      <c r="D94" s="39" t="str">
        <f t="shared" si="6"/>
        <v>Speers</v>
      </c>
      <c r="E94" s="39" t="str">
        <f t="shared" si="7"/>
        <v>Blake Speers</v>
      </c>
      <c r="F94" t="s">
        <v>1040</v>
      </c>
      <c r="G94" t="s">
        <v>73</v>
      </c>
      <c r="H94" s="292">
        <v>925000</v>
      </c>
      <c r="I94" s="292">
        <v>0</v>
      </c>
      <c r="J94" s="292">
        <v>742500</v>
      </c>
      <c r="K94" s="292" t="s">
        <v>8</v>
      </c>
      <c r="L94" s="292">
        <v>0</v>
      </c>
      <c r="M94" s="292">
        <v>0</v>
      </c>
      <c r="N94" s="292">
        <v>0</v>
      </c>
    </row>
    <row r="95" spans="1:14" x14ac:dyDescent="0.25">
      <c r="A95" t="s">
        <v>226</v>
      </c>
      <c r="B95" s="39">
        <f t="shared" si="4"/>
        <v>6</v>
      </c>
      <c r="C95" s="39" t="str">
        <f t="shared" si="5"/>
        <v>Blake</v>
      </c>
      <c r="D95" s="39" t="str">
        <f t="shared" si="6"/>
        <v>Wheeler</v>
      </c>
      <c r="E95" s="39" t="str">
        <f t="shared" si="7"/>
        <v>Blake Wheeler</v>
      </c>
      <c r="F95" t="s">
        <v>1026</v>
      </c>
      <c r="G95" t="s">
        <v>88</v>
      </c>
      <c r="H95" s="292">
        <v>5600000</v>
      </c>
      <c r="I95" s="292">
        <v>0</v>
      </c>
      <c r="J95" s="292">
        <v>5800000</v>
      </c>
      <c r="K95" s="292" t="s">
        <v>7</v>
      </c>
      <c r="L95" s="292">
        <v>0</v>
      </c>
      <c r="M95" s="292">
        <v>0</v>
      </c>
      <c r="N95" s="292">
        <v>0</v>
      </c>
    </row>
    <row r="96" spans="1:14" x14ac:dyDescent="0.25">
      <c r="A96" t="s">
        <v>330</v>
      </c>
      <c r="B96" s="39">
        <f t="shared" si="4"/>
        <v>3</v>
      </c>
      <c r="C96" s="39" t="str">
        <f t="shared" si="5"/>
        <v>Bo</v>
      </c>
      <c r="D96" s="39" t="str">
        <f t="shared" si="6"/>
        <v>Horvat</v>
      </c>
      <c r="E96" s="39" t="str">
        <f t="shared" si="7"/>
        <v>Bo Horvat</v>
      </c>
      <c r="F96" t="s">
        <v>1039</v>
      </c>
      <c r="G96" t="s">
        <v>73</v>
      </c>
      <c r="H96" s="292">
        <v>5500000</v>
      </c>
      <c r="I96" s="292">
        <v>5500000</v>
      </c>
      <c r="J96" s="292">
        <v>7000000</v>
      </c>
      <c r="K96" s="292">
        <v>5775000</v>
      </c>
      <c r="L96" s="292">
        <v>3500000</v>
      </c>
      <c r="M96" s="292">
        <v>5775000</v>
      </c>
      <c r="N96" s="292">
        <v>4450000</v>
      </c>
    </row>
    <row r="97" spans="1:14" x14ac:dyDescent="0.25">
      <c r="A97" t="s">
        <v>677</v>
      </c>
      <c r="B97" s="39">
        <f t="shared" si="4"/>
        <v>6</v>
      </c>
      <c r="C97" s="39" t="str">
        <f t="shared" si="5"/>
        <v>Bobby</v>
      </c>
      <c r="D97" s="39" t="str">
        <f t="shared" si="6"/>
        <v>Ryan</v>
      </c>
      <c r="E97" s="39" t="str">
        <f t="shared" si="7"/>
        <v>Bobby Ryan</v>
      </c>
      <c r="F97" t="s">
        <v>1031</v>
      </c>
      <c r="G97" t="s">
        <v>88</v>
      </c>
      <c r="H97" s="292">
        <v>7250000</v>
      </c>
      <c r="I97" s="292">
        <v>7250000</v>
      </c>
      <c r="J97" s="292">
        <v>7500000</v>
      </c>
      <c r="K97" s="292">
        <v>7500000</v>
      </c>
      <c r="L97" s="292">
        <v>7500000</v>
      </c>
      <c r="M97" s="292">
        <v>7500000</v>
      </c>
      <c r="N97" s="292" t="s">
        <v>7</v>
      </c>
    </row>
    <row r="98" spans="1:14" x14ac:dyDescent="0.25">
      <c r="A98" t="s">
        <v>509</v>
      </c>
      <c r="B98" s="39">
        <f t="shared" si="4"/>
        <v>9</v>
      </c>
      <c r="C98" s="39" t="str">
        <f t="shared" si="5"/>
        <v>Bokondji</v>
      </c>
      <c r="D98" s="39" t="str">
        <f t="shared" si="6"/>
        <v>Imama</v>
      </c>
      <c r="E98" s="39" t="str">
        <f t="shared" si="7"/>
        <v>Bokondji Imama</v>
      </c>
      <c r="F98" t="s">
        <v>1014</v>
      </c>
      <c r="G98" t="s">
        <v>93</v>
      </c>
      <c r="H98" s="292">
        <v>706667</v>
      </c>
      <c r="I98" s="292">
        <v>706667</v>
      </c>
      <c r="J98" s="292">
        <v>690000</v>
      </c>
      <c r="K98" s="292">
        <v>740000</v>
      </c>
      <c r="L98" s="292" t="s">
        <v>8</v>
      </c>
      <c r="M98" s="292">
        <v>0</v>
      </c>
      <c r="N98" s="292">
        <v>0</v>
      </c>
    </row>
    <row r="99" spans="1:14" x14ac:dyDescent="0.25">
      <c r="A99" t="s">
        <v>525</v>
      </c>
      <c r="B99" s="39">
        <f t="shared" si="4"/>
        <v>6</v>
      </c>
      <c r="C99" s="39" t="str">
        <f t="shared" si="5"/>
        <v>Boris</v>
      </c>
      <c r="D99" s="39" t="str">
        <f t="shared" si="6"/>
        <v>Katchouk</v>
      </c>
      <c r="E99" s="39" t="str">
        <f t="shared" si="7"/>
        <v>Boris Katchouk</v>
      </c>
      <c r="F99" t="s">
        <v>1021</v>
      </c>
      <c r="G99" t="s">
        <v>93</v>
      </c>
      <c r="H99" s="292">
        <v>925000</v>
      </c>
      <c r="I99" s="292">
        <v>925000</v>
      </c>
      <c r="J99" s="292">
        <v>925000</v>
      </c>
      <c r="K99" s="292">
        <v>925000</v>
      </c>
      <c r="L99" s="292" t="s">
        <v>8</v>
      </c>
      <c r="M99" s="292">
        <v>0</v>
      </c>
      <c r="N99" s="292">
        <v>0</v>
      </c>
    </row>
    <row r="100" spans="1:14" x14ac:dyDescent="0.25">
      <c r="A100" t="s">
        <v>806</v>
      </c>
      <c r="B100" s="39">
        <f t="shared" si="4"/>
        <v>5</v>
      </c>
      <c r="C100" s="39" t="str">
        <f t="shared" si="5"/>
        <v>Brad</v>
      </c>
      <c r="D100" s="39" t="str">
        <f t="shared" si="6"/>
        <v>Hunt</v>
      </c>
      <c r="E100" s="39" t="str">
        <f t="shared" si="7"/>
        <v>Brad Hunt</v>
      </c>
      <c r="F100" t="s">
        <v>1043</v>
      </c>
      <c r="G100" t="s">
        <v>382</v>
      </c>
      <c r="H100" s="292">
        <v>650000</v>
      </c>
      <c r="I100" s="292">
        <v>0</v>
      </c>
      <c r="J100" s="292">
        <v>650000</v>
      </c>
      <c r="K100" s="292" t="s">
        <v>7</v>
      </c>
      <c r="L100" s="292">
        <v>0</v>
      </c>
      <c r="M100" s="292">
        <v>0</v>
      </c>
      <c r="N100" s="292">
        <v>0</v>
      </c>
    </row>
    <row r="101" spans="1:14" x14ac:dyDescent="0.25">
      <c r="A101" t="s">
        <v>573</v>
      </c>
      <c r="B101" s="39">
        <f t="shared" si="4"/>
        <v>5</v>
      </c>
      <c r="C101" s="39" t="str">
        <f t="shared" si="5"/>
        <v>Brad</v>
      </c>
      <c r="D101" s="39" t="str">
        <f t="shared" si="6"/>
        <v>Malone</v>
      </c>
      <c r="E101" s="39" t="str">
        <f t="shared" si="7"/>
        <v>Brad Malone</v>
      </c>
      <c r="F101" t="s">
        <v>1022</v>
      </c>
      <c r="G101" t="s">
        <v>73</v>
      </c>
      <c r="H101" s="292">
        <v>650000</v>
      </c>
      <c r="I101" s="292">
        <v>0</v>
      </c>
      <c r="J101" s="292">
        <v>650000</v>
      </c>
      <c r="K101" s="292" t="s">
        <v>7</v>
      </c>
      <c r="L101" s="292">
        <v>0</v>
      </c>
      <c r="M101" s="292">
        <v>0</v>
      </c>
      <c r="N101" s="292">
        <v>0</v>
      </c>
    </row>
    <row r="102" spans="1:14" x14ac:dyDescent="0.25">
      <c r="A102" t="s">
        <v>269</v>
      </c>
      <c r="B102" s="39">
        <f t="shared" si="4"/>
        <v>5</v>
      </c>
      <c r="C102" s="39" t="str">
        <f t="shared" si="5"/>
        <v>Brad</v>
      </c>
      <c r="D102" s="39" t="str">
        <f t="shared" si="6"/>
        <v>Marchand</v>
      </c>
      <c r="E102" s="39" t="str">
        <f t="shared" si="7"/>
        <v>Brad Marchand</v>
      </c>
      <c r="F102" t="s">
        <v>1032</v>
      </c>
      <c r="G102" t="s">
        <v>93</v>
      </c>
      <c r="H102" s="292">
        <v>6125000</v>
      </c>
      <c r="I102" s="292">
        <v>6125000</v>
      </c>
      <c r="J102" s="292">
        <v>8000000</v>
      </c>
      <c r="K102" s="292">
        <v>7500000</v>
      </c>
      <c r="L102" s="292">
        <v>5000000</v>
      </c>
      <c r="M102" s="292">
        <v>6500000</v>
      </c>
      <c r="N102" s="292">
        <v>5000000</v>
      </c>
    </row>
    <row r="103" spans="1:14" x14ac:dyDescent="0.25">
      <c r="A103" t="s">
        <v>319</v>
      </c>
      <c r="B103" s="39">
        <f t="shared" si="4"/>
        <v>7</v>
      </c>
      <c r="C103" s="39" t="str">
        <f t="shared" si="5"/>
        <v>Braden</v>
      </c>
      <c r="D103" s="39" t="str">
        <f t="shared" si="6"/>
        <v>Holtby</v>
      </c>
      <c r="E103" s="39" t="str">
        <f t="shared" si="7"/>
        <v>Braden Holtby</v>
      </c>
      <c r="F103" t="s">
        <v>1015</v>
      </c>
      <c r="G103" t="s">
        <v>127</v>
      </c>
      <c r="H103" s="292">
        <v>6100000</v>
      </c>
      <c r="I103" s="292">
        <v>6100000</v>
      </c>
      <c r="J103" s="292">
        <v>5000000</v>
      </c>
      <c r="K103" s="292">
        <v>5000000</v>
      </c>
      <c r="L103" s="292" t="s">
        <v>7</v>
      </c>
      <c r="M103" s="292">
        <v>0</v>
      </c>
      <c r="N103" s="292">
        <v>0</v>
      </c>
    </row>
    <row r="104" spans="1:14" x14ac:dyDescent="0.25">
      <c r="A104" t="s">
        <v>973</v>
      </c>
      <c r="B104" s="39">
        <f t="shared" si="4"/>
        <v>8</v>
      </c>
      <c r="C104" s="39" t="str">
        <f t="shared" si="5"/>
        <v>Brandon</v>
      </c>
      <c r="D104" s="39" t="str">
        <f t="shared" si="6"/>
        <v>Baddock</v>
      </c>
      <c r="E104" s="39" t="str">
        <f t="shared" si="7"/>
        <v>Brandon Baddock</v>
      </c>
      <c r="F104" t="s">
        <v>1040</v>
      </c>
      <c r="G104" t="s">
        <v>93</v>
      </c>
      <c r="H104" s="292">
        <v>673333</v>
      </c>
      <c r="I104" s="292">
        <v>0</v>
      </c>
      <c r="J104" s="292">
        <v>700000</v>
      </c>
      <c r="K104" s="292" t="s">
        <v>8</v>
      </c>
      <c r="L104" s="292">
        <v>0</v>
      </c>
      <c r="M104" s="292">
        <v>0</v>
      </c>
      <c r="N104" s="292">
        <v>0</v>
      </c>
    </row>
    <row r="105" spans="1:14" x14ac:dyDescent="0.25">
      <c r="A105" t="s">
        <v>545</v>
      </c>
      <c r="B105" s="39">
        <f t="shared" si="4"/>
        <v>8</v>
      </c>
      <c r="C105" s="39" t="str">
        <f t="shared" si="5"/>
        <v>Brandon</v>
      </c>
      <c r="D105" s="39" t="str">
        <f t="shared" si="6"/>
        <v>Carlo</v>
      </c>
      <c r="E105" s="39" t="str">
        <f t="shared" si="7"/>
        <v>Brandon Carlo</v>
      </c>
      <c r="F105" t="s">
        <v>1032</v>
      </c>
      <c r="G105" t="s">
        <v>381</v>
      </c>
      <c r="H105" s="292">
        <v>894167</v>
      </c>
      <c r="I105" s="292">
        <v>0</v>
      </c>
      <c r="J105" s="292">
        <v>832500</v>
      </c>
      <c r="K105" s="292" t="s">
        <v>8</v>
      </c>
      <c r="L105" s="292">
        <v>0</v>
      </c>
      <c r="M105" s="292">
        <v>0</v>
      </c>
      <c r="N105" s="292">
        <v>0</v>
      </c>
    </row>
    <row r="106" spans="1:14" x14ac:dyDescent="0.25">
      <c r="A106" t="s">
        <v>633</v>
      </c>
      <c r="B106" s="39">
        <f t="shared" si="4"/>
        <v>8</v>
      </c>
      <c r="C106" s="39" t="str">
        <f t="shared" si="5"/>
        <v>Brandon</v>
      </c>
      <c r="D106" s="39" t="str">
        <f t="shared" si="6"/>
        <v>Dubinsky</v>
      </c>
      <c r="E106" s="39" t="str">
        <f t="shared" si="7"/>
        <v>Brandon Dubinsky</v>
      </c>
      <c r="F106" t="s">
        <v>1030</v>
      </c>
      <c r="G106" t="s">
        <v>73</v>
      </c>
      <c r="H106" s="292">
        <v>5850000</v>
      </c>
      <c r="I106" s="292">
        <v>5850000</v>
      </c>
      <c r="J106" s="292">
        <v>5850000</v>
      </c>
      <c r="K106" s="292">
        <v>5850000</v>
      </c>
      <c r="L106" s="292">
        <v>5850000</v>
      </c>
      <c r="M106" s="292" t="s">
        <v>7</v>
      </c>
      <c r="N106" s="292">
        <v>0</v>
      </c>
    </row>
    <row r="107" spans="1:14" x14ac:dyDescent="0.25">
      <c r="A107" t="s">
        <v>969</v>
      </c>
      <c r="B107" s="39">
        <f t="shared" si="4"/>
        <v>8</v>
      </c>
      <c r="C107" s="39" t="str">
        <f t="shared" si="5"/>
        <v>Brandon</v>
      </c>
      <c r="D107" s="39" t="str">
        <f t="shared" si="6"/>
        <v>Gignac</v>
      </c>
      <c r="E107" s="39" t="str">
        <f t="shared" si="7"/>
        <v>Brandon Gignac</v>
      </c>
      <c r="F107" t="s">
        <v>1040</v>
      </c>
      <c r="G107" t="s">
        <v>73</v>
      </c>
      <c r="H107" s="292">
        <v>925000</v>
      </c>
      <c r="I107" s="292">
        <v>0</v>
      </c>
      <c r="J107" s="292">
        <v>742500</v>
      </c>
      <c r="K107" s="292" t="s">
        <v>8</v>
      </c>
      <c r="L107" s="292">
        <v>0</v>
      </c>
      <c r="M107" s="292">
        <v>0</v>
      </c>
      <c r="N107" s="292">
        <v>0</v>
      </c>
    </row>
    <row r="108" spans="1:14" x14ac:dyDescent="0.25">
      <c r="A108" t="s">
        <v>670</v>
      </c>
      <c r="B108" s="39">
        <f t="shared" si="4"/>
        <v>8</v>
      </c>
      <c r="C108" s="39" t="str">
        <f t="shared" si="5"/>
        <v>Brandon</v>
      </c>
      <c r="D108" s="39" t="str">
        <f t="shared" si="6"/>
        <v>Halverson</v>
      </c>
      <c r="E108" s="39" t="str">
        <f t="shared" si="7"/>
        <v>Brandon Halverson</v>
      </c>
      <c r="F108" t="s">
        <v>1020</v>
      </c>
      <c r="G108" t="s">
        <v>127</v>
      </c>
      <c r="H108" s="292">
        <v>894167</v>
      </c>
      <c r="I108" s="292">
        <v>0</v>
      </c>
      <c r="J108" s="292">
        <v>832500</v>
      </c>
      <c r="K108" s="292" t="s">
        <v>8</v>
      </c>
      <c r="L108" s="292">
        <v>0</v>
      </c>
      <c r="M108" s="292">
        <v>0</v>
      </c>
      <c r="N108" s="292">
        <v>0</v>
      </c>
    </row>
    <row r="109" spans="1:14" x14ac:dyDescent="0.25">
      <c r="A109" t="s">
        <v>283</v>
      </c>
      <c r="B109" s="39">
        <f t="shared" si="4"/>
        <v>8</v>
      </c>
      <c r="C109" s="39" t="str">
        <f t="shared" si="5"/>
        <v>Brandon</v>
      </c>
      <c r="D109" s="39" t="str">
        <f t="shared" si="6"/>
        <v>Saad</v>
      </c>
      <c r="E109" s="39" t="str">
        <f t="shared" si="7"/>
        <v>Brandon Saad</v>
      </c>
      <c r="F109" t="s">
        <v>1013</v>
      </c>
      <c r="G109" t="s">
        <v>93</v>
      </c>
      <c r="H109" s="292">
        <v>6000000</v>
      </c>
      <c r="I109" s="292">
        <v>6000000</v>
      </c>
      <c r="J109" s="292">
        <v>6750000</v>
      </c>
      <c r="K109" s="292">
        <v>6750000</v>
      </c>
      <c r="L109" s="292">
        <v>6500000</v>
      </c>
      <c r="M109" s="292" t="s">
        <v>7</v>
      </c>
      <c r="N109" s="292">
        <v>0</v>
      </c>
    </row>
    <row r="110" spans="1:14" x14ac:dyDescent="0.25">
      <c r="A110" t="s">
        <v>816</v>
      </c>
      <c r="B110" s="39">
        <f t="shared" si="4"/>
        <v>8</v>
      </c>
      <c r="C110" s="39" t="str">
        <f t="shared" si="5"/>
        <v>Brandon</v>
      </c>
      <c r="D110" s="39" t="str">
        <f t="shared" si="6"/>
        <v>Sutter</v>
      </c>
      <c r="E110" s="39" t="str">
        <f t="shared" si="7"/>
        <v>Brandon Sutter</v>
      </c>
      <c r="F110" t="s">
        <v>1039</v>
      </c>
      <c r="G110" t="s">
        <v>73</v>
      </c>
      <c r="H110" s="292">
        <v>4375000</v>
      </c>
      <c r="I110" s="292">
        <v>4375000</v>
      </c>
      <c r="J110" s="292">
        <v>4375000</v>
      </c>
      <c r="K110" s="292">
        <v>4500000</v>
      </c>
      <c r="L110" s="292">
        <v>4500000</v>
      </c>
      <c r="M110" s="292" t="s">
        <v>7</v>
      </c>
      <c r="N110" s="292">
        <v>0</v>
      </c>
    </row>
    <row r="111" spans="1:14" x14ac:dyDescent="0.25">
      <c r="A111" t="s">
        <v>306</v>
      </c>
      <c r="B111" s="39">
        <f t="shared" si="4"/>
        <v>8</v>
      </c>
      <c r="C111" s="39" t="str">
        <f t="shared" si="5"/>
        <v>Brayden</v>
      </c>
      <c r="D111" s="39" t="str">
        <f t="shared" si="6"/>
        <v>Point</v>
      </c>
      <c r="E111" s="39" t="str">
        <f t="shared" si="7"/>
        <v>Brayden Point</v>
      </c>
      <c r="F111" t="s">
        <v>1021</v>
      </c>
      <c r="G111" t="s">
        <v>73</v>
      </c>
      <c r="H111" s="292">
        <v>894167</v>
      </c>
      <c r="I111" s="292">
        <v>0</v>
      </c>
      <c r="J111" s="292">
        <v>650000</v>
      </c>
      <c r="K111" s="292" t="s">
        <v>8</v>
      </c>
      <c r="L111" s="292">
        <v>0</v>
      </c>
      <c r="M111" s="292">
        <v>0</v>
      </c>
      <c r="N111" s="292">
        <v>0</v>
      </c>
    </row>
    <row r="112" spans="1:14" x14ac:dyDescent="0.25">
      <c r="A112" t="s">
        <v>204</v>
      </c>
      <c r="B112" s="39">
        <f t="shared" si="4"/>
        <v>8</v>
      </c>
      <c r="C112" s="39" t="str">
        <f t="shared" si="5"/>
        <v>Brayden</v>
      </c>
      <c r="D112" s="39" t="str">
        <f t="shared" si="6"/>
        <v>Schenn</v>
      </c>
      <c r="E112" s="39" t="str">
        <f t="shared" si="7"/>
        <v>Brayden Schenn</v>
      </c>
      <c r="F112" t="s">
        <v>1028</v>
      </c>
      <c r="G112" t="s">
        <v>73</v>
      </c>
      <c r="H112" s="292">
        <v>5125000</v>
      </c>
      <c r="I112" s="292">
        <v>5125000</v>
      </c>
      <c r="J112" s="292">
        <v>5000000</v>
      </c>
      <c r="K112" s="292">
        <v>4500000</v>
      </c>
      <c r="L112" s="292" t="s">
        <v>7</v>
      </c>
      <c r="M112" s="292">
        <v>0</v>
      </c>
      <c r="N112" s="292">
        <v>0</v>
      </c>
    </row>
    <row r="113" spans="1:14" x14ac:dyDescent="0.25">
      <c r="A113" t="s">
        <v>520</v>
      </c>
      <c r="B113" s="39">
        <f t="shared" si="4"/>
        <v>8</v>
      </c>
      <c r="C113" s="39" t="str">
        <f t="shared" si="5"/>
        <v>Braydon</v>
      </c>
      <c r="D113" s="39" t="str">
        <f t="shared" si="6"/>
        <v>Coburn</v>
      </c>
      <c r="E113" s="39" t="str">
        <f t="shared" si="7"/>
        <v>Braydon Coburn</v>
      </c>
      <c r="F113" t="s">
        <v>1021</v>
      </c>
      <c r="G113" t="s">
        <v>382</v>
      </c>
      <c r="H113" s="292">
        <v>3700000</v>
      </c>
      <c r="I113" s="292">
        <v>0</v>
      </c>
      <c r="J113" s="292">
        <v>3700000</v>
      </c>
      <c r="K113" s="292" t="s">
        <v>7</v>
      </c>
      <c r="L113" s="292">
        <v>0</v>
      </c>
      <c r="M113" s="292">
        <v>0</v>
      </c>
      <c r="N113" s="292">
        <v>0</v>
      </c>
    </row>
    <row r="114" spans="1:14" x14ac:dyDescent="0.25">
      <c r="A114" t="s">
        <v>1104</v>
      </c>
      <c r="B114" s="39">
        <f t="shared" si="4"/>
        <v>8</v>
      </c>
      <c r="C114" s="39" t="str">
        <f t="shared" si="5"/>
        <v>Brendan</v>
      </c>
      <c r="D114" s="39" t="str">
        <f t="shared" si="6"/>
        <v>Gallagher</v>
      </c>
      <c r="E114" s="39" t="str">
        <f t="shared" si="7"/>
        <v>Brendan Gallagher</v>
      </c>
      <c r="F114" t="s">
        <v>1025</v>
      </c>
      <c r="G114" t="s">
        <v>88</v>
      </c>
      <c r="H114" s="292">
        <v>3750000</v>
      </c>
      <c r="I114" s="292">
        <v>3750000</v>
      </c>
      <c r="J114" s="292">
        <v>3000000</v>
      </c>
      <c r="K114" s="292">
        <v>4000000</v>
      </c>
      <c r="L114" s="292">
        <v>2750000</v>
      </c>
      <c r="M114" s="292" t="s">
        <v>7</v>
      </c>
      <c r="N114" s="292">
        <v>0</v>
      </c>
    </row>
    <row r="115" spans="1:14" x14ac:dyDescent="0.25">
      <c r="A115" t="s">
        <v>821</v>
      </c>
      <c r="B115" s="39">
        <f t="shared" si="4"/>
        <v>8</v>
      </c>
      <c r="C115" s="39" t="str">
        <f t="shared" si="5"/>
        <v>Brendan</v>
      </c>
      <c r="D115" s="39" t="str">
        <f t="shared" si="6"/>
        <v>Gaunce</v>
      </c>
      <c r="E115" s="39" t="str">
        <f t="shared" si="7"/>
        <v>Brendan Gaunce</v>
      </c>
      <c r="F115" t="s">
        <v>1039</v>
      </c>
      <c r="G115" t="s">
        <v>73</v>
      </c>
      <c r="H115" s="292">
        <v>750000</v>
      </c>
      <c r="I115" s="292">
        <v>0</v>
      </c>
      <c r="J115" s="292">
        <v>800000</v>
      </c>
      <c r="K115" s="292" t="s">
        <v>8</v>
      </c>
      <c r="L115" s="292">
        <v>0</v>
      </c>
      <c r="M115" s="292">
        <v>0</v>
      </c>
      <c r="N115" s="292">
        <v>0</v>
      </c>
    </row>
    <row r="116" spans="1:14" x14ac:dyDescent="0.25">
      <c r="A116" t="s">
        <v>743</v>
      </c>
      <c r="B116" s="39">
        <f t="shared" si="4"/>
        <v>8</v>
      </c>
      <c r="C116" s="39" t="str">
        <f t="shared" si="5"/>
        <v>Brendan</v>
      </c>
      <c r="D116" s="39" t="str">
        <f t="shared" si="6"/>
        <v>Guhle</v>
      </c>
      <c r="E116" s="39" t="str">
        <f t="shared" si="7"/>
        <v>Brendan Guhle</v>
      </c>
      <c r="F116" t="s">
        <v>1041</v>
      </c>
      <c r="G116" t="s">
        <v>382</v>
      </c>
      <c r="H116" s="292">
        <v>863333</v>
      </c>
      <c r="I116" s="292">
        <v>863333</v>
      </c>
      <c r="J116" s="292">
        <v>650000</v>
      </c>
      <c r="K116" s="292">
        <v>700000</v>
      </c>
      <c r="L116" s="292" t="s">
        <v>8</v>
      </c>
      <c r="M116" s="292">
        <v>0</v>
      </c>
      <c r="N116" s="292">
        <v>0</v>
      </c>
    </row>
    <row r="117" spans="1:14" x14ac:dyDescent="0.25">
      <c r="A117" t="s">
        <v>822</v>
      </c>
      <c r="B117" s="39">
        <f t="shared" si="4"/>
        <v>8</v>
      </c>
      <c r="C117" s="39" t="str">
        <f t="shared" si="5"/>
        <v>Brendan</v>
      </c>
      <c r="D117" s="39" t="str">
        <f t="shared" si="6"/>
        <v>Leipsic</v>
      </c>
      <c r="E117" s="39" t="str">
        <f t="shared" si="7"/>
        <v>Brendan Leipsic</v>
      </c>
      <c r="F117" t="s">
        <v>1039</v>
      </c>
      <c r="G117" t="s">
        <v>93</v>
      </c>
      <c r="H117" s="292">
        <v>650000</v>
      </c>
      <c r="I117" s="292">
        <v>0</v>
      </c>
      <c r="J117" s="292">
        <v>650000</v>
      </c>
      <c r="K117" s="292" t="s">
        <v>8</v>
      </c>
      <c r="L117" s="292">
        <v>0</v>
      </c>
      <c r="M117" s="292">
        <v>0</v>
      </c>
      <c r="N117" s="292">
        <v>0</v>
      </c>
    </row>
    <row r="118" spans="1:14" x14ac:dyDescent="0.25">
      <c r="A118" t="s">
        <v>872</v>
      </c>
      <c r="B118" s="39">
        <f t="shared" si="4"/>
        <v>8</v>
      </c>
      <c r="C118" s="39" t="str">
        <f t="shared" si="5"/>
        <v>Brendan</v>
      </c>
      <c r="D118" s="39" t="str">
        <f t="shared" si="6"/>
        <v>Lemieux</v>
      </c>
      <c r="E118" s="39" t="str">
        <f t="shared" si="7"/>
        <v>Brendan Lemieux</v>
      </c>
      <c r="F118" t="s">
        <v>1026</v>
      </c>
      <c r="G118" t="s">
        <v>93</v>
      </c>
      <c r="H118" s="292">
        <v>1039169</v>
      </c>
      <c r="I118" s="292">
        <v>0</v>
      </c>
      <c r="J118" s="292">
        <v>832500</v>
      </c>
      <c r="K118" s="292" t="s">
        <v>8</v>
      </c>
      <c r="L118" s="292">
        <v>0</v>
      </c>
      <c r="M118" s="292">
        <v>0</v>
      </c>
      <c r="N118" s="292">
        <v>0</v>
      </c>
    </row>
    <row r="119" spans="1:14" x14ac:dyDescent="0.25">
      <c r="A119" t="s">
        <v>843</v>
      </c>
      <c r="B119" s="39">
        <f t="shared" si="4"/>
        <v>8</v>
      </c>
      <c r="C119" s="39" t="str">
        <f t="shared" si="5"/>
        <v>Brendan</v>
      </c>
      <c r="D119" s="39" t="str">
        <f t="shared" si="6"/>
        <v>Perlini</v>
      </c>
      <c r="E119" s="39" t="str">
        <f t="shared" si="7"/>
        <v>Brendan Perlini</v>
      </c>
      <c r="F119" t="s">
        <v>1034</v>
      </c>
      <c r="G119" t="s">
        <v>93</v>
      </c>
      <c r="H119" s="292">
        <v>1363330</v>
      </c>
      <c r="I119" s="292">
        <v>0</v>
      </c>
      <c r="J119" s="292">
        <v>832500</v>
      </c>
      <c r="K119" s="292" t="s">
        <v>8</v>
      </c>
      <c r="L119" s="292">
        <v>0</v>
      </c>
      <c r="M119" s="292">
        <v>0</v>
      </c>
      <c r="N119" s="292">
        <v>0</v>
      </c>
    </row>
    <row r="120" spans="1:14" x14ac:dyDescent="0.25">
      <c r="A120" t="s">
        <v>662</v>
      </c>
      <c r="B120" s="39">
        <f t="shared" si="4"/>
        <v>8</v>
      </c>
      <c r="C120" s="39" t="str">
        <f t="shared" si="5"/>
        <v>Brendan</v>
      </c>
      <c r="D120" s="39" t="str">
        <f t="shared" si="6"/>
        <v>Smith</v>
      </c>
      <c r="E120" s="39" t="str">
        <f t="shared" si="7"/>
        <v>Brendan Smith</v>
      </c>
      <c r="F120" t="s">
        <v>1020</v>
      </c>
      <c r="G120" t="s">
        <v>382</v>
      </c>
      <c r="H120" s="292">
        <v>4350000</v>
      </c>
      <c r="I120" s="292">
        <v>4350000</v>
      </c>
      <c r="J120" s="292">
        <v>4525000</v>
      </c>
      <c r="K120" s="292">
        <v>4525000</v>
      </c>
      <c r="L120" s="292">
        <v>3350000</v>
      </c>
      <c r="M120" s="292" t="s">
        <v>7</v>
      </c>
      <c r="N120" s="292">
        <v>0</v>
      </c>
    </row>
    <row r="121" spans="1:14" x14ac:dyDescent="0.25">
      <c r="A121" t="s">
        <v>580</v>
      </c>
      <c r="B121" s="39">
        <f t="shared" si="4"/>
        <v>8</v>
      </c>
      <c r="C121" s="39" t="str">
        <f t="shared" si="5"/>
        <v>Brenden</v>
      </c>
      <c r="D121" s="39" t="str">
        <f t="shared" si="6"/>
        <v>Dillon</v>
      </c>
      <c r="E121" s="39" t="str">
        <f t="shared" si="7"/>
        <v>Brenden Dillon</v>
      </c>
      <c r="F121" t="s">
        <v>1024</v>
      </c>
      <c r="G121" t="s">
        <v>382</v>
      </c>
      <c r="H121" s="292">
        <v>3270000</v>
      </c>
      <c r="I121" s="292">
        <v>3270000</v>
      </c>
      <c r="J121" s="292">
        <v>3900000</v>
      </c>
      <c r="K121" s="292">
        <v>3900000</v>
      </c>
      <c r="L121" s="292" t="s">
        <v>7</v>
      </c>
      <c r="M121" s="292">
        <v>0</v>
      </c>
      <c r="N121" s="292">
        <v>0</v>
      </c>
    </row>
    <row r="122" spans="1:14" x14ac:dyDescent="0.25">
      <c r="A122" t="s">
        <v>469</v>
      </c>
      <c r="B122" s="39">
        <f t="shared" si="4"/>
        <v>8</v>
      </c>
      <c r="C122" s="39" t="str">
        <f t="shared" si="5"/>
        <v>Brennan</v>
      </c>
      <c r="D122" s="39" t="str">
        <f t="shared" si="6"/>
        <v>Menell</v>
      </c>
      <c r="E122" s="39" t="str">
        <f t="shared" si="7"/>
        <v>Brennan Menell</v>
      </c>
      <c r="F122" t="s">
        <v>1027</v>
      </c>
      <c r="G122" t="s">
        <v>82</v>
      </c>
      <c r="H122" s="292">
        <v>716667</v>
      </c>
      <c r="I122" s="292">
        <v>716667</v>
      </c>
      <c r="J122" s="292">
        <v>700000</v>
      </c>
      <c r="K122" s="292">
        <v>750000</v>
      </c>
      <c r="L122" s="292" t="s">
        <v>8</v>
      </c>
      <c r="M122" s="292">
        <v>0</v>
      </c>
      <c r="N122" s="292">
        <v>0</v>
      </c>
    </row>
    <row r="123" spans="1:14" x14ac:dyDescent="0.25">
      <c r="A123" t="s">
        <v>234</v>
      </c>
      <c r="B123" s="39">
        <f t="shared" si="4"/>
        <v>6</v>
      </c>
      <c r="C123" s="39" t="str">
        <f t="shared" si="5"/>
        <v>Brent</v>
      </c>
      <c r="D123" s="39" t="str">
        <f t="shared" si="6"/>
        <v>Burns</v>
      </c>
      <c r="E123" s="39" t="str">
        <f t="shared" si="7"/>
        <v>Brent Burns</v>
      </c>
      <c r="F123" t="s">
        <v>1024</v>
      </c>
      <c r="G123" t="s">
        <v>381</v>
      </c>
      <c r="H123" s="292">
        <v>8000000</v>
      </c>
      <c r="I123" s="292">
        <v>8000000</v>
      </c>
      <c r="J123" s="292">
        <v>10000000</v>
      </c>
      <c r="K123" s="292">
        <v>10000000</v>
      </c>
      <c r="L123" s="292">
        <v>10000000</v>
      </c>
      <c r="M123" s="292">
        <v>7500000</v>
      </c>
      <c r="N123" s="292">
        <v>6500000</v>
      </c>
    </row>
    <row r="124" spans="1:14" x14ac:dyDescent="0.25">
      <c r="A124" t="s">
        <v>1059</v>
      </c>
      <c r="B124" s="39">
        <f t="shared" si="4"/>
        <v>6</v>
      </c>
      <c r="C124" s="39" t="str">
        <f t="shared" si="5"/>
        <v>Brent</v>
      </c>
      <c r="D124" s="39" t="str">
        <f t="shared" si="6"/>
        <v>Seabrook</v>
      </c>
      <c r="E124" s="39" t="str">
        <f t="shared" si="7"/>
        <v>Brent Seabrook</v>
      </c>
      <c r="F124" t="s">
        <v>1013</v>
      </c>
      <c r="G124" t="s">
        <v>381</v>
      </c>
      <c r="H124" s="292">
        <v>6875000</v>
      </c>
      <c r="I124" s="292">
        <v>6875000</v>
      </c>
      <c r="J124" s="292">
        <v>9000000</v>
      </c>
      <c r="K124" s="292">
        <v>7500000</v>
      </c>
      <c r="L124" s="292">
        <v>5000000</v>
      </c>
      <c r="M124" s="292">
        <v>6000000</v>
      </c>
      <c r="N124" s="292">
        <v>5000000</v>
      </c>
    </row>
    <row r="125" spans="1:14" x14ac:dyDescent="0.25">
      <c r="A125" t="s">
        <v>439</v>
      </c>
      <c r="B125" s="39">
        <f t="shared" si="4"/>
        <v>6</v>
      </c>
      <c r="C125" s="39" t="str">
        <f t="shared" si="5"/>
        <v>Brett</v>
      </c>
      <c r="D125" s="39" t="str">
        <f t="shared" si="6"/>
        <v>Connolly</v>
      </c>
      <c r="E125" s="39" t="str">
        <f t="shared" si="7"/>
        <v>Brett Connolly</v>
      </c>
      <c r="F125" t="s">
        <v>1015</v>
      </c>
      <c r="G125" t="s">
        <v>88</v>
      </c>
      <c r="H125" s="292">
        <v>1500000</v>
      </c>
      <c r="I125" s="292">
        <v>0</v>
      </c>
      <c r="J125" s="292">
        <v>1500000</v>
      </c>
      <c r="K125" s="292" t="s">
        <v>7</v>
      </c>
      <c r="L125" s="292">
        <v>0</v>
      </c>
      <c r="M125" s="292">
        <v>0</v>
      </c>
      <c r="N125" s="292">
        <v>0</v>
      </c>
    </row>
    <row r="126" spans="1:14" x14ac:dyDescent="0.25">
      <c r="A126" t="s">
        <v>796</v>
      </c>
      <c r="B126" s="39">
        <f t="shared" si="4"/>
        <v>6</v>
      </c>
      <c r="C126" s="39" t="str">
        <f t="shared" si="5"/>
        <v>Brett</v>
      </c>
      <c r="D126" s="39" t="str">
        <f t="shared" si="6"/>
        <v>Lernout</v>
      </c>
      <c r="E126" s="39" t="str">
        <f t="shared" si="7"/>
        <v>Brett Lernout</v>
      </c>
      <c r="F126" t="s">
        <v>1025</v>
      </c>
      <c r="G126" t="s">
        <v>381</v>
      </c>
      <c r="H126" s="292">
        <v>825000</v>
      </c>
      <c r="I126" s="292">
        <v>0</v>
      </c>
      <c r="J126" s="292">
        <v>650000</v>
      </c>
      <c r="K126" s="292" t="s">
        <v>8</v>
      </c>
      <c r="L126" s="292">
        <v>0</v>
      </c>
      <c r="M126" s="292">
        <v>0</v>
      </c>
      <c r="N126" s="292">
        <v>0</v>
      </c>
    </row>
    <row r="127" spans="1:14" x14ac:dyDescent="0.25">
      <c r="A127" t="s">
        <v>764</v>
      </c>
      <c r="B127" s="39">
        <f t="shared" si="4"/>
        <v>6</v>
      </c>
      <c r="C127" s="39" t="str">
        <f t="shared" si="5"/>
        <v>Brett</v>
      </c>
      <c r="D127" s="39" t="str">
        <f t="shared" si="6"/>
        <v>Pollock</v>
      </c>
      <c r="E127" s="39" t="str">
        <f t="shared" si="7"/>
        <v>Brett Pollock</v>
      </c>
      <c r="F127" t="s">
        <v>1033</v>
      </c>
      <c r="G127" t="s">
        <v>73</v>
      </c>
      <c r="H127" s="292">
        <v>894167</v>
      </c>
      <c r="I127" s="292">
        <v>0</v>
      </c>
      <c r="J127" s="292">
        <v>700000</v>
      </c>
      <c r="K127" s="292" t="s">
        <v>8</v>
      </c>
      <c r="L127" s="292">
        <v>0</v>
      </c>
      <c r="M127" s="292">
        <v>0</v>
      </c>
      <c r="N127" s="292">
        <v>0</v>
      </c>
    </row>
    <row r="128" spans="1:14" x14ac:dyDescent="0.25">
      <c r="A128" t="s">
        <v>597</v>
      </c>
      <c r="B128" s="39">
        <f t="shared" si="4"/>
        <v>6</v>
      </c>
      <c r="C128" s="39" t="str">
        <f t="shared" si="5"/>
        <v>Brett</v>
      </c>
      <c r="D128" s="39" t="str">
        <f t="shared" si="6"/>
        <v>Ritchie</v>
      </c>
      <c r="E128" s="39" t="str">
        <f t="shared" si="7"/>
        <v>Brett Ritchie</v>
      </c>
      <c r="F128" t="s">
        <v>1017</v>
      </c>
      <c r="G128" t="s">
        <v>88</v>
      </c>
      <c r="H128" s="292">
        <v>1750000</v>
      </c>
      <c r="I128" s="292">
        <v>0</v>
      </c>
      <c r="J128" s="292">
        <v>1800000</v>
      </c>
      <c r="K128" s="292" t="s">
        <v>8</v>
      </c>
      <c r="L128" s="292">
        <v>0</v>
      </c>
      <c r="M128" s="292">
        <v>0</v>
      </c>
      <c r="N128" s="292">
        <v>0</v>
      </c>
    </row>
    <row r="129" spans="1:14" x14ac:dyDescent="0.25">
      <c r="A129" t="s">
        <v>953</v>
      </c>
      <c r="B129" s="39">
        <f t="shared" si="4"/>
        <v>6</v>
      </c>
      <c r="C129" s="39" t="str">
        <f t="shared" si="5"/>
        <v>Brian</v>
      </c>
      <c r="D129" s="39" t="str">
        <f t="shared" si="6"/>
        <v>Boyle</v>
      </c>
      <c r="E129" s="39" t="str">
        <f t="shared" si="7"/>
        <v>Brian Boyle</v>
      </c>
      <c r="F129" t="s">
        <v>1040</v>
      </c>
      <c r="G129" t="s">
        <v>73</v>
      </c>
      <c r="H129" s="292">
        <v>2750000</v>
      </c>
      <c r="I129" s="292">
        <v>0</v>
      </c>
      <c r="J129" s="292">
        <v>2500000</v>
      </c>
      <c r="K129" s="292" t="s">
        <v>7</v>
      </c>
      <c r="L129" s="292">
        <v>0</v>
      </c>
      <c r="M129" s="292">
        <v>0</v>
      </c>
      <c r="N129" s="292">
        <v>0</v>
      </c>
    </row>
    <row r="130" spans="1:14" x14ac:dyDescent="0.25">
      <c r="A130" t="s">
        <v>426</v>
      </c>
      <c r="B130" s="39">
        <f t="shared" si="4"/>
        <v>6</v>
      </c>
      <c r="C130" s="39" t="str">
        <f t="shared" si="5"/>
        <v>Brian</v>
      </c>
      <c r="D130" s="39" t="str">
        <f t="shared" si="6"/>
        <v>Dumoulin</v>
      </c>
      <c r="E130" s="39" t="str">
        <f t="shared" si="7"/>
        <v>Brian Dumoulin</v>
      </c>
      <c r="F130" t="s">
        <v>1016</v>
      </c>
      <c r="G130" t="s">
        <v>382</v>
      </c>
      <c r="H130" s="292">
        <v>4099999</v>
      </c>
      <c r="I130" s="292">
        <v>4099999</v>
      </c>
      <c r="J130" s="292">
        <v>4099999</v>
      </c>
      <c r="K130" s="292">
        <v>4099999</v>
      </c>
      <c r="L130" s="292">
        <v>4099999</v>
      </c>
      <c r="M130" s="292">
        <v>4099999</v>
      </c>
      <c r="N130" s="292">
        <v>4099999</v>
      </c>
    </row>
    <row r="131" spans="1:14" x14ac:dyDescent="0.25">
      <c r="A131" t="s">
        <v>887</v>
      </c>
      <c r="B131" s="39">
        <f t="shared" ref="B131:B194" si="8">SEARCH(" ",A131,1)</f>
        <v>6</v>
      </c>
      <c r="C131" s="39" t="str">
        <f t="shared" ref="C131:C194" si="9">LEFT(A131,B131-1)</f>
        <v>Brian</v>
      </c>
      <c r="D131" s="39" t="str">
        <f t="shared" ref="D131:D194" si="10">MID(A131,B131+1,LEN(A131)-B131)</f>
        <v>Elliott</v>
      </c>
      <c r="E131" s="39" t="str">
        <f t="shared" ref="E131:E194" si="11">C131&amp;" "&amp;D131</f>
        <v>Brian Elliott</v>
      </c>
      <c r="F131" t="s">
        <v>1023</v>
      </c>
      <c r="G131" t="s">
        <v>127</v>
      </c>
      <c r="H131" s="292">
        <v>2750000</v>
      </c>
      <c r="I131" s="292">
        <v>0</v>
      </c>
      <c r="J131" s="292">
        <v>3000000</v>
      </c>
      <c r="K131" s="292" t="s">
        <v>7</v>
      </c>
      <c r="L131" s="292">
        <v>0</v>
      </c>
      <c r="M131" s="292">
        <v>0</v>
      </c>
      <c r="N131" s="292">
        <v>0</v>
      </c>
    </row>
    <row r="132" spans="1:14" x14ac:dyDescent="0.25">
      <c r="A132" t="s">
        <v>400</v>
      </c>
      <c r="B132" s="39">
        <f t="shared" si="8"/>
        <v>6</v>
      </c>
      <c r="C132" s="39" t="str">
        <f t="shared" si="9"/>
        <v>Brian</v>
      </c>
      <c r="D132" s="39" t="str">
        <f t="shared" si="10"/>
        <v>Lashoff</v>
      </c>
      <c r="E132" s="39" t="str">
        <f t="shared" si="11"/>
        <v>Brian Lashoff</v>
      </c>
      <c r="F132" t="s">
        <v>1037</v>
      </c>
      <c r="G132" t="s">
        <v>82</v>
      </c>
      <c r="H132" s="292">
        <v>650000</v>
      </c>
      <c r="I132" s="292">
        <v>0</v>
      </c>
      <c r="J132" s="292">
        <v>650000</v>
      </c>
      <c r="K132" s="292" t="s">
        <v>7</v>
      </c>
      <c r="L132" s="292">
        <v>0</v>
      </c>
      <c r="M132" s="292">
        <v>0</v>
      </c>
      <c r="N132" s="292">
        <v>0</v>
      </c>
    </row>
    <row r="133" spans="1:14" x14ac:dyDescent="0.25">
      <c r="A133" t="s">
        <v>282</v>
      </c>
      <c r="B133" s="39">
        <f t="shared" si="8"/>
        <v>6</v>
      </c>
      <c r="C133" s="39" t="str">
        <f t="shared" si="9"/>
        <v>Brock</v>
      </c>
      <c r="D133" s="39" t="str">
        <f t="shared" si="10"/>
        <v>Boeser</v>
      </c>
      <c r="E133" s="39" t="str">
        <f t="shared" si="11"/>
        <v>Brock Boeser</v>
      </c>
      <c r="F133" t="s">
        <v>1039</v>
      </c>
      <c r="G133" t="s">
        <v>88</v>
      </c>
      <c r="H133" s="292">
        <v>1491670</v>
      </c>
      <c r="I133" s="292">
        <v>0</v>
      </c>
      <c r="J133" s="292">
        <v>925000</v>
      </c>
      <c r="K133" s="292" t="s">
        <v>8</v>
      </c>
      <c r="L133" s="292">
        <v>0</v>
      </c>
      <c r="M133" s="292">
        <v>0</v>
      </c>
      <c r="N133" s="292">
        <v>0</v>
      </c>
    </row>
    <row r="134" spans="1:14" x14ac:dyDescent="0.25">
      <c r="A134" t="s">
        <v>979</v>
      </c>
      <c r="B134" s="39">
        <f t="shared" si="8"/>
        <v>6</v>
      </c>
      <c r="C134" s="39" t="str">
        <f t="shared" si="9"/>
        <v>Brock</v>
      </c>
      <c r="D134" s="39" t="str">
        <f t="shared" si="10"/>
        <v>McGinn</v>
      </c>
      <c r="E134" s="39" t="str">
        <f t="shared" si="11"/>
        <v>Brock McGinn</v>
      </c>
      <c r="F134" t="s">
        <v>1038</v>
      </c>
      <c r="G134" t="s">
        <v>93</v>
      </c>
      <c r="H134" s="292">
        <v>887500</v>
      </c>
      <c r="I134" s="292">
        <v>0</v>
      </c>
      <c r="J134" s="292">
        <v>900000</v>
      </c>
      <c r="K134" s="292" t="s">
        <v>8</v>
      </c>
      <c r="L134" s="292">
        <v>0</v>
      </c>
      <c r="M134" s="292">
        <v>0</v>
      </c>
      <c r="N134" s="292">
        <v>0</v>
      </c>
    </row>
    <row r="135" spans="1:14" x14ac:dyDescent="0.25">
      <c r="A135" t="s">
        <v>1076</v>
      </c>
      <c r="B135" s="39">
        <f t="shared" si="8"/>
        <v>7</v>
      </c>
      <c r="C135" s="39" t="str">
        <f t="shared" si="9"/>
        <v>Brooks</v>
      </c>
      <c r="D135" s="39" t="str">
        <f t="shared" si="10"/>
        <v>Orpik</v>
      </c>
      <c r="E135" s="39" t="str">
        <f t="shared" si="11"/>
        <v>Brooks Orpik</v>
      </c>
      <c r="F135" t="s">
        <v>1035</v>
      </c>
      <c r="G135" t="s">
        <v>382</v>
      </c>
      <c r="H135" s="292">
        <v>5500000</v>
      </c>
      <c r="I135" s="292">
        <v>0</v>
      </c>
      <c r="J135" s="292">
        <v>4500000</v>
      </c>
      <c r="K135" s="292" t="s">
        <v>7</v>
      </c>
      <c r="L135" s="292">
        <v>0</v>
      </c>
      <c r="M135" s="292">
        <v>0</v>
      </c>
      <c r="N135" s="292">
        <v>0</v>
      </c>
    </row>
    <row r="136" spans="1:14" x14ac:dyDescent="0.25">
      <c r="A136" t="s">
        <v>745</v>
      </c>
      <c r="B136" s="39">
        <f t="shared" si="8"/>
        <v>7</v>
      </c>
      <c r="C136" s="39" t="str">
        <f t="shared" si="9"/>
        <v>Brycen</v>
      </c>
      <c r="D136" s="39" t="str">
        <f t="shared" si="10"/>
        <v>Martin</v>
      </c>
      <c r="E136" s="39" t="str">
        <f t="shared" si="11"/>
        <v>Brycen Martin</v>
      </c>
      <c r="F136" t="s">
        <v>1041</v>
      </c>
      <c r="G136" t="s">
        <v>82</v>
      </c>
      <c r="H136" s="292">
        <v>685000</v>
      </c>
      <c r="I136" s="292">
        <v>0</v>
      </c>
      <c r="J136" s="292">
        <v>710000</v>
      </c>
      <c r="K136" s="292" t="s">
        <v>8</v>
      </c>
      <c r="L136" s="292">
        <v>0</v>
      </c>
      <c r="M136" s="292">
        <v>0</v>
      </c>
      <c r="N136" s="292">
        <v>0</v>
      </c>
    </row>
    <row r="137" spans="1:14" x14ac:dyDescent="0.25">
      <c r="A137" t="s">
        <v>798</v>
      </c>
      <c r="B137" s="39">
        <f t="shared" si="8"/>
        <v>6</v>
      </c>
      <c r="C137" s="39" t="str">
        <f t="shared" si="9"/>
        <v>Byron</v>
      </c>
      <c r="D137" s="39" t="str">
        <f t="shared" si="10"/>
        <v>Froese</v>
      </c>
      <c r="E137" s="39" t="str">
        <f t="shared" si="11"/>
        <v>Byron Froese</v>
      </c>
      <c r="F137" t="s">
        <v>1025</v>
      </c>
      <c r="G137" t="s">
        <v>73</v>
      </c>
      <c r="H137" s="292">
        <v>650000</v>
      </c>
      <c r="I137" s="292">
        <v>0</v>
      </c>
      <c r="J137" s="292">
        <v>650000</v>
      </c>
      <c r="K137" s="292" t="s">
        <v>7</v>
      </c>
      <c r="L137" s="292">
        <v>0</v>
      </c>
      <c r="M137" s="292">
        <v>0</v>
      </c>
      <c r="N137" s="292">
        <v>0</v>
      </c>
    </row>
    <row r="138" spans="1:14" x14ac:dyDescent="0.25">
      <c r="A138" t="s">
        <v>1107</v>
      </c>
      <c r="B138" s="39">
        <f t="shared" si="8"/>
        <v>4</v>
      </c>
      <c r="C138" s="39" t="str">
        <f t="shared" si="9"/>
        <v>Cal</v>
      </c>
      <c r="D138" s="39" t="str">
        <f t="shared" si="10"/>
        <v>Clutterbuck</v>
      </c>
      <c r="E138" s="39" t="str">
        <f t="shared" si="11"/>
        <v>Cal Clutterbuck</v>
      </c>
      <c r="F138" t="s">
        <v>1042</v>
      </c>
      <c r="G138" t="s">
        <v>88</v>
      </c>
      <c r="H138" s="292">
        <v>3500000</v>
      </c>
      <c r="I138" s="292">
        <v>3500000</v>
      </c>
      <c r="J138" s="292">
        <v>4000000</v>
      </c>
      <c r="K138" s="292">
        <v>3500000</v>
      </c>
      <c r="L138" s="292">
        <v>2500000</v>
      </c>
      <c r="M138" s="292">
        <v>2500000</v>
      </c>
      <c r="N138" s="292" t="s">
        <v>7</v>
      </c>
    </row>
    <row r="139" spans="1:14" x14ac:dyDescent="0.25">
      <c r="A139" t="s">
        <v>470</v>
      </c>
      <c r="B139" s="39">
        <f t="shared" si="8"/>
        <v>4</v>
      </c>
      <c r="C139" s="39" t="str">
        <f t="shared" si="9"/>
        <v>Cal</v>
      </c>
      <c r="D139" s="39" t="str">
        <f t="shared" si="10"/>
        <v>O'Reilly</v>
      </c>
      <c r="E139" s="39" t="str">
        <f t="shared" si="11"/>
        <v>Cal O'Reilly</v>
      </c>
      <c r="F139" t="s">
        <v>1027</v>
      </c>
      <c r="G139" t="s">
        <v>73</v>
      </c>
      <c r="H139" s="292">
        <v>700000</v>
      </c>
      <c r="I139" s="292">
        <v>0</v>
      </c>
      <c r="J139" s="292">
        <v>700000</v>
      </c>
      <c r="K139" s="292" t="s">
        <v>7</v>
      </c>
      <c r="L139" s="292">
        <v>0</v>
      </c>
      <c r="M139" s="292">
        <v>0</v>
      </c>
      <c r="N139" s="292">
        <v>0</v>
      </c>
    </row>
    <row r="140" spans="1:14" x14ac:dyDescent="0.25">
      <c r="A140" t="s">
        <v>502</v>
      </c>
      <c r="B140" s="39">
        <f t="shared" si="8"/>
        <v>4</v>
      </c>
      <c r="C140" s="39" t="str">
        <f t="shared" si="9"/>
        <v>Cal</v>
      </c>
      <c r="D140" s="39" t="str">
        <f t="shared" si="10"/>
        <v>Petersen</v>
      </c>
      <c r="E140" s="39" t="str">
        <f t="shared" si="11"/>
        <v>Cal Petersen</v>
      </c>
      <c r="F140" t="s">
        <v>1014</v>
      </c>
      <c r="G140" t="s">
        <v>127</v>
      </c>
      <c r="H140" s="292">
        <v>925000</v>
      </c>
      <c r="I140" s="292">
        <v>0</v>
      </c>
      <c r="J140" s="292">
        <v>925000</v>
      </c>
      <c r="K140" s="292" t="s">
        <v>8</v>
      </c>
      <c r="L140" s="292">
        <v>0</v>
      </c>
      <c r="M140" s="292">
        <v>0</v>
      </c>
      <c r="N140" s="292">
        <v>0</v>
      </c>
    </row>
    <row r="141" spans="1:14" x14ac:dyDescent="0.25">
      <c r="A141" t="s">
        <v>569</v>
      </c>
      <c r="B141" s="39">
        <f t="shared" si="8"/>
        <v>6</v>
      </c>
      <c r="C141" s="39" t="str">
        <f t="shared" si="9"/>
        <v>Caleb</v>
      </c>
      <c r="D141" s="39" t="str">
        <f t="shared" si="10"/>
        <v>Jones</v>
      </c>
      <c r="E141" s="39" t="str">
        <f t="shared" si="11"/>
        <v>Caleb Jones</v>
      </c>
      <c r="F141" t="s">
        <v>1022</v>
      </c>
      <c r="G141" t="s">
        <v>82</v>
      </c>
      <c r="H141" s="292">
        <v>790000</v>
      </c>
      <c r="I141" s="292">
        <v>790000</v>
      </c>
      <c r="J141" s="292">
        <v>730000</v>
      </c>
      <c r="K141" s="292">
        <v>700000</v>
      </c>
      <c r="L141" s="292" t="s">
        <v>8</v>
      </c>
      <c r="M141" s="292">
        <v>0</v>
      </c>
      <c r="N141" s="292">
        <v>0</v>
      </c>
    </row>
    <row r="142" spans="1:14" x14ac:dyDescent="0.25">
      <c r="A142" t="s">
        <v>1112</v>
      </c>
      <c r="B142" s="39">
        <f t="shared" si="8"/>
        <v>6</v>
      </c>
      <c r="C142" s="39" t="str">
        <f t="shared" si="9"/>
        <v>Calle</v>
      </c>
      <c r="D142" s="39" t="str">
        <f t="shared" si="10"/>
        <v>Jarnkrok</v>
      </c>
      <c r="E142" s="39" t="str">
        <f t="shared" si="11"/>
        <v>Calle Jarnkrok</v>
      </c>
      <c r="F142" t="s">
        <v>1018</v>
      </c>
      <c r="G142" t="s">
        <v>73</v>
      </c>
      <c r="H142" s="292">
        <v>2000000</v>
      </c>
      <c r="I142" s="292">
        <v>2000000</v>
      </c>
      <c r="J142" s="292">
        <v>2100000</v>
      </c>
      <c r="K142" s="292">
        <v>2200000</v>
      </c>
      <c r="L142" s="292">
        <v>2200000</v>
      </c>
      <c r="M142" s="292">
        <v>2000000</v>
      </c>
      <c r="N142" s="292" t="s">
        <v>7</v>
      </c>
    </row>
    <row r="143" spans="1:14" x14ac:dyDescent="0.25">
      <c r="A143" t="s">
        <v>1114</v>
      </c>
      <c r="B143" s="39">
        <f t="shared" si="8"/>
        <v>6</v>
      </c>
      <c r="C143" s="39" t="str">
        <f t="shared" si="9"/>
        <v>Calle</v>
      </c>
      <c r="D143" s="39" t="str">
        <f t="shared" si="10"/>
        <v>Rosen</v>
      </c>
      <c r="E143" s="39" t="str">
        <f t="shared" si="11"/>
        <v>Calle Rosen</v>
      </c>
      <c r="F143" t="s">
        <v>1036</v>
      </c>
      <c r="G143" t="s">
        <v>82</v>
      </c>
      <c r="H143" s="292">
        <v>1775000</v>
      </c>
      <c r="I143" s="292">
        <v>0</v>
      </c>
      <c r="J143" s="292">
        <v>925000</v>
      </c>
      <c r="K143" s="292" t="s">
        <v>8</v>
      </c>
      <c r="L143" s="292">
        <v>0</v>
      </c>
      <c r="M143" s="292">
        <v>0</v>
      </c>
      <c r="N143" s="292">
        <v>0</v>
      </c>
    </row>
    <row r="144" spans="1:14" x14ac:dyDescent="0.25">
      <c r="A144" t="s">
        <v>990</v>
      </c>
      <c r="B144" s="39">
        <f t="shared" si="8"/>
        <v>7</v>
      </c>
      <c r="C144" s="39" t="str">
        <f t="shared" si="9"/>
        <v>Callum</v>
      </c>
      <c r="D144" s="39" t="str">
        <f t="shared" si="10"/>
        <v>Booth</v>
      </c>
      <c r="E144" s="39" t="str">
        <f t="shared" si="11"/>
        <v>Callum Booth</v>
      </c>
      <c r="F144" t="s">
        <v>1038</v>
      </c>
      <c r="G144" t="s">
        <v>127</v>
      </c>
      <c r="H144" s="292">
        <v>758333</v>
      </c>
      <c r="I144" s="292">
        <v>758333</v>
      </c>
      <c r="J144" s="292">
        <v>725000</v>
      </c>
      <c r="K144" s="292">
        <v>775000</v>
      </c>
      <c r="L144" s="292" t="s">
        <v>8</v>
      </c>
      <c r="M144" s="292">
        <v>0</v>
      </c>
      <c r="N144" s="292">
        <v>0</v>
      </c>
    </row>
    <row r="145" spans="1:14" x14ac:dyDescent="0.25">
      <c r="A145" t="s">
        <v>1146</v>
      </c>
      <c r="B145" s="39">
        <f t="shared" si="8"/>
        <v>7</v>
      </c>
      <c r="C145" s="39" t="str">
        <f t="shared" si="9"/>
        <v>Calvin</v>
      </c>
      <c r="D145" s="39" t="str">
        <f t="shared" si="10"/>
        <v>Thurkauf</v>
      </c>
      <c r="E145" s="39" t="str">
        <f t="shared" si="11"/>
        <v>Calvin Thurkauf</v>
      </c>
      <c r="F145" t="s">
        <v>1030</v>
      </c>
      <c r="G145" t="s">
        <v>73</v>
      </c>
      <c r="H145" s="292">
        <v>738333</v>
      </c>
      <c r="I145" s="292">
        <v>0</v>
      </c>
      <c r="J145" s="292">
        <v>775000</v>
      </c>
      <c r="K145" s="292" t="s">
        <v>8</v>
      </c>
      <c r="L145" s="292">
        <v>0</v>
      </c>
      <c r="M145" s="292">
        <v>0</v>
      </c>
      <c r="N145" s="292">
        <v>0</v>
      </c>
    </row>
    <row r="146" spans="1:14" x14ac:dyDescent="0.25">
      <c r="A146" t="s">
        <v>855</v>
      </c>
      <c r="B146" s="39">
        <f t="shared" si="8"/>
        <v>4</v>
      </c>
      <c r="C146" s="39" t="str">
        <f t="shared" si="9"/>
        <v>Cam</v>
      </c>
      <c r="D146" s="39" t="str">
        <f t="shared" si="10"/>
        <v>Dineen</v>
      </c>
      <c r="E146" s="39" t="str">
        <f t="shared" si="11"/>
        <v>Cam Dineen</v>
      </c>
      <c r="F146" t="s">
        <v>1034</v>
      </c>
      <c r="G146" t="s">
        <v>82</v>
      </c>
      <c r="H146" s="292">
        <v>925000</v>
      </c>
      <c r="I146" s="292">
        <v>925000</v>
      </c>
      <c r="J146" s="292">
        <v>742500</v>
      </c>
      <c r="K146" s="292">
        <v>792500</v>
      </c>
      <c r="L146" s="292" t="s">
        <v>8</v>
      </c>
      <c r="M146" s="292">
        <v>0</v>
      </c>
      <c r="N146" s="292">
        <v>0</v>
      </c>
    </row>
    <row r="147" spans="1:14" x14ac:dyDescent="0.25">
      <c r="A147" t="s">
        <v>236</v>
      </c>
      <c r="B147" s="39">
        <f t="shared" si="8"/>
        <v>4</v>
      </c>
      <c r="C147" s="39" t="str">
        <f t="shared" si="9"/>
        <v>Cam</v>
      </c>
      <c r="D147" s="39" t="str">
        <f t="shared" si="10"/>
        <v>Talbot</v>
      </c>
      <c r="E147" s="39" t="str">
        <f t="shared" si="11"/>
        <v>Cam Talbot</v>
      </c>
      <c r="F147" t="s">
        <v>1022</v>
      </c>
      <c r="G147" t="s">
        <v>127</v>
      </c>
      <c r="H147" s="292">
        <v>4166670</v>
      </c>
      <c r="I147" s="292">
        <v>0</v>
      </c>
      <c r="J147" s="292">
        <v>4200000</v>
      </c>
      <c r="K147" s="292" t="s">
        <v>7</v>
      </c>
      <c r="L147" s="292">
        <v>0</v>
      </c>
      <c r="M147" s="292">
        <v>0</v>
      </c>
      <c r="N147" s="292">
        <v>0</v>
      </c>
    </row>
    <row r="148" spans="1:14" x14ac:dyDescent="0.25">
      <c r="A148" t="s">
        <v>1129</v>
      </c>
      <c r="B148" s="39">
        <f t="shared" si="8"/>
        <v>5</v>
      </c>
      <c r="C148" s="39" t="str">
        <f t="shared" si="9"/>
        <v>Carl</v>
      </c>
      <c r="D148" s="39" t="str">
        <f t="shared" si="10"/>
        <v>Dahlstrom</v>
      </c>
      <c r="E148" s="39" t="str">
        <f t="shared" si="11"/>
        <v>Carl Dahlstrom</v>
      </c>
      <c r="F148" t="s">
        <v>1013</v>
      </c>
      <c r="G148" t="s">
        <v>82</v>
      </c>
      <c r="H148" s="292">
        <v>925000</v>
      </c>
      <c r="I148" s="292">
        <v>0</v>
      </c>
      <c r="J148" s="292">
        <v>817500</v>
      </c>
      <c r="K148" s="292" t="s">
        <v>8</v>
      </c>
      <c r="L148" s="292">
        <v>0</v>
      </c>
      <c r="M148" s="292">
        <v>0</v>
      </c>
      <c r="N148" s="292">
        <v>0</v>
      </c>
    </row>
    <row r="149" spans="1:14" x14ac:dyDescent="0.25">
      <c r="A149" t="s">
        <v>407</v>
      </c>
      <c r="B149" s="39">
        <f t="shared" si="8"/>
        <v>5</v>
      </c>
      <c r="C149" s="39" t="str">
        <f t="shared" si="9"/>
        <v>Carl</v>
      </c>
      <c r="D149" s="39" t="str">
        <f t="shared" si="10"/>
        <v>Gunnarsson</v>
      </c>
      <c r="E149" s="39" t="str">
        <f t="shared" si="11"/>
        <v>Carl Gunnarsson</v>
      </c>
      <c r="F149" t="s">
        <v>1028</v>
      </c>
      <c r="G149" t="s">
        <v>382</v>
      </c>
      <c r="H149" s="292">
        <v>2900000</v>
      </c>
      <c r="I149" s="292">
        <v>0</v>
      </c>
      <c r="J149" s="292">
        <v>2900000</v>
      </c>
      <c r="K149" s="292" t="s">
        <v>7</v>
      </c>
      <c r="L149" s="292">
        <v>0</v>
      </c>
      <c r="M149" s="292">
        <v>0</v>
      </c>
      <c r="N149" s="292">
        <v>0</v>
      </c>
    </row>
    <row r="150" spans="1:14" x14ac:dyDescent="0.25">
      <c r="A150" t="s">
        <v>424</v>
      </c>
      <c r="B150" s="39">
        <f t="shared" si="8"/>
        <v>5</v>
      </c>
      <c r="C150" s="39" t="str">
        <f t="shared" si="9"/>
        <v>Carl</v>
      </c>
      <c r="D150" s="39" t="str">
        <f t="shared" si="10"/>
        <v>Hagelin</v>
      </c>
      <c r="E150" s="39" t="str">
        <f t="shared" si="11"/>
        <v>Carl Hagelin</v>
      </c>
      <c r="F150" t="s">
        <v>1016</v>
      </c>
      <c r="G150" t="s">
        <v>93</v>
      </c>
      <c r="H150" s="292">
        <v>4000000</v>
      </c>
      <c r="I150" s="292">
        <v>0</v>
      </c>
      <c r="J150" s="292">
        <v>3666000</v>
      </c>
      <c r="K150" s="292" t="s">
        <v>7</v>
      </c>
      <c r="L150" s="292">
        <v>0</v>
      </c>
      <c r="M150" s="292">
        <v>0</v>
      </c>
      <c r="N150" s="292">
        <v>0</v>
      </c>
    </row>
    <row r="151" spans="1:14" x14ac:dyDescent="0.25">
      <c r="A151" t="s">
        <v>1090</v>
      </c>
      <c r="B151" s="39">
        <f t="shared" si="8"/>
        <v>5</v>
      </c>
      <c r="C151" s="39" t="str">
        <f t="shared" si="9"/>
        <v>Carl</v>
      </c>
      <c r="D151" s="39" t="str">
        <f t="shared" si="10"/>
        <v>Soderberg</v>
      </c>
      <c r="E151" s="39" t="str">
        <f t="shared" si="11"/>
        <v>Carl Soderberg</v>
      </c>
      <c r="F151" t="s">
        <v>1035</v>
      </c>
      <c r="G151" t="s">
        <v>73</v>
      </c>
      <c r="H151" s="292">
        <v>4750000</v>
      </c>
      <c r="I151" s="292">
        <v>4750000</v>
      </c>
      <c r="J151" s="292">
        <v>5000000</v>
      </c>
      <c r="K151" s="292">
        <v>4000000</v>
      </c>
      <c r="L151" s="292" t="s">
        <v>7</v>
      </c>
      <c r="M151" s="292">
        <v>0</v>
      </c>
      <c r="N151" s="292">
        <v>0</v>
      </c>
    </row>
    <row r="152" spans="1:14" x14ac:dyDescent="0.25">
      <c r="A152" t="s">
        <v>465</v>
      </c>
      <c r="B152" s="39">
        <f t="shared" si="8"/>
        <v>7</v>
      </c>
      <c r="C152" s="39" t="str">
        <f t="shared" si="9"/>
        <v>Carson</v>
      </c>
      <c r="D152" s="39" t="str">
        <f t="shared" si="10"/>
        <v>Soucy</v>
      </c>
      <c r="E152" s="39" t="str">
        <f t="shared" si="11"/>
        <v>Carson Soucy</v>
      </c>
      <c r="F152" t="s">
        <v>1027</v>
      </c>
      <c r="G152" t="s">
        <v>382</v>
      </c>
      <c r="H152" s="292">
        <v>925000</v>
      </c>
      <c r="I152" s="292">
        <v>0</v>
      </c>
      <c r="J152" s="292">
        <v>925000</v>
      </c>
      <c r="K152" s="292" t="s">
        <v>8</v>
      </c>
      <c r="L152" s="292">
        <v>0</v>
      </c>
      <c r="M152" s="292">
        <v>0</v>
      </c>
      <c r="N152" s="292">
        <v>0</v>
      </c>
    </row>
    <row r="153" spans="1:14" x14ac:dyDescent="0.25">
      <c r="A153" t="s">
        <v>895</v>
      </c>
      <c r="B153" s="39">
        <f t="shared" si="8"/>
        <v>7</v>
      </c>
      <c r="C153" s="39" t="str">
        <f t="shared" si="9"/>
        <v>Carter</v>
      </c>
      <c r="D153" s="39" t="str">
        <f t="shared" si="10"/>
        <v>Hart</v>
      </c>
      <c r="E153" s="39" t="str">
        <f t="shared" si="11"/>
        <v>Carter Hart</v>
      </c>
      <c r="F153" t="s">
        <v>1023</v>
      </c>
      <c r="G153" t="s">
        <v>127</v>
      </c>
      <c r="H153" s="292">
        <v>925000</v>
      </c>
      <c r="I153" s="292">
        <v>0</v>
      </c>
      <c r="J153" s="292">
        <v>842500</v>
      </c>
      <c r="K153" s="292" t="s">
        <v>8</v>
      </c>
      <c r="L153" s="292">
        <v>0</v>
      </c>
      <c r="M153" s="292">
        <v>0</v>
      </c>
      <c r="N153" s="292">
        <v>0</v>
      </c>
    </row>
    <row r="154" spans="1:14" x14ac:dyDescent="0.25">
      <c r="A154" t="s">
        <v>900</v>
      </c>
      <c r="B154" s="39">
        <f t="shared" si="8"/>
        <v>6</v>
      </c>
      <c r="C154" s="39" t="str">
        <f t="shared" si="9"/>
        <v>Casey</v>
      </c>
      <c r="D154" s="39" t="str">
        <f t="shared" si="10"/>
        <v>Cizikas</v>
      </c>
      <c r="E154" s="39" t="str">
        <f t="shared" si="11"/>
        <v>Casey Cizikas</v>
      </c>
      <c r="F154" t="s">
        <v>1042</v>
      </c>
      <c r="G154" t="s">
        <v>73</v>
      </c>
      <c r="H154" s="292">
        <v>3350000</v>
      </c>
      <c r="I154" s="292">
        <v>3350000</v>
      </c>
      <c r="J154" s="292">
        <v>3500000</v>
      </c>
      <c r="K154" s="292">
        <v>3750000</v>
      </c>
      <c r="L154" s="292">
        <v>4000000</v>
      </c>
      <c r="M154" s="292" t="s">
        <v>7</v>
      </c>
      <c r="N154" s="292">
        <v>0</v>
      </c>
    </row>
    <row r="155" spans="1:14" x14ac:dyDescent="0.25">
      <c r="A155" t="s">
        <v>428</v>
      </c>
      <c r="B155" s="39">
        <f t="shared" si="8"/>
        <v>6</v>
      </c>
      <c r="C155" s="39" t="str">
        <f t="shared" si="9"/>
        <v>Casey</v>
      </c>
      <c r="D155" s="39" t="str">
        <f t="shared" si="10"/>
        <v>DeSmith</v>
      </c>
      <c r="E155" s="39" t="str">
        <f t="shared" si="11"/>
        <v>Casey DeSmith</v>
      </c>
      <c r="F155" t="s">
        <v>1016</v>
      </c>
      <c r="G155" t="s">
        <v>127</v>
      </c>
      <c r="H155" s="292">
        <v>675000</v>
      </c>
      <c r="I155" s="292">
        <v>0</v>
      </c>
      <c r="J155" s="292">
        <v>650000</v>
      </c>
      <c r="K155" s="292" t="s">
        <v>7</v>
      </c>
      <c r="L155" s="292">
        <v>0</v>
      </c>
      <c r="M155" s="292">
        <v>0</v>
      </c>
      <c r="N155" s="292">
        <v>0</v>
      </c>
    </row>
    <row r="156" spans="1:14" x14ac:dyDescent="0.25">
      <c r="A156" t="s">
        <v>592</v>
      </c>
      <c r="B156" s="39">
        <f t="shared" si="8"/>
        <v>6</v>
      </c>
      <c r="C156" s="39" t="str">
        <f t="shared" si="9"/>
        <v>Cavan</v>
      </c>
      <c r="D156" s="39" t="str">
        <f t="shared" si="10"/>
        <v>Fitzgerald</v>
      </c>
      <c r="E156" s="39" t="str">
        <f t="shared" si="11"/>
        <v>Cavan Fitzgerald</v>
      </c>
      <c r="F156" t="s">
        <v>1024</v>
      </c>
      <c r="G156" t="s">
        <v>82</v>
      </c>
      <c r="H156" s="292">
        <v>656667</v>
      </c>
      <c r="I156" s="292">
        <v>0</v>
      </c>
      <c r="J156" s="292">
        <v>650000</v>
      </c>
      <c r="K156" s="292" t="s">
        <v>8</v>
      </c>
      <c r="L156" s="292">
        <v>0</v>
      </c>
      <c r="M156" s="292">
        <v>0</v>
      </c>
      <c r="N156" s="292">
        <v>0</v>
      </c>
    </row>
    <row r="157" spans="1:14" x14ac:dyDescent="0.25">
      <c r="A157" t="s">
        <v>427</v>
      </c>
      <c r="B157" s="39">
        <f t="shared" si="8"/>
        <v>5</v>
      </c>
      <c r="C157" s="39" t="str">
        <f t="shared" si="9"/>
        <v>Chad</v>
      </c>
      <c r="D157" s="39" t="str">
        <f t="shared" si="10"/>
        <v>Ruhwedel</v>
      </c>
      <c r="E157" s="39" t="str">
        <f t="shared" si="11"/>
        <v>Chad Ruhwedel</v>
      </c>
      <c r="F157" t="s">
        <v>1016</v>
      </c>
      <c r="G157" t="s">
        <v>381</v>
      </c>
      <c r="H157" s="292">
        <v>650000</v>
      </c>
      <c r="I157" s="292">
        <v>0</v>
      </c>
      <c r="J157" s="292">
        <v>650000</v>
      </c>
      <c r="K157" s="292" t="s">
        <v>7</v>
      </c>
      <c r="L157" s="292">
        <v>0</v>
      </c>
      <c r="M157" s="292">
        <v>0</v>
      </c>
      <c r="N157" s="292">
        <v>0</v>
      </c>
    </row>
    <row r="158" spans="1:14" x14ac:dyDescent="0.25">
      <c r="A158" t="s">
        <v>440</v>
      </c>
      <c r="B158" s="39">
        <f t="shared" si="8"/>
        <v>9</v>
      </c>
      <c r="C158" s="39" t="str">
        <f t="shared" si="9"/>
        <v>Chandler</v>
      </c>
      <c r="D158" s="39" t="str">
        <f t="shared" si="10"/>
        <v>Stephenson</v>
      </c>
      <c r="E158" s="39" t="str">
        <f t="shared" si="11"/>
        <v>Chandler Stephenson</v>
      </c>
      <c r="F158" t="s">
        <v>1015</v>
      </c>
      <c r="G158" t="s">
        <v>73</v>
      </c>
      <c r="H158" s="292">
        <v>650000</v>
      </c>
      <c r="I158" s="292">
        <v>0</v>
      </c>
      <c r="J158" s="292">
        <v>650000</v>
      </c>
      <c r="K158" s="292" t="s">
        <v>8</v>
      </c>
      <c r="L158" s="292">
        <v>0</v>
      </c>
      <c r="M158" s="292">
        <v>0</v>
      </c>
      <c r="N158" s="292">
        <v>0</v>
      </c>
    </row>
    <row r="159" spans="1:14" x14ac:dyDescent="0.25">
      <c r="A159" t="s">
        <v>783</v>
      </c>
      <c r="B159" s="39">
        <f t="shared" si="8"/>
        <v>8</v>
      </c>
      <c r="C159" s="39" t="str">
        <f t="shared" si="9"/>
        <v>Charles</v>
      </c>
      <c r="D159" s="39" t="str">
        <f t="shared" si="10"/>
        <v>Hudon</v>
      </c>
      <c r="E159" s="39" t="str">
        <f t="shared" si="11"/>
        <v>Charles Hudon</v>
      </c>
      <c r="F159" t="s">
        <v>1025</v>
      </c>
      <c r="G159" t="s">
        <v>93</v>
      </c>
      <c r="H159" s="292">
        <v>650000</v>
      </c>
      <c r="I159" s="292">
        <v>0</v>
      </c>
      <c r="J159" s="292">
        <v>650000</v>
      </c>
      <c r="K159" s="292" t="s">
        <v>8</v>
      </c>
      <c r="L159" s="292">
        <v>0</v>
      </c>
      <c r="M159" s="292">
        <v>0</v>
      </c>
      <c r="N159" s="292">
        <v>0</v>
      </c>
    </row>
    <row r="160" spans="1:14" x14ac:dyDescent="0.25">
      <c r="A160" t="s">
        <v>349</v>
      </c>
      <c r="B160" s="39">
        <f t="shared" si="8"/>
        <v>8</v>
      </c>
      <c r="C160" s="39" t="str">
        <f t="shared" si="9"/>
        <v>Charlie</v>
      </c>
      <c r="D160" s="39" t="str">
        <f t="shared" si="10"/>
        <v>Coyle</v>
      </c>
      <c r="E160" s="39" t="str">
        <f t="shared" si="11"/>
        <v>Charlie Coyle</v>
      </c>
      <c r="F160" t="s">
        <v>1027</v>
      </c>
      <c r="G160" t="s">
        <v>88</v>
      </c>
      <c r="H160" s="292">
        <v>3200000</v>
      </c>
      <c r="I160" s="292">
        <v>3200000</v>
      </c>
      <c r="J160" s="292">
        <v>3750000</v>
      </c>
      <c r="K160" s="292">
        <v>4250000</v>
      </c>
      <c r="L160" s="292" t="s">
        <v>7</v>
      </c>
      <c r="M160" s="292">
        <v>0</v>
      </c>
      <c r="N160" s="292">
        <v>0</v>
      </c>
    </row>
    <row r="161" spans="1:14" x14ac:dyDescent="0.25">
      <c r="A161" t="s">
        <v>544</v>
      </c>
      <c r="B161" s="39">
        <f t="shared" si="8"/>
        <v>8</v>
      </c>
      <c r="C161" s="39" t="str">
        <f t="shared" si="9"/>
        <v>Charlie</v>
      </c>
      <c r="D161" s="39" t="str">
        <f t="shared" si="10"/>
        <v>McAvoy</v>
      </c>
      <c r="E161" s="39" t="str">
        <f t="shared" si="11"/>
        <v>Charlie McAvoy</v>
      </c>
      <c r="F161" t="s">
        <v>1032</v>
      </c>
      <c r="G161" t="s">
        <v>381</v>
      </c>
      <c r="H161" s="292">
        <v>1258330</v>
      </c>
      <c r="I161" s="292">
        <v>0</v>
      </c>
      <c r="J161" s="292">
        <v>925000</v>
      </c>
      <c r="K161" s="292" t="s">
        <v>8</v>
      </c>
      <c r="L161" s="292">
        <v>0</v>
      </c>
      <c r="M161" s="292">
        <v>0</v>
      </c>
      <c r="N161" s="292">
        <v>0</v>
      </c>
    </row>
    <row r="162" spans="1:14" x14ac:dyDescent="0.25">
      <c r="A162" t="s">
        <v>472</v>
      </c>
      <c r="B162" s="39">
        <f t="shared" si="8"/>
        <v>6</v>
      </c>
      <c r="C162" s="39" t="str">
        <f t="shared" si="9"/>
        <v>Chase</v>
      </c>
      <c r="D162" s="39" t="str">
        <f t="shared" si="10"/>
        <v>Lang</v>
      </c>
      <c r="E162" s="39" t="str">
        <f t="shared" si="11"/>
        <v>Chase Lang</v>
      </c>
      <c r="F162" t="s">
        <v>1027</v>
      </c>
      <c r="G162" t="s">
        <v>73</v>
      </c>
      <c r="H162" s="292">
        <v>686667</v>
      </c>
      <c r="I162" s="292">
        <v>0</v>
      </c>
      <c r="J162" s="292">
        <v>710000</v>
      </c>
      <c r="K162" s="292" t="s">
        <v>8</v>
      </c>
      <c r="L162" s="292">
        <v>0</v>
      </c>
      <c r="M162" s="292">
        <v>0</v>
      </c>
      <c r="N162" s="292">
        <v>0</v>
      </c>
    </row>
    <row r="163" spans="1:14" x14ac:dyDescent="0.25">
      <c r="A163" t="s">
        <v>508</v>
      </c>
      <c r="B163" s="39">
        <f t="shared" si="8"/>
        <v>5</v>
      </c>
      <c r="C163" s="39" t="str">
        <f t="shared" si="9"/>
        <v>Chaz</v>
      </c>
      <c r="D163" s="39" t="str">
        <f t="shared" si="10"/>
        <v>Reddekopp</v>
      </c>
      <c r="E163" s="39" t="str">
        <f t="shared" si="11"/>
        <v>Chaz Reddekopp</v>
      </c>
      <c r="F163" t="s">
        <v>1014</v>
      </c>
      <c r="G163" t="s">
        <v>82</v>
      </c>
      <c r="H163" s="292">
        <v>733333</v>
      </c>
      <c r="I163" s="292">
        <v>733333</v>
      </c>
      <c r="J163" s="292">
        <v>720000</v>
      </c>
      <c r="K163" s="292">
        <v>770000</v>
      </c>
      <c r="L163" s="292" t="s">
        <v>8</v>
      </c>
      <c r="M163" s="292">
        <v>0</v>
      </c>
      <c r="N163" s="292">
        <v>0</v>
      </c>
    </row>
    <row r="164" spans="1:14" x14ac:dyDescent="0.25">
      <c r="A164" t="s">
        <v>420</v>
      </c>
      <c r="B164" s="39">
        <f t="shared" si="8"/>
        <v>6</v>
      </c>
      <c r="C164" s="39" t="str">
        <f t="shared" si="9"/>
        <v>Chris</v>
      </c>
      <c r="D164" s="39" t="str">
        <f t="shared" si="10"/>
        <v>Butler</v>
      </c>
      <c r="E164" s="39" t="str">
        <f t="shared" si="11"/>
        <v>Chris Butler</v>
      </c>
      <c r="F164" t="s">
        <v>1028</v>
      </c>
      <c r="G164" t="s">
        <v>382</v>
      </c>
      <c r="H164" s="292">
        <v>650000</v>
      </c>
      <c r="I164" s="292">
        <v>0</v>
      </c>
      <c r="J164" s="292">
        <v>650000</v>
      </c>
      <c r="K164" s="292" t="s">
        <v>7</v>
      </c>
      <c r="L164" s="292">
        <v>0</v>
      </c>
      <c r="M164" s="292">
        <v>0</v>
      </c>
      <c r="N164" s="292">
        <v>0</v>
      </c>
    </row>
    <row r="165" spans="1:14" x14ac:dyDescent="0.25">
      <c r="A165" t="s">
        <v>658</v>
      </c>
      <c r="B165" s="39">
        <f t="shared" si="8"/>
        <v>6</v>
      </c>
      <c r="C165" s="39" t="str">
        <f t="shared" si="9"/>
        <v>Chris</v>
      </c>
      <c r="D165" s="39" t="str">
        <f t="shared" si="10"/>
        <v>Kreider</v>
      </c>
      <c r="E165" s="39" t="str">
        <f t="shared" si="11"/>
        <v>Chris Kreider</v>
      </c>
      <c r="F165" t="s">
        <v>1020</v>
      </c>
      <c r="G165" t="s">
        <v>93</v>
      </c>
      <c r="H165" s="292">
        <v>4625000</v>
      </c>
      <c r="I165" s="292">
        <v>4625000</v>
      </c>
      <c r="J165" s="292">
        <v>4500000</v>
      </c>
      <c r="K165" s="292">
        <v>4000000</v>
      </c>
      <c r="L165" s="292" t="s">
        <v>7</v>
      </c>
      <c r="M165" s="292">
        <v>0</v>
      </c>
      <c r="N165" s="292">
        <v>0</v>
      </c>
    </row>
    <row r="166" spans="1:14" x14ac:dyDescent="0.25">
      <c r="A166" t="s">
        <v>608</v>
      </c>
      <c r="B166" s="39">
        <f t="shared" si="8"/>
        <v>6</v>
      </c>
      <c r="C166" s="39" t="str">
        <f t="shared" si="9"/>
        <v>Chris</v>
      </c>
      <c r="D166" s="39" t="str">
        <f t="shared" si="10"/>
        <v>Martenet</v>
      </c>
      <c r="E166" s="39" t="str">
        <f t="shared" si="11"/>
        <v>Chris Martenet</v>
      </c>
      <c r="F166" t="s">
        <v>1017</v>
      </c>
      <c r="G166" t="s">
        <v>82</v>
      </c>
      <c r="H166" s="292">
        <v>721667</v>
      </c>
      <c r="I166" s="292">
        <v>0</v>
      </c>
      <c r="J166" s="292">
        <v>745000</v>
      </c>
      <c r="K166" s="292" t="s">
        <v>8</v>
      </c>
      <c r="L166" s="292">
        <v>0</v>
      </c>
      <c r="M166" s="292">
        <v>0</v>
      </c>
      <c r="N166" s="292">
        <v>0</v>
      </c>
    </row>
    <row r="167" spans="1:14" x14ac:dyDescent="0.25">
      <c r="A167" t="s">
        <v>951</v>
      </c>
      <c r="B167" s="39">
        <f t="shared" si="8"/>
        <v>6</v>
      </c>
      <c r="C167" s="39" t="str">
        <f t="shared" si="9"/>
        <v>Chris</v>
      </c>
      <c r="D167" s="39" t="str">
        <f t="shared" si="10"/>
        <v>Mueller</v>
      </c>
      <c r="E167" s="39" t="str">
        <f t="shared" si="11"/>
        <v>Chris Mueller</v>
      </c>
      <c r="F167" t="s">
        <v>1036</v>
      </c>
      <c r="G167" t="s">
        <v>88</v>
      </c>
      <c r="H167" s="292">
        <v>650000</v>
      </c>
      <c r="I167" s="292">
        <v>0</v>
      </c>
      <c r="J167" s="292">
        <v>650000</v>
      </c>
      <c r="K167" s="292" t="s">
        <v>7</v>
      </c>
      <c r="L167" s="292">
        <v>0</v>
      </c>
      <c r="M167" s="292">
        <v>0</v>
      </c>
      <c r="N167" s="292">
        <v>0</v>
      </c>
    </row>
    <row r="168" spans="1:14" x14ac:dyDescent="0.25">
      <c r="A168" t="s">
        <v>664</v>
      </c>
      <c r="B168" s="39">
        <f t="shared" si="8"/>
        <v>6</v>
      </c>
      <c r="C168" s="39" t="str">
        <f t="shared" si="9"/>
        <v>Chris</v>
      </c>
      <c r="D168" s="39" t="str">
        <f t="shared" si="10"/>
        <v>Nell</v>
      </c>
      <c r="E168" s="39" t="str">
        <f t="shared" si="11"/>
        <v>Chris Nell</v>
      </c>
      <c r="F168" t="s">
        <v>1020</v>
      </c>
      <c r="G168" t="s">
        <v>127</v>
      </c>
      <c r="H168" s="292">
        <v>925000</v>
      </c>
      <c r="I168" s="292">
        <v>0</v>
      </c>
      <c r="J168" s="292">
        <v>925000</v>
      </c>
      <c r="K168" s="292" t="s">
        <v>8</v>
      </c>
      <c r="L168" s="292">
        <v>0</v>
      </c>
      <c r="M168" s="292">
        <v>0</v>
      </c>
      <c r="N168" s="292">
        <v>0</v>
      </c>
    </row>
    <row r="169" spans="1:14" x14ac:dyDescent="0.25">
      <c r="A169" t="s">
        <v>437</v>
      </c>
      <c r="B169" s="39">
        <f t="shared" si="8"/>
        <v>6</v>
      </c>
      <c r="C169" s="39" t="str">
        <f t="shared" si="9"/>
        <v>Chris</v>
      </c>
      <c r="D169" s="39" t="str">
        <f t="shared" si="10"/>
        <v>Summers</v>
      </c>
      <c r="E169" s="39" t="str">
        <f t="shared" si="11"/>
        <v>Chris Summers</v>
      </c>
      <c r="F169" t="s">
        <v>1016</v>
      </c>
      <c r="G169" t="s">
        <v>82</v>
      </c>
      <c r="H169" s="292">
        <v>650000</v>
      </c>
      <c r="I169" s="292">
        <v>0</v>
      </c>
      <c r="J169" s="292">
        <v>650000</v>
      </c>
      <c r="K169" s="292" t="s">
        <v>7</v>
      </c>
      <c r="L169" s="292">
        <v>0</v>
      </c>
      <c r="M169" s="292">
        <v>0</v>
      </c>
      <c r="N169" s="292">
        <v>0</v>
      </c>
    </row>
    <row r="170" spans="1:14" x14ac:dyDescent="0.25">
      <c r="A170" t="s">
        <v>1096</v>
      </c>
      <c r="B170" s="39">
        <f t="shared" si="8"/>
        <v>6</v>
      </c>
      <c r="C170" s="39" t="str">
        <f t="shared" si="9"/>
        <v>Chris</v>
      </c>
      <c r="D170" s="39" t="str">
        <f t="shared" si="10"/>
        <v>Tanev</v>
      </c>
      <c r="E170" s="39" t="str">
        <f t="shared" si="11"/>
        <v>Chris Tanev</v>
      </c>
      <c r="F170" t="s">
        <v>1039</v>
      </c>
      <c r="G170" t="s">
        <v>381</v>
      </c>
      <c r="H170" s="292">
        <v>4450000</v>
      </c>
      <c r="I170" s="292">
        <v>4450000</v>
      </c>
      <c r="J170" s="292">
        <v>5000000</v>
      </c>
      <c r="K170" s="292">
        <v>5250000</v>
      </c>
      <c r="L170" s="292" t="s">
        <v>7</v>
      </c>
      <c r="M170" s="292">
        <v>0</v>
      </c>
      <c r="N170" s="292">
        <v>0</v>
      </c>
    </row>
    <row r="171" spans="1:14" x14ac:dyDescent="0.25">
      <c r="A171" t="s">
        <v>403</v>
      </c>
      <c r="B171" s="39">
        <f t="shared" si="8"/>
        <v>6</v>
      </c>
      <c r="C171" s="39" t="str">
        <f t="shared" si="9"/>
        <v>Chris</v>
      </c>
      <c r="D171" s="39" t="str">
        <f t="shared" si="10"/>
        <v>Thorburn</v>
      </c>
      <c r="E171" s="39" t="str">
        <f t="shared" si="11"/>
        <v>Chris Thorburn</v>
      </c>
      <c r="F171" t="s">
        <v>1028</v>
      </c>
      <c r="G171" t="s">
        <v>88</v>
      </c>
      <c r="H171" s="292">
        <v>900000</v>
      </c>
      <c r="I171" s="292">
        <v>0</v>
      </c>
      <c r="J171" s="292">
        <v>900000</v>
      </c>
      <c r="K171" s="292" t="s">
        <v>7</v>
      </c>
      <c r="L171" s="292">
        <v>0</v>
      </c>
      <c r="M171" s="292">
        <v>0</v>
      </c>
      <c r="N171" s="292">
        <v>0</v>
      </c>
    </row>
    <row r="172" spans="1:14" x14ac:dyDescent="0.25">
      <c r="A172" t="s">
        <v>444</v>
      </c>
      <c r="B172" s="39">
        <f t="shared" si="8"/>
        <v>10</v>
      </c>
      <c r="C172" s="39" t="str">
        <f t="shared" si="9"/>
        <v>Christian</v>
      </c>
      <c r="D172" s="39" t="str">
        <f t="shared" si="10"/>
        <v>Djoos</v>
      </c>
      <c r="E172" s="39" t="str">
        <f t="shared" si="11"/>
        <v>Christian Djoos</v>
      </c>
      <c r="F172" t="s">
        <v>1015</v>
      </c>
      <c r="G172" t="s">
        <v>382</v>
      </c>
      <c r="H172" s="292">
        <v>650000</v>
      </c>
      <c r="I172" s="292">
        <v>0</v>
      </c>
      <c r="J172" s="292">
        <v>650000</v>
      </c>
      <c r="K172" s="292" t="s">
        <v>8</v>
      </c>
      <c r="L172" s="292">
        <v>0</v>
      </c>
      <c r="M172" s="292">
        <v>0</v>
      </c>
      <c r="N172" s="292">
        <v>0</v>
      </c>
    </row>
    <row r="173" spans="1:14" x14ac:dyDescent="0.25">
      <c r="A173" t="s">
        <v>200</v>
      </c>
      <c r="B173" s="39">
        <f t="shared" si="8"/>
        <v>10</v>
      </c>
      <c r="C173" s="39" t="str">
        <f t="shared" si="9"/>
        <v>Christian</v>
      </c>
      <c r="D173" s="39" t="str">
        <f t="shared" si="10"/>
        <v>Dvorak</v>
      </c>
      <c r="E173" s="39" t="str">
        <f t="shared" si="11"/>
        <v>Christian Dvorak</v>
      </c>
      <c r="F173" t="s">
        <v>1034</v>
      </c>
      <c r="G173" t="s">
        <v>73</v>
      </c>
      <c r="H173" s="292">
        <v>1051670</v>
      </c>
      <c r="I173" s="292">
        <v>0</v>
      </c>
      <c r="J173" s="292">
        <v>832500</v>
      </c>
      <c r="K173" s="292" t="s">
        <v>8</v>
      </c>
      <c r="L173" s="292">
        <v>0</v>
      </c>
      <c r="M173" s="292">
        <v>0</v>
      </c>
      <c r="N173" s="292">
        <v>0</v>
      </c>
    </row>
    <row r="174" spans="1:14" x14ac:dyDescent="0.25">
      <c r="A174" t="s">
        <v>844</v>
      </c>
      <c r="B174" s="39">
        <f t="shared" si="8"/>
        <v>10</v>
      </c>
      <c r="C174" s="39" t="str">
        <f t="shared" si="9"/>
        <v>Christian</v>
      </c>
      <c r="D174" s="39" t="str">
        <f t="shared" si="10"/>
        <v>Fischer</v>
      </c>
      <c r="E174" s="39" t="str">
        <f t="shared" si="11"/>
        <v>Christian Fischer</v>
      </c>
      <c r="F174" t="s">
        <v>1034</v>
      </c>
      <c r="G174" t="s">
        <v>88</v>
      </c>
      <c r="H174" s="292">
        <v>1075830</v>
      </c>
      <c r="I174" s="292">
        <v>1075830</v>
      </c>
      <c r="J174" s="292">
        <v>815000</v>
      </c>
      <c r="K174" s="292">
        <v>832500</v>
      </c>
      <c r="L174" s="292" t="s">
        <v>8</v>
      </c>
      <c r="M174" s="292">
        <v>0</v>
      </c>
      <c r="N174" s="292">
        <v>0</v>
      </c>
    </row>
    <row r="175" spans="1:14" x14ac:dyDescent="0.25">
      <c r="A175" t="s">
        <v>692</v>
      </c>
      <c r="B175" s="39">
        <f t="shared" si="8"/>
        <v>10</v>
      </c>
      <c r="C175" s="39" t="str">
        <f t="shared" si="9"/>
        <v>Christian</v>
      </c>
      <c r="D175" s="39" t="str">
        <f t="shared" si="10"/>
        <v>Jaros</v>
      </c>
      <c r="E175" s="39" t="str">
        <f t="shared" si="11"/>
        <v>Christian Jaros</v>
      </c>
      <c r="F175" t="s">
        <v>1031</v>
      </c>
      <c r="G175" t="s">
        <v>82</v>
      </c>
      <c r="H175" s="292">
        <v>801667</v>
      </c>
      <c r="I175" s="292">
        <v>801667</v>
      </c>
      <c r="J175" s="292">
        <v>730000</v>
      </c>
      <c r="K175" s="292">
        <v>805000</v>
      </c>
      <c r="L175" s="292" t="s">
        <v>8</v>
      </c>
      <c r="M175" s="292">
        <v>0</v>
      </c>
      <c r="N175" s="292">
        <v>0</v>
      </c>
    </row>
    <row r="176" spans="1:14" x14ac:dyDescent="0.25">
      <c r="A176" t="s">
        <v>395</v>
      </c>
      <c r="B176" s="39">
        <f t="shared" si="8"/>
        <v>12</v>
      </c>
      <c r="C176" s="39" t="str">
        <f t="shared" si="9"/>
        <v>Christoffer</v>
      </c>
      <c r="D176" s="39" t="str">
        <f t="shared" si="10"/>
        <v>Ehn</v>
      </c>
      <c r="E176" s="39" t="str">
        <f t="shared" si="11"/>
        <v>Christoffer Ehn</v>
      </c>
      <c r="F176" t="s">
        <v>1037</v>
      </c>
      <c r="G176" t="s">
        <v>73</v>
      </c>
      <c r="H176" s="292">
        <v>925000</v>
      </c>
      <c r="I176" s="292">
        <v>925000</v>
      </c>
      <c r="J176" s="292">
        <v>742500</v>
      </c>
      <c r="K176" s="292">
        <v>792500</v>
      </c>
      <c r="L176" s="292" t="s">
        <v>8</v>
      </c>
      <c r="M176" s="292">
        <v>0</v>
      </c>
      <c r="N176" s="292">
        <v>0</v>
      </c>
    </row>
    <row r="177" spans="1:14" x14ac:dyDescent="0.25">
      <c r="A177" t="s">
        <v>994</v>
      </c>
      <c r="B177" s="39">
        <f t="shared" si="8"/>
        <v>6</v>
      </c>
      <c r="C177" s="39" t="str">
        <f t="shared" si="9"/>
        <v>Clark</v>
      </c>
      <c r="D177" s="39" t="str">
        <f t="shared" si="10"/>
        <v>Bishop</v>
      </c>
      <c r="E177" s="39" t="str">
        <f t="shared" si="11"/>
        <v>Clark Bishop</v>
      </c>
      <c r="F177" t="s">
        <v>1038</v>
      </c>
      <c r="G177" t="s">
        <v>73</v>
      </c>
      <c r="H177" s="292">
        <v>713333</v>
      </c>
      <c r="I177" s="292">
        <v>0</v>
      </c>
      <c r="J177" s="292">
        <v>720000</v>
      </c>
      <c r="K177" s="292" t="s">
        <v>8</v>
      </c>
      <c r="L177" s="292">
        <v>0</v>
      </c>
      <c r="M177" s="292">
        <v>0</v>
      </c>
      <c r="N177" s="292">
        <v>0</v>
      </c>
    </row>
    <row r="178" spans="1:14" x14ac:dyDescent="0.25">
      <c r="A178" t="s">
        <v>678</v>
      </c>
      <c r="B178" s="39">
        <f t="shared" si="8"/>
        <v>7</v>
      </c>
      <c r="C178" s="39" t="str">
        <f t="shared" si="9"/>
        <v>Clarke</v>
      </c>
      <c r="D178" s="39" t="str">
        <f t="shared" si="10"/>
        <v>MacArthur</v>
      </c>
      <c r="E178" s="39" t="str">
        <f t="shared" si="11"/>
        <v>Clarke MacArthur</v>
      </c>
      <c r="F178" t="s">
        <v>1031</v>
      </c>
      <c r="G178" t="s">
        <v>93</v>
      </c>
      <c r="H178" s="292">
        <v>4650000</v>
      </c>
      <c r="I178" s="292">
        <v>4650000</v>
      </c>
      <c r="J178" s="292">
        <v>4750000</v>
      </c>
      <c r="K178" s="292">
        <v>4750000</v>
      </c>
      <c r="L178" s="292" t="s">
        <v>7</v>
      </c>
      <c r="M178" s="292">
        <v>0</v>
      </c>
      <c r="N178" s="292">
        <v>0</v>
      </c>
    </row>
    <row r="179" spans="1:14" x14ac:dyDescent="0.25">
      <c r="A179" t="s">
        <v>281</v>
      </c>
      <c r="B179" s="39">
        <f t="shared" si="8"/>
        <v>7</v>
      </c>
      <c r="C179" s="39" t="str">
        <f t="shared" si="9"/>
        <v>Claude</v>
      </c>
      <c r="D179" s="39" t="str">
        <f t="shared" si="10"/>
        <v>Giroux</v>
      </c>
      <c r="E179" s="39" t="str">
        <f t="shared" si="11"/>
        <v>Claude Giroux</v>
      </c>
      <c r="F179" t="s">
        <v>1023</v>
      </c>
      <c r="G179" t="s">
        <v>93</v>
      </c>
      <c r="H179" s="292">
        <v>8275000</v>
      </c>
      <c r="I179" s="292">
        <v>8275000</v>
      </c>
      <c r="J179" s="292">
        <v>9000000</v>
      </c>
      <c r="K179" s="292">
        <v>8000000</v>
      </c>
      <c r="L179" s="292">
        <v>7200000</v>
      </c>
      <c r="M179" s="292">
        <v>5000000</v>
      </c>
      <c r="N179" s="292" t="s">
        <v>7</v>
      </c>
    </row>
    <row r="180" spans="1:14" x14ac:dyDescent="0.25">
      <c r="A180" t="s">
        <v>323</v>
      </c>
      <c r="B180" s="39">
        <f t="shared" si="8"/>
        <v>8</v>
      </c>
      <c r="C180" s="39" t="str">
        <f t="shared" si="9"/>
        <v>Clayton</v>
      </c>
      <c r="D180" s="39" t="str">
        <f t="shared" si="10"/>
        <v>Keller</v>
      </c>
      <c r="E180" s="39" t="str">
        <f t="shared" si="11"/>
        <v>Clayton Keller</v>
      </c>
      <c r="F180" t="s">
        <v>1034</v>
      </c>
      <c r="G180" t="s">
        <v>93</v>
      </c>
      <c r="H180" s="292">
        <v>1673330</v>
      </c>
      <c r="I180" s="292">
        <v>1673330</v>
      </c>
      <c r="J180" s="292">
        <v>925000</v>
      </c>
      <c r="K180" s="292">
        <v>832500</v>
      </c>
      <c r="L180" s="292" t="s">
        <v>8</v>
      </c>
      <c r="M180" s="292">
        <v>0</v>
      </c>
      <c r="N180" s="292">
        <v>0</v>
      </c>
    </row>
    <row r="181" spans="1:14" x14ac:dyDescent="0.25">
      <c r="A181" t="s">
        <v>989</v>
      </c>
      <c r="B181" s="39">
        <f t="shared" si="8"/>
        <v>6</v>
      </c>
      <c r="C181" s="39" t="str">
        <f t="shared" si="9"/>
        <v>Cliff</v>
      </c>
      <c r="D181" s="39" t="str">
        <f t="shared" si="10"/>
        <v>Pu</v>
      </c>
      <c r="E181" s="39" t="str">
        <f t="shared" si="11"/>
        <v>Cliff Pu</v>
      </c>
      <c r="F181" t="s">
        <v>1038</v>
      </c>
      <c r="G181" t="s">
        <v>88</v>
      </c>
      <c r="H181" s="292">
        <v>925000</v>
      </c>
      <c r="I181" s="292">
        <v>925000</v>
      </c>
      <c r="J181" s="292">
        <v>742500</v>
      </c>
      <c r="K181" s="292">
        <v>792500</v>
      </c>
      <c r="L181" s="292" t="s">
        <v>8</v>
      </c>
      <c r="M181" s="292">
        <v>0</v>
      </c>
      <c r="N181" s="292">
        <v>0</v>
      </c>
    </row>
    <row r="182" spans="1:14" x14ac:dyDescent="0.25">
      <c r="A182" t="s">
        <v>594</v>
      </c>
      <c r="B182" s="39">
        <f t="shared" si="8"/>
        <v>5</v>
      </c>
      <c r="C182" s="39" t="str">
        <f t="shared" si="9"/>
        <v>Cody</v>
      </c>
      <c r="D182" s="39" t="str">
        <f t="shared" si="10"/>
        <v>Donaghey</v>
      </c>
      <c r="E182" s="39" t="str">
        <f t="shared" si="11"/>
        <v>Cody Donaghey</v>
      </c>
      <c r="F182" t="s">
        <v>1024</v>
      </c>
      <c r="G182" t="s">
        <v>82</v>
      </c>
      <c r="H182" s="292">
        <v>641667</v>
      </c>
      <c r="I182" s="292">
        <v>0</v>
      </c>
      <c r="J182" s="292">
        <v>650000</v>
      </c>
      <c r="K182" s="292" t="s">
        <v>8</v>
      </c>
      <c r="L182" s="292">
        <v>0</v>
      </c>
      <c r="M182" s="292">
        <v>0</v>
      </c>
      <c r="N182" s="292">
        <v>0</v>
      </c>
    </row>
    <row r="183" spans="1:14" x14ac:dyDescent="0.25">
      <c r="A183" t="s">
        <v>801</v>
      </c>
      <c r="B183" s="39">
        <f t="shared" si="8"/>
        <v>5</v>
      </c>
      <c r="C183" s="39" t="str">
        <f t="shared" si="9"/>
        <v>Cody</v>
      </c>
      <c r="D183" s="39" t="str">
        <f t="shared" si="10"/>
        <v>Eakin</v>
      </c>
      <c r="E183" s="39" t="str">
        <f t="shared" si="11"/>
        <v>Cody Eakin</v>
      </c>
      <c r="F183" t="s">
        <v>1043</v>
      </c>
      <c r="G183" t="s">
        <v>73</v>
      </c>
      <c r="H183" s="292">
        <v>3850000</v>
      </c>
      <c r="I183" s="292">
        <v>3850000</v>
      </c>
      <c r="J183" s="292">
        <v>3850000</v>
      </c>
      <c r="K183" s="292">
        <v>3850000</v>
      </c>
      <c r="L183" s="292" t="s">
        <v>7</v>
      </c>
      <c r="M183" s="292">
        <v>0</v>
      </c>
      <c r="N183" s="292">
        <v>0</v>
      </c>
    </row>
    <row r="184" spans="1:14" x14ac:dyDescent="0.25">
      <c r="A184" t="s">
        <v>142</v>
      </c>
      <c r="B184" s="39">
        <f t="shared" si="8"/>
        <v>5</v>
      </c>
      <c r="C184" s="39" t="str">
        <f t="shared" si="9"/>
        <v>Cody</v>
      </c>
      <c r="D184" s="39" t="str">
        <f t="shared" si="10"/>
        <v>Glass</v>
      </c>
      <c r="E184" s="39" t="str">
        <f t="shared" si="11"/>
        <v>Cody Glass</v>
      </c>
      <c r="F184" t="s">
        <v>1043</v>
      </c>
      <c r="G184" t="s">
        <v>73</v>
      </c>
      <c r="H184" s="292">
        <v>1775000</v>
      </c>
      <c r="I184" s="292">
        <v>1775000</v>
      </c>
      <c r="J184" s="292">
        <v>925000</v>
      </c>
      <c r="K184" s="292">
        <v>925000</v>
      </c>
      <c r="L184" s="292" t="s">
        <v>8</v>
      </c>
      <c r="M184" s="292">
        <v>0</v>
      </c>
      <c r="N184" s="292">
        <v>0</v>
      </c>
    </row>
    <row r="185" spans="1:14" x14ac:dyDescent="0.25">
      <c r="A185" t="s">
        <v>972</v>
      </c>
      <c r="B185" s="39">
        <f t="shared" si="8"/>
        <v>6</v>
      </c>
      <c r="C185" s="39" t="str">
        <f t="shared" si="9"/>
        <v>Colby</v>
      </c>
      <c r="D185" s="39" t="str">
        <f t="shared" si="10"/>
        <v>Sissons</v>
      </c>
      <c r="E185" s="39" t="str">
        <f t="shared" si="11"/>
        <v>Colby Sissons</v>
      </c>
      <c r="F185" t="s">
        <v>1040</v>
      </c>
      <c r="G185" t="s">
        <v>82</v>
      </c>
      <c r="H185" s="292">
        <v>663333</v>
      </c>
      <c r="I185" s="292">
        <v>0</v>
      </c>
      <c r="J185" s="292">
        <v>690000</v>
      </c>
      <c r="K185" s="292" t="s">
        <v>8</v>
      </c>
      <c r="L185" s="292">
        <v>0</v>
      </c>
      <c r="M185" s="292">
        <v>0</v>
      </c>
      <c r="N185" s="292">
        <v>0</v>
      </c>
    </row>
    <row r="186" spans="1:14" x14ac:dyDescent="0.25">
      <c r="A186" t="s">
        <v>450</v>
      </c>
      <c r="B186" s="39">
        <f t="shared" si="8"/>
        <v>6</v>
      </c>
      <c r="C186" s="39" t="str">
        <f t="shared" si="9"/>
        <v>Colby</v>
      </c>
      <c r="D186" s="39" t="str">
        <f t="shared" si="10"/>
        <v>Williams</v>
      </c>
      <c r="E186" s="39" t="str">
        <f t="shared" si="11"/>
        <v>Colby Williams</v>
      </c>
      <c r="F186" t="s">
        <v>1015</v>
      </c>
      <c r="G186" t="s">
        <v>82</v>
      </c>
      <c r="H186" s="292">
        <v>761000</v>
      </c>
      <c r="I186" s="292">
        <v>0</v>
      </c>
      <c r="J186" s="292">
        <v>780000</v>
      </c>
      <c r="K186" s="292" t="s">
        <v>8</v>
      </c>
      <c r="L186" s="292">
        <v>0</v>
      </c>
      <c r="M186" s="292">
        <v>0</v>
      </c>
      <c r="N186" s="292">
        <v>0</v>
      </c>
    </row>
    <row r="187" spans="1:14" x14ac:dyDescent="0.25">
      <c r="A187" t="s">
        <v>898</v>
      </c>
      <c r="B187" s="39">
        <f t="shared" si="8"/>
        <v>5</v>
      </c>
      <c r="C187" s="39" t="str">
        <f t="shared" si="9"/>
        <v>Cole</v>
      </c>
      <c r="D187" s="39" t="str">
        <f t="shared" si="10"/>
        <v>Bardreau</v>
      </c>
      <c r="E187" s="39" t="str">
        <f t="shared" si="11"/>
        <v>Cole Bardreau</v>
      </c>
      <c r="F187" t="s">
        <v>1023</v>
      </c>
      <c r="G187" t="s">
        <v>73</v>
      </c>
      <c r="H187" s="292">
        <v>650000</v>
      </c>
      <c r="I187" s="292">
        <v>0</v>
      </c>
      <c r="J187" s="292">
        <v>650000</v>
      </c>
      <c r="K187" s="292" t="s">
        <v>8</v>
      </c>
      <c r="L187" s="292">
        <v>0</v>
      </c>
      <c r="M187" s="292">
        <v>0</v>
      </c>
      <c r="N187" s="292">
        <v>0</v>
      </c>
    </row>
    <row r="188" spans="1:14" x14ac:dyDescent="0.25">
      <c r="A188" t="s">
        <v>676</v>
      </c>
      <c r="B188" s="39">
        <f t="shared" si="8"/>
        <v>5</v>
      </c>
      <c r="C188" s="39" t="str">
        <f t="shared" si="9"/>
        <v>Cole</v>
      </c>
      <c r="D188" s="39" t="str">
        <f t="shared" si="10"/>
        <v>Schneider</v>
      </c>
      <c r="E188" s="39" t="str">
        <f t="shared" si="11"/>
        <v>Cole Schneider</v>
      </c>
      <c r="F188" t="s">
        <v>1020</v>
      </c>
      <c r="G188" t="s">
        <v>93</v>
      </c>
      <c r="H188" s="292">
        <v>650000</v>
      </c>
      <c r="I188" s="292">
        <v>0</v>
      </c>
      <c r="J188" s="292">
        <v>650000</v>
      </c>
      <c r="K188" s="292" t="s">
        <v>7</v>
      </c>
      <c r="L188" s="292">
        <v>0</v>
      </c>
      <c r="M188" s="292">
        <v>0</v>
      </c>
      <c r="N188" s="292">
        <v>0</v>
      </c>
    </row>
    <row r="189" spans="1:14" x14ac:dyDescent="0.25">
      <c r="A189" t="s">
        <v>1120</v>
      </c>
      <c r="B189" s="39">
        <f t="shared" si="8"/>
        <v>6</v>
      </c>
      <c r="C189" s="39" t="str">
        <f t="shared" si="9"/>
        <v>Colin</v>
      </c>
      <c r="D189" s="39" t="str">
        <f t="shared" si="10"/>
        <v>(b. 1997) White</v>
      </c>
      <c r="E189" s="39" t="str">
        <f t="shared" si="11"/>
        <v>Colin (b. 1997) White</v>
      </c>
      <c r="F189" t="s">
        <v>1031</v>
      </c>
      <c r="G189" t="s">
        <v>73</v>
      </c>
      <c r="H189" s="292">
        <v>1285000</v>
      </c>
      <c r="I189" s="292">
        <v>0</v>
      </c>
      <c r="J189" s="292">
        <v>925000</v>
      </c>
      <c r="K189" s="292" t="s">
        <v>8</v>
      </c>
      <c r="L189" s="292">
        <v>0</v>
      </c>
      <c r="M189" s="292">
        <v>0</v>
      </c>
      <c r="N189" s="292">
        <v>0</v>
      </c>
    </row>
    <row r="190" spans="1:14" x14ac:dyDescent="0.25">
      <c r="A190" t="s">
        <v>913</v>
      </c>
      <c r="B190" s="39">
        <f t="shared" si="8"/>
        <v>6</v>
      </c>
      <c r="C190" s="39" t="str">
        <f t="shared" si="9"/>
        <v>Colin</v>
      </c>
      <c r="D190" s="39" t="str">
        <f t="shared" si="10"/>
        <v>Wilson</v>
      </c>
      <c r="E190" s="39" t="str">
        <f t="shared" si="11"/>
        <v>Colin Wilson</v>
      </c>
      <c r="F190" t="s">
        <v>1035</v>
      </c>
      <c r="G190" t="s">
        <v>88</v>
      </c>
      <c r="H190" s="292">
        <v>3937500</v>
      </c>
      <c r="I190" s="292">
        <v>0</v>
      </c>
      <c r="J190" s="292">
        <v>4000000</v>
      </c>
      <c r="K190" s="292" t="s">
        <v>7</v>
      </c>
      <c r="L190" s="292">
        <v>0</v>
      </c>
      <c r="M190" s="292">
        <v>0</v>
      </c>
      <c r="N190" s="292">
        <v>0</v>
      </c>
    </row>
    <row r="191" spans="1:14" x14ac:dyDescent="0.25">
      <c r="A191" t="s">
        <v>624</v>
      </c>
      <c r="B191" s="39">
        <f t="shared" si="8"/>
        <v>7</v>
      </c>
      <c r="C191" s="39" t="str">
        <f t="shared" si="9"/>
        <v>Collin</v>
      </c>
      <c r="D191" s="39" t="str">
        <f t="shared" si="10"/>
        <v>Delia</v>
      </c>
      <c r="E191" s="39" t="str">
        <f t="shared" si="11"/>
        <v>Collin Delia</v>
      </c>
      <c r="F191" t="s">
        <v>1013</v>
      </c>
      <c r="G191" t="s">
        <v>127</v>
      </c>
      <c r="H191" s="292">
        <v>925000</v>
      </c>
      <c r="I191" s="292">
        <v>0</v>
      </c>
      <c r="J191" s="292">
        <v>792500</v>
      </c>
      <c r="K191" s="292" t="s">
        <v>8</v>
      </c>
      <c r="L191" s="292">
        <v>0</v>
      </c>
      <c r="M191" s="292">
        <v>0</v>
      </c>
      <c r="N191" s="292">
        <v>0</v>
      </c>
    </row>
    <row r="192" spans="1:14" x14ac:dyDescent="0.25">
      <c r="A192" t="s">
        <v>254</v>
      </c>
      <c r="B192" s="39">
        <f t="shared" si="8"/>
        <v>7</v>
      </c>
      <c r="C192" s="39" t="str">
        <f t="shared" si="9"/>
        <v>Colton</v>
      </c>
      <c r="D192" s="39" t="str">
        <f t="shared" si="10"/>
        <v>Parayko</v>
      </c>
      <c r="E192" s="39" t="str">
        <f t="shared" si="11"/>
        <v>Colton Parayko</v>
      </c>
      <c r="F192" t="s">
        <v>1028</v>
      </c>
      <c r="G192" t="s">
        <v>381</v>
      </c>
      <c r="H192" s="292">
        <v>5500000</v>
      </c>
      <c r="I192" s="292">
        <v>5500000</v>
      </c>
      <c r="J192" s="292">
        <v>6500000</v>
      </c>
      <c r="K192" s="292">
        <v>5525000</v>
      </c>
      <c r="L192" s="292">
        <v>3350000</v>
      </c>
      <c r="M192" s="292">
        <v>5625000</v>
      </c>
      <c r="N192" s="292" t="s">
        <v>7</v>
      </c>
    </row>
    <row r="193" spans="1:14" x14ac:dyDescent="0.25">
      <c r="A193" t="s">
        <v>771</v>
      </c>
      <c r="B193" s="39">
        <f t="shared" si="8"/>
        <v>7</v>
      </c>
      <c r="C193" s="39" t="str">
        <f t="shared" si="9"/>
        <v>Colton</v>
      </c>
      <c r="D193" s="39" t="str">
        <f t="shared" si="10"/>
        <v>Sissons</v>
      </c>
      <c r="E193" s="39" t="str">
        <f t="shared" si="11"/>
        <v>Colton Sissons</v>
      </c>
      <c r="F193" t="s">
        <v>1018</v>
      </c>
      <c r="G193" t="s">
        <v>73</v>
      </c>
      <c r="H193" s="292">
        <v>625000</v>
      </c>
      <c r="I193" s="292">
        <v>0</v>
      </c>
      <c r="J193" s="292">
        <v>650000</v>
      </c>
      <c r="K193" s="292" t="s">
        <v>8</v>
      </c>
      <c r="L193" s="292">
        <v>0</v>
      </c>
      <c r="M193" s="292">
        <v>0</v>
      </c>
      <c r="N193" s="292">
        <v>0</v>
      </c>
    </row>
    <row r="194" spans="1:14" x14ac:dyDescent="0.25">
      <c r="A194" t="s">
        <v>966</v>
      </c>
      <c r="B194" s="39">
        <f t="shared" si="8"/>
        <v>7</v>
      </c>
      <c r="C194" s="39" t="str">
        <f t="shared" si="9"/>
        <v>Colton</v>
      </c>
      <c r="D194" s="39" t="str">
        <f t="shared" si="10"/>
        <v>White</v>
      </c>
      <c r="E194" s="39" t="str">
        <f t="shared" si="11"/>
        <v>Colton White</v>
      </c>
      <c r="F194" t="s">
        <v>1040</v>
      </c>
      <c r="G194" t="s">
        <v>82</v>
      </c>
      <c r="H194" s="292">
        <v>925000</v>
      </c>
      <c r="I194" s="292">
        <v>0</v>
      </c>
      <c r="J194" s="292">
        <v>742500</v>
      </c>
      <c r="K194" s="292" t="s">
        <v>8</v>
      </c>
      <c r="L194" s="292">
        <v>0</v>
      </c>
      <c r="M194" s="292">
        <v>0</v>
      </c>
      <c r="N194" s="292">
        <v>0</v>
      </c>
    </row>
    <row r="195" spans="1:14" x14ac:dyDescent="0.25">
      <c r="A195" t="s">
        <v>416</v>
      </c>
      <c r="B195" s="39">
        <f t="shared" ref="B195:B258" si="12">SEARCH(" ",A195,1)</f>
        <v>7</v>
      </c>
      <c r="C195" s="39" t="str">
        <f t="shared" ref="C195:C258" si="13">LEFT(A195,B195-1)</f>
        <v>Conner</v>
      </c>
      <c r="D195" s="39" t="str">
        <f t="shared" ref="D195:D258" si="14">MID(A195,B195+1,LEN(A195)-B195)</f>
        <v>Bleackley</v>
      </c>
      <c r="E195" s="39" t="str">
        <f t="shared" ref="E195:E258" si="15">C195&amp;" "&amp;D195</f>
        <v>Conner Bleackley</v>
      </c>
      <c r="F195" t="s">
        <v>1028</v>
      </c>
      <c r="G195" t="s">
        <v>73</v>
      </c>
      <c r="H195" s="292">
        <v>750000</v>
      </c>
      <c r="I195" s="292">
        <v>0</v>
      </c>
      <c r="J195" s="292">
        <v>725000</v>
      </c>
      <c r="K195" s="292" t="s">
        <v>8</v>
      </c>
      <c r="L195" s="292">
        <v>0</v>
      </c>
      <c r="M195" s="292">
        <v>0</v>
      </c>
      <c r="N195" s="292">
        <v>0</v>
      </c>
    </row>
    <row r="196" spans="1:14" x14ac:dyDescent="0.25">
      <c r="A196" t="s">
        <v>934</v>
      </c>
      <c r="B196" s="39">
        <f t="shared" si="12"/>
        <v>7</v>
      </c>
      <c r="C196" s="39" t="str">
        <f t="shared" si="13"/>
        <v>Connor</v>
      </c>
      <c r="D196" s="39" t="str">
        <f t="shared" si="14"/>
        <v>Brown</v>
      </c>
      <c r="E196" s="39" t="str">
        <f t="shared" si="15"/>
        <v>Connor Brown</v>
      </c>
      <c r="F196" t="s">
        <v>1036</v>
      </c>
      <c r="G196" t="s">
        <v>88</v>
      </c>
      <c r="H196" s="292">
        <v>2100000</v>
      </c>
      <c r="I196" s="292">
        <v>2100000</v>
      </c>
      <c r="J196" s="292">
        <v>2100000</v>
      </c>
      <c r="K196" s="292">
        <v>2100000</v>
      </c>
      <c r="L196" s="292" t="s">
        <v>8</v>
      </c>
      <c r="M196" s="292">
        <v>0</v>
      </c>
      <c r="N196" s="292">
        <v>0</v>
      </c>
    </row>
    <row r="197" spans="1:14" x14ac:dyDescent="0.25">
      <c r="A197" t="s">
        <v>894</v>
      </c>
      <c r="B197" s="39">
        <f t="shared" si="12"/>
        <v>7</v>
      </c>
      <c r="C197" s="39" t="str">
        <f t="shared" si="13"/>
        <v>Connor</v>
      </c>
      <c r="D197" s="39" t="str">
        <f t="shared" si="14"/>
        <v>Bunnaman</v>
      </c>
      <c r="E197" s="39" t="str">
        <f t="shared" si="15"/>
        <v>Connor Bunnaman</v>
      </c>
      <c r="F197" t="s">
        <v>1023</v>
      </c>
      <c r="G197" t="s">
        <v>73</v>
      </c>
      <c r="H197" s="292">
        <v>800000</v>
      </c>
      <c r="I197" s="292">
        <v>800000</v>
      </c>
      <c r="J197" s="292">
        <v>730000</v>
      </c>
      <c r="K197" s="292">
        <v>780000</v>
      </c>
      <c r="L197" s="292" t="s">
        <v>8</v>
      </c>
      <c r="M197" s="292">
        <v>0</v>
      </c>
      <c r="N197" s="292">
        <v>0</v>
      </c>
    </row>
    <row r="198" spans="1:14" x14ac:dyDescent="0.25">
      <c r="A198" t="s">
        <v>453</v>
      </c>
      <c r="B198" s="39">
        <f t="shared" si="12"/>
        <v>7</v>
      </c>
      <c r="C198" s="39" t="str">
        <f t="shared" si="13"/>
        <v>Connor</v>
      </c>
      <c r="D198" s="39" t="str">
        <f t="shared" si="14"/>
        <v>Hobbs</v>
      </c>
      <c r="E198" s="39" t="str">
        <f t="shared" si="15"/>
        <v>Connor Hobbs</v>
      </c>
      <c r="F198" t="s">
        <v>1015</v>
      </c>
      <c r="G198" t="s">
        <v>82</v>
      </c>
      <c r="H198" s="292">
        <v>771667</v>
      </c>
      <c r="I198" s="292">
        <v>771667</v>
      </c>
      <c r="J198" s="292">
        <v>650000</v>
      </c>
      <c r="K198" s="292">
        <v>700000</v>
      </c>
      <c r="L198" s="292" t="s">
        <v>8</v>
      </c>
      <c r="M198" s="292">
        <v>0</v>
      </c>
      <c r="N198" s="292">
        <v>0</v>
      </c>
    </row>
    <row r="199" spans="1:14" x14ac:dyDescent="0.25">
      <c r="A199" t="s">
        <v>528</v>
      </c>
      <c r="B199" s="39">
        <f t="shared" si="12"/>
        <v>7</v>
      </c>
      <c r="C199" s="39" t="str">
        <f t="shared" si="13"/>
        <v>Connor</v>
      </c>
      <c r="D199" s="39" t="str">
        <f t="shared" si="14"/>
        <v>Ingram</v>
      </c>
      <c r="E199" s="39" t="str">
        <f t="shared" si="15"/>
        <v>Connor Ingram</v>
      </c>
      <c r="F199" t="s">
        <v>1021</v>
      </c>
      <c r="G199" t="s">
        <v>127</v>
      </c>
      <c r="H199" s="292">
        <v>925000</v>
      </c>
      <c r="I199" s="292">
        <v>925000</v>
      </c>
      <c r="J199" s="292">
        <v>742500</v>
      </c>
      <c r="K199" s="292">
        <v>792500</v>
      </c>
      <c r="L199" s="292" t="s">
        <v>8</v>
      </c>
      <c r="M199" s="292">
        <v>0</v>
      </c>
      <c r="N199" s="292">
        <v>0</v>
      </c>
    </row>
    <row r="200" spans="1:14" x14ac:dyDescent="0.25">
      <c r="A200" t="s">
        <v>616</v>
      </c>
      <c r="B200" s="39">
        <f t="shared" si="12"/>
        <v>7</v>
      </c>
      <c r="C200" s="39" t="str">
        <f t="shared" si="13"/>
        <v>Connor</v>
      </c>
      <c r="D200" s="39" t="str">
        <f t="shared" si="14"/>
        <v>Murphy</v>
      </c>
      <c r="E200" s="39" t="str">
        <f t="shared" si="15"/>
        <v>Connor Murphy</v>
      </c>
      <c r="F200" t="s">
        <v>1013</v>
      </c>
      <c r="G200" t="s">
        <v>381</v>
      </c>
      <c r="H200" s="292">
        <v>3850000</v>
      </c>
      <c r="I200" s="292">
        <v>3850000</v>
      </c>
      <c r="J200" s="292">
        <v>4500000</v>
      </c>
      <c r="K200" s="292">
        <v>4400000</v>
      </c>
      <c r="L200" s="292">
        <v>3200000</v>
      </c>
      <c r="M200" s="292">
        <v>4000000</v>
      </c>
      <c r="N200" s="292" t="s">
        <v>7</v>
      </c>
    </row>
    <row r="201" spans="1:14" x14ac:dyDescent="0.25">
      <c r="A201" t="s">
        <v>860</v>
      </c>
      <c r="B201" s="39">
        <f t="shared" si="12"/>
        <v>6</v>
      </c>
      <c r="C201" s="39" t="str">
        <f t="shared" si="13"/>
        <v>Conor</v>
      </c>
      <c r="D201" s="39" t="str">
        <f t="shared" si="14"/>
        <v>Garland</v>
      </c>
      <c r="E201" s="39" t="str">
        <f t="shared" si="15"/>
        <v>Conor Garland</v>
      </c>
      <c r="F201" t="s">
        <v>1034</v>
      </c>
      <c r="G201" t="s">
        <v>88</v>
      </c>
      <c r="H201" s="292">
        <v>821667</v>
      </c>
      <c r="I201" s="292">
        <v>0</v>
      </c>
      <c r="J201" s="292">
        <v>650000</v>
      </c>
      <c r="K201" s="292" t="s">
        <v>8</v>
      </c>
      <c r="L201" s="292">
        <v>0</v>
      </c>
      <c r="M201" s="292">
        <v>0</v>
      </c>
      <c r="N201" s="292">
        <v>0</v>
      </c>
    </row>
    <row r="202" spans="1:14" x14ac:dyDescent="0.25">
      <c r="A202" t="s">
        <v>259</v>
      </c>
      <c r="B202" s="39">
        <f t="shared" si="12"/>
        <v>6</v>
      </c>
      <c r="C202" s="39" t="str">
        <f t="shared" si="13"/>
        <v>Conor</v>
      </c>
      <c r="D202" s="39" t="str">
        <f t="shared" si="14"/>
        <v>Sheary</v>
      </c>
      <c r="E202" s="39" t="str">
        <f t="shared" si="15"/>
        <v>Conor Sheary</v>
      </c>
      <c r="F202" t="s">
        <v>1041</v>
      </c>
      <c r="G202" t="s">
        <v>93</v>
      </c>
      <c r="H202" s="292">
        <v>3000000</v>
      </c>
      <c r="I202" s="292">
        <v>3000000</v>
      </c>
      <c r="J202" s="292">
        <v>3000000</v>
      </c>
      <c r="K202" s="292">
        <v>3000000</v>
      </c>
      <c r="L202" s="292" t="s">
        <v>7</v>
      </c>
      <c r="M202" s="292">
        <v>0</v>
      </c>
      <c r="N202" s="292">
        <v>0</v>
      </c>
    </row>
    <row r="203" spans="1:14" x14ac:dyDescent="0.25">
      <c r="A203" t="s">
        <v>897</v>
      </c>
      <c r="B203" s="39">
        <f t="shared" si="12"/>
        <v>7</v>
      </c>
      <c r="C203" s="39" t="str">
        <f t="shared" si="13"/>
        <v>Corban</v>
      </c>
      <c r="D203" s="39" t="str">
        <f t="shared" si="14"/>
        <v>Knight</v>
      </c>
      <c r="E203" s="39" t="str">
        <f t="shared" si="15"/>
        <v>Corban Knight</v>
      </c>
      <c r="F203" t="s">
        <v>1023</v>
      </c>
      <c r="G203" t="s">
        <v>73</v>
      </c>
      <c r="H203" s="292">
        <v>650000</v>
      </c>
      <c r="I203" s="292">
        <v>0</v>
      </c>
      <c r="J203" s="292">
        <v>650000</v>
      </c>
      <c r="K203" s="292" t="s">
        <v>7</v>
      </c>
      <c r="L203" s="292">
        <v>0</v>
      </c>
      <c r="M203" s="292">
        <v>0</v>
      </c>
      <c r="N203" s="292">
        <v>0</v>
      </c>
    </row>
    <row r="204" spans="1:14" x14ac:dyDescent="0.25">
      <c r="A204" t="s">
        <v>275</v>
      </c>
      <c r="B204" s="39">
        <f t="shared" si="12"/>
        <v>6</v>
      </c>
      <c r="C204" s="39" t="str">
        <f t="shared" si="13"/>
        <v>Corey</v>
      </c>
      <c r="D204" s="39" t="str">
        <f t="shared" si="14"/>
        <v>Crawford</v>
      </c>
      <c r="E204" s="39" t="str">
        <f t="shared" si="15"/>
        <v>Corey Crawford</v>
      </c>
      <c r="F204" t="s">
        <v>1013</v>
      </c>
      <c r="G204" t="s">
        <v>127</v>
      </c>
      <c r="H204" s="292">
        <v>6000000</v>
      </c>
      <c r="I204" s="292">
        <v>6000000</v>
      </c>
      <c r="J204" s="292">
        <v>6000000</v>
      </c>
      <c r="K204" s="292">
        <v>5000000</v>
      </c>
      <c r="L204" s="292" t="s">
        <v>7</v>
      </c>
      <c r="M204" s="292">
        <v>0</v>
      </c>
      <c r="N204" s="292">
        <v>0</v>
      </c>
    </row>
    <row r="205" spans="1:14" x14ac:dyDescent="0.25">
      <c r="A205" t="s">
        <v>1048</v>
      </c>
      <c r="B205" s="39">
        <f t="shared" si="12"/>
        <v>6</v>
      </c>
      <c r="C205" s="39" t="str">
        <f t="shared" si="13"/>
        <v>Corey</v>
      </c>
      <c r="D205" s="39" t="str">
        <f t="shared" si="14"/>
        <v>Perry</v>
      </c>
      <c r="E205" s="39" t="str">
        <f t="shared" si="15"/>
        <v>Corey Perry</v>
      </c>
      <c r="F205" t="s">
        <v>1019</v>
      </c>
      <c r="G205" t="s">
        <v>88</v>
      </c>
      <c r="H205" s="292">
        <v>8625000</v>
      </c>
      <c r="I205" s="292">
        <v>8625000</v>
      </c>
      <c r="J205" s="292">
        <v>9000000</v>
      </c>
      <c r="K205" s="292">
        <v>8000000</v>
      </c>
      <c r="L205" s="292">
        <v>7000000</v>
      </c>
      <c r="M205" s="292" t="s">
        <v>7</v>
      </c>
      <c r="N205" s="292">
        <v>0</v>
      </c>
    </row>
    <row r="206" spans="1:14" x14ac:dyDescent="0.25">
      <c r="A206" t="s">
        <v>518</v>
      </c>
      <c r="B206" s="39">
        <f t="shared" si="12"/>
        <v>5</v>
      </c>
      <c r="C206" s="39" t="str">
        <f t="shared" si="13"/>
        <v>Cory</v>
      </c>
      <c r="D206" s="39" t="str">
        <f t="shared" si="14"/>
        <v>Conacher</v>
      </c>
      <c r="E206" s="39" t="str">
        <f t="shared" si="15"/>
        <v>Cory Conacher</v>
      </c>
      <c r="F206" t="s">
        <v>1021</v>
      </c>
      <c r="G206" t="s">
        <v>93</v>
      </c>
      <c r="H206" s="292">
        <v>650000</v>
      </c>
      <c r="I206" s="292">
        <v>0</v>
      </c>
      <c r="J206" s="292">
        <v>650000</v>
      </c>
      <c r="K206" s="292" t="s">
        <v>7</v>
      </c>
      <c r="L206" s="292">
        <v>0</v>
      </c>
      <c r="M206" s="292">
        <v>0</v>
      </c>
      <c r="N206" s="292">
        <v>0</v>
      </c>
    </row>
    <row r="207" spans="1:14" x14ac:dyDescent="0.25">
      <c r="A207" t="s">
        <v>359</v>
      </c>
      <c r="B207" s="39">
        <f t="shared" si="12"/>
        <v>5</v>
      </c>
      <c r="C207" s="39" t="str">
        <f t="shared" si="13"/>
        <v>Cory</v>
      </c>
      <c r="D207" s="39" t="str">
        <f t="shared" si="14"/>
        <v>Schneider</v>
      </c>
      <c r="E207" s="39" t="str">
        <f t="shared" si="15"/>
        <v>Cory Schneider</v>
      </c>
      <c r="F207" t="s">
        <v>1040</v>
      </c>
      <c r="G207" t="s">
        <v>127</v>
      </c>
      <c r="H207" s="292">
        <v>6000000</v>
      </c>
      <c r="I207" s="292">
        <v>6000000</v>
      </c>
      <c r="J207" s="292">
        <v>6000000</v>
      </c>
      <c r="K207" s="292">
        <v>6000000</v>
      </c>
      <c r="L207" s="292">
        <v>6000000</v>
      </c>
      <c r="M207" s="292">
        <v>6000000</v>
      </c>
      <c r="N207" s="292" t="s">
        <v>7</v>
      </c>
    </row>
    <row r="208" spans="1:14" x14ac:dyDescent="0.25">
      <c r="A208" t="s">
        <v>768</v>
      </c>
      <c r="B208" s="39">
        <f t="shared" si="12"/>
        <v>6</v>
      </c>
      <c r="C208" s="39" t="str">
        <f t="shared" si="13"/>
        <v>Craig</v>
      </c>
      <c r="D208" s="39" t="str">
        <f t="shared" si="14"/>
        <v>Smith</v>
      </c>
      <c r="E208" s="39" t="str">
        <f t="shared" si="15"/>
        <v>Craig Smith</v>
      </c>
      <c r="F208" t="s">
        <v>1018</v>
      </c>
      <c r="G208" t="s">
        <v>88</v>
      </c>
      <c r="H208" s="292">
        <v>4250000</v>
      </c>
      <c r="I208" s="292">
        <v>4250000</v>
      </c>
      <c r="J208" s="292">
        <v>4500000</v>
      </c>
      <c r="K208" s="292">
        <v>4750000</v>
      </c>
      <c r="L208" s="292" t="s">
        <v>7</v>
      </c>
      <c r="M208" s="292">
        <v>0</v>
      </c>
      <c r="N208" s="292">
        <v>0</v>
      </c>
    </row>
    <row r="209" spans="1:14" x14ac:dyDescent="0.25">
      <c r="A209" t="s">
        <v>752</v>
      </c>
      <c r="B209" s="39">
        <f t="shared" si="12"/>
        <v>7</v>
      </c>
      <c r="C209" s="39" t="str">
        <f t="shared" si="13"/>
        <v>Curtis</v>
      </c>
      <c r="D209" s="39" t="str">
        <f t="shared" si="14"/>
        <v>Lazar</v>
      </c>
      <c r="E209" s="39" t="str">
        <f t="shared" si="15"/>
        <v>Curtis Lazar</v>
      </c>
      <c r="F209" t="s">
        <v>1033</v>
      </c>
      <c r="G209" t="s">
        <v>93</v>
      </c>
      <c r="H209" s="292">
        <v>950000</v>
      </c>
      <c r="I209" s="292">
        <v>0</v>
      </c>
      <c r="J209" s="292">
        <v>1050000</v>
      </c>
      <c r="K209" s="292" t="s">
        <v>8</v>
      </c>
      <c r="L209" s="292">
        <v>0</v>
      </c>
      <c r="M209" s="292">
        <v>0</v>
      </c>
      <c r="N209" s="292">
        <v>0</v>
      </c>
    </row>
    <row r="210" spans="1:14" x14ac:dyDescent="0.25">
      <c r="A210" t="s">
        <v>940</v>
      </c>
      <c r="B210" s="39">
        <f t="shared" si="12"/>
        <v>7</v>
      </c>
      <c r="C210" s="39" t="str">
        <f t="shared" si="13"/>
        <v>Curtis</v>
      </c>
      <c r="D210" s="39" t="str">
        <f t="shared" si="14"/>
        <v>McElhinney</v>
      </c>
      <c r="E210" s="39" t="str">
        <f t="shared" si="15"/>
        <v>Curtis McElhinney</v>
      </c>
      <c r="F210" t="s">
        <v>1036</v>
      </c>
      <c r="G210" t="s">
        <v>127</v>
      </c>
      <c r="H210" s="292">
        <v>850000</v>
      </c>
      <c r="I210" s="292">
        <v>0</v>
      </c>
      <c r="J210" s="292">
        <v>850000</v>
      </c>
      <c r="K210" s="292" t="s">
        <v>7</v>
      </c>
      <c r="L210" s="292">
        <v>0</v>
      </c>
      <c r="M210" s="292">
        <v>0</v>
      </c>
      <c r="N210" s="292">
        <v>0</v>
      </c>
    </row>
    <row r="211" spans="1:14" x14ac:dyDescent="0.25">
      <c r="A211" t="s">
        <v>880</v>
      </c>
      <c r="B211" s="39">
        <f t="shared" si="12"/>
        <v>5</v>
      </c>
      <c r="C211" s="39" t="str">
        <f t="shared" si="13"/>
        <v>Dale</v>
      </c>
      <c r="D211" s="39" t="str">
        <f t="shared" si="14"/>
        <v>Weise</v>
      </c>
      <c r="E211" s="39" t="str">
        <f t="shared" si="15"/>
        <v>Dale Weise</v>
      </c>
      <c r="F211" t="s">
        <v>1023</v>
      </c>
      <c r="G211" t="s">
        <v>88</v>
      </c>
      <c r="H211" s="292">
        <v>2350000</v>
      </c>
      <c r="I211" s="292">
        <v>2350000</v>
      </c>
      <c r="J211" s="292">
        <v>2350000</v>
      </c>
      <c r="K211" s="292">
        <v>1750000</v>
      </c>
      <c r="L211" s="292" t="s">
        <v>7</v>
      </c>
      <c r="M211" s="292">
        <v>0</v>
      </c>
      <c r="N211" s="292">
        <v>0</v>
      </c>
    </row>
    <row r="212" spans="1:14" x14ac:dyDescent="0.25">
      <c r="A212" t="s">
        <v>356</v>
      </c>
      <c r="B212" s="39">
        <f t="shared" si="12"/>
        <v>6</v>
      </c>
      <c r="C212" s="39" t="str">
        <f t="shared" si="13"/>
        <v>Damon</v>
      </c>
      <c r="D212" s="39" t="str">
        <f t="shared" si="14"/>
        <v>Severson</v>
      </c>
      <c r="E212" s="39" t="str">
        <f t="shared" si="15"/>
        <v>Damon Severson</v>
      </c>
      <c r="F212" t="s">
        <v>1040</v>
      </c>
      <c r="G212" t="s">
        <v>381</v>
      </c>
      <c r="H212" s="292">
        <v>4166670</v>
      </c>
      <c r="I212" s="292">
        <v>4166670</v>
      </c>
      <c r="J212" s="292">
        <v>3000000</v>
      </c>
      <c r="K212" s="292">
        <v>4675000</v>
      </c>
      <c r="L212" s="292">
        <v>4675000</v>
      </c>
      <c r="M212" s="292">
        <v>5050000</v>
      </c>
      <c r="N212" s="292">
        <v>5100000</v>
      </c>
    </row>
    <row r="213" spans="1:14" x14ac:dyDescent="0.25">
      <c r="A213" t="s">
        <v>1085</v>
      </c>
      <c r="B213" s="39">
        <f t="shared" si="12"/>
        <v>4</v>
      </c>
      <c r="C213" s="39" t="str">
        <f t="shared" si="13"/>
        <v>Dan</v>
      </c>
      <c r="D213" s="39" t="str">
        <f t="shared" si="14"/>
        <v>DeKeyser</v>
      </c>
      <c r="E213" s="39" t="str">
        <f t="shared" si="15"/>
        <v>Dan DeKeyser</v>
      </c>
      <c r="F213" t="s">
        <v>1037</v>
      </c>
      <c r="G213" t="s">
        <v>382</v>
      </c>
      <c r="H213" s="292">
        <v>5000000</v>
      </c>
      <c r="I213" s="292">
        <v>5000000</v>
      </c>
      <c r="J213" s="292">
        <v>5500000</v>
      </c>
      <c r="K213" s="292">
        <v>5500000</v>
      </c>
      <c r="L213" s="292">
        <v>4500000</v>
      </c>
      <c r="M213" s="292">
        <v>5000000</v>
      </c>
      <c r="N213" s="292" t="s">
        <v>7</v>
      </c>
    </row>
    <row r="214" spans="1:14" x14ac:dyDescent="0.25">
      <c r="A214" t="s">
        <v>521</v>
      </c>
      <c r="B214" s="39">
        <f t="shared" si="12"/>
        <v>4</v>
      </c>
      <c r="C214" s="39" t="str">
        <f t="shared" si="13"/>
        <v>Dan</v>
      </c>
      <c r="D214" s="39" t="str">
        <f t="shared" si="14"/>
        <v>Girardi</v>
      </c>
      <c r="E214" s="39" t="str">
        <f t="shared" si="15"/>
        <v>Dan Girardi</v>
      </c>
      <c r="F214" t="s">
        <v>1021</v>
      </c>
      <c r="G214" t="s">
        <v>381</v>
      </c>
      <c r="H214" s="292">
        <v>3000000</v>
      </c>
      <c r="I214" s="292">
        <v>0</v>
      </c>
      <c r="J214" s="292">
        <v>2750000</v>
      </c>
      <c r="K214" s="292" t="s">
        <v>7</v>
      </c>
      <c r="L214" s="292">
        <v>0</v>
      </c>
      <c r="M214" s="292">
        <v>0</v>
      </c>
      <c r="N214" s="292">
        <v>0</v>
      </c>
    </row>
    <row r="215" spans="1:14" x14ac:dyDescent="0.25">
      <c r="A215" t="s">
        <v>794</v>
      </c>
      <c r="B215" s="39">
        <f t="shared" si="12"/>
        <v>7</v>
      </c>
      <c r="C215" s="39" t="str">
        <f t="shared" si="13"/>
        <v>Daniel</v>
      </c>
      <c r="D215" s="39" t="str">
        <f t="shared" si="14"/>
        <v>Audette</v>
      </c>
      <c r="E215" s="39" t="str">
        <f t="shared" si="15"/>
        <v>Daniel Audette</v>
      </c>
      <c r="F215" t="s">
        <v>1025</v>
      </c>
      <c r="G215" t="s">
        <v>73</v>
      </c>
      <c r="H215" s="292">
        <v>650000</v>
      </c>
      <c r="I215" s="292">
        <v>0</v>
      </c>
      <c r="J215" s="292">
        <v>650000</v>
      </c>
      <c r="K215" s="292" t="s">
        <v>8</v>
      </c>
      <c r="L215" s="292">
        <v>0</v>
      </c>
      <c r="M215" s="292">
        <v>0</v>
      </c>
      <c r="N215" s="292">
        <v>0</v>
      </c>
    </row>
    <row r="216" spans="1:14" x14ac:dyDescent="0.25">
      <c r="A216" t="s">
        <v>553</v>
      </c>
      <c r="B216" s="39">
        <f t="shared" si="12"/>
        <v>7</v>
      </c>
      <c r="C216" s="39" t="str">
        <f t="shared" si="13"/>
        <v>Daniel</v>
      </c>
      <c r="D216" s="39" t="str">
        <f t="shared" si="14"/>
        <v>Vladar</v>
      </c>
      <c r="E216" s="39" t="str">
        <f t="shared" si="15"/>
        <v>Daniel Vladar</v>
      </c>
      <c r="F216" t="s">
        <v>1032</v>
      </c>
      <c r="G216" t="s">
        <v>127</v>
      </c>
      <c r="H216" s="292">
        <v>894167</v>
      </c>
      <c r="I216" s="292">
        <v>894167</v>
      </c>
      <c r="J216" s="292">
        <v>742500</v>
      </c>
      <c r="K216" s="292">
        <v>700000</v>
      </c>
      <c r="L216" s="292" t="s">
        <v>8</v>
      </c>
      <c r="M216" s="292">
        <v>0</v>
      </c>
      <c r="N216" s="292">
        <v>0</v>
      </c>
    </row>
    <row r="217" spans="1:14" x14ac:dyDescent="0.25">
      <c r="A217" t="s">
        <v>467</v>
      </c>
      <c r="B217" s="39">
        <f t="shared" si="12"/>
        <v>6</v>
      </c>
      <c r="C217" s="39" t="str">
        <f t="shared" si="13"/>
        <v>Dante</v>
      </c>
      <c r="D217" s="39" t="str">
        <f t="shared" si="14"/>
        <v>Salituro</v>
      </c>
      <c r="E217" s="39" t="str">
        <f t="shared" si="15"/>
        <v>Dante Salituro</v>
      </c>
      <c r="F217" t="s">
        <v>1027</v>
      </c>
      <c r="G217" t="s">
        <v>73</v>
      </c>
      <c r="H217" s="292">
        <v>733333</v>
      </c>
      <c r="I217" s="292">
        <v>0</v>
      </c>
      <c r="J217" s="292">
        <v>825000</v>
      </c>
      <c r="K217" s="292" t="s">
        <v>8</v>
      </c>
      <c r="L217" s="292">
        <v>0</v>
      </c>
      <c r="M217" s="292">
        <v>0</v>
      </c>
      <c r="N217" s="292">
        <v>0</v>
      </c>
    </row>
    <row r="218" spans="1:14" x14ac:dyDescent="0.25">
      <c r="A218" t="s">
        <v>240</v>
      </c>
      <c r="B218" s="39">
        <f t="shared" si="12"/>
        <v>7</v>
      </c>
      <c r="C218" s="39" t="str">
        <f t="shared" si="13"/>
        <v>Danton</v>
      </c>
      <c r="D218" s="39" t="str">
        <f t="shared" si="14"/>
        <v>Heinen</v>
      </c>
      <c r="E218" s="39" t="str">
        <f t="shared" si="15"/>
        <v>Danton Heinen</v>
      </c>
      <c r="F218" t="s">
        <v>1032</v>
      </c>
      <c r="G218" t="s">
        <v>88</v>
      </c>
      <c r="H218" s="292">
        <v>995833</v>
      </c>
      <c r="I218" s="292">
        <v>0</v>
      </c>
      <c r="J218" s="292">
        <v>925000</v>
      </c>
      <c r="K218" s="292" t="s">
        <v>8</v>
      </c>
      <c r="L218" s="292">
        <v>0</v>
      </c>
      <c r="M218" s="292">
        <v>0</v>
      </c>
      <c r="N218" s="292">
        <v>0</v>
      </c>
    </row>
    <row r="219" spans="1:14" x14ac:dyDescent="0.25">
      <c r="A219" t="s">
        <v>377</v>
      </c>
      <c r="B219" s="39">
        <f t="shared" si="12"/>
        <v>7</v>
      </c>
      <c r="C219" s="39" t="str">
        <f t="shared" si="13"/>
        <v>Darren</v>
      </c>
      <c r="D219" s="39" t="str">
        <f t="shared" si="14"/>
        <v>Helm</v>
      </c>
      <c r="E219" s="39" t="str">
        <f t="shared" si="15"/>
        <v>Darren Helm</v>
      </c>
      <c r="F219" t="s">
        <v>1037</v>
      </c>
      <c r="G219" t="s">
        <v>73</v>
      </c>
      <c r="H219" s="292">
        <v>3850000</v>
      </c>
      <c r="I219" s="292">
        <v>3850000</v>
      </c>
      <c r="J219" s="292">
        <v>3750000</v>
      </c>
      <c r="K219" s="292">
        <v>3000000</v>
      </c>
      <c r="L219" s="292">
        <v>3000000</v>
      </c>
      <c r="M219" s="292" t="s">
        <v>7</v>
      </c>
      <c r="N219" s="292">
        <v>0</v>
      </c>
    </row>
    <row r="220" spans="1:14" x14ac:dyDescent="0.25">
      <c r="A220" t="s">
        <v>839</v>
      </c>
      <c r="B220" s="39">
        <f t="shared" si="12"/>
        <v>5</v>
      </c>
      <c r="C220" s="39" t="str">
        <f t="shared" si="13"/>
        <v>Dave</v>
      </c>
      <c r="D220" s="39" t="str">
        <f t="shared" si="14"/>
        <v>Bolland</v>
      </c>
      <c r="E220" s="39" t="str">
        <f t="shared" si="15"/>
        <v>Dave Bolland</v>
      </c>
      <c r="F220" t="s">
        <v>1034</v>
      </c>
      <c r="G220" t="s">
        <v>73</v>
      </c>
      <c r="H220" s="292">
        <v>5500000</v>
      </c>
      <c r="I220" s="292">
        <v>0</v>
      </c>
      <c r="J220" s="292">
        <v>5500000</v>
      </c>
      <c r="K220" s="292" t="s">
        <v>7</v>
      </c>
      <c r="L220" s="292">
        <v>0</v>
      </c>
      <c r="M220" s="292">
        <v>0</v>
      </c>
      <c r="N220" s="292">
        <v>0</v>
      </c>
    </row>
    <row r="221" spans="1:14" x14ac:dyDescent="0.25">
      <c r="A221" t="s">
        <v>537</v>
      </c>
      <c r="B221" s="39">
        <f t="shared" si="12"/>
        <v>6</v>
      </c>
      <c r="C221" s="39" t="str">
        <f t="shared" si="13"/>
        <v>David</v>
      </c>
      <c r="D221" s="39" t="str">
        <f t="shared" si="14"/>
        <v>Backes</v>
      </c>
      <c r="E221" s="39" t="str">
        <f t="shared" si="15"/>
        <v>David Backes</v>
      </c>
      <c r="F221" t="s">
        <v>1032</v>
      </c>
      <c r="G221" t="s">
        <v>73</v>
      </c>
      <c r="H221" s="292">
        <v>6000000</v>
      </c>
      <c r="I221" s="292">
        <v>6000000</v>
      </c>
      <c r="J221" s="292">
        <v>6000000</v>
      </c>
      <c r="K221" s="292">
        <v>4000000</v>
      </c>
      <c r="L221" s="292">
        <v>4000000</v>
      </c>
      <c r="M221" s="292" t="s">
        <v>7</v>
      </c>
      <c r="N221" s="292">
        <v>0</v>
      </c>
    </row>
    <row r="222" spans="1:14" x14ac:dyDescent="0.25">
      <c r="A222" t="s">
        <v>800</v>
      </c>
      <c r="B222" s="39">
        <f t="shared" si="12"/>
        <v>6</v>
      </c>
      <c r="C222" s="39" t="str">
        <f t="shared" si="13"/>
        <v>David</v>
      </c>
      <c r="D222" s="39" t="str">
        <f t="shared" si="14"/>
        <v>Clarkson</v>
      </c>
      <c r="E222" s="39" t="str">
        <f t="shared" si="15"/>
        <v>David Clarkson</v>
      </c>
      <c r="F222" t="s">
        <v>1043</v>
      </c>
      <c r="G222" t="s">
        <v>88</v>
      </c>
      <c r="H222" s="292">
        <v>5250000</v>
      </c>
      <c r="I222" s="292">
        <v>5250000</v>
      </c>
      <c r="J222" s="292">
        <v>4750000</v>
      </c>
      <c r="K222" s="292">
        <v>3250000</v>
      </c>
      <c r="L222" s="292" t="s">
        <v>7</v>
      </c>
      <c r="M222" s="292">
        <v>0</v>
      </c>
      <c r="N222" s="292">
        <v>0</v>
      </c>
    </row>
    <row r="223" spans="1:14" x14ac:dyDescent="0.25">
      <c r="A223" t="s">
        <v>1132</v>
      </c>
      <c r="B223" s="39">
        <f t="shared" si="12"/>
        <v>6</v>
      </c>
      <c r="C223" s="39" t="str">
        <f t="shared" si="13"/>
        <v>David</v>
      </c>
      <c r="D223" s="39" t="str">
        <f t="shared" si="14"/>
        <v>Kampf</v>
      </c>
      <c r="E223" s="39" t="str">
        <f t="shared" si="15"/>
        <v>David Kampf</v>
      </c>
      <c r="F223" t="s">
        <v>1013</v>
      </c>
      <c r="G223" t="s">
        <v>73</v>
      </c>
      <c r="H223" s="292">
        <v>925000</v>
      </c>
      <c r="I223" s="292">
        <v>0</v>
      </c>
      <c r="J223" s="292">
        <v>925000</v>
      </c>
      <c r="K223" s="292" t="s">
        <v>8</v>
      </c>
      <c r="L223" s="292">
        <v>0</v>
      </c>
      <c r="M223" s="292">
        <v>0</v>
      </c>
      <c r="N223" s="292">
        <v>0</v>
      </c>
    </row>
    <row r="224" spans="1:14" x14ac:dyDescent="0.25">
      <c r="A224" t="s">
        <v>1056</v>
      </c>
      <c r="B224" s="39">
        <f t="shared" si="12"/>
        <v>6</v>
      </c>
      <c r="C224" s="39" t="str">
        <f t="shared" si="13"/>
        <v>David</v>
      </c>
      <c r="D224" s="39" t="str">
        <f t="shared" si="14"/>
        <v>Krejci</v>
      </c>
      <c r="E224" s="39" t="str">
        <f t="shared" si="15"/>
        <v>David Krejci</v>
      </c>
      <c r="F224" t="s">
        <v>1032</v>
      </c>
      <c r="G224" t="s">
        <v>73</v>
      </c>
      <c r="H224" s="292">
        <v>7250000</v>
      </c>
      <c r="I224" s="292">
        <v>7250000</v>
      </c>
      <c r="J224" s="292">
        <v>7500000</v>
      </c>
      <c r="K224" s="292">
        <v>7000000</v>
      </c>
      <c r="L224" s="292">
        <v>7000000</v>
      </c>
      <c r="M224" s="292" t="s">
        <v>7</v>
      </c>
      <c r="N224" s="292">
        <v>0</v>
      </c>
    </row>
    <row r="225" spans="1:14" x14ac:dyDescent="0.25">
      <c r="A225" t="s">
        <v>221</v>
      </c>
      <c r="B225" s="39">
        <f t="shared" si="12"/>
        <v>6</v>
      </c>
      <c r="C225" s="39" t="str">
        <f t="shared" si="13"/>
        <v>David</v>
      </c>
      <c r="D225" s="39" t="str">
        <f t="shared" si="14"/>
        <v>Pastrnak</v>
      </c>
      <c r="E225" s="39" t="str">
        <f t="shared" si="15"/>
        <v>David Pastrnak</v>
      </c>
      <c r="F225" t="s">
        <v>1032</v>
      </c>
      <c r="G225" t="s">
        <v>93</v>
      </c>
      <c r="H225" s="292">
        <v>6666670</v>
      </c>
      <c r="I225" s="292">
        <v>6666670</v>
      </c>
      <c r="J225" s="292">
        <v>8000000</v>
      </c>
      <c r="K225" s="292">
        <v>6800000</v>
      </c>
      <c r="L225" s="292">
        <v>4000000</v>
      </c>
      <c r="M225" s="292">
        <v>6800000</v>
      </c>
      <c r="N225" s="292">
        <v>6400000</v>
      </c>
    </row>
    <row r="226" spans="1:14" x14ac:dyDescent="0.25">
      <c r="A226" t="s">
        <v>639</v>
      </c>
      <c r="B226" s="39">
        <f t="shared" si="12"/>
        <v>6</v>
      </c>
      <c r="C226" s="39" t="str">
        <f t="shared" si="13"/>
        <v>David</v>
      </c>
      <c r="D226" s="39" t="str">
        <f t="shared" si="14"/>
        <v>Savard</v>
      </c>
      <c r="E226" s="39" t="str">
        <f t="shared" si="15"/>
        <v>David Savard</v>
      </c>
      <c r="F226" t="s">
        <v>1030</v>
      </c>
      <c r="G226" t="s">
        <v>381</v>
      </c>
      <c r="H226" s="292">
        <v>4250000</v>
      </c>
      <c r="I226" s="292">
        <v>4250000</v>
      </c>
      <c r="J226" s="292">
        <v>4750000</v>
      </c>
      <c r="K226" s="292">
        <v>5000000</v>
      </c>
      <c r="L226" s="292">
        <v>4000000</v>
      </c>
      <c r="M226" s="292" t="s">
        <v>7</v>
      </c>
      <c r="N226" s="292">
        <v>0</v>
      </c>
    </row>
    <row r="227" spans="1:14" x14ac:dyDescent="0.25">
      <c r="A227" t="s">
        <v>786</v>
      </c>
      <c r="B227" s="39">
        <f t="shared" si="12"/>
        <v>6</v>
      </c>
      <c r="C227" s="39" t="str">
        <f t="shared" si="13"/>
        <v>David</v>
      </c>
      <c r="D227" s="39" t="str">
        <f t="shared" si="14"/>
        <v>Schlemko</v>
      </c>
      <c r="E227" s="39" t="str">
        <f t="shared" si="15"/>
        <v>David Schlemko</v>
      </c>
      <c r="F227" t="s">
        <v>1025</v>
      </c>
      <c r="G227" t="s">
        <v>382</v>
      </c>
      <c r="H227" s="292">
        <v>2100000</v>
      </c>
      <c r="I227" s="292">
        <v>2100000</v>
      </c>
      <c r="J227" s="292">
        <v>1850000</v>
      </c>
      <c r="K227" s="292">
        <v>1800000</v>
      </c>
      <c r="L227" s="292" t="s">
        <v>7</v>
      </c>
      <c r="M227" s="292">
        <v>0</v>
      </c>
      <c r="N227" s="292">
        <v>0</v>
      </c>
    </row>
    <row r="228" spans="1:14" x14ac:dyDescent="0.25">
      <c r="A228" t="s">
        <v>929</v>
      </c>
      <c r="B228" s="39">
        <f t="shared" si="12"/>
        <v>6</v>
      </c>
      <c r="C228" s="39" t="str">
        <f t="shared" si="13"/>
        <v>David</v>
      </c>
      <c r="D228" s="39" t="str">
        <f t="shared" si="14"/>
        <v>Warsofsky</v>
      </c>
      <c r="E228" s="39" t="str">
        <f t="shared" si="15"/>
        <v>David Warsofsky</v>
      </c>
      <c r="F228" t="s">
        <v>1035</v>
      </c>
      <c r="G228" t="s">
        <v>382</v>
      </c>
      <c r="H228" s="292">
        <v>675000</v>
      </c>
      <c r="I228" s="292">
        <v>0</v>
      </c>
      <c r="J228" s="292">
        <v>700000</v>
      </c>
      <c r="K228" s="292" t="s">
        <v>7</v>
      </c>
      <c r="L228" s="292">
        <v>0</v>
      </c>
      <c r="M228" s="292">
        <v>0</v>
      </c>
      <c r="N228" s="292">
        <v>0</v>
      </c>
    </row>
    <row r="229" spans="1:14" x14ac:dyDescent="0.25">
      <c r="A229" t="s">
        <v>673</v>
      </c>
      <c r="B229" s="39">
        <f t="shared" si="12"/>
        <v>7</v>
      </c>
      <c r="C229" s="39" t="str">
        <f t="shared" si="13"/>
        <v>Dawson</v>
      </c>
      <c r="D229" s="39" t="str">
        <f t="shared" si="14"/>
        <v>Leedahl</v>
      </c>
      <c r="E229" s="39" t="str">
        <f t="shared" si="15"/>
        <v>Dawson Leedahl</v>
      </c>
      <c r="F229" t="s">
        <v>1020</v>
      </c>
      <c r="G229" t="s">
        <v>93</v>
      </c>
      <c r="H229" s="292">
        <v>825000</v>
      </c>
      <c r="I229" s="292">
        <v>825000</v>
      </c>
      <c r="J229" s="292">
        <v>732500</v>
      </c>
      <c r="K229" s="292">
        <v>785000</v>
      </c>
      <c r="L229" s="292" t="s">
        <v>8</v>
      </c>
      <c r="M229" s="292">
        <v>0</v>
      </c>
      <c r="N229" s="292">
        <v>0</v>
      </c>
    </row>
    <row r="230" spans="1:14" x14ac:dyDescent="0.25">
      <c r="A230" t="s">
        <v>602</v>
      </c>
      <c r="B230" s="39">
        <f t="shared" si="12"/>
        <v>6</v>
      </c>
      <c r="C230" s="39" t="str">
        <f t="shared" si="13"/>
        <v>Denis</v>
      </c>
      <c r="D230" s="39" t="str">
        <f t="shared" si="14"/>
        <v>Gurianov</v>
      </c>
      <c r="E230" s="39" t="str">
        <f t="shared" si="15"/>
        <v>Denis Gurianov</v>
      </c>
      <c r="F230" t="s">
        <v>1017</v>
      </c>
      <c r="G230" t="s">
        <v>88</v>
      </c>
      <c r="H230" s="292">
        <v>1675000</v>
      </c>
      <c r="I230" s="292">
        <v>0</v>
      </c>
      <c r="J230" s="292">
        <v>925000</v>
      </c>
      <c r="K230" s="292" t="s">
        <v>8</v>
      </c>
      <c r="L230" s="292">
        <v>0</v>
      </c>
      <c r="M230" s="292">
        <v>0</v>
      </c>
      <c r="N230" s="292">
        <v>0</v>
      </c>
    </row>
    <row r="231" spans="1:14" x14ac:dyDescent="0.25">
      <c r="A231" t="s">
        <v>479</v>
      </c>
      <c r="B231" s="39">
        <f t="shared" si="12"/>
        <v>6</v>
      </c>
      <c r="C231" s="39" t="str">
        <f t="shared" si="13"/>
        <v>Denis</v>
      </c>
      <c r="D231" s="39" t="str">
        <f t="shared" si="14"/>
        <v>Malgin</v>
      </c>
      <c r="E231" s="39" t="str">
        <f t="shared" si="15"/>
        <v>Denis Malgin</v>
      </c>
      <c r="F231" t="s">
        <v>1029</v>
      </c>
      <c r="G231" t="s">
        <v>73</v>
      </c>
      <c r="H231" s="292">
        <v>693333</v>
      </c>
      <c r="I231" s="292">
        <v>0</v>
      </c>
      <c r="J231" s="292">
        <v>715000</v>
      </c>
      <c r="K231" s="292" t="s">
        <v>8</v>
      </c>
      <c r="L231" s="292">
        <v>0</v>
      </c>
      <c r="M231" s="292">
        <v>0</v>
      </c>
      <c r="N231" s="292">
        <v>0</v>
      </c>
    </row>
    <row r="232" spans="1:14" x14ac:dyDescent="0.25">
      <c r="A232" t="s">
        <v>392</v>
      </c>
      <c r="B232" s="39">
        <f t="shared" si="12"/>
        <v>7</v>
      </c>
      <c r="C232" s="39" t="str">
        <f t="shared" si="13"/>
        <v>Dennis</v>
      </c>
      <c r="D232" s="39" t="str">
        <f t="shared" si="14"/>
        <v>Cholowski</v>
      </c>
      <c r="E232" s="39" t="str">
        <f t="shared" si="15"/>
        <v>Dennis Cholowski</v>
      </c>
      <c r="F232" t="s">
        <v>1037</v>
      </c>
      <c r="G232" t="s">
        <v>82</v>
      </c>
      <c r="H232" s="292">
        <v>925000</v>
      </c>
      <c r="I232" s="292">
        <v>925000</v>
      </c>
      <c r="J232" s="292">
        <v>925000</v>
      </c>
      <c r="K232" s="292">
        <v>925000</v>
      </c>
      <c r="L232" s="292" t="s">
        <v>8</v>
      </c>
      <c r="M232" s="292">
        <v>0</v>
      </c>
      <c r="N232" s="292">
        <v>0</v>
      </c>
    </row>
    <row r="233" spans="1:14" x14ac:dyDescent="0.25">
      <c r="A233" t="s">
        <v>529</v>
      </c>
      <c r="B233" s="39">
        <f t="shared" si="12"/>
        <v>7</v>
      </c>
      <c r="C233" s="39" t="str">
        <f t="shared" si="13"/>
        <v>Dennis</v>
      </c>
      <c r="D233" s="39" t="str">
        <f t="shared" si="14"/>
        <v>Yan</v>
      </c>
      <c r="E233" s="39" t="str">
        <f t="shared" si="15"/>
        <v>Dennis Yan</v>
      </c>
      <c r="F233" t="s">
        <v>1021</v>
      </c>
      <c r="G233" t="s">
        <v>93</v>
      </c>
      <c r="H233" s="292">
        <v>925000</v>
      </c>
      <c r="I233" s="292">
        <v>0</v>
      </c>
      <c r="J233" s="292">
        <v>742500</v>
      </c>
      <c r="K233" s="292" t="s">
        <v>8</v>
      </c>
      <c r="L233" s="292">
        <v>0</v>
      </c>
      <c r="M233" s="292">
        <v>0</v>
      </c>
      <c r="N233" s="292">
        <v>0</v>
      </c>
    </row>
    <row r="234" spans="1:14" x14ac:dyDescent="0.25">
      <c r="A234" t="s">
        <v>1144</v>
      </c>
      <c r="B234" s="39">
        <f t="shared" si="12"/>
        <v>7</v>
      </c>
      <c r="C234" s="39" t="str">
        <f t="shared" si="13"/>
        <v>Dereck</v>
      </c>
      <c r="D234" s="39" t="str">
        <f t="shared" si="14"/>
        <v>Baribeau</v>
      </c>
      <c r="E234" s="39" t="str">
        <f t="shared" si="15"/>
        <v>Dereck Baribeau</v>
      </c>
      <c r="F234" t="s">
        <v>1027</v>
      </c>
      <c r="G234" t="s">
        <v>127</v>
      </c>
      <c r="H234" s="292">
        <v>766667</v>
      </c>
      <c r="I234" s="292">
        <v>766667</v>
      </c>
      <c r="J234" s="292">
        <v>750000</v>
      </c>
      <c r="K234" s="292">
        <v>800000</v>
      </c>
      <c r="L234" s="292" t="s">
        <v>8</v>
      </c>
      <c r="M234" s="292">
        <v>0</v>
      </c>
      <c r="N234" s="292">
        <v>0</v>
      </c>
    </row>
    <row r="235" spans="1:14" x14ac:dyDescent="0.25">
      <c r="A235" t="s">
        <v>818</v>
      </c>
      <c r="B235" s="39">
        <f t="shared" si="12"/>
        <v>6</v>
      </c>
      <c r="C235" s="39" t="str">
        <f t="shared" si="13"/>
        <v>Derek</v>
      </c>
      <c r="D235" s="39" t="str">
        <f t="shared" si="14"/>
        <v>Dorsett</v>
      </c>
      <c r="E235" s="39" t="str">
        <f t="shared" si="15"/>
        <v>Derek Dorsett</v>
      </c>
      <c r="F235" t="s">
        <v>1039</v>
      </c>
      <c r="G235" t="s">
        <v>88</v>
      </c>
      <c r="H235" s="292">
        <v>2650000</v>
      </c>
      <c r="I235" s="292">
        <v>0</v>
      </c>
      <c r="J235" s="292">
        <v>2500000</v>
      </c>
      <c r="K235" s="292" t="s">
        <v>7</v>
      </c>
      <c r="L235" s="292">
        <v>0</v>
      </c>
      <c r="M235" s="292">
        <v>0</v>
      </c>
      <c r="N235" s="292">
        <v>0</v>
      </c>
    </row>
    <row r="236" spans="1:14" x14ac:dyDescent="0.25">
      <c r="A236" t="s">
        <v>1118</v>
      </c>
      <c r="B236" s="39">
        <f t="shared" si="12"/>
        <v>6</v>
      </c>
      <c r="C236" s="39" t="str">
        <f t="shared" si="13"/>
        <v>Derek</v>
      </c>
      <c r="D236" s="39" t="str">
        <f t="shared" si="14"/>
        <v>MacKenzie</v>
      </c>
      <c r="E236" s="39" t="str">
        <f t="shared" si="15"/>
        <v>Derek MacKenzie</v>
      </c>
      <c r="F236" t="s">
        <v>1029</v>
      </c>
      <c r="G236" t="s">
        <v>73</v>
      </c>
      <c r="H236" s="292">
        <v>1375000</v>
      </c>
      <c r="I236" s="292">
        <v>0</v>
      </c>
      <c r="J236" s="292">
        <v>1100000</v>
      </c>
      <c r="K236" s="292" t="s">
        <v>7</v>
      </c>
      <c r="L236" s="292">
        <v>0</v>
      </c>
      <c r="M236" s="292">
        <v>0</v>
      </c>
      <c r="N236" s="292">
        <v>0</v>
      </c>
    </row>
    <row r="237" spans="1:14" x14ac:dyDescent="0.25">
      <c r="A237" t="s">
        <v>1062</v>
      </c>
      <c r="B237" s="39">
        <f t="shared" si="12"/>
        <v>6</v>
      </c>
      <c r="C237" s="39" t="str">
        <f t="shared" si="13"/>
        <v>Derek</v>
      </c>
      <c r="D237" s="39" t="str">
        <f t="shared" si="14"/>
        <v>Stepan</v>
      </c>
      <c r="E237" s="39" t="str">
        <f t="shared" si="15"/>
        <v>Derek Stepan</v>
      </c>
      <c r="F237" t="s">
        <v>1034</v>
      </c>
      <c r="G237" t="s">
        <v>73</v>
      </c>
      <c r="H237" s="292">
        <v>6500000</v>
      </c>
      <c r="I237" s="292">
        <v>6500000</v>
      </c>
      <c r="J237" s="292">
        <v>6000000</v>
      </c>
      <c r="K237" s="292">
        <v>5000000</v>
      </c>
      <c r="L237" s="292">
        <v>5000000</v>
      </c>
      <c r="M237" s="292" t="s">
        <v>7</v>
      </c>
      <c r="N237" s="292">
        <v>0</v>
      </c>
    </row>
    <row r="238" spans="1:14" x14ac:dyDescent="0.25">
      <c r="A238" t="s">
        <v>209</v>
      </c>
      <c r="B238" s="39">
        <f t="shared" si="12"/>
        <v>7</v>
      </c>
      <c r="C238" s="39" t="str">
        <f t="shared" si="13"/>
        <v>Derick</v>
      </c>
      <c r="D238" s="39" t="str">
        <f t="shared" si="14"/>
        <v>Brassard</v>
      </c>
      <c r="E238" s="39" t="str">
        <f t="shared" si="15"/>
        <v>Derick Brassard</v>
      </c>
      <c r="F238" t="s">
        <v>1016</v>
      </c>
      <c r="G238" t="s">
        <v>73</v>
      </c>
      <c r="H238" s="292">
        <v>5000000</v>
      </c>
      <c r="I238" s="292">
        <v>0</v>
      </c>
      <c r="J238" s="292">
        <v>3500000</v>
      </c>
      <c r="K238" s="292" t="s">
        <v>7</v>
      </c>
      <c r="L238" s="292">
        <v>0</v>
      </c>
      <c r="M238" s="292">
        <v>0</v>
      </c>
      <c r="N238" s="292">
        <v>0</v>
      </c>
    </row>
    <row r="239" spans="1:14" x14ac:dyDescent="0.25">
      <c r="A239" t="s">
        <v>257</v>
      </c>
      <c r="B239" s="39">
        <f t="shared" si="12"/>
        <v>6</v>
      </c>
      <c r="C239" s="39" t="str">
        <f t="shared" si="13"/>
        <v>Devan</v>
      </c>
      <c r="D239" s="39" t="str">
        <f t="shared" si="14"/>
        <v>Dubnyk</v>
      </c>
      <c r="E239" s="39" t="str">
        <f t="shared" si="15"/>
        <v>Devan Dubnyk</v>
      </c>
      <c r="F239" t="s">
        <v>1027</v>
      </c>
      <c r="G239" t="s">
        <v>127</v>
      </c>
      <c r="H239" s="292">
        <v>4333330</v>
      </c>
      <c r="I239" s="292">
        <v>4333330</v>
      </c>
      <c r="J239" s="292">
        <v>5000000</v>
      </c>
      <c r="K239" s="292">
        <v>3500000</v>
      </c>
      <c r="L239" s="292">
        <v>2500000</v>
      </c>
      <c r="M239" s="292" t="s">
        <v>7</v>
      </c>
      <c r="N239" s="292">
        <v>0</v>
      </c>
    </row>
    <row r="240" spans="1:14" x14ac:dyDescent="0.25">
      <c r="A240" t="s">
        <v>741</v>
      </c>
      <c r="B240" s="39">
        <f t="shared" si="12"/>
        <v>8</v>
      </c>
      <c r="C240" s="39" t="str">
        <f t="shared" si="13"/>
        <v>Devante</v>
      </c>
      <c r="D240" s="39" t="str">
        <f t="shared" si="14"/>
        <v>Stephens</v>
      </c>
      <c r="E240" s="39" t="str">
        <f t="shared" si="15"/>
        <v>Devante Stephens</v>
      </c>
      <c r="F240" t="s">
        <v>1041</v>
      </c>
      <c r="G240" t="s">
        <v>82</v>
      </c>
      <c r="H240" s="292">
        <v>766670</v>
      </c>
      <c r="I240" s="292">
        <v>766670</v>
      </c>
      <c r="J240" s="292">
        <v>722222</v>
      </c>
      <c r="K240" s="292">
        <v>777777</v>
      </c>
      <c r="L240" s="292" t="s">
        <v>8</v>
      </c>
      <c r="M240" s="292">
        <v>0</v>
      </c>
      <c r="N240" s="292">
        <v>0</v>
      </c>
    </row>
    <row r="241" spans="1:14" x14ac:dyDescent="0.25">
      <c r="A241" t="s">
        <v>721</v>
      </c>
      <c r="B241" s="39">
        <f t="shared" si="12"/>
        <v>6</v>
      </c>
      <c r="C241" s="39" t="str">
        <f t="shared" si="13"/>
        <v>Deven</v>
      </c>
      <c r="D241" s="39" t="str">
        <f t="shared" si="14"/>
        <v>Sideroff</v>
      </c>
      <c r="E241" s="39" t="str">
        <f t="shared" si="15"/>
        <v>Deven Sideroff</v>
      </c>
      <c r="F241" t="s">
        <v>1019</v>
      </c>
      <c r="G241" t="s">
        <v>88</v>
      </c>
      <c r="H241" s="292">
        <v>910833</v>
      </c>
      <c r="I241" s="292">
        <v>910833</v>
      </c>
      <c r="J241" s="292">
        <v>742500</v>
      </c>
      <c r="K241" s="292">
        <v>700000</v>
      </c>
      <c r="L241" s="292" t="s">
        <v>8</v>
      </c>
      <c r="M241" s="292">
        <v>0</v>
      </c>
      <c r="N241" s="292">
        <v>0</v>
      </c>
    </row>
    <row r="242" spans="1:14" x14ac:dyDescent="0.25">
      <c r="A242" t="s">
        <v>1126</v>
      </c>
      <c r="B242" s="39">
        <f t="shared" si="12"/>
        <v>7</v>
      </c>
      <c r="C242" s="39" t="str">
        <f t="shared" si="13"/>
        <v>Dillon</v>
      </c>
      <c r="D242" s="39" t="str">
        <f t="shared" si="14"/>
        <v>Dube</v>
      </c>
      <c r="E242" s="39" t="str">
        <f t="shared" si="15"/>
        <v>Dillon Dube</v>
      </c>
      <c r="F242" t="s">
        <v>1033</v>
      </c>
      <c r="G242" t="s">
        <v>73</v>
      </c>
      <c r="H242" s="292">
        <v>925000</v>
      </c>
      <c r="I242" s="292">
        <v>925000</v>
      </c>
      <c r="J242" s="292">
        <v>742500</v>
      </c>
      <c r="K242" s="292">
        <v>892500</v>
      </c>
      <c r="L242" s="292" t="s">
        <v>8</v>
      </c>
      <c r="M242" s="292">
        <v>0</v>
      </c>
      <c r="N242" s="292">
        <v>0</v>
      </c>
    </row>
    <row r="243" spans="1:14" x14ac:dyDescent="0.25">
      <c r="A243" t="s">
        <v>498</v>
      </c>
      <c r="B243" s="39">
        <f t="shared" si="12"/>
        <v>5</v>
      </c>
      <c r="C243" s="39" t="str">
        <f t="shared" si="13"/>
        <v>Dion</v>
      </c>
      <c r="D243" s="39" t="str">
        <f t="shared" si="14"/>
        <v>Phaneuf</v>
      </c>
      <c r="E243" s="39" t="str">
        <f t="shared" si="15"/>
        <v>Dion Phaneuf</v>
      </c>
      <c r="F243" t="s">
        <v>1014</v>
      </c>
      <c r="G243" t="s">
        <v>382</v>
      </c>
      <c r="H243" s="292">
        <v>7000000</v>
      </c>
      <c r="I243" s="292">
        <v>7000000</v>
      </c>
      <c r="J243" s="292">
        <v>6500000</v>
      </c>
      <c r="K243" s="292">
        <v>6500000</v>
      </c>
      <c r="L243" s="292">
        <v>5500000</v>
      </c>
      <c r="M243" s="292" t="s">
        <v>7</v>
      </c>
      <c r="N243" s="292">
        <v>0</v>
      </c>
    </row>
    <row r="244" spans="1:14" x14ac:dyDescent="0.25">
      <c r="A244" t="s">
        <v>1083</v>
      </c>
      <c r="B244" s="39">
        <f t="shared" si="12"/>
        <v>7</v>
      </c>
      <c r="C244" s="39" t="str">
        <f t="shared" si="13"/>
        <v>Dmitri</v>
      </c>
      <c r="D244" s="39" t="str">
        <f t="shared" si="14"/>
        <v>Orlov</v>
      </c>
      <c r="E244" s="39" t="str">
        <f t="shared" si="15"/>
        <v>Dmitri Orlov</v>
      </c>
      <c r="F244" t="s">
        <v>1015</v>
      </c>
      <c r="G244" t="s">
        <v>382</v>
      </c>
      <c r="H244" s="292">
        <v>5100000</v>
      </c>
      <c r="I244" s="292">
        <v>5100000</v>
      </c>
      <c r="J244" s="292">
        <v>6500000</v>
      </c>
      <c r="K244" s="292">
        <v>6500000</v>
      </c>
      <c r="L244" s="292">
        <v>4500000</v>
      </c>
      <c r="M244" s="292">
        <v>3300000</v>
      </c>
      <c r="N244" s="292">
        <v>3300000</v>
      </c>
    </row>
    <row r="245" spans="1:14" x14ac:dyDescent="0.25">
      <c r="A245" t="s">
        <v>185</v>
      </c>
      <c r="B245" s="39">
        <f t="shared" si="12"/>
        <v>7</v>
      </c>
      <c r="C245" s="39" t="str">
        <f t="shared" si="13"/>
        <v>Dmitri</v>
      </c>
      <c r="D245" s="39" t="str">
        <f t="shared" si="14"/>
        <v>Samorukov</v>
      </c>
      <c r="E245" s="39" t="str">
        <f t="shared" si="15"/>
        <v>Dmitri Samorukov</v>
      </c>
      <c r="F245" t="s">
        <v>1022</v>
      </c>
      <c r="G245" t="s">
        <v>82</v>
      </c>
      <c r="H245" s="292">
        <v>925000</v>
      </c>
      <c r="I245" s="292">
        <v>925000</v>
      </c>
      <c r="J245" s="292">
        <v>892500</v>
      </c>
      <c r="K245" s="292">
        <v>925000</v>
      </c>
      <c r="L245" s="292" t="s">
        <v>8</v>
      </c>
      <c r="M245" s="292">
        <v>0</v>
      </c>
      <c r="N245" s="292">
        <v>0</v>
      </c>
    </row>
    <row r="246" spans="1:14" x14ac:dyDescent="0.25">
      <c r="A246" t="s">
        <v>421</v>
      </c>
      <c r="B246" s="39">
        <f t="shared" si="12"/>
        <v>8</v>
      </c>
      <c r="C246" s="39" t="str">
        <f t="shared" si="13"/>
        <v>Dmitrii</v>
      </c>
      <c r="D246" s="39" t="str">
        <f t="shared" si="14"/>
        <v>Sergeev</v>
      </c>
      <c r="E246" s="39" t="str">
        <f t="shared" si="15"/>
        <v>Dmitrii Sergeev</v>
      </c>
      <c r="F246" t="s">
        <v>1028</v>
      </c>
      <c r="G246" t="s">
        <v>82</v>
      </c>
      <c r="H246" s="292">
        <v>644167</v>
      </c>
      <c r="I246" s="292">
        <v>0</v>
      </c>
      <c r="J246" s="292">
        <v>650000</v>
      </c>
      <c r="K246" s="292" t="s">
        <v>8</v>
      </c>
      <c r="L246" s="292">
        <v>0</v>
      </c>
      <c r="M246" s="292">
        <v>0</v>
      </c>
      <c r="N246" s="292">
        <v>0</v>
      </c>
    </row>
    <row r="247" spans="1:14" x14ac:dyDescent="0.25">
      <c r="A247" t="s">
        <v>868</v>
      </c>
      <c r="B247" s="39">
        <f t="shared" si="12"/>
        <v>7</v>
      </c>
      <c r="C247" s="39" t="str">
        <f t="shared" si="13"/>
        <v>Dmitry</v>
      </c>
      <c r="D247" s="39" t="str">
        <f t="shared" si="14"/>
        <v>Kulikov</v>
      </c>
      <c r="E247" s="39" t="str">
        <f t="shared" si="15"/>
        <v>Dmitry Kulikov</v>
      </c>
      <c r="F247" t="s">
        <v>1026</v>
      </c>
      <c r="G247" t="s">
        <v>382</v>
      </c>
      <c r="H247" s="292">
        <v>4333330</v>
      </c>
      <c r="I247" s="292">
        <v>4333330</v>
      </c>
      <c r="J247" s="292">
        <v>4333330</v>
      </c>
      <c r="K247" s="292">
        <v>4333330</v>
      </c>
      <c r="L247" s="292" t="s">
        <v>7</v>
      </c>
      <c r="M247" s="292">
        <v>0</v>
      </c>
      <c r="N247" s="292">
        <v>0</v>
      </c>
    </row>
    <row r="248" spans="1:14" x14ac:dyDescent="0.25">
      <c r="A248" t="s">
        <v>949</v>
      </c>
      <c r="B248" s="39">
        <f t="shared" si="12"/>
        <v>7</v>
      </c>
      <c r="C248" s="39" t="str">
        <f t="shared" si="13"/>
        <v>Dmytro</v>
      </c>
      <c r="D248" s="39" t="str">
        <f t="shared" si="14"/>
        <v>Timashov</v>
      </c>
      <c r="E248" s="39" t="str">
        <f t="shared" si="15"/>
        <v>Dmytro Timashov</v>
      </c>
      <c r="F248" t="s">
        <v>1036</v>
      </c>
      <c r="G248" t="s">
        <v>93</v>
      </c>
      <c r="H248" s="292">
        <v>835000</v>
      </c>
      <c r="I248" s="292">
        <v>835000</v>
      </c>
      <c r="J248" s="292">
        <v>650000</v>
      </c>
      <c r="K248" s="292">
        <v>700000</v>
      </c>
      <c r="L248" s="292" t="s">
        <v>8</v>
      </c>
      <c r="M248" s="292">
        <v>0</v>
      </c>
      <c r="N248" s="292">
        <v>0</v>
      </c>
    </row>
    <row r="249" spans="1:14" x14ac:dyDescent="0.25">
      <c r="A249" t="s">
        <v>915</v>
      </c>
      <c r="B249" s="39">
        <f t="shared" si="12"/>
        <v>8</v>
      </c>
      <c r="C249" s="39" t="str">
        <f t="shared" si="13"/>
        <v>Dominic</v>
      </c>
      <c r="D249" s="39" t="str">
        <f t="shared" si="14"/>
        <v>Toninato</v>
      </c>
      <c r="E249" s="39" t="str">
        <f t="shared" si="15"/>
        <v>Dominic Toninato</v>
      </c>
      <c r="F249" t="s">
        <v>1035</v>
      </c>
      <c r="G249" t="s">
        <v>73</v>
      </c>
      <c r="H249" s="292">
        <v>925000</v>
      </c>
      <c r="I249" s="292">
        <v>0</v>
      </c>
      <c r="J249" s="292">
        <v>925000</v>
      </c>
      <c r="K249" s="292" t="s">
        <v>8</v>
      </c>
      <c r="L249" s="292">
        <v>0</v>
      </c>
      <c r="M249" s="292">
        <v>0</v>
      </c>
      <c r="N249" s="292">
        <v>0</v>
      </c>
    </row>
    <row r="250" spans="1:14" x14ac:dyDescent="0.25">
      <c r="A250" t="s">
        <v>398</v>
      </c>
      <c r="B250" s="39">
        <f t="shared" si="12"/>
        <v>8</v>
      </c>
      <c r="C250" s="39" t="str">
        <f t="shared" si="13"/>
        <v>Dominic</v>
      </c>
      <c r="D250" s="39" t="str">
        <f t="shared" si="14"/>
        <v>Turgeon</v>
      </c>
      <c r="E250" s="39" t="str">
        <f t="shared" si="15"/>
        <v>Dominic Turgeon</v>
      </c>
      <c r="F250" t="s">
        <v>1037</v>
      </c>
      <c r="G250" t="s">
        <v>73</v>
      </c>
      <c r="H250" s="292">
        <v>894167</v>
      </c>
      <c r="I250" s="292">
        <v>0</v>
      </c>
      <c r="J250" s="292">
        <v>650000</v>
      </c>
      <c r="K250" s="292" t="s">
        <v>8</v>
      </c>
      <c r="L250" s="292">
        <v>0</v>
      </c>
      <c r="M250" s="292">
        <v>0</v>
      </c>
      <c r="N250" s="292">
        <v>0</v>
      </c>
    </row>
    <row r="251" spans="1:14" x14ac:dyDescent="0.25">
      <c r="A251" t="s">
        <v>527</v>
      </c>
      <c r="B251" s="39">
        <f t="shared" si="12"/>
        <v>8</v>
      </c>
      <c r="C251" s="39" t="str">
        <f t="shared" si="13"/>
        <v>Dominik</v>
      </c>
      <c r="D251" s="39" t="str">
        <f t="shared" si="14"/>
        <v>Masin</v>
      </c>
      <c r="E251" s="39" t="str">
        <f t="shared" si="15"/>
        <v>Dominik Masin</v>
      </c>
      <c r="F251" t="s">
        <v>1021</v>
      </c>
      <c r="G251" t="s">
        <v>82</v>
      </c>
      <c r="H251" s="292">
        <v>894167</v>
      </c>
      <c r="I251" s="292">
        <v>0</v>
      </c>
      <c r="J251" s="292">
        <v>832500</v>
      </c>
      <c r="K251" s="292" t="s">
        <v>8</v>
      </c>
      <c r="L251" s="292">
        <v>0</v>
      </c>
      <c r="M251" s="292">
        <v>0</v>
      </c>
      <c r="N251" s="292">
        <v>0</v>
      </c>
    </row>
    <row r="252" spans="1:14" x14ac:dyDescent="0.25">
      <c r="A252" t="s">
        <v>271</v>
      </c>
      <c r="B252" s="39">
        <f t="shared" si="12"/>
        <v>7</v>
      </c>
      <c r="C252" s="39" t="str">
        <f t="shared" si="13"/>
        <v>Dougie</v>
      </c>
      <c r="D252" s="39" t="str">
        <f t="shared" si="14"/>
        <v>Hamilton</v>
      </c>
      <c r="E252" s="39" t="str">
        <f t="shared" si="15"/>
        <v>Dougie Hamilton</v>
      </c>
      <c r="F252" t="s">
        <v>1038</v>
      </c>
      <c r="G252" t="s">
        <v>381</v>
      </c>
      <c r="H252" s="292">
        <v>5750000</v>
      </c>
      <c r="I252" s="292">
        <v>5750000</v>
      </c>
      <c r="J252" s="292">
        <v>5750000</v>
      </c>
      <c r="K252" s="292">
        <v>6000000</v>
      </c>
      <c r="L252" s="292">
        <v>6000000</v>
      </c>
      <c r="M252" s="292" t="s">
        <v>7</v>
      </c>
      <c r="N252" s="292">
        <v>0</v>
      </c>
    </row>
    <row r="253" spans="1:14" x14ac:dyDescent="0.25">
      <c r="A253" t="s">
        <v>653</v>
      </c>
      <c r="B253" s="39">
        <f t="shared" si="12"/>
        <v>6</v>
      </c>
      <c r="C253" s="39" t="str">
        <f t="shared" si="13"/>
        <v>Doyle</v>
      </c>
      <c r="D253" s="39" t="str">
        <f t="shared" si="14"/>
        <v>Somerby</v>
      </c>
      <c r="E253" s="39" t="str">
        <f t="shared" si="15"/>
        <v>Doyle Somerby</v>
      </c>
      <c r="F253" t="s">
        <v>1030</v>
      </c>
      <c r="G253" t="s">
        <v>82</v>
      </c>
      <c r="H253" s="292">
        <v>750000</v>
      </c>
      <c r="I253" s="292">
        <v>0</v>
      </c>
      <c r="J253" s="292">
        <v>725000</v>
      </c>
      <c r="K253" s="292" t="s">
        <v>8</v>
      </c>
      <c r="L253" s="292">
        <v>0</v>
      </c>
      <c r="M253" s="292">
        <v>0</v>
      </c>
      <c r="N253" s="292">
        <v>0</v>
      </c>
    </row>
    <row r="254" spans="1:14" x14ac:dyDescent="0.25">
      <c r="A254" t="s">
        <v>1057</v>
      </c>
      <c r="B254" s="39">
        <f t="shared" si="12"/>
        <v>5</v>
      </c>
      <c r="C254" s="39" t="str">
        <f t="shared" si="13"/>
        <v>Drew</v>
      </c>
      <c r="D254" s="39" t="str">
        <f t="shared" si="14"/>
        <v>Doughty</v>
      </c>
      <c r="E254" s="39" t="str">
        <f t="shared" si="15"/>
        <v>Drew Doughty</v>
      </c>
      <c r="F254" t="s">
        <v>1014</v>
      </c>
      <c r="G254" t="s">
        <v>381</v>
      </c>
      <c r="H254" s="292">
        <v>7000000</v>
      </c>
      <c r="I254" s="292">
        <v>0</v>
      </c>
      <c r="J254" s="292">
        <v>7650000</v>
      </c>
      <c r="K254" s="292" t="s">
        <v>7</v>
      </c>
      <c r="L254" s="292">
        <v>0</v>
      </c>
      <c r="M254" s="292">
        <v>0</v>
      </c>
      <c r="N254" s="292">
        <v>0</v>
      </c>
    </row>
    <row r="255" spans="1:14" x14ac:dyDescent="0.25">
      <c r="A255" t="s">
        <v>487</v>
      </c>
      <c r="B255" s="39">
        <f t="shared" si="12"/>
        <v>7</v>
      </c>
      <c r="C255" s="39" t="str">
        <f t="shared" si="13"/>
        <v>Dryden</v>
      </c>
      <c r="D255" s="39" t="str">
        <f t="shared" si="14"/>
        <v>Hunt</v>
      </c>
      <c r="E255" s="39" t="str">
        <f t="shared" si="15"/>
        <v>Dryden Hunt</v>
      </c>
      <c r="F255" t="s">
        <v>1029</v>
      </c>
      <c r="G255" t="s">
        <v>93</v>
      </c>
      <c r="H255" s="292">
        <v>809167</v>
      </c>
      <c r="I255" s="292">
        <v>0</v>
      </c>
      <c r="J255" s="292">
        <v>867500</v>
      </c>
      <c r="K255" s="292" t="s">
        <v>8</v>
      </c>
      <c r="L255" s="292">
        <v>0</v>
      </c>
      <c r="M255" s="292">
        <v>0</v>
      </c>
      <c r="N255" s="292">
        <v>0</v>
      </c>
    </row>
    <row r="256" spans="1:14" x14ac:dyDescent="0.25">
      <c r="A256" t="s">
        <v>219</v>
      </c>
      <c r="B256" s="39">
        <f t="shared" si="12"/>
        <v>7</v>
      </c>
      <c r="C256" s="39" t="str">
        <f t="shared" si="13"/>
        <v>Duncan</v>
      </c>
      <c r="D256" s="39" t="str">
        <f t="shared" si="14"/>
        <v>Keith</v>
      </c>
      <c r="E256" s="39" t="str">
        <f t="shared" si="15"/>
        <v>Duncan Keith</v>
      </c>
      <c r="F256" t="s">
        <v>1013</v>
      </c>
      <c r="G256" t="s">
        <v>382</v>
      </c>
      <c r="H256" s="292">
        <v>5550770</v>
      </c>
      <c r="I256" s="292">
        <v>5550770</v>
      </c>
      <c r="J256" s="292">
        <v>4500000</v>
      </c>
      <c r="K256" s="292">
        <v>3500000</v>
      </c>
      <c r="L256" s="292">
        <v>2650000</v>
      </c>
      <c r="M256" s="292">
        <v>2100000</v>
      </c>
      <c r="N256" s="292">
        <v>1650000</v>
      </c>
    </row>
    <row r="257" spans="1:14" x14ac:dyDescent="0.25">
      <c r="A257" t="s">
        <v>492</v>
      </c>
      <c r="B257" s="39">
        <f t="shared" si="12"/>
        <v>7</v>
      </c>
      <c r="C257" s="39" t="str">
        <f t="shared" si="13"/>
        <v>Dustin</v>
      </c>
      <c r="D257" s="39" t="str">
        <f t="shared" si="14"/>
        <v>Brown</v>
      </c>
      <c r="E257" s="39" t="str">
        <f t="shared" si="15"/>
        <v>Dustin Brown</v>
      </c>
      <c r="F257" t="s">
        <v>1014</v>
      </c>
      <c r="G257" t="s">
        <v>88</v>
      </c>
      <c r="H257" s="292">
        <v>5875000</v>
      </c>
      <c r="I257" s="292">
        <v>5875000</v>
      </c>
      <c r="J257" s="292">
        <v>5500000</v>
      </c>
      <c r="K257" s="292">
        <v>5500000</v>
      </c>
      <c r="L257" s="292">
        <v>4000000</v>
      </c>
      <c r="M257" s="292">
        <v>4000000</v>
      </c>
      <c r="N257" s="292" t="s">
        <v>7</v>
      </c>
    </row>
    <row r="258" spans="1:14" x14ac:dyDescent="0.25">
      <c r="A258" t="s">
        <v>294</v>
      </c>
      <c r="B258" s="39">
        <f t="shared" si="12"/>
        <v>7</v>
      </c>
      <c r="C258" s="39" t="str">
        <f t="shared" si="13"/>
        <v>Dustin</v>
      </c>
      <c r="D258" s="39" t="str">
        <f t="shared" si="14"/>
        <v>Byfuglien</v>
      </c>
      <c r="E258" s="39" t="str">
        <f t="shared" si="15"/>
        <v>Dustin Byfuglien</v>
      </c>
      <c r="F258" t="s">
        <v>1026</v>
      </c>
      <c r="G258" t="s">
        <v>381</v>
      </c>
      <c r="H258" s="292">
        <v>7600000</v>
      </c>
      <c r="I258" s="292">
        <v>7600000</v>
      </c>
      <c r="J258" s="292">
        <v>8000000</v>
      </c>
      <c r="K258" s="292">
        <v>8000000</v>
      </c>
      <c r="L258" s="292">
        <v>6000000</v>
      </c>
      <c r="M258" s="292" t="s">
        <v>7</v>
      </c>
      <c r="N258" s="292">
        <v>0</v>
      </c>
    </row>
    <row r="259" spans="1:14" x14ac:dyDescent="0.25">
      <c r="A259" t="s">
        <v>812</v>
      </c>
      <c r="B259" s="39">
        <f t="shared" ref="B259:B322" si="16">SEARCH(" ",A259,1)</f>
        <v>6</v>
      </c>
      <c r="C259" s="39" t="str">
        <f t="shared" ref="C259:C322" si="17">LEFT(A259,B259-1)</f>
        <v>Dylan</v>
      </c>
      <c r="D259" s="39" t="str">
        <f t="shared" ref="D259:D322" si="18">MID(A259,B259+1,LEN(A259)-B259)</f>
        <v>Coghlan</v>
      </c>
      <c r="E259" s="39" t="str">
        <f t="shared" ref="E259:E322" si="19">C259&amp;" "&amp;D259</f>
        <v>Dylan Coghlan</v>
      </c>
      <c r="F259" t="s">
        <v>1043</v>
      </c>
      <c r="G259" t="s">
        <v>82</v>
      </c>
      <c r="H259" s="292">
        <v>731667</v>
      </c>
      <c r="I259" s="292">
        <v>731667</v>
      </c>
      <c r="J259" s="292">
        <v>750000</v>
      </c>
      <c r="K259" s="292">
        <v>750000</v>
      </c>
      <c r="L259" s="292" t="s">
        <v>8</v>
      </c>
      <c r="M259" s="292">
        <v>0</v>
      </c>
      <c r="N259" s="292">
        <v>0</v>
      </c>
    </row>
    <row r="260" spans="1:14" x14ac:dyDescent="0.25">
      <c r="A260" t="s">
        <v>811</v>
      </c>
      <c r="B260" s="39">
        <f t="shared" si="16"/>
        <v>6</v>
      </c>
      <c r="C260" s="39" t="str">
        <f t="shared" si="17"/>
        <v>Dylan</v>
      </c>
      <c r="D260" s="39" t="str">
        <f t="shared" si="18"/>
        <v>Ferguson</v>
      </c>
      <c r="E260" s="39" t="str">
        <f t="shared" si="19"/>
        <v>Dylan Ferguson</v>
      </c>
      <c r="F260" t="s">
        <v>1043</v>
      </c>
      <c r="G260" t="s">
        <v>127</v>
      </c>
      <c r="H260" s="292">
        <v>716667</v>
      </c>
      <c r="I260" s="292">
        <v>716667</v>
      </c>
      <c r="J260" s="292">
        <v>700000</v>
      </c>
      <c r="K260" s="292">
        <v>750000</v>
      </c>
      <c r="L260" s="292" t="s">
        <v>8</v>
      </c>
      <c r="M260" s="292">
        <v>0</v>
      </c>
      <c r="N260" s="292">
        <v>0</v>
      </c>
    </row>
    <row r="261" spans="1:14" x14ac:dyDescent="0.25">
      <c r="A261" t="s">
        <v>399</v>
      </c>
      <c r="B261" s="39">
        <f t="shared" si="16"/>
        <v>6</v>
      </c>
      <c r="C261" s="39" t="str">
        <f t="shared" si="17"/>
        <v>Dylan</v>
      </c>
      <c r="D261" s="39" t="str">
        <f t="shared" si="18"/>
        <v>McIlrath</v>
      </c>
      <c r="E261" s="39" t="str">
        <f t="shared" si="19"/>
        <v>Dylan McIlrath</v>
      </c>
      <c r="F261" t="s">
        <v>1037</v>
      </c>
      <c r="G261" t="s">
        <v>82</v>
      </c>
      <c r="H261" s="292">
        <v>650000</v>
      </c>
      <c r="I261" s="292">
        <v>0</v>
      </c>
      <c r="J261" s="292">
        <v>650000</v>
      </c>
      <c r="K261" s="292" t="s">
        <v>7</v>
      </c>
      <c r="L261" s="292">
        <v>0</v>
      </c>
      <c r="M261" s="292">
        <v>0</v>
      </c>
      <c r="N261" s="292">
        <v>0</v>
      </c>
    </row>
    <row r="262" spans="1:14" x14ac:dyDescent="0.25">
      <c r="A262" t="s">
        <v>393</v>
      </c>
      <c r="B262" s="39">
        <f t="shared" si="16"/>
        <v>6</v>
      </c>
      <c r="C262" s="39" t="str">
        <f t="shared" si="17"/>
        <v>Dylan</v>
      </c>
      <c r="D262" s="39" t="str">
        <f t="shared" si="18"/>
        <v>Sadowy</v>
      </c>
      <c r="E262" s="39" t="str">
        <f t="shared" si="19"/>
        <v>Dylan Sadowy</v>
      </c>
      <c r="F262" t="s">
        <v>1037</v>
      </c>
      <c r="G262" t="s">
        <v>82</v>
      </c>
      <c r="H262" s="292">
        <v>925000</v>
      </c>
      <c r="I262" s="292">
        <v>0</v>
      </c>
      <c r="J262" s="292">
        <v>925000</v>
      </c>
      <c r="K262" s="292" t="s">
        <v>8</v>
      </c>
      <c r="L262" s="292">
        <v>0</v>
      </c>
      <c r="M262" s="292">
        <v>0</v>
      </c>
      <c r="N262" s="292">
        <v>0</v>
      </c>
    </row>
    <row r="263" spans="1:14" x14ac:dyDescent="0.25">
      <c r="A263" t="s">
        <v>842</v>
      </c>
      <c r="B263" s="39">
        <f t="shared" si="16"/>
        <v>6</v>
      </c>
      <c r="C263" s="39" t="str">
        <f t="shared" si="17"/>
        <v>Dylan</v>
      </c>
      <c r="D263" s="39" t="str">
        <f t="shared" si="18"/>
        <v>Strome</v>
      </c>
      <c r="E263" s="39" t="str">
        <f t="shared" si="19"/>
        <v>Dylan Strome</v>
      </c>
      <c r="F263" t="s">
        <v>1034</v>
      </c>
      <c r="G263" t="s">
        <v>73</v>
      </c>
      <c r="H263" s="292">
        <v>3338333</v>
      </c>
      <c r="I263" s="292">
        <v>3338333</v>
      </c>
      <c r="J263" s="292">
        <v>832500</v>
      </c>
      <c r="K263" s="292">
        <v>832500</v>
      </c>
      <c r="L263" s="292" t="s">
        <v>8</v>
      </c>
      <c r="M263" s="292">
        <v>0</v>
      </c>
      <c r="N263" s="292">
        <v>0</v>
      </c>
    </row>
    <row r="264" spans="1:14" x14ac:dyDescent="0.25">
      <c r="A264" t="s">
        <v>567</v>
      </c>
      <c r="B264" s="39">
        <f t="shared" si="16"/>
        <v>6</v>
      </c>
      <c r="C264" s="39" t="str">
        <f t="shared" si="17"/>
        <v>Dylan</v>
      </c>
      <c r="D264" s="39" t="str">
        <f t="shared" si="18"/>
        <v>Wells</v>
      </c>
      <c r="E264" s="39" t="str">
        <f t="shared" si="19"/>
        <v>Dylan Wells</v>
      </c>
      <c r="F264" t="s">
        <v>1022</v>
      </c>
      <c r="G264" t="s">
        <v>127</v>
      </c>
      <c r="H264" s="292">
        <v>925000</v>
      </c>
      <c r="I264" s="292">
        <v>925000</v>
      </c>
      <c r="J264" s="292">
        <v>742500</v>
      </c>
      <c r="K264" s="292">
        <v>792500</v>
      </c>
      <c r="L264" s="292" t="s">
        <v>8</v>
      </c>
      <c r="M264" s="292">
        <v>0</v>
      </c>
      <c r="N264" s="292">
        <v>0</v>
      </c>
    </row>
    <row r="265" spans="1:14" x14ac:dyDescent="0.25">
      <c r="A265" t="s">
        <v>861</v>
      </c>
      <c r="B265" s="39">
        <f t="shared" si="16"/>
        <v>6</v>
      </c>
      <c r="C265" s="39" t="str">
        <f t="shared" si="17"/>
        <v>Dysin</v>
      </c>
      <c r="D265" s="39" t="str">
        <f t="shared" si="18"/>
        <v>Mayo</v>
      </c>
      <c r="E265" s="39" t="str">
        <f t="shared" si="19"/>
        <v>Dysin Mayo</v>
      </c>
      <c r="F265" t="s">
        <v>1034</v>
      </c>
      <c r="G265" t="s">
        <v>82</v>
      </c>
      <c r="H265" s="292">
        <v>798333</v>
      </c>
      <c r="I265" s="292">
        <v>0</v>
      </c>
      <c r="J265" s="292">
        <v>650000</v>
      </c>
      <c r="K265" s="292" t="s">
        <v>8</v>
      </c>
      <c r="L265" s="292">
        <v>0</v>
      </c>
      <c r="M265" s="292">
        <v>0</v>
      </c>
      <c r="N265" s="292">
        <v>0</v>
      </c>
    </row>
    <row r="266" spans="1:14" x14ac:dyDescent="0.25">
      <c r="A266" t="s">
        <v>942</v>
      </c>
      <c r="B266" s="39">
        <f t="shared" si="16"/>
        <v>6</v>
      </c>
      <c r="C266" s="39" t="str">
        <f t="shared" si="17"/>
        <v>Eamon</v>
      </c>
      <c r="D266" s="39" t="str">
        <f t="shared" si="18"/>
        <v>McAdam</v>
      </c>
      <c r="E266" s="39" t="str">
        <f t="shared" si="19"/>
        <v>Eamon McAdam</v>
      </c>
      <c r="F266" t="s">
        <v>1042</v>
      </c>
      <c r="G266" t="s">
        <v>127</v>
      </c>
      <c r="H266" s="292">
        <v>950000</v>
      </c>
      <c r="I266" s="292">
        <v>0</v>
      </c>
      <c r="J266" s="292">
        <v>925000</v>
      </c>
      <c r="K266" s="292" t="s">
        <v>8</v>
      </c>
      <c r="L266" s="292">
        <v>0</v>
      </c>
      <c r="M266" s="292">
        <v>0</v>
      </c>
      <c r="N266" s="292">
        <v>0</v>
      </c>
    </row>
    <row r="267" spans="1:14" x14ac:dyDescent="0.25">
      <c r="A267" t="s">
        <v>163</v>
      </c>
      <c r="B267" s="39">
        <f t="shared" si="16"/>
        <v>5</v>
      </c>
      <c r="C267" s="39" t="str">
        <f t="shared" si="17"/>
        <v>Eeli</v>
      </c>
      <c r="D267" s="39" t="str">
        <f t="shared" si="18"/>
        <v>Tolvanen</v>
      </c>
      <c r="E267" s="39" t="str">
        <f t="shared" si="19"/>
        <v>Eeli Tolvanen</v>
      </c>
      <c r="F267" t="s">
        <v>1018</v>
      </c>
      <c r="G267" t="s">
        <v>93</v>
      </c>
      <c r="H267" s="292">
        <v>3145833</v>
      </c>
      <c r="I267" s="292">
        <v>3145833</v>
      </c>
      <c r="J267" s="292">
        <v>925000</v>
      </c>
      <c r="K267" s="292">
        <v>925000</v>
      </c>
      <c r="L267" s="292" t="s">
        <v>8</v>
      </c>
      <c r="M267" s="292">
        <v>0</v>
      </c>
      <c r="N267" s="292">
        <v>0</v>
      </c>
    </row>
    <row r="268" spans="1:14" x14ac:dyDescent="0.25">
      <c r="A268" t="s">
        <v>551</v>
      </c>
      <c r="B268" s="39">
        <f t="shared" si="16"/>
        <v>5</v>
      </c>
      <c r="C268" s="39" t="str">
        <f t="shared" si="17"/>
        <v>Emil</v>
      </c>
      <c r="D268" s="39" t="str">
        <f t="shared" si="18"/>
        <v>Johansson</v>
      </c>
      <c r="E268" s="39" t="str">
        <f t="shared" si="19"/>
        <v>Emil Johansson</v>
      </c>
      <c r="F268" t="s">
        <v>1032</v>
      </c>
      <c r="G268" t="s">
        <v>82</v>
      </c>
      <c r="H268" s="292">
        <v>925000</v>
      </c>
      <c r="I268" s="292">
        <v>925000</v>
      </c>
      <c r="J268" s="292">
        <v>767500</v>
      </c>
      <c r="K268" s="292">
        <v>842500</v>
      </c>
      <c r="L268" s="292" t="s">
        <v>8</v>
      </c>
      <c r="M268" s="292">
        <v>0</v>
      </c>
      <c r="N268" s="292">
        <v>0</v>
      </c>
    </row>
    <row r="269" spans="1:14" x14ac:dyDescent="0.25">
      <c r="A269" t="s">
        <v>774</v>
      </c>
      <c r="B269" s="39">
        <f t="shared" si="16"/>
        <v>5</v>
      </c>
      <c r="C269" s="39" t="str">
        <f t="shared" si="17"/>
        <v>Emil</v>
      </c>
      <c r="D269" s="39" t="str">
        <f t="shared" si="18"/>
        <v>Pettersson</v>
      </c>
      <c r="E269" s="39" t="str">
        <f t="shared" si="19"/>
        <v>Emil Pettersson</v>
      </c>
      <c r="F269" t="s">
        <v>1018</v>
      </c>
      <c r="G269" t="s">
        <v>73</v>
      </c>
      <c r="H269" s="292">
        <v>925000</v>
      </c>
      <c r="I269" s="292">
        <v>0</v>
      </c>
      <c r="J269" s="292">
        <v>742500</v>
      </c>
      <c r="K269" s="292" t="s">
        <v>8</v>
      </c>
      <c r="L269" s="292">
        <v>0</v>
      </c>
      <c r="M269" s="292">
        <v>0</v>
      </c>
      <c r="N269" s="292">
        <v>0</v>
      </c>
    </row>
    <row r="270" spans="1:14" x14ac:dyDescent="0.25">
      <c r="A270" t="s">
        <v>742</v>
      </c>
      <c r="B270" s="39">
        <f t="shared" si="16"/>
        <v>5</v>
      </c>
      <c r="C270" s="39" t="str">
        <f t="shared" si="17"/>
        <v>Eric</v>
      </c>
      <c r="D270" s="39" t="str">
        <f t="shared" si="18"/>
        <v>Cornel</v>
      </c>
      <c r="E270" s="39" t="str">
        <f t="shared" si="19"/>
        <v>Eric Cornel</v>
      </c>
      <c r="F270" t="s">
        <v>1041</v>
      </c>
      <c r="G270" t="s">
        <v>73</v>
      </c>
      <c r="H270" s="292">
        <v>925000</v>
      </c>
      <c r="I270" s="292">
        <v>0</v>
      </c>
      <c r="J270" s="292">
        <v>742500</v>
      </c>
      <c r="K270" s="292" t="s">
        <v>8</v>
      </c>
      <c r="L270" s="292">
        <v>0</v>
      </c>
      <c r="M270" s="292">
        <v>0</v>
      </c>
      <c r="N270" s="292">
        <v>0</v>
      </c>
    </row>
    <row r="271" spans="1:14" x14ac:dyDescent="0.25">
      <c r="A271" t="s">
        <v>970</v>
      </c>
      <c r="B271" s="39">
        <f t="shared" si="16"/>
        <v>5</v>
      </c>
      <c r="C271" s="39" t="str">
        <f t="shared" si="17"/>
        <v>Eric</v>
      </c>
      <c r="D271" s="39" t="str">
        <f t="shared" si="18"/>
        <v>Gryba</v>
      </c>
      <c r="E271" s="39" t="str">
        <f t="shared" si="19"/>
        <v>Eric Gryba</v>
      </c>
      <c r="F271" t="s">
        <v>1022</v>
      </c>
      <c r="G271" t="s">
        <v>82</v>
      </c>
      <c r="H271" s="292">
        <v>900000</v>
      </c>
      <c r="I271" s="292">
        <v>0</v>
      </c>
      <c r="J271" s="292">
        <v>900000</v>
      </c>
      <c r="K271" s="292" t="s">
        <v>7</v>
      </c>
      <c r="L271" s="292">
        <v>0</v>
      </c>
      <c r="M271" s="292">
        <v>0</v>
      </c>
      <c r="N271" s="292">
        <v>0</v>
      </c>
    </row>
    <row r="272" spans="1:14" x14ac:dyDescent="0.25">
      <c r="A272" t="s">
        <v>345</v>
      </c>
      <c r="B272" s="39">
        <f t="shared" si="16"/>
        <v>5</v>
      </c>
      <c r="C272" s="39" t="str">
        <f t="shared" si="17"/>
        <v>Eric</v>
      </c>
      <c r="D272" s="39" t="str">
        <f t="shared" si="18"/>
        <v>Staal</v>
      </c>
      <c r="E272" s="39" t="str">
        <f t="shared" si="19"/>
        <v>Eric Staal</v>
      </c>
      <c r="F272" t="s">
        <v>1027</v>
      </c>
      <c r="G272" t="s">
        <v>73</v>
      </c>
      <c r="H272" s="292">
        <v>3500000</v>
      </c>
      <c r="I272" s="292">
        <v>0</v>
      </c>
      <c r="J272" s="292">
        <v>3500000</v>
      </c>
      <c r="K272" s="292" t="s">
        <v>7</v>
      </c>
      <c r="L272" s="292">
        <v>0</v>
      </c>
      <c r="M272" s="292">
        <v>0</v>
      </c>
      <c r="N272" s="292">
        <v>0</v>
      </c>
    </row>
    <row r="273" spans="1:14" x14ac:dyDescent="0.25">
      <c r="A273" t="s">
        <v>151</v>
      </c>
      <c r="B273" s="39">
        <f t="shared" si="16"/>
        <v>5</v>
      </c>
      <c r="C273" s="39" t="str">
        <f t="shared" si="17"/>
        <v>Erik</v>
      </c>
      <c r="D273" s="39" t="str">
        <f t="shared" si="18"/>
        <v>Brannstrom</v>
      </c>
      <c r="E273" s="39" t="str">
        <f t="shared" si="19"/>
        <v>Erik Brannstrom</v>
      </c>
      <c r="F273" t="s">
        <v>1043</v>
      </c>
      <c r="G273">
        <v>0</v>
      </c>
      <c r="H273" s="292">
        <v>1375000</v>
      </c>
      <c r="I273" s="292">
        <v>1375000</v>
      </c>
      <c r="J273" s="292">
        <v>925000</v>
      </c>
      <c r="K273" s="292">
        <v>925000</v>
      </c>
      <c r="L273" s="292" t="s">
        <v>8</v>
      </c>
      <c r="M273" s="292">
        <v>0</v>
      </c>
      <c r="N273" s="292">
        <v>0</v>
      </c>
    </row>
    <row r="274" spans="1:14" x14ac:dyDescent="0.25">
      <c r="A274" t="s">
        <v>701</v>
      </c>
      <c r="B274" s="39">
        <f t="shared" si="16"/>
        <v>5</v>
      </c>
      <c r="C274" s="39" t="str">
        <f t="shared" si="17"/>
        <v>Erik</v>
      </c>
      <c r="D274" s="39" t="str">
        <f t="shared" si="18"/>
        <v>Burgdoerfer</v>
      </c>
      <c r="E274" s="39" t="str">
        <f t="shared" si="19"/>
        <v>Erik Burgdoerfer</v>
      </c>
      <c r="F274" t="s">
        <v>1031</v>
      </c>
      <c r="G274" t="s">
        <v>82</v>
      </c>
      <c r="H274" s="292">
        <v>650000</v>
      </c>
      <c r="I274" s="292">
        <v>0</v>
      </c>
      <c r="J274" s="292">
        <v>650000</v>
      </c>
      <c r="K274" s="292" t="s">
        <v>7</v>
      </c>
      <c r="L274" s="292">
        <v>0</v>
      </c>
      <c r="M274" s="292">
        <v>0</v>
      </c>
      <c r="N274" s="292">
        <v>0</v>
      </c>
    </row>
    <row r="275" spans="1:14" x14ac:dyDescent="0.25">
      <c r="A275" t="s">
        <v>534</v>
      </c>
      <c r="B275" s="39">
        <f t="shared" si="16"/>
        <v>5</v>
      </c>
      <c r="C275" s="39" t="str">
        <f t="shared" si="17"/>
        <v>Erik</v>
      </c>
      <c r="D275" s="39" t="str">
        <f t="shared" si="18"/>
        <v>Cernak</v>
      </c>
      <c r="E275" s="39" t="str">
        <f t="shared" si="19"/>
        <v>Erik Cernak</v>
      </c>
      <c r="F275" t="s">
        <v>1021</v>
      </c>
      <c r="G275" t="s">
        <v>82</v>
      </c>
      <c r="H275" s="292">
        <v>894167</v>
      </c>
      <c r="I275" s="292">
        <v>0</v>
      </c>
      <c r="J275" s="292">
        <v>685000</v>
      </c>
      <c r="K275" s="292" t="s">
        <v>8</v>
      </c>
      <c r="L275" s="292">
        <v>0</v>
      </c>
      <c r="M275" s="292">
        <v>0</v>
      </c>
      <c r="N275" s="292">
        <v>0</v>
      </c>
    </row>
    <row r="276" spans="1:14" x14ac:dyDescent="0.25">
      <c r="A276" t="s">
        <v>344</v>
      </c>
      <c r="B276" s="39">
        <f t="shared" si="16"/>
        <v>5</v>
      </c>
      <c r="C276" s="39" t="str">
        <f t="shared" si="17"/>
        <v>Erik</v>
      </c>
      <c r="D276" s="39" t="str">
        <f t="shared" si="18"/>
        <v>Haula</v>
      </c>
      <c r="E276" s="39" t="str">
        <f t="shared" si="19"/>
        <v>Erik Haula</v>
      </c>
      <c r="F276" t="s">
        <v>1043</v>
      </c>
      <c r="G276" t="s">
        <v>93</v>
      </c>
      <c r="H276" s="292">
        <v>2750000</v>
      </c>
      <c r="I276" s="292">
        <v>2750000</v>
      </c>
      <c r="J276" s="292">
        <v>2750000</v>
      </c>
      <c r="K276" s="292">
        <v>2750000</v>
      </c>
      <c r="L276" s="292" t="s">
        <v>7</v>
      </c>
      <c r="M276" s="292">
        <v>0</v>
      </c>
      <c r="N276" s="292">
        <v>0</v>
      </c>
    </row>
    <row r="277" spans="1:14" x14ac:dyDescent="0.25">
      <c r="A277" t="s">
        <v>1065</v>
      </c>
      <c r="B277" s="39">
        <f t="shared" si="16"/>
        <v>5</v>
      </c>
      <c r="C277" s="39" t="str">
        <f t="shared" si="17"/>
        <v>Erik</v>
      </c>
      <c r="D277" s="39" t="str">
        <f t="shared" si="18"/>
        <v>Johnson</v>
      </c>
      <c r="E277" s="39" t="str">
        <f t="shared" si="19"/>
        <v>Erik Johnson</v>
      </c>
      <c r="F277" t="s">
        <v>1035</v>
      </c>
      <c r="G277" t="s">
        <v>381</v>
      </c>
      <c r="H277" s="292">
        <v>6000000</v>
      </c>
      <c r="I277" s="292">
        <v>6000000</v>
      </c>
      <c r="J277" s="292">
        <v>6000000</v>
      </c>
      <c r="K277" s="292">
        <v>6000000</v>
      </c>
      <c r="L277" s="292">
        <v>6000000</v>
      </c>
      <c r="M277" s="292">
        <v>6000000</v>
      </c>
      <c r="N277" s="292">
        <v>6000000</v>
      </c>
    </row>
    <row r="278" spans="1:14" x14ac:dyDescent="0.25">
      <c r="A278" t="s">
        <v>235</v>
      </c>
      <c r="B278" s="39">
        <f t="shared" si="16"/>
        <v>5</v>
      </c>
      <c r="C278" s="39" t="str">
        <f t="shared" si="17"/>
        <v>Erik</v>
      </c>
      <c r="D278" s="39" t="str">
        <f t="shared" si="18"/>
        <v>Karlsson</v>
      </c>
      <c r="E278" s="39" t="str">
        <f t="shared" si="19"/>
        <v>Erik Karlsson</v>
      </c>
      <c r="F278" t="s">
        <v>1031</v>
      </c>
      <c r="G278" t="s">
        <v>381</v>
      </c>
      <c r="H278" s="292">
        <v>6500000</v>
      </c>
      <c r="I278" s="292">
        <v>0</v>
      </c>
      <c r="J278" s="292">
        <v>7500000</v>
      </c>
      <c r="K278" s="292" t="s">
        <v>7</v>
      </c>
      <c r="L278" s="292">
        <v>0</v>
      </c>
      <c r="M278" s="292">
        <v>0</v>
      </c>
      <c r="N278" s="292">
        <v>0</v>
      </c>
    </row>
    <row r="279" spans="1:14" x14ac:dyDescent="0.25">
      <c r="A279" t="s">
        <v>215</v>
      </c>
      <c r="B279" s="39">
        <f t="shared" si="16"/>
        <v>4</v>
      </c>
      <c r="C279" s="39" t="str">
        <f t="shared" si="17"/>
        <v>Esa</v>
      </c>
      <c r="D279" s="39" t="str">
        <f t="shared" si="18"/>
        <v>Lindell</v>
      </c>
      <c r="E279" s="39" t="str">
        <f t="shared" si="19"/>
        <v>Esa Lindell</v>
      </c>
      <c r="F279" t="s">
        <v>1017</v>
      </c>
      <c r="G279" t="s">
        <v>382</v>
      </c>
      <c r="H279" s="292">
        <v>2200000</v>
      </c>
      <c r="I279" s="292">
        <v>0</v>
      </c>
      <c r="J279" s="292">
        <v>2200000</v>
      </c>
      <c r="K279" s="292" t="s">
        <v>8</v>
      </c>
      <c r="L279" s="292">
        <v>0</v>
      </c>
      <c r="M279" s="292">
        <v>0</v>
      </c>
      <c r="N279" s="292">
        <v>0</v>
      </c>
    </row>
    <row r="280" spans="1:14" x14ac:dyDescent="0.25">
      <c r="A280" t="s">
        <v>570</v>
      </c>
      <c r="B280" s="39">
        <f t="shared" si="16"/>
        <v>6</v>
      </c>
      <c r="C280" s="39" t="str">
        <f t="shared" si="17"/>
        <v>Ethan</v>
      </c>
      <c r="D280" s="39" t="str">
        <f t="shared" si="18"/>
        <v>Bear</v>
      </c>
      <c r="E280" s="39" t="str">
        <f t="shared" si="19"/>
        <v>Ethan Bear</v>
      </c>
      <c r="F280" t="s">
        <v>1022</v>
      </c>
      <c r="G280" t="s">
        <v>381</v>
      </c>
      <c r="H280" s="292">
        <v>773333</v>
      </c>
      <c r="I280" s="292">
        <v>773333</v>
      </c>
      <c r="J280" s="292">
        <v>730000</v>
      </c>
      <c r="K280" s="292">
        <v>700000</v>
      </c>
      <c r="L280" s="292" t="s">
        <v>8</v>
      </c>
      <c r="M280" s="292">
        <v>0</v>
      </c>
      <c r="N280" s="292">
        <v>0</v>
      </c>
    </row>
    <row r="281" spans="1:14" x14ac:dyDescent="0.25">
      <c r="A281" t="s">
        <v>413</v>
      </c>
      <c r="B281" s="39">
        <f t="shared" si="16"/>
        <v>5</v>
      </c>
      <c r="C281" s="39" t="str">
        <f t="shared" si="17"/>
        <v>Evan</v>
      </c>
      <c r="D281" s="39" t="str">
        <f t="shared" si="18"/>
        <v>Fitzpatrick</v>
      </c>
      <c r="E281" s="39" t="str">
        <f t="shared" si="19"/>
        <v>Evan Fitzpatrick</v>
      </c>
      <c r="F281" t="s">
        <v>1028</v>
      </c>
      <c r="G281" t="s">
        <v>127</v>
      </c>
      <c r="H281" s="292">
        <v>925000</v>
      </c>
      <c r="I281" s="292">
        <v>925000</v>
      </c>
      <c r="J281" s="292">
        <v>742500</v>
      </c>
      <c r="K281" s="292">
        <v>867500</v>
      </c>
      <c r="L281" s="292" t="s">
        <v>8</v>
      </c>
      <c r="M281" s="292">
        <v>0</v>
      </c>
      <c r="N281" s="292">
        <v>0</v>
      </c>
    </row>
    <row r="282" spans="1:14" x14ac:dyDescent="0.25">
      <c r="A282" t="s">
        <v>838</v>
      </c>
      <c r="B282" s="39">
        <f t="shared" si="16"/>
        <v>5</v>
      </c>
      <c r="C282" s="39" t="str">
        <f t="shared" si="17"/>
        <v>Evan</v>
      </c>
      <c r="D282" s="39" t="str">
        <f t="shared" si="18"/>
        <v>McEneny</v>
      </c>
      <c r="E282" s="39" t="str">
        <f t="shared" si="19"/>
        <v>Evan McEneny</v>
      </c>
      <c r="F282" t="s">
        <v>1039</v>
      </c>
      <c r="G282" t="s">
        <v>82</v>
      </c>
      <c r="H282" s="292">
        <v>657500</v>
      </c>
      <c r="I282" s="292">
        <v>0</v>
      </c>
      <c r="J282" s="292">
        <v>650000</v>
      </c>
      <c r="K282" s="292" t="s">
        <v>8</v>
      </c>
      <c r="L282" s="292">
        <v>0</v>
      </c>
      <c r="M282" s="292">
        <v>0</v>
      </c>
      <c r="N282" s="292">
        <v>0</v>
      </c>
    </row>
    <row r="283" spans="1:14" x14ac:dyDescent="0.25">
      <c r="A283" t="s">
        <v>732</v>
      </c>
      <c r="B283" s="39">
        <f t="shared" si="16"/>
        <v>5</v>
      </c>
      <c r="C283" s="39" t="str">
        <f t="shared" si="17"/>
        <v>Evan</v>
      </c>
      <c r="D283" s="39" t="str">
        <f t="shared" si="18"/>
        <v>Rodrigues</v>
      </c>
      <c r="E283" s="39" t="str">
        <f t="shared" si="19"/>
        <v>Evan Rodrigues</v>
      </c>
      <c r="F283" t="s">
        <v>1041</v>
      </c>
      <c r="G283" t="s">
        <v>93</v>
      </c>
      <c r="H283" s="292">
        <v>209444</v>
      </c>
      <c r="I283" s="292">
        <v>0</v>
      </c>
      <c r="J283" s="292">
        <v>650000</v>
      </c>
      <c r="K283" s="292" t="s">
        <v>8</v>
      </c>
      <c r="L283" s="292">
        <v>0</v>
      </c>
      <c r="M283" s="292">
        <v>0</v>
      </c>
      <c r="N283" s="292">
        <v>0</v>
      </c>
    </row>
    <row r="284" spans="1:14" x14ac:dyDescent="0.25">
      <c r="A284" t="s">
        <v>1047</v>
      </c>
      <c r="B284" s="39">
        <f t="shared" si="16"/>
        <v>7</v>
      </c>
      <c r="C284" s="39" t="str">
        <f t="shared" si="17"/>
        <v>Evgeni</v>
      </c>
      <c r="D284" s="39" t="str">
        <f t="shared" si="18"/>
        <v>Malkin</v>
      </c>
      <c r="E284" s="39" t="str">
        <f t="shared" si="19"/>
        <v>Evgeni Malkin</v>
      </c>
      <c r="F284" t="s">
        <v>1016</v>
      </c>
      <c r="G284" t="s">
        <v>73</v>
      </c>
      <c r="H284" s="292">
        <v>9500000</v>
      </c>
      <c r="I284" s="292">
        <v>9500000</v>
      </c>
      <c r="J284" s="292">
        <v>9500000</v>
      </c>
      <c r="K284" s="292">
        <v>9500000</v>
      </c>
      <c r="L284" s="292">
        <v>9500000</v>
      </c>
      <c r="M284" s="292">
        <v>9500000</v>
      </c>
      <c r="N284" s="292" t="s">
        <v>7</v>
      </c>
    </row>
    <row r="285" spans="1:14" x14ac:dyDescent="0.25">
      <c r="A285" t="s">
        <v>1103</v>
      </c>
      <c r="B285" s="39">
        <f t="shared" si="16"/>
        <v>7</v>
      </c>
      <c r="C285" s="39" t="str">
        <f t="shared" si="17"/>
        <v>Evgeny</v>
      </c>
      <c r="D285" s="39" t="str">
        <f t="shared" si="18"/>
        <v>Dadonov</v>
      </c>
      <c r="E285" s="39" t="str">
        <f t="shared" si="19"/>
        <v>Evgeny Dadonov</v>
      </c>
      <c r="F285" t="s">
        <v>1029</v>
      </c>
      <c r="G285" t="s">
        <v>88</v>
      </c>
      <c r="H285" s="292">
        <v>4000000</v>
      </c>
      <c r="I285" s="292">
        <v>4000000</v>
      </c>
      <c r="J285" s="292">
        <v>3750000</v>
      </c>
      <c r="K285" s="292">
        <v>3600000</v>
      </c>
      <c r="L285" s="292" t="s">
        <v>7</v>
      </c>
      <c r="M285" s="292">
        <v>0</v>
      </c>
      <c r="N285" s="292">
        <v>0</v>
      </c>
    </row>
    <row r="286" spans="1:14" x14ac:dyDescent="0.25">
      <c r="A286" t="s">
        <v>438</v>
      </c>
      <c r="B286" s="39">
        <f t="shared" si="16"/>
        <v>7</v>
      </c>
      <c r="C286" s="39" t="str">
        <f t="shared" si="17"/>
        <v>Evgeny</v>
      </c>
      <c r="D286" s="39" t="str">
        <f t="shared" si="18"/>
        <v>Kuznetsov</v>
      </c>
      <c r="E286" s="39" t="str">
        <f t="shared" si="19"/>
        <v>Evgeny Kuznetsov</v>
      </c>
      <c r="F286" t="s">
        <v>1015</v>
      </c>
      <c r="G286" t="s">
        <v>73</v>
      </c>
      <c r="H286" s="292">
        <v>7800000</v>
      </c>
      <c r="I286" s="292">
        <v>7800000</v>
      </c>
      <c r="J286" s="292">
        <v>10000000</v>
      </c>
      <c r="K286" s="292">
        <v>8400000</v>
      </c>
      <c r="L286" s="292">
        <v>5000000</v>
      </c>
      <c r="M286" s="292">
        <v>8000000</v>
      </c>
      <c r="N286" s="292">
        <v>5000000</v>
      </c>
    </row>
    <row r="287" spans="1:14" x14ac:dyDescent="0.25">
      <c r="A287" t="s">
        <v>394</v>
      </c>
      <c r="B287" s="39">
        <f t="shared" si="16"/>
        <v>7</v>
      </c>
      <c r="C287" s="39" t="str">
        <f t="shared" si="17"/>
        <v>Evgeny</v>
      </c>
      <c r="D287" s="39" t="str">
        <f t="shared" si="18"/>
        <v>Svechnikov</v>
      </c>
      <c r="E287" s="39" t="str">
        <f t="shared" si="19"/>
        <v>Evgeny Svechnikov</v>
      </c>
      <c r="F287" t="s">
        <v>1037</v>
      </c>
      <c r="G287" t="s">
        <v>93</v>
      </c>
      <c r="H287" s="292">
        <v>1075833</v>
      </c>
      <c r="I287" s="292">
        <v>1075833</v>
      </c>
      <c r="J287" s="292">
        <v>832500</v>
      </c>
      <c r="K287" s="292">
        <v>832500</v>
      </c>
      <c r="L287" s="292" t="s">
        <v>8</v>
      </c>
      <c r="M287" s="292">
        <v>0</v>
      </c>
      <c r="N287" s="292">
        <v>0</v>
      </c>
    </row>
    <row r="288" spans="1:14" x14ac:dyDescent="0.25">
      <c r="A288" t="s">
        <v>694</v>
      </c>
      <c r="B288" s="39">
        <f t="shared" si="16"/>
        <v>6</v>
      </c>
      <c r="C288" s="39" t="str">
        <f t="shared" si="17"/>
        <v>Filip</v>
      </c>
      <c r="D288" s="39" t="str">
        <f t="shared" si="18"/>
        <v>Chlapik</v>
      </c>
      <c r="E288" s="39" t="str">
        <f t="shared" si="19"/>
        <v>Filip Chlapik</v>
      </c>
      <c r="F288" t="s">
        <v>1031</v>
      </c>
      <c r="G288" t="s">
        <v>73</v>
      </c>
      <c r="H288" s="292">
        <v>894167</v>
      </c>
      <c r="I288" s="292">
        <v>894167</v>
      </c>
      <c r="J288" s="292">
        <v>742500</v>
      </c>
      <c r="K288" s="292">
        <v>700000</v>
      </c>
      <c r="L288" s="292" t="s">
        <v>8</v>
      </c>
      <c r="M288" s="292">
        <v>0</v>
      </c>
      <c r="N288" s="292">
        <v>0</v>
      </c>
    </row>
    <row r="289" spans="1:14" x14ac:dyDescent="0.25">
      <c r="A289" t="s">
        <v>157</v>
      </c>
      <c r="B289" s="39">
        <f t="shared" si="16"/>
        <v>6</v>
      </c>
      <c r="C289" s="39" t="str">
        <f t="shared" si="17"/>
        <v>Filip</v>
      </c>
      <c r="D289" s="39" t="str">
        <f t="shared" si="18"/>
        <v>Chytil</v>
      </c>
      <c r="E289" s="39" t="str">
        <f t="shared" si="19"/>
        <v>Filip Chytil</v>
      </c>
      <c r="F289" t="s">
        <v>1020</v>
      </c>
      <c r="G289" t="s">
        <v>73</v>
      </c>
      <c r="H289" s="292">
        <v>1275000</v>
      </c>
      <c r="I289" s="292">
        <v>1275000</v>
      </c>
      <c r="J289" s="292">
        <v>925000</v>
      </c>
      <c r="K289" s="292">
        <v>925000</v>
      </c>
      <c r="L289" s="292" t="s">
        <v>8</v>
      </c>
      <c r="M289" s="292">
        <v>0</v>
      </c>
      <c r="N289" s="292">
        <v>0</v>
      </c>
    </row>
    <row r="290" spans="1:14" x14ac:dyDescent="0.25">
      <c r="A290" t="s">
        <v>332</v>
      </c>
      <c r="B290" s="39">
        <f t="shared" si="16"/>
        <v>6</v>
      </c>
      <c r="C290" s="39" t="str">
        <f t="shared" si="17"/>
        <v>Filip</v>
      </c>
      <c r="D290" s="39" t="str">
        <f t="shared" si="18"/>
        <v>Forsberg</v>
      </c>
      <c r="E290" s="39" t="str">
        <f t="shared" si="19"/>
        <v>Filip Forsberg</v>
      </c>
      <c r="F290" t="s">
        <v>1018</v>
      </c>
      <c r="G290" t="s">
        <v>93</v>
      </c>
      <c r="H290" s="292">
        <v>6000000</v>
      </c>
      <c r="I290" s="292">
        <v>6000000</v>
      </c>
      <c r="J290" s="292">
        <v>6000000</v>
      </c>
      <c r="K290" s="292">
        <v>6000000</v>
      </c>
      <c r="L290" s="292">
        <v>6000000</v>
      </c>
      <c r="M290" s="292">
        <v>6000000</v>
      </c>
      <c r="N290" s="292" t="s">
        <v>7</v>
      </c>
    </row>
    <row r="291" spans="1:14" x14ac:dyDescent="0.25">
      <c r="A291" t="s">
        <v>691</v>
      </c>
      <c r="B291" s="39">
        <f t="shared" si="16"/>
        <v>6</v>
      </c>
      <c r="C291" s="39" t="str">
        <f t="shared" si="17"/>
        <v>Filip</v>
      </c>
      <c r="D291" s="39" t="str">
        <f t="shared" si="18"/>
        <v>Gustavsson</v>
      </c>
      <c r="E291" s="39" t="str">
        <f t="shared" si="19"/>
        <v>Filip Gustavsson</v>
      </c>
      <c r="F291" t="s">
        <v>1031</v>
      </c>
      <c r="G291" t="s">
        <v>127</v>
      </c>
      <c r="H291" s="292">
        <v>925000</v>
      </c>
      <c r="I291" s="292">
        <v>925000</v>
      </c>
      <c r="J291" s="292">
        <v>742500</v>
      </c>
      <c r="K291" s="292">
        <v>842500</v>
      </c>
      <c r="L291" s="292" t="s">
        <v>8</v>
      </c>
      <c r="M291" s="292">
        <v>0</v>
      </c>
      <c r="N291" s="292">
        <v>0</v>
      </c>
    </row>
    <row r="292" spans="1:14" x14ac:dyDescent="0.25">
      <c r="A292" t="s">
        <v>396</v>
      </c>
      <c r="B292" s="39">
        <f t="shared" si="16"/>
        <v>6</v>
      </c>
      <c r="C292" s="39" t="str">
        <f t="shared" si="17"/>
        <v>Filip</v>
      </c>
      <c r="D292" s="39" t="str">
        <f t="shared" si="18"/>
        <v>Hronek</v>
      </c>
      <c r="E292" s="39" t="str">
        <f t="shared" si="19"/>
        <v>Filip Hronek</v>
      </c>
      <c r="F292" t="s">
        <v>1037</v>
      </c>
      <c r="G292" t="s">
        <v>381</v>
      </c>
      <c r="H292" s="292">
        <v>925000</v>
      </c>
      <c r="I292" s="292">
        <v>0</v>
      </c>
      <c r="J292" s="292">
        <v>767500</v>
      </c>
      <c r="K292" s="292" t="s">
        <v>8</v>
      </c>
      <c r="L292" s="292">
        <v>0</v>
      </c>
      <c r="M292" s="292">
        <v>0</v>
      </c>
      <c r="N292" s="292">
        <v>0</v>
      </c>
    </row>
    <row r="293" spans="1:14" x14ac:dyDescent="0.25">
      <c r="A293" t="s">
        <v>586</v>
      </c>
      <c r="B293" s="39">
        <f t="shared" si="16"/>
        <v>6</v>
      </c>
      <c r="C293" s="39" t="str">
        <f t="shared" si="17"/>
        <v>Filip</v>
      </c>
      <c r="D293" s="39" t="str">
        <f t="shared" si="18"/>
        <v>Sandberg</v>
      </c>
      <c r="E293" s="39" t="str">
        <f t="shared" si="19"/>
        <v>Filip Sandberg</v>
      </c>
      <c r="F293" t="s">
        <v>1024</v>
      </c>
      <c r="G293" t="s">
        <v>73</v>
      </c>
      <c r="H293" s="292">
        <v>925000</v>
      </c>
      <c r="I293" s="292">
        <v>0</v>
      </c>
      <c r="J293" s="292">
        <v>792500</v>
      </c>
      <c r="K293" s="292" t="s">
        <v>8</v>
      </c>
      <c r="L293" s="292">
        <v>0</v>
      </c>
      <c r="M293" s="292">
        <v>0</v>
      </c>
      <c r="N293" s="292">
        <v>0</v>
      </c>
    </row>
    <row r="294" spans="1:14" x14ac:dyDescent="0.25">
      <c r="A294" t="s">
        <v>699</v>
      </c>
      <c r="B294" s="39">
        <f t="shared" si="16"/>
        <v>8</v>
      </c>
      <c r="C294" s="39" t="str">
        <f t="shared" si="17"/>
        <v>Francis</v>
      </c>
      <c r="D294" s="39" t="str">
        <f t="shared" si="18"/>
        <v>Perron</v>
      </c>
      <c r="E294" s="39" t="str">
        <f t="shared" si="19"/>
        <v>Francis Perron</v>
      </c>
      <c r="F294" t="s">
        <v>1031</v>
      </c>
      <c r="G294" t="s">
        <v>93</v>
      </c>
      <c r="H294" s="292">
        <v>925000</v>
      </c>
      <c r="I294" s="292">
        <v>0</v>
      </c>
      <c r="J294" s="292">
        <v>730000</v>
      </c>
      <c r="K294" s="292" t="s">
        <v>8</v>
      </c>
      <c r="L294" s="292">
        <v>0</v>
      </c>
      <c r="M294" s="292">
        <v>0</v>
      </c>
      <c r="N294" s="292">
        <v>0</v>
      </c>
    </row>
    <row r="295" spans="1:14" x14ac:dyDescent="0.25">
      <c r="A295" t="s">
        <v>371</v>
      </c>
      <c r="B295" s="39">
        <f t="shared" si="16"/>
        <v>6</v>
      </c>
      <c r="C295" s="39" t="str">
        <f t="shared" si="17"/>
        <v>Frans</v>
      </c>
      <c r="D295" s="39" t="str">
        <f t="shared" si="18"/>
        <v>Nielsen</v>
      </c>
      <c r="E295" s="39" t="str">
        <f t="shared" si="19"/>
        <v>Frans Nielsen</v>
      </c>
      <c r="F295" t="s">
        <v>1037</v>
      </c>
      <c r="G295" t="s">
        <v>73</v>
      </c>
      <c r="H295" s="292">
        <v>5250000</v>
      </c>
      <c r="I295" s="292">
        <v>5250000</v>
      </c>
      <c r="J295" s="292">
        <v>6000000</v>
      </c>
      <c r="K295" s="292">
        <v>5500000</v>
      </c>
      <c r="L295" s="292">
        <v>5000000</v>
      </c>
      <c r="M295" s="292">
        <v>3000000</v>
      </c>
      <c r="N295" s="292" t="s">
        <v>7</v>
      </c>
    </row>
    <row r="296" spans="1:14" x14ac:dyDescent="0.25">
      <c r="A296" t="s">
        <v>1130</v>
      </c>
      <c r="B296" s="39">
        <f t="shared" si="16"/>
        <v>9</v>
      </c>
      <c r="C296" s="39" t="str">
        <f t="shared" si="17"/>
        <v>Frederic</v>
      </c>
      <c r="D296" s="39" t="str">
        <f t="shared" si="18"/>
        <v>Allard</v>
      </c>
      <c r="E296" s="39" t="str">
        <f t="shared" si="19"/>
        <v>Frederic Allard</v>
      </c>
      <c r="F296" t="s">
        <v>1018</v>
      </c>
      <c r="G296" t="s">
        <v>82</v>
      </c>
      <c r="H296" s="292">
        <v>925000</v>
      </c>
      <c r="I296" s="292">
        <v>0</v>
      </c>
      <c r="J296" s="292">
        <v>742500</v>
      </c>
      <c r="K296" s="292" t="s">
        <v>8</v>
      </c>
      <c r="L296" s="292">
        <v>0</v>
      </c>
      <c r="M296" s="292">
        <v>0</v>
      </c>
      <c r="N296" s="292">
        <v>0</v>
      </c>
    </row>
    <row r="297" spans="1:14" x14ac:dyDescent="0.25">
      <c r="A297" t="s">
        <v>1151</v>
      </c>
      <c r="B297" s="39">
        <f t="shared" si="16"/>
        <v>10</v>
      </c>
      <c r="C297" s="39" t="str">
        <f t="shared" si="17"/>
        <v>Frederick</v>
      </c>
      <c r="D297" s="39" t="str">
        <f t="shared" si="18"/>
        <v>Gaudreau</v>
      </c>
      <c r="E297" s="39" t="str">
        <f t="shared" si="19"/>
        <v>Frederick Gaudreau</v>
      </c>
      <c r="F297" t="s">
        <v>1018</v>
      </c>
      <c r="G297" t="s">
        <v>73</v>
      </c>
      <c r="H297" s="292">
        <v>666667</v>
      </c>
      <c r="I297" s="292">
        <v>666667</v>
      </c>
      <c r="J297" s="292">
        <v>650000</v>
      </c>
      <c r="K297" s="292">
        <v>700000</v>
      </c>
      <c r="L297" s="292" t="s">
        <v>7</v>
      </c>
      <c r="M297" s="292">
        <v>0</v>
      </c>
      <c r="N297" s="292">
        <v>0</v>
      </c>
    </row>
    <row r="298" spans="1:14" x14ac:dyDescent="0.25">
      <c r="A298" t="s">
        <v>339</v>
      </c>
      <c r="B298" s="39">
        <f t="shared" si="16"/>
        <v>9</v>
      </c>
      <c r="C298" s="39" t="str">
        <f t="shared" si="17"/>
        <v>Frederik</v>
      </c>
      <c r="D298" s="39" t="str">
        <f t="shared" si="18"/>
        <v>Andersen</v>
      </c>
      <c r="E298" s="39" t="str">
        <f t="shared" si="19"/>
        <v>Frederik Andersen</v>
      </c>
      <c r="F298" t="s">
        <v>1036</v>
      </c>
      <c r="G298" t="s">
        <v>127</v>
      </c>
      <c r="H298" s="292">
        <v>5000000</v>
      </c>
      <c r="I298" s="292">
        <v>5000000</v>
      </c>
      <c r="J298" s="292">
        <v>5000000</v>
      </c>
      <c r="K298" s="292">
        <v>5000000</v>
      </c>
      <c r="L298" s="292">
        <v>5000000</v>
      </c>
      <c r="M298" s="292" t="s">
        <v>7</v>
      </c>
      <c r="N298" s="292">
        <v>0</v>
      </c>
    </row>
    <row r="299" spans="1:14" x14ac:dyDescent="0.25">
      <c r="A299" t="s">
        <v>431</v>
      </c>
      <c r="B299" s="39">
        <f t="shared" si="16"/>
        <v>9</v>
      </c>
      <c r="C299" s="39" t="str">
        <f t="shared" si="17"/>
        <v>Frederik</v>
      </c>
      <c r="D299" s="39" t="str">
        <f t="shared" si="18"/>
        <v>Tiffels</v>
      </c>
      <c r="E299" s="39" t="str">
        <f t="shared" si="19"/>
        <v>Frederik Tiffels</v>
      </c>
      <c r="F299" t="s">
        <v>1016</v>
      </c>
      <c r="G299" t="s">
        <v>93</v>
      </c>
      <c r="H299" s="292">
        <v>925000</v>
      </c>
      <c r="I299" s="292">
        <v>0</v>
      </c>
      <c r="J299" s="292">
        <v>742500</v>
      </c>
      <c r="K299" s="292" t="s">
        <v>8</v>
      </c>
      <c r="L299" s="292">
        <v>0</v>
      </c>
      <c r="M299" s="292">
        <v>0</v>
      </c>
      <c r="N299" s="292">
        <v>0</v>
      </c>
    </row>
    <row r="300" spans="1:14" x14ac:dyDescent="0.25">
      <c r="A300" t="s">
        <v>645</v>
      </c>
      <c r="B300" s="39">
        <f t="shared" si="16"/>
        <v>8</v>
      </c>
      <c r="C300" s="39" t="str">
        <f t="shared" si="17"/>
        <v>Gabriel</v>
      </c>
      <c r="D300" s="39" t="str">
        <f t="shared" si="18"/>
        <v>Carlsson</v>
      </c>
      <c r="E300" s="39" t="str">
        <f t="shared" si="19"/>
        <v>Gabriel Carlsson</v>
      </c>
      <c r="F300" t="s">
        <v>1030</v>
      </c>
      <c r="G300" t="s">
        <v>382</v>
      </c>
      <c r="H300" s="292">
        <v>925000</v>
      </c>
      <c r="I300" s="292">
        <v>0</v>
      </c>
      <c r="J300" s="292">
        <v>925000</v>
      </c>
      <c r="K300" s="292" t="s">
        <v>8</v>
      </c>
      <c r="L300" s="292">
        <v>0</v>
      </c>
      <c r="M300" s="292">
        <v>0</v>
      </c>
      <c r="N300" s="292">
        <v>0</v>
      </c>
    </row>
    <row r="301" spans="1:14" x14ac:dyDescent="0.25">
      <c r="A301" t="s">
        <v>536</v>
      </c>
      <c r="B301" s="39">
        <f t="shared" si="16"/>
        <v>8</v>
      </c>
      <c r="C301" s="39" t="str">
        <f t="shared" si="17"/>
        <v>Gabriel</v>
      </c>
      <c r="D301" s="39" t="str">
        <f t="shared" si="18"/>
        <v>Dumont</v>
      </c>
      <c r="E301" s="39" t="str">
        <f t="shared" si="19"/>
        <v>Gabriel Dumont</v>
      </c>
      <c r="F301" t="s">
        <v>1021</v>
      </c>
      <c r="G301" t="s">
        <v>73</v>
      </c>
      <c r="H301" s="292">
        <v>650000</v>
      </c>
      <c r="I301" s="292">
        <v>0</v>
      </c>
      <c r="J301" s="292">
        <v>650000</v>
      </c>
      <c r="K301" s="292" t="s">
        <v>7</v>
      </c>
      <c r="L301" s="292">
        <v>0</v>
      </c>
      <c r="M301" s="292">
        <v>0</v>
      </c>
      <c r="N301" s="292">
        <v>0</v>
      </c>
    </row>
    <row r="302" spans="1:14" x14ac:dyDescent="0.25">
      <c r="A302" t="s">
        <v>674</v>
      </c>
      <c r="B302" s="39">
        <f t="shared" si="16"/>
        <v>8</v>
      </c>
      <c r="C302" s="39" t="str">
        <f t="shared" si="17"/>
        <v>Gabriel</v>
      </c>
      <c r="D302" s="39" t="str">
        <f t="shared" si="18"/>
        <v>Fontaine</v>
      </c>
      <c r="E302" s="39" t="str">
        <f t="shared" si="19"/>
        <v>Gabriel Fontaine</v>
      </c>
      <c r="F302" t="s">
        <v>1020</v>
      </c>
      <c r="G302" t="s">
        <v>73</v>
      </c>
      <c r="H302" s="292">
        <v>736667</v>
      </c>
      <c r="I302" s="292">
        <v>736667</v>
      </c>
      <c r="J302" s="292">
        <v>720000</v>
      </c>
      <c r="K302" s="292">
        <v>770000</v>
      </c>
      <c r="L302" s="292" t="s">
        <v>8</v>
      </c>
      <c r="M302" s="292">
        <v>0</v>
      </c>
      <c r="N302" s="292">
        <v>0</v>
      </c>
    </row>
    <row r="303" spans="1:14" x14ac:dyDescent="0.25">
      <c r="A303" t="s">
        <v>1137</v>
      </c>
      <c r="B303" s="39">
        <f t="shared" si="16"/>
        <v>8</v>
      </c>
      <c r="C303" s="39" t="str">
        <f t="shared" si="17"/>
        <v>Gabriel</v>
      </c>
      <c r="D303" s="39" t="str">
        <f t="shared" si="18"/>
        <v>Gagne</v>
      </c>
      <c r="E303" s="39" t="str">
        <f t="shared" si="19"/>
        <v>Gabriel Gagne</v>
      </c>
      <c r="F303" t="s">
        <v>1031</v>
      </c>
      <c r="G303" t="s">
        <v>88</v>
      </c>
      <c r="H303" s="292">
        <v>925000</v>
      </c>
      <c r="I303" s="292">
        <v>0</v>
      </c>
      <c r="J303" s="292">
        <v>792500</v>
      </c>
      <c r="K303" s="292" t="s">
        <v>8</v>
      </c>
      <c r="L303" s="292">
        <v>0</v>
      </c>
      <c r="M303" s="292">
        <v>0</v>
      </c>
      <c r="N303" s="292">
        <v>0</v>
      </c>
    </row>
    <row r="304" spans="1:14" x14ac:dyDescent="0.25">
      <c r="A304" t="s">
        <v>1075</v>
      </c>
      <c r="B304" s="39">
        <f t="shared" si="16"/>
        <v>8</v>
      </c>
      <c r="C304" s="39" t="str">
        <f t="shared" si="17"/>
        <v>Gabriel</v>
      </c>
      <c r="D304" s="39" t="str">
        <f t="shared" si="18"/>
        <v>Landeskog</v>
      </c>
      <c r="E304" s="39" t="str">
        <f t="shared" si="19"/>
        <v>Gabriel Landeskog</v>
      </c>
      <c r="F304" t="s">
        <v>1035</v>
      </c>
      <c r="G304" t="s">
        <v>93</v>
      </c>
      <c r="H304" s="292">
        <v>5571430</v>
      </c>
      <c r="I304" s="292">
        <v>5571430</v>
      </c>
      <c r="J304" s="292">
        <v>6000000</v>
      </c>
      <c r="K304" s="292">
        <v>6000000</v>
      </c>
      <c r="L304" s="292">
        <v>6500000</v>
      </c>
      <c r="M304" s="292" t="s">
        <v>7</v>
      </c>
      <c r="N304" s="292">
        <v>0</v>
      </c>
    </row>
    <row r="305" spans="1:14" x14ac:dyDescent="0.25">
      <c r="A305" t="s">
        <v>950</v>
      </c>
      <c r="B305" s="39">
        <f t="shared" si="16"/>
        <v>7</v>
      </c>
      <c r="C305" s="39" t="str">
        <f t="shared" si="17"/>
        <v>Garret</v>
      </c>
      <c r="D305" s="39" t="str">
        <f t="shared" si="18"/>
        <v>Sparks</v>
      </c>
      <c r="E305" s="39" t="str">
        <f t="shared" si="19"/>
        <v>Garret Sparks</v>
      </c>
      <c r="F305" t="s">
        <v>1036</v>
      </c>
      <c r="G305" t="s">
        <v>127</v>
      </c>
      <c r="H305" s="292">
        <v>675000</v>
      </c>
      <c r="I305" s="292">
        <v>0</v>
      </c>
      <c r="J305" s="292">
        <v>700000</v>
      </c>
      <c r="K305" s="292" t="s">
        <v>8</v>
      </c>
      <c r="L305" s="292">
        <v>0</v>
      </c>
      <c r="M305" s="292">
        <v>0</v>
      </c>
      <c r="N305" s="292">
        <v>0</v>
      </c>
    </row>
    <row r="306" spans="1:14" x14ac:dyDescent="0.25">
      <c r="A306" t="s">
        <v>451</v>
      </c>
      <c r="B306" s="39">
        <f t="shared" si="16"/>
        <v>8</v>
      </c>
      <c r="C306" s="39" t="str">
        <f t="shared" si="17"/>
        <v>Garrett</v>
      </c>
      <c r="D306" s="39" t="str">
        <f t="shared" si="18"/>
        <v>Pilon</v>
      </c>
      <c r="E306" s="39" t="str">
        <f t="shared" si="19"/>
        <v>Garrett Pilon</v>
      </c>
      <c r="F306" t="s">
        <v>1015</v>
      </c>
      <c r="G306" t="s">
        <v>73</v>
      </c>
      <c r="H306" s="292">
        <v>925000</v>
      </c>
      <c r="I306" s="292">
        <v>925000</v>
      </c>
      <c r="J306" s="292">
        <v>792500</v>
      </c>
      <c r="K306" s="292">
        <v>792500</v>
      </c>
      <c r="L306" s="292" t="s">
        <v>8</v>
      </c>
      <c r="M306" s="292">
        <v>0</v>
      </c>
      <c r="N306" s="292">
        <v>0</v>
      </c>
    </row>
    <row r="307" spans="1:14" x14ac:dyDescent="0.25">
      <c r="A307" t="s">
        <v>436</v>
      </c>
      <c r="B307" s="39">
        <f t="shared" si="16"/>
        <v>8</v>
      </c>
      <c r="C307" s="39" t="str">
        <f t="shared" si="17"/>
        <v>Garrett</v>
      </c>
      <c r="D307" s="39" t="str">
        <f t="shared" si="18"/>
        <v>Wilson</v>
      </c>
      <c r="E307" s="39" t="str">
        <f t="shared" si="19"/>
        <v>Garrett Wilson</v>
      </c>
      <c r="F307" t="s">
        <v>1016</v>
      </c>
      <c r="G307" t="s">
        <v>93</v>
      </c>
      <c r="H307" s="292">
        <v>650000</v>
      </c>
      <c r="I307" s="292">
        <v>0</v>
      </c>
      <c r="J307" s="292">
        <v>650000</v>
      </c>
      <c r="K307" s="292" t="s">
        <v>7</v>
      </c>
      <c r="L307" s="292">
        <v>0</v>
      </c>
      <c r="M307" s="292">
        <v>0</v>
      </c>
      <c r="N307" s="292">
        <v>0</v>
      </c>
    </row>
    <row r="308" spans="1:14" x14ac:dyDescent="0.25">
      <c r="A308" t="s">
        <v>601</v>
      </c>
      <c r="B308" s="39">
        <f t="shared" si="16"/>
        <v>6</v>
      </c>
      <c r="C308" s="39" t="str">
        <f t="shared" si="17"/>
        <v>Gavin</v>
      </c>
      <c r="D308" s="39" t="str">
        <f t="shared" si="18"/>
        <v>Bayreuther</v>
      </c>
      <c r="E308" s="39" t="str">
        <f t="shared" si="19"/>
        <v>Gavin Bayreuther</v>
      </c>
      <c r="F308" t="s">
        <v>1017</v>
      </c>
      <c r="G308" t="s">
        <v>82</v>
      </c>
      <c r="H308" s="292">
        <v>925000</v>
      </c>
      <c r="I308" s="292">
        <v>0</v>
      </c>
      <c r="J308" s="292">
        <v>925000</v>
      </c>
      <c r="K308" s="292" t="s">
        <v>8</v>
      </c>
      <c r="L308" s="292">
        <v>0</v>
      </c>
      <c r="M308" s="292">
        <v>0</v>
      </c>
      <c r="N308" s="292">
        <v>0</v>
      </c>
    </row>
    <row r="309" spans="1:14" x14ac:dyDescent="0.25">
      <c r="A309" t="s">
        <v>890</v>
      </c>
      <c r="B309" s="39">
        <f t="shared" si="16"/>
        <v>7</v>
      </c>
      <c r="C309" s="39" t="str">
        <f t="shared" si="17"/>
        <v>German</v>
      </c>
      <c r="D309" s="39" t="str">
        <f t="shared" si="18"/>
        <v>Rubtsov</v>
      </c>
      <c r="E309" s="39" t="str">
        <f t="shared" si="19"/>
        <v>German Rubtsov</v>
      </c>
      <c r="F309" t="s">
        <v>1023</v>
      </c>
      <c r="G309" t="s">
        <v>73</v>
      </c>
      <c r="H309" s="292">
        <v>1137500</v>
      </c>
      <c r="I309" s="292">
        <v>1137500</v>
      </c>
      <c r="J309" s="292">
        <v>925000</v>
      </c>
      <c r="K309" s="292">
        <v>925000</v>
      </c>
      <c r="L309" s="292" t="s">
        <v>8</v>
      </c>
      <c r="M309" s="292">
        <v>0</v>
      </c>
      <c r="N309" s="292">
        <v>0</v>
      </c>
    </row>
    <row r="310" spans="1:14" x14ac:dyDescent="0.25">
      <c r="A310" t="s">
        <v>722</v>
      </c>
      <c r="B310" s="39">
        <f t="shared" si="16"/>
        <v>9</v>
      </c>
      <c r="C310" s="39" t="str">
        <f t="shared" si="17"/>
        <v>Giovanni</v>
      </c>
      <c r="D310" s="39" t="str">
        <f t="shared" si="18"/>
        <v>Fiore</v>
      </c>
      <c r="E310" s="39" t="str">
        <f t="shared" si="19"/>
        <v>Giovanni Fiore</v>
      </c>
      <c r="F310" t="s">
        <v>1019</v>
      </c>
      <c r="G310" t="s">
        <v>93</v>
      </c>
      <c r="H310" s="292">
        <v>701667</v>
      </c>
      <c r="I310" s="292">
        <v>701667</v>
      </c>
      <c r="J310" s="292">
        <v>685000</v>
      </c>
      <c r="K310" s="292">
        <v>735000</v>
      </c>
      <c r="L310" s="292" t="s">
        <v>8</v>
      </c>
      <c r="M310" s="292">
        <v>0</v>
      </c>
      <c r="N310" s="292">
        <v>0</v>
      </c>
    </row>
    <row r="311" spans="1:14" x14ac:dyDescent="0.25">
      <c r="A311" t="s">
        <v>397</v>
      </c>
      <c r="B311" s="39">
        <f t="shared" si="16"/>
        <v>7</v>
      </c>
      <c r="C311" s="39" t="str">
        <f t="shared" si="17"/>
        <v>Givani</v>
      </c>
      <c r="D311" s="39" t="str">
        <f t="shared" si="18"/>
        <v>Smith</v>
      </c>
      <c r="E311" s="39" t="str">
        <f t="shared" si="19"/>
        <v>Givani Smith</v>
      </c>
      <c r="F311" t="s">
        <v>1037</v>
      </c>
      <c r="G311" t="s">
        <v>93</v>
      </c>
      <c r="H311" s="292">
        <v>925000</v>
      </c>
      <c r="I311" s="292">
        <v>0</v>
      </c>
      <c r="J311" s="292">
        <v>767500</v>
      </c>
      <c r="K311" s="292" t="s">
        <v>8</v>
      </c>
      <c r="L311" s="292">
        <v>0</v>
      </c>
      <c r="M311" s="292">
        <v>0</v>
      </c>
      <c r="N311" s="292">
        <v>0</v>
      </c>
    </row>
    <row r="312" spans="1:14" x14ac:dyDescent="0.25">
      <c r="A312" t="s">
        <v>760</v>
      </c>
      <c r="B312" s="39">
        <f t="shared" si="16"/>
        <v>6</v>
      </c>
      <c r="C312" s="39" t="str">
        <f t="shared" si="17"/>
        <v>Glenn</v>
      </c>
      <c r="D312" s="39" t="str">
        <f t="shared" si="18"/>
        <v>Gawdin</v>
      </c>
      <c r="E312" s="39" t="str">
        <f t="shared" si="19"/>
        <v>Glenn Gawdin</v>
      </c>
      <c r="F312" t="s">
        <v>1033</v>
      </c>
      <c r="G312" t="s">
        <v>73</v>
      </c>
      <c r="H312" s="292">
        <v>925000</v>
      </c>
      <c r="I312" s="292">
        <v>925000</v>
      </c>
      <c r="J312" s="292">
        <v>742500</v>
      </c>
      <c r="K312" s="292">
        <v>842500</v>
      </c>
      <c r="L312" s="292" t="s">
        <v>8</v>
      </c>
      <c r="M312" s="292">
        <v>0</v>
      </c>
      <c r="N312" s="292">
        <v>0</v>
      </c>
    </row>
    <row r="313" spans="1:14" x14ac:dyDescent="0.25">
      <c r="A313" t="s">
        <v>628</v>
      </c>
      <c r="B313" s="39">
        <f t="shared" si="16"/>
        <v>7</v>
      </c>
      <c r="C313" s="39" t="str">
        <f t="shared" si="17"/>
        <v>Graham</v>
      </c>
      <c r="D313" s="39" t="str">
        <f t="shared" si="18"/>
        <v>Knott</v>
      </c>
      <c r="E313" s="39" t="str">
        <f t="shared" si="19"/>
        <v>Graham Knott</v>
      </c>
      <c r="F313" t="s">
        <v>1013</v>
      </c>
      <c r="G313" t="s">
        <v>93</v>
      </c>
      <c r="H313" s="292">
        <v>925000</v>
      </c>
      <c r="I313" s="292">
        <v>0</v>
      </c>
      <c r="J313" s="292">
        <v>742500</v>
      </c>
      <c r="K313" s="292" t="s">
        <v>8</v>
      </c>
      <c r="L313" s="292">
        <v>0</v>
      </c>
      <c r="M313" s="292">
        <v>0</v>
      </c>
      <c r="N313" s="292">
        <v>0</v>
      </c>
    </row>
    <row r="314" spans="1:14" x14ac:dyDescent="0.25">
      <c r="A314" t="s">
        <v>899</v>
      </c>
      <c r="B314" s="39">
        <f t="shared" si="16"/>
        <v>5</v>
      </c>
      <c r="C314" s="39" t="str">
        <f t="shared" si="17"/>
        <v>Greg</v>
      </c>
      <c r="D314" s="39" t="str">
        <f t="shared" si="18"/>
        <v>Carey</v>
      </c>
      <c r="E314" s="39" t="str">
        <f t="shared" si="19"/>
        <v>Greg Carey</v>
      </c>
      <c r="F314" t="s">
        <v>1023</v>
      </c>
      <c r="G314" t="s">
        <v>73</v>
      </c>
      <c r="H314" s="292">
        <v>650000</v>
      </c>
      <c r="I314" s="292">
        <v>0</v>
      </c>
      <c r="J314" s="292">
        <v>650000</v>
      </c>
      <c r="K314" s="292" t="s">
        <v>7</v>
      </c>
      <c r="L314" s="292">
        <v>0</v>
      </c>
      <c r="M314" s="292">
        <v>0</v>
      </c>
      <c r="N314" s="292">
        <v>0</v>
      </c>
    </row>
    <row r="315" spans="1:14" x14ac:dyDescent="0.25">
      <c r="A315" t="s">
        <v>1125</v>
      </c>
      <c r="B315" s="39">
        <f t="shared" si="16"/>
        <v>8</v>
      </c>
      <c r="C315" s="39" t="str">
        <f t="shared" si="17"/>
        <v>Griffen</v>
      </c>
      <c r="D315" s="39" t="str">
        <f t="shared" si="18"/>
        <v>Molino</v>
      </c>
      <c r="E315" s="39" t="str">
        <f t="shared" si="19"/>
        <v>Griffen Molino</v>
      </c>
      <c r="F315" t="s">
        <v>1039</v>
      </c>
      <c r="G315" t="s">
        <v>73</v>
      </c>
      <c r="H315" s="292">
        <v>925000</v>
      </c>
      <c r="I315" s="292">
        <v>0</v>
      </c>
      <c r="J315" s="292">
        <v>925000</v>
      </c>
      <c r="K315" s="292" t="s">
        <v>7</v>
      </c>
      <c r="L315" s="292">
        <v>0</v>
      </c>
      <c r="M315" s="292">
        <v>0</v>
      </c>
      <c r="N315" s="292">
        <v>0</v>
      </c>
    </row>
    <row r="316" spans="1:14" x14ac:dyDescent="0.25">
      <c r="A316" t="s">
        <v>809</v>
      </c>
      <c r="B316" s="39">
        <f t="shared" si="16"/>
        <v>8</v>
      </c>
      <c r="C316" s="39" t="str">
        <f t="shared" si="17"/>
        <v>Griffin</v>
      </c>
      <c r="D316" s="39" t="str">
        <f t="shared" si="18"/>
        <v>Reinhart</v>
      </c>
      <c r="E316" s="39" t="str">
        <f t="shared" si="19"/>
        <v>Griffin Reinhart</v>
      </c>
      <c r="F316" t="s">
        <v>1043</v>
      </c>
      <c r="G316" t="s">
        <v>82</v>
      </c>
      <c r="H316" s="292">
        <v>800000</v>
      </c>
      <c r="I316" s="292">
        <v>0</v>
      </c>
      <c r="J316" s="292">
        <v>850000</v>
      </c>
      <c r="K316" s="292" t="s">
        <v>8</v>
      </c>
      <c r="L316" s="292">
        <v>0</v>
      </c>
      <c r="M316" s="292">
        <v>0</v>
      </c>
      <c r="N316" s="292">
        <v>0</v>
      </c>
    </row>
    <row r="317" spans="1:14" x14ac:dyDescent="0.25">
      <c r="A317" t="s">
        <v>836</v>
      </c>
      <c r="B317" s="39">
        <f t="shared" si="16"/>
        <v>10</v>
      </c>
      <c r="C317" s="39" t="str">
        <f t="shared" si="17"/>
        <v>Guillaume</v>
      </c>
      <c r="D317" s="39" t="str">
        <f t="shared" si="18"/>
        <v>Brisebois</v>
      </c>
      <c r="E317" s="39" t="str">
        <f t="shared" si="19"/>
        <v>Guillaume Brisebois</v>
      </c>
      <c r="F317" t="s">
        <v>1039</v>
      </c>
      <c r="G317" t="s">
        <v>82</v>
      </c>
      <c r="H317" s="292">
        <v>863333</v>
      </c>
      <c r="I317" s="292">
        <v>863333</v>
      </c>
      <c r="J317" s="292">
        <v>650000</v>
      </c>
      <c r="K317" s="292">
        <v>700000</v>
      </c>
      <c r="L317" s="292" t="s">
        <v>8</v>
      </c>
      <c r="M317" s="292">
        <v>0</v>
      </c>
      <c r="N317" s="292">
        <v>0</v>
      </c>
    </row>
    <row r="318" spans="1:14" x14ac:dyDescent="0.25">
      <c r="A318" t="s">
        <v>468</v>
      </c>
      <c r="B318" s="39">
        <f t="shared" si="16"/>
        <v>7</v>
      </c>
      <c r="C318" s="39" t="str">
        <f t="shared" si="17"/>
        <v>Gustav</v>
      </c>
      <c r="D318" s="39" t="str">
        <f t="shared" si="18"/>
        <v>Bouramman</v>
      </c>
      <c r="E318" s="39" t="str">
        <f t="shared" si="19"/>
        <v>Gustav Bouramman</v>
      </c>
      <c r="F318" t="s">
        <v>1027</v>
      </c>
      <c r="G318" t="s">
        <v>82</v>
      </c>
      <c r="H318" s="292">
        <v>800000</v>
      </c>
      <c r="I318" s="292">
        <v>0</v>
      </c>
      <c r="J318" s="292">
        <v>755000</v>
      </c>
      <c r="K318" s="292" t="s">
        <v>8</v>
      </c>
      <c r="L318" s="292">
        <v>0</v>
      </c>
      <c r="M318" s="292">
        <v>0</v>
      </c>
      <c r="N318" s="292">
        <v>0</v>
      </c>
    </row>
    <row r="319" spans="1:14" x14ac:dyDescent="0.25">
      <c r="A319" t="s">
        <v>619</v>
      </c>
      <c r="B319" s="39">
        <f t="shared" si="16"/>
        <v>7</v>
      </c>
      <c r="C319" s="39" t="str">
        <f t="shared" si="17"/>
        <v>Gustav</v>
      </c>
      <c r="D319" s="39" t="str">
        <f t="shared" si="18"/>
        <v>Forsling</v>
      </c>
      <c r="E319" s="39" t="str">
        <f t="shared" si="19"/>
        <v>Gustav Forsling</v>
      </c>
      <c r="F319" t="s">
        <v>1013</v>
      </c>
      <c r="G319" t="s">
        <v>82</v>
      </c>
      <c r="H319" s="292">
        <v>925000</v>
      </c>
      <c r="I319" s="292">
        <v>0</v>
      </c>
      <c r="J319" s="292">
        <v>925000</v>
      </c>
      <c r="K319" s="292" t="s">
        <v>8</v>
      </c>
      <c r="L319" s="292">
        <v>0</v>
      </c>
      <c r="M319" s="292">
        <v>0</v>
      </c>
      <c r="N319" s="292">
        <v>0</v>
      </c>
    </row>
    <row r="320" spans="1:14" x14ac:dyDescent="0.25">
      <c r="A320" t="s">
        <v>373</v>
      </c>
      <c r="B320" s="39">
        <f t="shared" si="16"/>
        <v>7</v>
      </c>
      <c r="C320" s="39" t="str">
        <f t="shared" si="17"/>
        <v>Gustav</v>
      </c>
      <c r="D320" s="39" t="str">
        <f t="shared" si="18"/>
        <v>Nyquist</v>
      </c>
      <c r="E320" s="39" t="str">
        <f t="shared" si="19"/>
        <v>Gustav Nyquist</v>
      </c>
      <c r="F320" t="s">
        <v>1037</v>
      </c>
      <c r="G320" t="s">
        <v>88</v>
      </c>
      <c r="H320" s="292">
        <v>4750000</v>
      </c>
      <c r="I320" s="292">
        <v>0</v>
      </c>
      <c r="J320" s="292">
        <v>5500000</v>
      </c>
      <c r="K320" s="292" t="s">
        <v>7</v>
      </c>
      <c r="L320" s="292">
        <v>0</v>
      </c>
      <c r="M320" s="292">
        <v>0</v>
      </c>
      <c r="N320" s="292">
        <v>0</v>
      </c>
    </row>
    <row r="321" spans="1:14" x14ac:dyDescent="0.25">
      <c r="A321" t="s">
        <v>462</v>
      </c>
      <c r="B321" s="39">
        <f t="shared" si="16"/>
        <v>7</v>
      </c>
      <c r="C321" s="39" t="str">
        <f t="shared" si="17"/>
        <v>Gustav</v>
      </c>
      <c r="D321" s="39" t="str">
        <f t="shared" si="18"/>
        <v>Olofsson</v>
      </c>
      <c r="E321" s="39" t="str">
        <f t="shared" si="19"/>
        <v>Gustav Olofsson</v>
      </c>
      <c r="F321" t="s">
        <v>1027</v>
      </c>
      <c r="G321" t="s">
        <v>382</v>
      </c>
      <c r="H321" s="292">
        <v>725000</v>
      </c>
      <c r="I321" s="292">
        <v>0</v>
      </c>
      <c r="J321" s="292">
        <v>775000</v>
      </c>
      <c r="K321" s="292" t="s">
        <v>8</v>
      </c>
      <c r="L321" s="292">
        <v>0</v>
      </c>
      <c r="M321" s="292">
        <v>0</v>
      </c>
      <c r="N321" s="292">
        <v>0</v>
      </c>
    </row>
    <row r="322" spans="1:14" x14ac:dyDescent="0.25">
      <c r="A322" t="s">
        <v>448</v>
      </c>
      <c r="B322" s="39">
        <f t="shared" si="16"/>
        <v>7</v>
      </c>
      <c r="C322" s="39" t="str">
        <f t="shared" si="17"/>
        <v>Hampus</v>
      </c>
      <c r="D322" s="39" t="str">
        <f t="shared" si="18"/>
        <v>Gustafsson</v>
      </c>
      <c r="E322" s="39" t="str">
        <f t="shared" si="19"/>
        <v>Hampus Gustafsson</v>
      </c>
      <c r="F322" t="s">
        <v>1015</v>
      </c>
      <c r="G322" t="s">
        <v>73</v>
      </c>
      <c r="H322" s="292">
        <v>925000</v>
      </c>
      <c r="I322" s="292">
        <v>0</v>
      </c>
      <c r="J322" s="292">
        <v>925000</v>
      </c>
      <c r="K322" s="292" t="s">
        <v>8</v>
      </c>
      <c r="L322" s="292">
        <v>0</v>
      </c>
      <c r="M322" s="292">
        <v>0</v>
      </c>
      <c r="N322" s="292">
        <v>0</v>
      </c>
    </row>
    <row r="323" spans="1:14" x14ac:dyDescent="0.25">
      <c r="A323" t="s">
        <v>707</v>
      </c>
      <c r="B323" s="39">
        <f t="shared" ref="B323:B386" si="20">SEARCH(" ",A323,1)</f>
        <v>7</v>
      </c>
      <c r="C323" s="39" t="str">
        <f t="shared" ref="C323:C386" si="21">LEFT(A323,B323-1)</f>
        <v>Hampus</v>
      </c>
      <c r="D323" s="39" t="str">
        <f t="shared" ref="D323:D386" si="22">MID(A323,B323+1,LEN(A323)-B323)</f>
        <v>Lindholm</v>
      </c>
      <c r="E323" s="39" t="str">
        <f t="shared" ref="E323:E386" si="23">C323&amp;" "&amp;D323</f>
        <v>Hampus Lindholm</v>
      </c>
      <c r="F323" t="s">
        <v>1019</v>
      </c>
      <c r="G323" t="s">
        <v>382</v>
      </c>
      <c r="H323" s="292">
        <v>5250000</v>
      </c>
      <c r="I323" s="292">
        <v>5250000</v>
      </c>
      <c r="J323" s="292">
        <v>6750000</v>
      </c>
      <c r="K323" s="292">
        <v>5250000</v>
      </c>
      <c r="L323" s="292">
        <v>3750000</v>
      </c>
      <c r="M323" s="292">
        <v>6750000</v>
      </c>
      <c r="N323" s="292" t="s">
        <v>7</v>
      </c>
    </row>
    <row r="324" spans="1:14" x14ac:dyDescent="0.25">
      <c r="A324" t="s">
        <v>980</v>
      </c>
      <c r="B324" s="39">
        <f t="shared" si="20"/>
        <v>6</v>
      </c>
      <c r="C324" s="39" t="str">
        <f t="shared" si="21"/>
        <v>Haydn</v>
      </c>
      <c r="D324" s="39" t="str">
        <f t="shared" si="22"/>
        <v>Fleury</v>
      </c>
      <c r="E324" s="39" t="str">
        <f t="shared" si="23"/>
        <v>Haydn Fleury</v>
      </c>
      <c r="F324" t="s">
        <v>1038</v>
      </c>
      <c r="G324" t="s">
        <v>382</v>
      </c>
      <c r="H324" s="292">
        <v>1713330</v>
      </c>
      <c r="I324" s="292">
        <v>0</v>
      </c>
      <c r="J324" s="292">
        <v>832500</v>
      </c>
      <c r="K324" s="292" t="s">
        <v>8</v>
      </c>
      <c r="L324" s="292">
        <v>0</v>
      </c>
      <c r="M324" s="292">
        <v>0</v>
      </c>
      <c r="N324" s="292">
        <v>0</v>
      </c>
    </row>
    <row r="325" spans="1:14" x14ac:dyDescent="0.25">
      <c r="A325" t="s">
        <v>485</v>
      </c>
      <c r="B325" s="39">
        <f t="shared" si="20"/>
        <v>7</v>
      </c>
      <c r="C325" s="39" t="str">
        <f t="shared" si="21"/>
        <v>Henrik</v>
      </c>
      <c r="D325" s="39" t="str">
        <f t="shared" si="22"/>
        <v>Haapala</v>
      </c>
      <c r="E325" s="39" t="str">
        <f t="shared" si="23"/>
        <v>Henrik Haapala</v>
      </c>
      <c r="F325" t="s">
        <v>1029</v>
      </c>
      <c r="G325" t="s">
        <v>93</v>
      </c>
      <c r="H325" s="292">
        <v>1350000</v>
      </c>
      <c r="I325" s="292">
        <v>0</v>
      </c>
      <c r="J325" s="292">
        <v>925000</v>
      </c>
      <c r="K325" s="292" t="s">
        <v>8</v>
      </c>
      <c r="L325" s="292">
        <v>0</v>
      </c>
      <c r="M325" s="292">
        <v>0</v>
      </c>
      <c r="N325" s="292">
        <v>0</v>
      </c>
    </row>
    <row r="326" spans="1:14" x14ac:dyDescent="0.25">
      <c r="A326" t="s">
        <v>663</v>
      </c>
      <c r="B326" s="39">
        <f t="shared" si="20"/>
        <v>7</v>
      </c>
      <c r="C326" s="39" t="str">
        <f t="shared" si="21"/>
        <v>Henrik</v>
      </c>
      <c r="D326" s="39" t="str">
        <f t="shared" si="22"/>
        <v>Lundqvist</v>
      </c>
      <c r="E326" s="39" t="str">
        <f t="shared" si="23"/>
        <v>Henrik Lundqvist</v>
      </c>
      <c r="F326" t="s">
        <v>1020</v>
      </c>
      <c r="G326" t="s">
        <v>127</v>
      </c>
      <c r="H326" s="292">
        <v>8500000</v>
      </c>
      <c r="I326" s="292">
        <v>8500000</v>
      </c>
      <c r="J326" s="292">
        <v>7500000</v>
      </c>
      <c r="K326" s="292">
        <v>7000000</v>
      </c>
      <c r="L326" s="292">
        <v>5500000</v>
      </c>
      <c r="M326" s="292" t="s">
        <v>7</v>
      </c>
      <c r="N326" s="292">
        <v>0</v>
      </c>
    </row>
    <row r="327" spans="1:14" x14ac:dyDescent="0.25">
      <c r="A327" t="s">
        <v>1063</v>
      </c>
      <c r="B327" s="39">
        <f t="shared" si="20"/>
        <v>7</v>
      </c>
      <c r="C327" s="39" t="str">
        <f t="shared" si="21"/>
        <v>Henrik</v>
      </c>
      <c r="D327" s="39" t="str">
        <f t="shared" si="22"/>
        <v>Zetterberg</v>
      </c>
      <c r="E327" s="39" t="str">
        <f t="shared" si="23"/>
        <v>Henrik Zetterberg</v>
      </c>
      <c r="F327" t="s">
        <v>1037</v>
      </c>
      <c r="G327" t="s">
        <v>73</v>
      </c>
      <c r="H327" s="292">
        <v>6083330</v>
      </c>
      <c r="I327" s="292">
        <v>6083330</v>
      </c>
      <c r="J327" s="292">
        <v>3350000</v>
      </c>
      <c r="K327" s="292">
        <v>1000000</v>
      </c>
      <c r="L327" s="292">
        <v>1000000</v>
      </c>
      <c r="M327" s="292" t="s">
        <v>7</v>
      </c>
      <c r="N327" s="292">
        <v>0</v>
      </c>
    </row>
    <row r="328" spans="1:14" x14ac:dyDescent="0.25">
      <c r="A328" t="s">
        <v>850</v>
      </c>
      <c r="B328" s="39">
        <f t="shared" si="20"/>
        <v>7</v>
      </c>
      <c r="C328" s="39" t="str">
        <f t="shared" si="21"/>
        <v>Hunter</v>
      </c>
      <c r="D328" s="39" t="str">
        <f t="shared" si="22"/>
        <v>Miska</v>
      </c>
      <c r="E328" s="39" t="str">
        <f t="shared" si="23"/>
        <v>Hunter Miska</v>
      </c>
      <c r="F328" t="s">
        <v>1034</v>
      </c>
      <c r="G328" t="s">
        <v>127</v>
      </c>
      <c r="H328" s="292">
        <v>1775000</v>
      </c>
      <c r="I328" s="292">
        <v>0</v>
      </c>
      <c r="J328" s="292">
        <v>925000</v>
      </c>
      <c r="K328" s="292" t="s">
        <v>8</v>
      </c>
      <c r="L328" s="292">
        <v>0</v>
      </c>
      <c r="M328" s="292">
        <v>0</v>
      </c>
      <c r="N328" s="292">
        <v>0</v>
      </c>
    </row>
    <row r="329" spans="1:14" x14ac:dyDescent="0.25">
      <c r="A329" t="s">
        <v>474</v>
      </c>
      <c r="B329" s="39">
        <f t="shared" si="20"/>
        <v>7</v>
      </c>
      <c r="C329" s="39" t="str">
        <f t="shared" si="21"/>
        <v>Hunter</v>
      </c>
      <c r="D329" s="39" t="str">
        <f t="shared" si="22"/>
        <v>Warner</v>
      </c>
      <c r="E329" s="39" t="str">
        <f t="shared" si="23"/>
        <v>Hunter Warner</v>
      </c>
      <c r="F329" t="s">
        <v>1027</v>
      </c>
      <c r="G329" t="s">
        <v>82</v>
      </c>
      <c r="H329" s="292">
        <v>636667</v>
      </c>
      <c r="I329" s="292">
        <v>0</v>
      </c>
      <c r="J329" s="292">
        <v>650000</v>
      </c>
      <c r="K329" s="292" t="s">
        <v>8</v>
      </c>
      <c r="L329" s="292">
        <v>0</v>
      </c>
      <c r="M329" s="292">
        <v>0</v>
      </c>
      <c r="N329" s="292">
        <v>0</v>
      </c>
    </row>
    <row r="330" spans="1:14" x14ac:dyDescent="0.25">
      <c r="A330" t="s">
        <v>482</v>
      </c>
      <c r="B330" s="39">
        <f t="shared" si="20"/>
        <v>4</v>
      </c>
      <c r="C330" s="39" t="str">
        <f t="shared" si="21"/>
        <v>Ian</v>
      </c>
      <c r="D330" s="39" t="str">
        <f t="shared" si="22"/>
        <v>McCoshen</v>
      </c>
      <c r="E330" s="39" t="str">
        <f t="shared" si="23"/>
        <v>Ian McCoshen</v>
      </c>
      <c r="F330" t="s">
        <v>1029</v>
      </c>
      <c r="G330" t="s">
        <v>381</v>
      </c>
      <c r="H330" s="292">
        <v>1024999</v>
      </c>
      <c r="I330" s="292">
        <v>0</v>
      </c>
      <c r="J330" s="292">
        <v>925000</v>
      </c>
      <c r="K330" s="292" t="s">
        <v>8</v>
      </c>
      <c r="L330" s="292">
        <v>0</v>
      </c>
      <c r="M330" s="292">
        <v>0</v>
      </c>
      <c r="N330" s="292">
        <v>0</v>
      </c>
    </row>
    <row r="331" spans="1:14" x14ac:dyDescent="0.25">
      <c r="A331" t="s">
        <v>171</v>
      </c>
      <c r="B331" s="39">
        <f t="shared" si="20"/>
        <v>6</v>
      </c>
      <c r="C331" s="39" t="str">
        <f t="shared" si="21"/>
        <v>Isaac</v>
      </c>
      <c r="D331" s="39" t="str">
        <f t="shared" si="22"/>
        <v>Ratcliffe</v>
      </c>
      <c r="E331" s="39" t="str">
        <f t="shared" si="23"/>
        <v>Isaac Ratcliffe</v>
      </c>
      <c r="F331" t="s">
        <v>1023</v>
      </c>
      <c r="G331" t="s">
        <v>93</v>
      </c>
      <c r="H331" s="292">
        <v>925000</v>
      </c>
      <c r="I331" s="292">
        <v>925000</v>
      </c>
      <c r="J331" s="292">
        <v>842500</v>
      </c>
      <c r="K331" s="292">
        <v>867500</v>
      </c>
      <c r="L331" s="292" t="s">
        <v>8</v>
      </c>
      <c r="M331" s="292">
        <v>0</v>
      </c>
      <c r="N331" s="292">
        <v>0</v>
      </c>
    </row>
    <row r="332" spans="1:14" x14ac:dyDescent="0.25">
      <c r="A332" t="s">
        <v>404</v>
      </c>
      <c r="B332" s="39">
        <f t="shared" si="20"/>
        <v>5</v>
      </c>
      <c r="C332" s="39" t="str">
        <f t="shared" si="21"/>
        <v>Ivan</v>
      </c>
      <c r="D332" s="39" t="str">
        <f t="shared" si="22"/>
        <v>Barbashev</v>
      </c>
      <c r="E332" s="39" t="str">
        <f t="shared" si="23"/>
        <v>Ivan Barbashev</v>
      </c>
      <c r="F332" t="s">
        <v>1028</v>
      </c>
      <c r="G332" t="s">
        <v>93</v>
      </c>
      <c r="H332" s="292">
        <v>863333</v>
      </c>
      <c r="I332" s="292">
        <v>0</v>
      </c>
      <c r="J332" s="292">
        <v>832500</v>
      </c>
      <c r="K332" s="292" t="s">
        <v>8</v>
      </c>
      <c r="L332" s="292">
        <v>0</v>
      </c>
      <c r="M332" s="292">
        <v>0</v>
      </c>
      <c r="N332" s="292">
        <v>0</v>
      </c>
    </row>
    <row r="333" spans="1:14" x14ac:dyDescent="0.25">
      <c r="A333" t="s">
        <v>313</v>
      </c>
      <c r="B333" s="39">
        <f t="shared" si="20"/>
        <v>5</v>
      </c>
      <c r="C333" s="39" t="str">
        <f t="shared" si="21"/>
        <v>Ivan</v>
      </c>
      <c r="D333" s="39" t="str">
        <f t="shared" si="22"/>
        <v>Provorov</v>
      </c>
      <c r="E333" s="39" t="str">
        <f t="shared" si="23"/>
        <v>Ivan Provorov</v>
      </c>
      <c r="F333" t="s">
        <v>1023</v>
      </c>
      <c r="G333" t="s">
        <v>382</v>
      </c>
      <c r="H333" s="292">
        <v>1744170</v>
      </c>
      <c r="I333" s="292">
        <v>0</v>
      </c>
      <c r="J333" s="292">
        <v>832500</v>
      </c>
      <c r="K333" s="292" t="s">
        <v>8</v>
      </c>
      <c r="L333" s="292">
        <v>0</v>
      </c>
      <c r="M333" s="292">
        <v>0</v>
      </c>
      <c r="N333" s="292">
        <v>0</v>
      </c>
    </row>
    <row r="334" spans="1:14" x14ac:dyDescent="0.25">
      <c r="A334" t="s">
        <v>926</v>
      </c>
      <c r="B334" s="39">
        <f t="shared" si="20"/>
        <v>5</v>
      </c>
      <c r="C334" s="39" t="str">
        <f t="shared" si="21"/>
        <v>J.C.</v>
      </c>
      <c r="D334" s="39" t="str">
        <f t="shared" si="22"/>
        <v>Beaudin</v>
      </c>
      <c r="E334" s="39" t="str">
        <f t="shared" si="23"/>
        <v>J.C. Beaudin</v>
      </c>
      <c r="F334" t="s">
        <v>1035</v>
      </c>
      <c r="G334" t="s">
        <v>88</v>
      </c>
      <c r="H334" s="292">
        <v>816667</v>
      </c>
      <c r="I334" s="292">
        <v>816667</v>
      </c>
      <c r="J334" s="292">
        <v>782500</v>
      </c>
      <c r="K334" s="292">
        <v>782500</v>
      </c>
      <c r="L334" s="292" t="s">
        <v>8</v>
      </c>
      <c r="M334" s="292">
        <v>0</v>
      </c>
      <c r="N334" s="292">
        <v>0</v>
      </c>
    </row>
    <row r="335" spans="1:14" x14ac:dyDescent="0.25">
      <c r="A335" t="s">
        <v>719</v>
      </c>
      <c r="B335" s="39">
        <f t="shared" si="20"/>
        <v>5</v>
      </c>
      <c r="C335" s="39" t="str">
        <f t="shared" si="21"/>
        <v>Jack</v>
      </c>
      <c r="D335" s="39" t="str">
        <f t="shared" si="22"/>
        <v>Kopacka</v>
      </c>
      <c r="E335" s="39" t="str">
        <f t="shared" si="23"/>
        <v>Jack Kopacka</v>
      </c>
      <c r="F335" t="s">
        <v>1019</v>
      </c>
      <c r="G335" t="s">
        <v>93</v>
      </c>
      <c r="H335" s="292">
        <v>925000</v>
      </c>
      <c r="I335" s="292">
        <v>925000</v>
      </c>
      <c r="J335" s="292">
        <v>742500</v>
      </c>
      <c r="K335" s="292">
        <v>792500</v>
      </c>
      <c r="L335" s="292" t="s">
        <v>8</v>
      </c>
      <c r="M335" s="292">
        <v>0</v>
      </c>
      <c r="N335" s="292">
        <v>0</v>
      </c>
    </row>
    <row r="336" spans="1:14" x14ac:dyDescent="0.25">
      <c r="A336" t="s">
        <v>698</v>
      </c>
      <c r="B336" s="39">
        <f t="shared" si="20"/>
        <v>5</v>
      </c>
      <c r="C336" s="39" t="str">
        <f t="shared" si="21"/>
        <v>Jack</v>
      </c>
      <c r="D336" s="39" t="str">
        <f t="shared" si="22"/>
        <v>Rodewald</v>
      </c>
      <c r="E336" s="39" t="str">
        <f t="shared" si="23"/>
        <v>Jack Rodewald</v>
      </c>
      <c r="F336" t="s">
        <v>1031</v>
      </c>
      <c r="G336" t="s">
        <v>88</v>
      </c>
      <c r="H336" s="292">
        <v>707500</v>
      </c>
      <c r="I336" s="292">
        <v>0</v>
      </c>
      <c r="J336" s="292">
        <v>722500</v>
      </c>
      <c r="K336" s="292" t="s">
        <v>8</v>
      </c>
      <c r="L336" s="292">
        <v>0</v>
      </c>
      <c r="M336" s="292">
        <v>0</v>
      </c>
      <c r="N336" s="292">
        <v>0</v>
      </c>
    </row>
    <row r="337" spans="1:14" x14ac:dyDescent="0.25">
      <c r="A337" t="s">
        <v>866</v>
      </c>
      <c r="B337" s="39">
        <f t="shared" si="20"/>
        <v>5</v>
      </c>
      <c r="C337" s="39" t="str">
        <f t="shared" si="21"/>
        <v>Jack</v>
      </c>
      <c r="D337" s="39" t="str">
        <f t="shared" si="22"/>
        <v>Roslovic</v>
      </c>
      <c r="E337" s="39" t="str">
        <f t="shared" si="23"/>
        <v>Jack Roslovic</v>
      </c>
      <c r="F337" t="s">
        <v>1026</v>
      </c>
      <c r="G337" t="s">
        <v>88</v>
      </c>
      <c r="H337" s="292">
        <v>1106670</v>
      </c>
      <c r="I337" s="292">
        <v>1106670</v>
      </c>
      <c r="J337" s="292">
        <v>925000</v>
      </c>
      <c r="K337" s="292">
        <v>832500</v>
      </c>
      <c r="L337" s="292" t="s">
        <v>8</v>
      </c>
      <c r="M337" s="292">
        <v>0</v>
      </c>
      <c r="N337" s="292">
        <v>0</v>
      </c>
    </row>
    <row r="338" spans="1:14" x14ac:dyDescent="0.25">
      <c r="A338" t="s">
        <v>176</v>
      </c>
      <c r="B338" s="39">
        <f t="shared" si="20"/>
        <v>5</v>
      </c>
      <c r="C338" s="39" t="str">
        <f t="shared" si="21"/>
        <v>Jack</v>
      </c>
      <c r="D338" s="39" t="str">
        <f t="shared" si="22"/>
        <v>Studnicka</v>
      </c>
      <c r="E338" s="39" t="str">
        <f t="shared" si="23"/>
        <v>Jack Studnicka</v>
      </c>
      <c r="F338" t="s">
        <v>1032</v>
      </c>
      <c r="G338" t="s">
        <v>73</v>
      </c>
      <c r="H338" s="292">
        <v>925000</v>
      </c>
      <c r="I338" s="292">
        <v>925000</v>
      </c>
      <c r="J338" s="292">
        <v>817500</v>
      </c>
      <c r="K338" s="292">
        <v>867500</v>
      </c>
      <c r="L338" s="292" t="s">
        <v>8</v>
      </c>
      <c r="M338" s="292">
        <v>0</v>
      </c>
      <c r="N338" s="292">
        <v>0</v>
      </c>
    </row>
    <row r="339" spans="1:14" x14ac:dyDescent="0.25">
      <c r="A339" t="s">
        <v>853</v>
      </c>
      <c r="B339" s="39">
        <f t="shared" si="20"/>
        <v>6</v>
      </c>
      <c r="C339" s="39" t="str">
        <f t="shared" si="21"/>
        <v>Jacob</v>
      </c>
      <c r="D339" s="39" t="str">
        <f t="shared" si="22"/>
        <v>Graves</v>
      </c>
      <c r="E339" s="39" t="str">
        <f t="shared" si="23"/>
        <v>Jacob Graves</v>
      </c>
      <c r="F339" t="s">
        <v>1030</v>
      </c>
      <c r="G339" t="s">
        <v>82</v>
      </c>
      <c r="H339" s="292">
        <v>925000</v>
      </c>
      <c r="I339" s="292">
        <v>0</v>
      </c>
      <c r="J339" s="292">
        <v>842500</v>
      </c>
      <c r="K339" s="292" t="s">
        <v>8</v>
      </c>
      <c r="L339" s="292">
        <v>0</v>
      </c>
      <c r="M339" s="292">
        <v>0</v>
      </c>
      <c r="N339" s="292">
        <v>0</v>
      </c>
    </row>
    <row r="340" spans="1:14" x14ac:dyDescent="0.25">
      <c r="A340" t="s">
        <v>710</v>
      </c>
      <c r="B340" s="39">
        <f t="shared" si="20"/>
        <v>6</v>
      </c>
      <c r="C340" s="39" t="str">
        <f t="shared" si="21"/>
        <v>Jacob</v>
      </c>
      <c r="D340" s="39" t="str">
        <f t="shared" si="22"/>
        <v>Larsson</v>
      </c>
      <c r="E340" s="39" t="str">
        <f t="shared" si="23"/>
        <v>Jacob Larsson</v>
      </c>
      <c r="F340" t="s">
        <v>1019</v>
      </c>
      <c r="G340" t="s">
        <v>82</v>
      </c>
      <c r="H340" s="292">
        <v>925000</v>
      </c>
      <c r="I340" s="292">
        <v>0</v>
      </c>
      <c r="J340" s="292">
        <v>925000</v>
      </c>
      <c r="K340" s="292" t="s">
        <v>8</v>
      </c>
      <c r="L340" s="292">
        <v>0</v>
      </c>
      <c r="M340" s="292">
        <v>0</v>
      </c>
      <c r="N340" s="292">
        <v>0</v>
      </c>
    </row>
    <row r="341" spans="1:14" x14ac:dyDescent="0.25">
      <c r="A341" t="s">
        <v>1105</v>
      </c>
      <c r="B341" s="39">
        <f t="shared" si="20"/>
        <v>6</v>
      </c>
      <c r="C341" s="39" t="str">
        <f t="shared" si="21"/>
        <v>Jacob</v>
      </c>
      <c r="D341" s="39" t="str">
        <f t="shared" si="22"/>
        <v>Markstrom</v>
      </c>
      <c r="E341" s="39" t="str">
        <f t="shared" si="23"/>
        <v>Jacob Markstrom</v>
      </c>
      <c r="F341" t="s">
        <v>1039</v>
      </c>
      <c r="G341" t="s">
        <v>127</v>
      </c>
      <c r="H341" s="292">
        <v>3666670</v>
      </c>
      <c r="I341" s="292">
        <v>3666670</v>
      </c>
      <c r="J341" s="292">
        <v>3600000</v>
      </c>
      <c r="K341" s="292">
        <v>4000000</v>
      </c>
      <c r="L341" s="292" t="s">
        <v>7</v>
      </c>
      <c r="M341" s="292">
        <v>0</v>
      </c>
      <c r="N341" s="292">
        <v>0</v>
      </c>
    </row>
    <row r="342" spans="1:14" x14ac:dyDescent="0.25">
      <c r="A342" t="s">
        <v>510</v>
      </c>
      <c r="B342" s="39">
        <f t="shared" si="20"/>
        <v>6</v>
      </c>
      <c r="C342" s="39" t="str">
        <f t="shared" si="21"/>
        <v>Jacob</v>
      </c>
      <c r="D342" s="39" t="str">
        <f t="shared" si="22"/>
        <v>Moverare</v>
      </c>
      <c r="E342" s="39" t="str">
        <f t="shared" si="23"/>
        <v>Jacob Moverare</v>
      </c>
      <c r="F342" t="s">
        <v>1014</v>
      </c>
      <c r="G342" t="s">
        <v>82</v>
      </c>
      <c r="H342" s="292">
        <v>691667</v>
      </c>
      <c r="I342" s="292">
        <v>0</v>
      </c>
      <c r="J342" s="292">
        <v>720000</v>
      </c>
      <c r="K342" s="292" t="s">
        <v>8</v>
      </c>
      <c r="L342" s="292">
        <v>0</v>
      </c>
      <c r="M342" s="292">
        <v>0</v>
      </c>
      <c r="N342" s="292">
        <v>0</v>
      </c>
    </row>
    <row r="343" spans="1:14" x14ac:dyDescent="0.25">
      <c r="A343" t="s">
        <v>261</v>
      </c>
      <c r="B343" s="39">
        <f t="shared" si="20"/>
        <v>6</v>
      </c>
      <c r="C343" s="39" t="str">
        <f t="shared" si="21"/>
        <v>Jaden</v>
      </c>
      <c r="D343" s="39" t="str">
        <f t="shared" si="22"/>
        <v>Schwartz</v>
      </c>
      <c r="E343" s="39" t="str">
        <f t="shared" si="23"/>
        <v>Jaden Schwartz</v>
      </c>
      <c r="F343" t="s">
        <v>1028</v>
      </c>
      <c r="G343" t="s">
        <v>93</v>
      </c>
      <c r="H343" s="292">
        <v>5350000</v>
      </c>
      <c r="I343" s="292">
        <v>5350000</v>
      </c>
      <c r="J343" s="292">
        <v>6250000</v>
      </c>
      <c r="K343" s="292">
        <v>5750000</v>
      </c>
      <c r="L343" s="292">
        <v>4000000</v>
      </c>
      <c r="M343" s="292" t="s">
        <v>7</v>
      </c>
      <c r="N343" s="292">
        <v>0</v>
      </c>
    </row>
    <row r="344" spans="1:14" x14ac:dyDescent="0.25">
      <c r="A344" t="s">
        <v>276</v>
      </c>
      <c r="B344" s="39">
        <f t="shared" si="20"/>
        <v>5</v>
      </c>
      <c r="C344" s="39" t="str">
        <f t="shared" si="21"/>
        <v>Jake</v>
      </c>
      <c r="D344" s="39" t="str">
        <f t="shared" si="22"/>
        <v>Allen</v>
      </c>
      <c r="E344" s="39" t="str">
        <f t="shared" si="23"/>
        <v>Jake Allen</v>
      </c>
      <c r="F344" t="s">
        <v>1028</v>
      </c>
      <c r="G344" t="s">
        <v>127</v>
      </c>
      <c r="H344" s="292">
        <v>4350000</v>
      </c>
      <c r="I344" s="292">
        <v>4350000</v>
      </c>
      <c r="J344" s="292">
        <v>4350000</v>
      </c>
      <c r="K344" s="292">
        <v>5200000</v>
      </c>
      <c r="L344" s="292">
        <v>4000000</v>
      </c>
      <c r="M344" s="292" t="s">
        <v>7</v>
      </c>
      <c r="N344" s="292">
        <v>0</v>
      </c>
    </row>
    <row r="345" spans="1:14" x14ac:dyDescent="0.25">
      <c r="A345" t="s">
        <v>983</v>
      </c>
      <c r="B345" s="39">
        <f t="shared" si="20"/>
        <v>5</v>
      </c>
      <c r="C345" s="39" t="str">
        <f t="shared" si="21"/>
        <v>Jake</v>
      </c>
      <c r="D345" s="39" t="str">
        <f t="shared" si="22"/>
        <v>Bean</v>
      </c>
      <c r="E345" s="39" t="str">
        <f t="shared" si="23"/>
        <v>Jake Bean</v>
      </c>
      <c r="F345" t="s">
        <v>1038</v>
      </c>
      <c r="G345" t="s">
        <v>82</v>
      </c>
      <c r="H345" s="292">
        <v>1394170</v>
      </c>
      <c r="I345" s="292">
        <v>1394170</v>
      </c>
      <c r="J345" s="292">
        <v>925000</v>
      </c>
      <c r="K345" s="292">
        <v>832500</v>
      </c>
      <c r="L345" s="292" t="s">
        <v>8</v>
      </c>
      <c r="M345" s="292">
        <v>0</v>
      </c>
      <c r="N345" s="292">
        <v>0</v>
      </c>
    </row>
    <row r="346" spans="1:14" x14ac:dyDescent="0.25">
      <c r="A346" t="s">
        <v>808</v>
      </c>
      <c r="B346" s="39">
        <f t="shared" si="20"/>
        <v>5</v>
      </c>
      <c r="C346" s="39" t="str">
        <f t="shared" si="21"/>
        <v>Jake</v>
      </c>
      <c r="D346" s="39" t="str">
        <f t="shared" si="22"/>
        <v>Bischoff</v>
      </c>
      <c r="E346" s="39" t="str">
        <f t="shared" si="23"/>
        <v>Jake Bischoff</v>
      </c>
      <c r="F346" t="s">
        <v>1043</v>
      </c>
      <c r="G346" t="s">
        <v>82</v>
      </c>
      <c r="H346" s="292">
        <v>925000</v>
      </c>
      <c r="I346" s="292">
        <v>0</v>
      </c>
      <c r="J346" s="292">
        <v>925000</v>
      </c>
      <c r="K346" s="292" t="s">
        <v>8</v>
      </c>
      <c r="L346" s="292">
        <v>0</v>
      </c>
      <c r="M346" s="292">
        <v>0</v>
      </c>
      <c r="N346" s="292">
        <v>0</v>
      </c>
    </row>
    <row r="347" spans="1:14" x14ac:dyDescent="0.25">
      <c r="A347" t="s">
        <v>540</v>
      </c>
      <c r="B347" s="39">
        <f t="shared" si="20"/>
        <v>5</v>
      </c>
      <c r="C347" s="39" t="str">
        <f t="shared" si="21"/>
        <v>Jake</v>
      </c>
      <c r="D347" s="39" t="str">
        <f t="shared" si="22"/>
        <v>DeBrusk</v>
      </c>
      <c r="E347" s="39" t="str">
        <f t="shared" si="23"/>
        <v>Jake DeBrusk</v>
      </c>
      <c r="F347" t="s">
        <v>1032</v>
      </c>
      <c r="G347" t="s">
        <v>93</v>
      </c>
      <c r="H347" s="292">
        <v>1288330</v>
      </c>
      <c r="I347" s="292">
        <v>1288330</v>
      </c>
      <c r="J347" s="292">
        <v>832500</v>
      </c>
      <c r="K347" s="292">
        <v>832500</v>
      </c>
      <c r="L347" s="292" t="s">
        <v>8</v>
      </c>
      <c r="M347" s="292">
        <v>0</v>
      </c>
      <c r="N347" s="292">
        <v>0</v>
      </c>
    </row>
    <row r="348" spans="1:14" x14ac:dyDescent="0.25">
      <c r="A348" t="s">
        <v>522</v>
      </c>
      <c r="B348" s="39">
        <f t="shared" si="20"/>
        <v>5</v>
      </c>
      <c r="C348" s="39" t="str">
        <f t="shared" si="21"/>
        <v>Jake</v>
      </c>
      <c r="D348" s="39" t="str">
        <f t="shared" si="22"/>
        <v>Dotchin</v>
      </c>
      <c r="E348" s="39" t="str">
        <f t="shared" si="23"/>
        <v>Jake Dotchin</v>
      </c>
      <c r="F348" t="s">
        <v>1021</v>
      </c>
      <c r="G348" t="s">
        <v>381</v>
      </c>
      <c r="H348" s="292">
        <v>812500</v>
      </c>
      <c r="I348" s="292">
        <v>0</v>
      </c>
      <c r="J348" s="292">
        <v>925000</v>
      </c>
      <c r="K348" s="292" t="s">
        <v>8</v>
      </c>
      <c r="L348" s="292">
        <v>0</v>
      </c>
      <c r="M348" s="292">
        <v>0</v>
      </c>
      <c r="N348" s="292">
        <v>0</v>
      </c>
    </row>
    <row r="349" spans="1:14" x14ac:dyDescent="0.25">
      <c r="A349" t="s">
        <v>250</v>
      </c>
      <c r="B349" s="39">
        <f t="shared" si="20"/>
        <v>5</v>
      </c>
      <c r="C349" s="39" t="str">
        <f t="shared" si="21"/>
        <v>Jake</v>
      </c>
      <c r="D349" s="39" t="str">
        <f t="shared" si="22"/>
        <v>Gardiner</v>
      </c>
      <c r="E349" s="39" t="str">
        <f t="shared" si="23"/>
        <v>Jake Gardiner</v>
      </c>
      <c r="F349" t="s">
        <v>1036</v>
      </c>
      <c r="G349" t="s">
        <v>382</v>
      </c>
      <c r="H349" s="292">
        <v>4050000</v>
      </c>
      <c r="I349" s="292">
        <v>0</v>
      </c>
      <c r="J349" s="292">
        <v>3450000</v>
      </c>
      <c r="K349" s="292" t="s">
        <v>7</v>
      </c>
      <c r="L349" s="292">
        <v>0</v>
      </c>
      <c r="M349" s="292">
        <v>0</v>
      </c>
      <c r="N349" s="292">
        <v>0</v>
      </c>
    </row>
    <row r="350" spans="1:14" x14ac:dyDescent="0.25">
      <c r="A350" t="s">
        <v>206</v>
      </c>
      <c r="B350" s="39">
        <f t="shared" si="20"/>
        <v>5</v>
      </c>
      <c r="C350" s="39" t="str">
        <f t="shared" si="21"/>
        <v>Jake</v>
      </c>
      <c r="D350" s="39" t="str">
        <f t="shared" si="22"/>
        <v>Guentzel</v>
      </c>
      <c r="E350" s="39" t="str">
        <f t="shared" si="23"/>
        <v>Jake Guentzel</v>
      </c>
      <c r="F350" t="s">
        <v>1016</v>
      </c>
      <c r="G350" t="s">
        <v>93</v>
      </c>
      <c r="H350" s="292">
        <v>925000</v>
      </c>
      <c r="I350" s="292">
        <v>0</v>
      </c>
      <c r="J350" s="292">
        <v>792500</v>
      </c>
      <c r="K350" s="292" t="s">
        <v>8</v>
      </c>
      <c r="L350" s="292">
        <v>0</v>
      </c>
      <c r="M350" s="292">
        <v>0</v>
      </c>
      <c r="N350" s="292">
        <v>0</v>
      </c>
    </row>
    <row r="351" spans="1:14" x14ac:dyDescent="0.25">
      <c r="A351" t="s">
        <v>735</v>
      </c>
      <c r="B351" s="39">
        <f t="shared" si="20"/>
        <v>5</v>
      </c>
      <c r="C351" s="39" t="str">
        <f t="shared" si="21"/>
        <v>Jake</v>
      </c>
      <c r="D351" s="39" t="str">
        <f t="shared" si="22"/>
        <v>McCabe</v>
      </c>
      <c r="E351" s="39" t="str">
        <f t="shared" si="23"/>
        <v>Jake McCabe</v>
      </c>
      <c r="F351" t="s">
        <v>1041</v>
      </c>
      <c r="G351" t="s">
        <v>382</v>
      </c>
      <c r="H351" s="292">
        <v>1600000</v>
      </c>
      <c r="I351" s="292">
        <v>0</v>
      </c>
      <c r="J351" s="292">
        <v>1775000</v>
      </c>
      <c r="K351" s="292" t="s">
        <v>8</v>
      </c>
      <c r="L351" s="292">
        <v>0</v>
      </c>
      <c r="M351" s="292">
        <v>0</v>
      </c>
      <c r="N351" s="292">
        <v>0</v>
      </c>
    </row>
    <row r="352" spans="1:14" x14ac:dyDescent="0.25">
      <c r="A352" t="s">
        <v>500</v>
      </c>
      <c r="B352" s="39">
        <f t="shared" si="20"/>
        <v>5</v>
      </c>
      <c r="C352" s="39" t="str">
        <f t="shared" si="21"/>
        <v>Jake</v>
      </c>
      <c r="D352" s="39" t="str">
        <f t="shared" si="22"/>
        <v>Muzzin</v>
      </c>
      <c r="E352" s="39" t="str">
        <f t="shared" si="23"/>
        <v>Jake Muzzin</v>
      </c>
      <c r="F352" t="s">
        <v>1014</v>
      </c>
      <c r="G352" t="s">
        <v>382</v>
      </c>
      <c r="H352" s="292">
        <v>4000000</v>
      </c>
      <c r="I352" s="292">
        <v>4000000</v>
      </c>
      <c r="J352" s="292">
        <v>4450000</v>
      </c>
      <c r="K352" s="292">
        <v>4450000</v>
      </c>
      <c r="L352" s="292" t="s">
        <v>7</v>
      </c>
      <c r="M352" s="292">
        <v>0</v>
      </c>
      <c r="N352" s="292">
        <v>0</v>
      </c>
    </row>
    <row r="353" spans="1:14" x14ac:dyDescent="0.25">
      <c r="A353" t="s">
        <v>410</v>
      </c>
      <c r="B353" s="39">
        <f t="shared" si="20"/>
        <v>5</v>
      </c>
      <c r="C353" s="39" t="str">
        <f t="shared" si="21"/>
        <v>Jake</v>
      </c>
      <c r="D353" s="39" t="str">
        <f t="shared" si="22"/>
        <v>Walman</v>
      </c>
      <c r="E353" s="39" t="str">
        <f t="shared" si="23"/>
        <v>Jake Walman</v>
      </c>
      <c r="F353" t="s">
        <v>1028</v>
      </c>
      <c r="G353" t="s">
        <v>82</v>
      </c>
      <c r="H353" s="292">
        <v>925000</v>
      </c>
      <c r="I353" s="292">
        <v>925000</v>
      </c>
      <c r="J353" s="292">
        <v>925000</v>
      </c>
      <c r="K353" s="292">
        <v>925000</v>
      </c>
      <c r="L353" s="292" t="s">
        <v>8</v>
      </c>
      <c r="M353" s="292">
        <v>0</v>
      </c>
      <c r="N353" s="292">
        <v>0</v>
      </c>
    </row>
    <row r="354" spans="1:14" x14ac:dyDescent="0.25">
      <c r="A354" t="s">
        <v>847</v>
      </c>
      <c r="B354" s="39">
        <f t="shared" si="20"/>
        <v>6</v>
      </c>
      <c r="C354" s="39" t="str">
        <f t="shared" si="21"/>
        <v>Jakob</v>
      </c>
      <c r="D354" s="39" t="str">
        <f t="shared" si="22"/>
        <v>Chychrun</v>
      </c>
      <c r="E354" s="39" t="str">
        <f t="shared" si="23"/>
        <v>Jakob Chychrun</v>
      </c>
      <c r="F354" t="s">
        <v>1034</v>
      </c>
      <c r="G354" t="s">
        <v>382</v>
      </c>
      <c r="H354" s="292">
        <v>1350000</v>
      </c>
      <c r="I354" s="292">
        <v>0</v>
      </c>
      <c r="J354" s="292">
        <v>925000</v>
      </c>
      <c r="K354" s="292" t="s">
        <v>8</v>
      </c>
      <c r="L354" s="292">
        <v>0</v>
      </c>
      <c r="M354" s="292">
        <v>0</v>
      </c>
      <c r="N354" s="292">
        <v>0</v>
      </c>
    </row>
    <row r="355" spans="1:14" x14ac:dyDescent="0.25">
      <c r="A355" t="s">
        <v>547</v>
      </c>
      <c r="B355" s="39">
        <f t="shared" si="20"/>
        <v>6</v>
      </c>
      <c r="C355" s="39" t="str">
        <f t="shared" si="21"/>
        <v>Jakob</v>
      </c>
      <c r="D355" s="39" t="str">
        <f t="shared" si="22"/>
        <v>Forsbacka Karlsson</v>
      </c>
      <c r="E355" s="39" t="str">
        <f t="shared" si="23"/>
        <v>Jakob Forsbacka Karlsson</v>
      </c>
      <c r="F355" t="s">
        <v>1032</v>
      </c>
      <c r="G355" t="s">
        <v>73</v>
      </c>
      <c r="H355" s="292">
        <v>925000</v>
      </c>
      <c r="I355" s="292">
        <v>0</v>
      </c>
      <c r="J355" s="292">
        <v>925000</v>
      </c>
      <c r="K355" s="292" t="s">
        <v>8</v>
      </c>
      <c r="L355" s="292">
        <v>0</v>
      </c>
      <c r="M355" s="292">
        <v>0</v>
      </c>
      <c r="N355" s="292">
        <v>0</v>
      </c>
    </row>
    <row r="356" spans="1:14" x14ac:dyDescent="0.25">
      <c r="A356" t="s">
        <v>704</v>
      </c>
      <c r="B356" s="39">
        <f t="shared" si="20"/>
        <v>6</v>
      </c>
      <c r="C356" s="39" t="str">
        <f t="shared" si="21"/>
        <v>Jakob</v>
      </c>
      <c r="D356" s="39" t="str">
        <f t="shared" si="22"/>
        <v>Silfverberg</v>
      </c>
      <c r="E356" s="39" t="str">
        <f t="shared" si="23"/>
        <v>Jakob Silfverberg</v>
      </c>
      <c r="F356" t="s">
        <v>1019</v>
      </c>
      <c r="G356" t="s">
        <v>93</v>
      </c>
      <c r="H356" s="292">
        <v>3750000</v>
      </c>
      <c r="I356" s="292">
        <v>0</v>
      </c>
      <c r="J356" s="292">
        <v>3750000</v>
      </c>
      <c r="K356" s="292" t="s">
        <v>7</v>
      </c>
      <c r="L356" s="292">
        <v>0</v>
      </c>
      <c r="M356" s="292">
        <v>0</v>
      </c>
      <c r="N356" s="292">
        <v>0</v>
      </c>
    </row>
    <row r="357" spans="1:14" x14ac:dyDescent="0.25">
      <c r="A357" t="s">
        <v>286</v>
      </c>
      <c r="B357" s="39">
        <f t="shared" si="20"/>
        <v>6</v>
      </c>
      <c r="C357" s="39" t="str">
        <f t="shared" si="21"/>
        <v>Jakub</v>
      </c>
      <c r="D357" s="39" t="str">
        <f t="shared" si="22"/>
        <v>Voracek</v>
      </c>
      <c r="E357" s="39" t="str">
        <f t="shared" si="23"/>
        <v>Jakub Voracek</v>
      </c>
      <c r="F357" t="s">
        <v>1023</v>
      </c>
      <c r="G357" t="s">
        <v>88</v>
      </c>
      <c r="H357" s="292">
        <v>8250000</v>
      </c>
      <c r="I357" s="292">
        <v>8250000</v>
      </c>
      <c r="J357" s="292">
        <v>9250000</v>
      </c>
      <c r="K357" s="292">
        <v>9250000</v>
      </c>
      <c r="L357" s="292">
        <v>6250000</v>
      </c>
      <c r="M357" s="292">
        <v>7500000</v>
      </c>
      <c r="N357" s="292">
        <v>6250000</v>
      </c>
    </row>
    <row r="358" spans="1:14" x14ac:dyDescent="0.25">
      <c r="A358" t="s">
        <v>1003</v>
      </c>
      <c r="B358" s="39">
        <f t="shared" si="20"/>
        <v>6</v>
      </c>
      <c r="C358" s="39" t="str">
        <f t="shared" si="21"/>
        <v>Jakub</v>
      </c>
      <c r="D358" s="39" t="str">
        <f t="shared" si="22"/>
        <v>Vrana</v>
      </c>
      <c r="E358" s="39" t="str">
        <f t="shared" si="23"/>
        <v>Jakub Vrana</v>
      </c>
      <c r="F358" t="s">
        <v>1015</v>
      </c>
      <c r="G358" t="s">
        <v>93</v>
      </c>
      <c r="H358" s="292">
        <v>1363330</v>
      </c>
      <c r="I358" s="292">
        <v>0</v>
      </c>
      <c r="J358" s="292">
        <v>832500</v>
      </c>
      <c r="K358" s="292" t="s">
        <v>8</v>
      </c>
      <c r="L358" s="292">
        <v>0</v>
      </c>
      <c r="M358" s="292">
        <v>0</v>
      </c>
      <c r="N358" s="292">
        <v>0</v>
      </c>
    </row>
    <row r="359" spans="1:14" x14ac:dyDescent="0.25">
      <c r="A359" t="s">
        <v>548</v>
      </c>
      <c r="B359" s="39">
        <f t="shared" si="20"/>
        <v>6</v>
      </c>
      <c r="C359" s="39" t="str">
        <f t="shared" si="21"/>
        <v>Jakub</v>
      </c>
      <c r="D359" s="39" t="str">
        <f t="shared" si="22"/>
        <v>Zboril</v>
      </c>
      <c r="E359" s="39" t="str">
        <f t="shared" si="23"/>
        <v>Jakub Zboril</v>
      </c>
      <c r="F359" t="s">
        <v>1032</v>
      </c>
      <c r="G359" t="s">
        <v>82</v>
      </c>
      <c r="H359" s="292">
        <v>1288330</v>
      </c>
      <c r="I359" s="292">
        <v>1288330</v>
      </c>
      <c r="J359" s="292">
        <v>832500</v>
      </c>
      <c r="K359" s="292">
        <v>832500</v>
      </c>
      <c r="L359" s="292" t="s">
        <v>8</v>
      </c>
      <c r="M359" s="292">
        <v>0</v>
      </c>
      <c r="N359" s="292">
        <v>0</v>
      </c>
    </row>
    <row r="360" spans="1:14" x14ac:dyDescent="0.25">
      <c r="A360" t="s">
        <v>834</v>
      </c>
      <c r="B360" s="39">
        <f t="shared" si="20"/>
        <v>6</v>
      </c>
      <c r="C360" s="39" t="str">
        <f t="shared" si="21"/>
        <v>Jalen</v>
      </c>
      <c r="D360" s="39" t="str">
        <f t="shared" si="22"/>
        <v>Chatfield</v>
      </c>
      <c r="E360" s="39" t="str">
        <f t="shared" si="23"/>
        <v>Jalen Chatfield</v>
      </c>
      <c r="F360" t="s">
        <v>1039</v>
      </c>
      <c r="G360" t="s">
        <v>88</v>
      </c>
      <c r="H360" s="292">
        <v>765000</v>
      </c>
      <c r="I360" s="292">
        <v>765000</v>
      </c>
      <c r="J360" s="292">
        <v>765000</v>
      </c>
      <c r="K360" s="292">
        <v>820000</v>
      </c>
      <c r="L360" s="292" t="s">
        <v>8</v>
      </c>
      <c r="M360" s="292">
        <v>0</v>
      </c>
      <c r="N360" s="292">
        <v>0</v>
      </c>
    </row>
    <row r="361" spans="1:14" x14ac:dyDescent="0.25">
      <c r="A361" t="s">
        <v>859</v>
      </c>
      <c r="B361" s="39">
        <f t="shared" si="20"/>
        <v>6</v>
      </c>
      <c r="C361" s="39" t="str">
        <f t="shared" si="21"/>
        <v>Jalen</v>
      </c>
      <c r="D361" s="39" t="str">
        <f t="shared" si="22"/>
        <v>Smereck</v>
      </c>
      <c r="E361" s="39" t="str">
        <f t="shared" si="23"/>
        <v>Jalen Smereck</v>
      </c>
      <c r="F361" t="s">
        <v>1034</v>
      </c>
      <c r="G361" t="s">
        <v>82</v>
      </c>
      <c r="H361" s="292">
        <v>676667</v>
      </c>
      <c r="I361" s="292">
        <v>676667</v>
      </c>
      <c r="J361" s="292">
        <v>680000</v>
      </c>
      <c r="K361" s="292">
        <v>700000</v>
      </c>
      <c r="L361" s="292" t="s">
        <v>8</v>
      </c>
      <c r="M361" s="292">
        <v>0</v>
      </c>
      <c r="N361" s="292">
        <v>0</v>
      </c>
    </row>
    <row r="362" spans="1:14" x14ac:dyDescent="0.25">
      <c r="A362" t="s">
        <v>484</v>
      </c>
      <c r="B362" s="39">
        <f t="shared" si="20"/>
        <v>6</v>
      </c>
      <c r="C362" s="39" t="str">
        <f t="shared" si="21"/>
        <v>James</v>
      </c>
      <c r="D362" s="39" t="str">
        <f t="shared" si="22"/>
        <v>Reimer</v>
      </c>
      <c r="E362" s="39" t="str">
        <f t="shared" si="23"/>
        <v>James Reimer</v>
      </c>
      <c r="F362" t="s">
        <v>1029</v>
      </c>
      <c r="G362" t="s">
        <v>127</v>
      </c>
      <c r="H362" s="292">
        <v>3400000</v>
      </c>
      <c r="I362" s="292">
        <v>3400000</v>
      </c>
      <c r="J362" s="292">
        <v>3100000</v>
      </c>
      <c r="K362" s="292">
        <v>3100000</v>
      </c>
      <c r="L362" s="292">
        <v>3100000</v>
      </c>
      <c r="M362" s="292" t="s">
        <v>7</v>
      </c>
      <c r="N362" s="292">
        <v>0</v>
      </c>
    </row>
    <row r="363" spans="1:14" x14ac:dyDescent="0.25">
      <c r="A363" t="s">
        <v>245</v>
      </c>
      <c r="B363" s="39">
        <f t="shared" si="20"/>
        <v>6</v>
      </c>
      <c r="C363" s="39" t="str">
        <f t="shared" si="21"/>
        <v>Jamie</v>
      </c>
      <c r="D363" s="39" t="str">
        <f t="shared" si="22"/>
        <v>Benn</v>
      </c>
      <c r="E363" s="39" t="str">
        <f t="shared" si="23"/>
        <v>Jamie Benn</v>
      </c>
      <c r="F363" t="s">
        <v>1017</v>
      </c>
      <c r="G363" t="s">
        <v>93</v>
      </c>
      <c r="H363" s="292">
        <v>9500000</v>
      </c>
      <c r="I363" s="292">
        <v>9500000</v>
      </c>
      <c r="J363" s="292">
        <v>13000000</v>
      </c>
      <c r="K363" s="292">
        <v>13000000</v>
      </c>
      <c r="L363" s="292">
        <v>9000000</v>
      </c>
      <c r="M363" s="292">
        <v>8500000</v>
      </c>
      <c r="N363" s="292">
        <v>6500000</v>
      </c>
    </row>
    <row r="364" spans="1:14" x14ac:dyDescent="0.25">
      <c r="A364" t="s">
        <v>476</v>
      </c>
      <c r="B364" s="39">
        <f t="shared" si="20"/>
        <v>6</v>
      </c>
      <c r="C364" s="39" t="str">
        <f t="shared" si="21"/>
        <v>Jamie</v>
      </c>
      <c r="D364" s="39" t="str">
        <f t="shared" si="22"/>
        <v>McGinn</v>
      </c>
      <c r="E364" s="39" t="str">
        <f t="shared" si="23"/>
        <v>Jamie McGinn</v>
      </c>
      <c r="F364" t="s">
        <v>1029</v>
      </c>
      <c r="G364" t="s">
        <v>93</v>
      </c>
      <c r="H364" s="292">
        <v>3333330</v>
      </c>
      <c r="I364" s="292">
        <v>0</v>
      </c>
      <c r="J364" s="292">
        <v>3500000</v>
      </c>
      <c r="K364" s="292" t="s">
        <v>7</v>
      </c>
      <c r="L364" s="292">
        <v>0</v>
      </c>
      <c r="M364" s="292">
        <v>0</v>
      </c>
      <c r="N364" s="292">
        <v>0</v>
      </c>
    </row>
    <row r="365" spans="1:14" x14ac:dyDescent="0.25">
      <c r="A365" t="s">
        <v>985</v>
      </c>
      <c r="B365" s="39">
        <f t="shared" si="20"/>
        <v>6</v>
      </c>
      <c r="C365" s="39" t="str">
        <f t="shared" si="21"/>
        <v>Janne</v>
      </c>
      <c r="D365" s="39" t="str">
        <f t="shared" si="22"/>
        <v>Kuokkanen</v>
      </c>
      <c r="E365" s="39" t="str">
        <f t="shared" si="23"/>
        <v>Janne Kuokkanen</v>
      </c>
      <c r="F365" t="s">
        <v>1038</v>
      </c>
      <c r="G365" t="s">
        <v>73</v>
      </c>
      <c r="H365" s="292">
        <v>925000</v>
      </c>
      <c r="I365" s="292">
        <v>925000</v>
      </c>
      <c r="J365" s="292">
        <v>842500</v>
      </c>
      <c r="K365" s="292">
        <v>892500</v>
      </c>
      <c r="L365" s="292" t="s">
        <v>8</v>
      </c>
      <c r="M365" s="292">
        <v>0</v>
      </c>
      <c r="N365" s="292">
        <v>0</v>
      </c>
    </row>
    <row r="366" spans="1:14" x14ac:dyDescent="0.25">
      <c r="A366" t="s">
        <v>874</v>
      </c>
      <c r="B366" s="39">
        <f t="shared" si="20"/>
        <v>7</v>
      </c>
      <c r="C366" s="39" t="str">
        <f t="shared" si="21"/>
        <v>Jansen</v>
      </c>
      <c r="D366" s="39" t="str">
        <f t="shared" si="22"/>
        <v>Harkins</v>
      </c>
      <c r="E366" s="39" t="str">
        <f t="shared" si="23"/>
        <v>Jansen Harkins</v>
      </c>
      <c r="F366" t="s">
        <v>1026</v>
      </c>
      <c r="G366" t="s">
        <v>73</v>
      </c>
      <c r="H366" s="292">
        <v>925000</v>
      </c>
      <c r="I366" s="292">
        <v>925000</v>
      </c>
      <c r="J366" s="292">
        <v>742500</v>
      </c>
      <c r="K366" s="292">
        <v>817500</v>
      </c>
      <c r="L366" s="292" t="s">
        <v>8</v>
      </c>
      <c r="M366" s="292">
        <v>0</v>
      </c>
      <c r="N366" s="292">
        <v>0</v>
      </c>
    </row>
    <row r="367" spans="1:14" x14ac:dyDescent="0.25">
      <c r="A367" t="s">
        <v>460</v>
      </c>
      <c r="B367" s="39">
        <f t="shared" si="20"/>
        <v>6</v>
      </c>
      <c r="C367" s="39" t="str">
        <f t="shared" si="21"/>
        <v>Jared</v>
      </c>
      <c r="D367" s="39" t="str">
        <f t="shared" si="22"/>
        <v>Spurgeon</v>
      </c>
      <c r="E367" s="39" t="str">
        <f t="shared" si="23"/>
        <v>Jared Spurgeon</v>
      </c>
      <c r="F367" t="s">
        <v>1027</v>
      </c>
      <c r="G367" t="s">
        <v>381</v>
      </c>
      <c r="H367" s="292">
        <v>5187500</v>
      </c>
      <c r="I367" s="292">
        <v>5187500</v>
      </c>
      <c r="J367" s="292">
        <v>5500000</v>
      </c>
      <c r="K367" s="292">
        <v>5500000</v>
      </c>
      <c r="L367" s="292" t="s">
        <v>7</v>
      </c>
      <c r="M367" s="292">
        <v>0</v>
      </c>
      <c r="N367" s="292">
        <v>0</v>
      </c>
    </row>
    <row r="368" spans="1:14" x14ac:dyDescent="0.25">
      <c r="A368" t="s">
        <v>173</v>
      </c>
      <c r="B368" s="39">
        <f t="shared" si="20"/>
        <v>6</v>
      </c>
      <c r="C368" s="39" t="str">
        <f t="shared" si="21"/>
        <v>Jaret</v>
      </c>
      <c r="D368" s="39" t="str">
        <f t="shared" si="22"/>
        <v>Anderson-Dolan</v>
      </c>
      <c r="E368" s="39" t="str">
        <f t="shared" si="23"/>
        <v>Jaret Anderson-Dolan</v>
      </c>
      <c r="F368" t="s">
        <v>1014</v>
      </c>
      <c r="G368" t="s">
        <v>73</v>
      </c>
      <c r="H368" s="292">
        <v>925000</v>
      </c>
      <c r="I368" s="292">
        <v>925000</v>
      </c>
      <c r="J368" s="292">
        <v>742500</v>
      </c>
      <c r="K368" s="292">
        <v>792500</v>
      </c>
      <c r="L368" s="292" t="s">
        <v>8</v>
      </c>
      <c r="M368" s="292">
        <v>0</v>
      </c>
      <c r="N368" s="292">
        <v>0</v>
      </c>
    </row>
    <row r="369" spans="1:14" x14ac:dyDescent="0.25">
      <c r="A369" t="s">
        <v>846</v>
      </c>
      <c r="B369" s="39">
        <f t="shared" si="20"/>
        <v>6</v>
      </c>
      <c r="C369" s="39" t="str">
        <f t="shared" si="21"/>
        <v>Jason</v>
      </c>
      <c r="D369" s="39" t="str">
        <f t="shared" si="22"/>
        <v>Demers</v>
      </c>
      <c r="E369" s="39" t="str">
        <f t="shared" si="23"/>
        <v>Jason Demers</v>
      </c>
      <c r="F369" t="s">
        <v>1034</v>
      </c>
      <c r="G369" t="s">
        <v>381</v>
      </c>
      <c r="H369" s="292">
        <v>4500000</v>
      </c>
      <c r="I369" s="292">
        <v>4500000</v>
      </c>
      <c r="J369" s="292">
        <v>4400000</v>
      </c>
      <c r="K369" s="292">
        <v>3600000</v>
      </c>
      <c r="L369" s="292">
        <v>3600000</v>
      </c>
      <c r="M369" s="292" t="s">
        <v>7</v>
      </c>
      <c r="N369" s="292">
        <v>0</v>
      </c>
    </row>
    <row r="370" spans="1:14" x14ac:dyDescent="0.25">
      <c r="A370" t="s">
        <v>727</v>
      </c>
      <c r="B370" s="39">
        <f t="shared" si="20"/>
        <v>6</v>
      </c>
      <c r="C370" s="39" t="str">
        <f t="shared" si="21"/>
        <v>Jason</v>
      </c>
      <c r="D370" s="39" t="str">
        <f t="shared" si="22"/>
        <v>Pominville</v>
      </c>
      <c r="E370" s="39" t="str">
        <f t="shared" si="23"/>
        <v>Jason Pominville</v>
      </c>
      <c r="F370" t="s">
        <v>1041</v>
      </c>
      <c r="G370" t="s">
        <v>88</v>
      </c>
      <c r="H370" s="292">
        <v>5600000</v>
      </c>
      <c r="I370" s="292">
        <v>0</v>
      </c>
      <c r="J370" s="292">
        <v>5000000</v>
      </c>
      <c r="K370" s="292" t="s">
        <v>7</v>
      </c>
      <c r="L370" s="292">
        <v>0</v>
      </c>
      <c r="M370" s="292">
        <v>0</v>
      </c>
      <c r="N370" s="292">
        <v>0</v>
      </c>
    </row>
    <row r="371" spans="1:14" x14ac:dyDescent="0.25">
      <c r="A371" t="s">
        <v>1054</v>
      </c>
      <c r="B371" s="39">
        <f t="shared" si="20"/>
        <v>6</v>
      </c>
      <c r="C371" s="39" t="str">
        <f t="shared" si="21"/>
        <v>Jason</v>
      </c>
      <c r="D371" s="39" t="str">
        <f t="shared" si="22"/>
        <v>Spezza</v>
      </c>
      <c r="E371" s="39" t="str">
        <f t="shared" si="23"/>
        <v>Jason Spezza</v>
      </c>
      <c r="F371" t="s">
        <v>1017</v>
      </c>
      <c r="G371" t="s">
        <v>73</v>
      </c>
      <c r="H371" s="292">
        <v>7500000</v>
      </c>
      <c r="I371" s="292">
        <v>0</v>
      </c>
      <c r="J371" s="292">
        <v>7500000</v>
      </c>
      <c r="K371" s="292" t="s">
        <v>7</v>
      </c>
      <c r="L371" s="292">
        <v>0</v>
      </c>
      <c r="M371" s="292">
        <v>0</v>
      </c>
      <c r="N371" s="292">
        <v>0</v>
      </c>
    </row>
    <row r="372" spans="1:14" x14ac:dyDescent="0.25">
      <c r="A372" t="s">
        <v>406</v>
      </c>
      <c r="B372" s="39">
        <f t="shared" si="20"/>
        <v>4</v>
      </c>
      <c r="C372" s="39" t="str">
        <f t="shared" si="21"/>
        <v>Jay</v>
      </c>
      <c r="D372" s="39" t="str">
        <f t="shared" si="22"/>
        <v>Bouwmeester</v>
      </c>
      <c r="E372" s="39" t="str">
        <f t="shared" si="23"/>
        <v>Jay Bouwmeester</v>
      </c>
      <c r="F372" t="s">
        <v>1028</v>
      </c>
      <c r="G372" t="s">
        <v>382</v>
      </c>
      <c r="H372" s="292">
        <v>5400000</v>
      </c>
      <c r="I372" s="292">
        <v>0</v>
      </c>
      <c r="J372" s="292">
        <v>5400000</v>
      </c>
      <c r="K372" s="292" t="s">
        <v>7</v>
      </c>
      <c r="L372" s="292">
        <v>0</v>
      </c>
      <c r="M372" s="292">
        <v>0</v>
      </c>
      <c r="N372" s="292">
        <v>0</v>
      </c>
    </row>
    <row r="373" spans="1:14" x14ac:dyDescent="0.25">
      <c r="A373" t="s">
        <v>725</v>
      </c>
      <c r="B373" s="39">
        <f t="shared" si="20"/>
        <v>7</v>
      </c>
      <c r="C373" s="39" t="str">
        <f t="shared" si="21"/>
        <v>Jaycob</v>
      </c>
      <c r="D373" s="39" t="str">
        <f t="shared" si="22"/>
        <v>Megna</v>
      </c>
      <c r="E373" s="39" t="str">
        <f t="shared" si="23"/>
        <v>Jaycob Megna</v>
      </c>
      <c r="F373" t="s">
        <v>1019</v>
      </c>
      <c r="G373" t="s">
        <v>82</v>
      </c>
      <c r="H373" s="292">
        <v>650000</v>
      </c>
      <c r="I373" s="292">
        <v>0</v>
      </c>
      <c r="J373" s="292">
        <v>650000</v>
      </c>
      <c r="K373" s="292" t="s">
        <v>8</v>
      </c>
      <c r="L373" s="292">
        <v>0</v>
      </c>
      <c r="M373" s="292">
        <v>0</v>
      </c>
      <c r="N373" s="292">
        <v>0</v>
      </c>
    </row>
    <row r="374" spans="1:14" x14ac:dyDescent="0.25">
      <c r="A374" t="s">
        <v>1148</v>
      </c>
      <c r="B374" s="39">
        <f t="shared" si="20"/>
        <v>14</v>
      </c>
      <c r="C374" s="39" t="str">
        <f t="shared" si="21"/>
        <v>Jean-Francois</v>
      </c>
      <c r="D374" s="39" t="str">
        <f t="shared" si="22"/>
        <v>Berube</v>
      </c>
      <c r="E374" s="39" t="str">
        <f t="shared" si="23"/>
        <v>Jean-Francois Berube</v>
      </c>
      <c r="F374" t="s">
        <v>1013</v>
      </c>
      <c r="G374" t="s">
        <v>127</v>
      </c>
      <c r="H374" s="292">
        <v>700000</v>
      </c>
      <c r="I374" s="292">
        <v>0</v>
      </c>
      <c r="J374" s="292">
        <v>700000</v>
      </c>
      <c r="K374" s="292" t="s">
        <v>7</v>
      </c>
      <c r="L374" s="292">
        <v>0</v>
      </c>
      <c r="M374" s="292">
        <v>0</v>
      </c>
      <c r="N374" s="292">
        <v>0</v>
      </c>
    </row>
    <row r="375" spans="1:14" x14ac:dyDescent="0.25">
      <c r="A375" t="s">
        <v>681</v>
      </c>
      <c r="B375" s="39">
        <f t="shared" si="20"/>
        <v>13</v>
      </c>
      <c r="C375" s="39" t="str">
        <f t="shared" si="21"/>
        <v>Jean-Gabriel</v>
      </c>
      <c r="D375" s="39" t="str">
        <f t="shared" si="22"/>
        <v>Pageau</v>
      </c>
      <c r="E375" s="39" t="str">
        <f t="shared" si="23"/>
        <v>Jean-Gabriel Pageau</v>
      </c>
      <c r="F375" t="s">
        <v>1031</v>
      </c>
      <c r="G375" t="s">
        <v>73</v>
      </c>
      <c r="H375" s="292">
        <v>3100000</v>
      </c>
      <c r="I375" s="292">
        <v>3100000</v>
      </c>
      <c r="J375" s="292">
        <v>3300000</v>
      </c>
      <c r="K375" s="292">
        <v>3400000</v>
      </c>
      <c r="L375" s="292" t="s">
        <v>8</v>
      </c>
      <c r="M375" s="292">
        <v>0</v>
      </c>
      <c r="N375" s="292">
        <v>0</v>
      </c>
    </row>
    <row r="376" spans="1:14" x14ac:dyDescent="0.25">
      <c r="A376" t="s">
        <v>1080</v>
      </c>
      <c r="B376" s="39">
        <f t="shared" si="20"/>
        <v>5</v>
      </c>
      <c r="C376" s="39" t="str">
        <f t="shared" si="21"/>
        <v>Jeff</v>
      </c>
      <c r="D376" s="39" t="str">
        <f t="shared" si="22"/>
        <v>Carter</v>
      </c>
      <c r="E376" s="39" t="str">
        <f t="shared" si="23"/>
        <v>Jeff Carter</v>
      </c>
      <c r="F376" t="s">
        <v>1014</v>
      </c>
      <c r="G376" t="s">
        <v>73</v>
      </c>
      <c r="H376" s="292">
        <v>5272730</v>
      </c>
      <c r="I376" s="292">
        <v>5272730</v>
      </c>
      <c r="J376" s="292">
        <v>5000000</v>
      </c>
      <c r="K376" s="292">
        <v>3000000</v>
      </c>
      <c r="L376" s="292">
        <v>2000000</v>
      </c>
      <c r="M376" s="292">
        <v>2000000</v>
      </c>
      <c r="N376" s="292" t="s">
        <v>7</v>
      </c>
    </row>
    <row r="377" spans="1:14" x14ac:dyDescent="0.25">
      <c r="A377" t="s">
        <v>784</v>
      </c>
      <c r="B377" s="39">
        <f t="shared" si="20"/>
        <v>5</v>
      </c>
      <c r="C377" s="39" t="str">
        <f t="shared" si="21"/>
        <v>Jeff</v>
      </c>
      <c r="D377" s="39" t="str">
        <f t="shared" si="22"/>
        <v>Petry</v>
      </c>
      <c r="E377" s="39" t="str">
        <f t="shared" si="23"/>
        <v>Jeff Petry</v>
      </c>
      <c r="F377" t="s">
        <v>1025</v>
      </c>
      <c r="G377" t="s">
        <v>381</v>
      </c>
      <c r="H377" s="292">
        <v>5500000</v>
      </c>
      <c r="I377" s="292">
        <v>5500000</v>
      </c>
      <c r="J377" s="292">
        <v>5000000</v>
      </c>
      <c r="K377" s="292">
        <v>4000000</v>
      </c>
      <c r="L377" s="292">
        <v>4000000</v>
      </c>
      <c r="M377" s="292" t="s">
        <v>7</v>
      </c>
      <c r="N377" s="292">
        <v>0</v>
      </c>
    </row>
    <row r="378" spans="1:14" x14ac:dyDescent="0.25">
      <c r="A378" t="s">
        <v>726</v>
      </c>
      <c r="B378" s="39">
        <f t="shared" si="20"/>
        <v>5</v>
      </c>
      <c r="C378" s="39" t="str">
        <f t="shared" si="21"/>
        <v>Jeff</v>
      </c>
      <c r="D378" s="39" t="str">
        <f t="shared" si="22"/>
        <v>Skinner</v>
      </c>
      <c r="E378" s="39" t="str">
        <f t="shared" si="23"/>
        <v>Jeff Skinner</v>
      </c>
      <c r="F378" t="s">
        <v>1041</v>
      </c>
      <c r="G378" t="s">
        <v>93</v>
      </c>
      <c r="H378" s="292">
        <v>5725000</v>
      </c>
      <c r="I378" s="292">
        <v>0</v>
      </c>
      <c r="J378" s="292">
        <v>6000000</v>
      </c>
      <c r="K378" s="292" t="s">
        <v>7</v>
      </c>
      <c r="L378" s="292">
        <v>0</v>
      </c>
      <c r="M378" s="292">
        <v>0</v>
      </c>
      <c r="N378" s="292">
        <v>0</v>
      </c>
    </row>
    <row r="379" spans="1:14" x14ac:dyDescent="0.25">
      <c r="A379" t="s">
        <v>432</v>
      </c>
      <c r="B379" s="39">
        <f t="shared" si="20"/>
        <v>5</v>
      </c>
      <c r="C379" s="39" t="str">
        <f t="shared" si="21"/>
        <v>Jeff</v>
      </c>
      <c r="D379" s="39" t="str">
        <f t="shared" si="22"/>
        <v>Taylor</v>
      </c>
      <c r="E379" s="39" t="str">
        <f t="shared" si="23"/>
        <v>Jeff Taylor</v>
      </c>
      <c r="F379" t="s">
        <v>1016</v>
      </c>
      <c r="G379" t="s">
        <v>82</v>
      </c>
      <c r="H379" s="292">
        <v>925000</v>
      </c>
      <c r="I379" s="292">
        <v>0</v>
      </c>
      <c r="J379" s="292">
        <v>742500</v>
      </c>
      <c r="K379" s="292" t="s">
        <v>8</v>
      </c>
      <c r="L379" s="292">
        <v>0</v>
      </c>
      <c r="M379" s="292">
        <v>0</v>
      </c>
      <c r="N379" s="292">
        <v>0</v>
      </c>
    </row>
    <row r="380" spans="1:14" x14ac:dyDescent="0.25">
      <c r="A380" t="s">
        <v>852</v>
      </c>
      <c r="B380" s="39">
        <f t="shared" si="20"/>
        <v>5</v>
      </c>
      <c r="C380" s="39" t="str">
        <f t="shared" si="21"/>
        <v>Jens</v>
      </c>
      <c r="D380" s="39" t="str">
        <f t="shared" si="22"/>
        <v>Looke</v>
      </c>
      <c r="E380" s="39" t="str">
        <f t="shared" si="23"/>
        <v>Jens Looke</v>
      </c>
      <c r="F380" t="s">
        <v>1034</v>
      </c>
      <c r="G380" t="s">
        <v>88</v>
      </c>
      <c r="H380" s="292">
        <v>925000</v>
      </c>
      <c r="I380" s="292">
        <v>925000</v>
      </c>
      <c r="J380" s="292">
        <v>742500</v>
      </c>
      <c r="K380" s="292">
        <v>817500</v>
      </c>
      <c r="L380" s="292" t="s">
        <v>8</v>
      </c>
      <c r="M380" s="292">
        <v>0</v>
      </c>
      <c r="N380" s="292">
        <v>0</v>
      </c>
    </row>
    <row r="381" spans="1:14" x14ac:dyDescent="0.25">
      <c r="A381" t="s">
        <v>793</v>
      </c>
      <c r="B381" s="39">
        <f t="shared" si="20"/>
        <v>9</v>
      </c>
      <c r="C381" s="39" t="str">
        <f t="shared" si="21"/>
        <v>Jeremiah</v>
      </c>
      <c r="D381" s="39" t="str">
        <f t="shared" si="22"/>
        <v>Addison</v>
      </c>
      <c r="E381" s="39" t="str">
        <f t="shared" si="23"/>
        <v>Jeremiah Addison</v>
      </c>
      <c r="F381" t="s">
        <v>1025</v>
      </c>
      <c r="G381" t="s">
        <v>93</v>
      </c>
      <c r="H381" s="292">
        <v>720000</v>
      </c>
      <c r="I381" s="292">
        <v>720000</v>
      </c>
      <c r="J381" s="292">
        <v>700000</v>
      </c>
      <c r="K381" s="292">
        <v>740000</v>
      </c>
      <c r="L381" s="292" t="s">
        <v>8</v>
      </c>
      <c r="M381" s="292">
        <v>0</v>
      </c>
      <c r="N381" s="292">
        <v>0</v>
      </c>
    </row>
    <row r="382" spans="1:14" x14ac:dyDescent="0.25">
      <c r="A382" t="s">
        <v>945</v>
      </c>
      <c r="B382" s="39">
        <f t="shared" si="20"/>
        <v>7</v>
      </c>
      <c r="C382" s="39" t="str">
        <f t="shared" si="21"/>
        <v>Jeremy</v>
      </c>
      <c r="D382" s="39" t="str">
        <f t="shared" si="22"/>
        <v>Bracco</v>
      </c>
      <c r="E382" s="39" t="str">
        <f t="shared" si="23"/>
        <v>Jeremy Bracco</v>
      </c>
      <c r="F382" t="s">
        <v>1036</v>
      </c>
      <c r="G382" t="s">
        <v>88</v>
      </c>
      <c r="H382" s="292">
        <v>925000</v>
      </c>
      <c r="I382" s="292">
        <v>925000</v>
      </c>
      <c r="J382" s="292">
        <v>842500</v>
      </c>
      <c r="K382" s="292">
        <v>842500</v>
      </c>
      <c r="L382" s="292" t="s">
        <v>8</v>
      </c>
      <c r="M382" s="292">
        <v>0</v>
      </c>
      <c r="N382" s="292">
        <v>0</v>
      </c>
    </row>
    <row r="383" spans="1:14" x14ac:dyDescent="0.25">
      <c r="A383" t="s">
        <v>1142</v>
      </c>
      <c r="B383" s="39">
        <f t="shared" si="20"/>
        <v>7</v>
      </c>
      <c r="C383" s="39" t="str">
        <f t="shared" si="21"/>
        <v>Jeremy</v>
      </c>
      <c r="D383" s="39" t="str">
        <f t="shared" si="22"/>
        <v>Lauzon</v>
      </c>
      <c r="E383" s="39" t="str">
        <f t="shared" si="23"/>
        <v>Jeremy Lauzon</v>
      </c>
      <c r="F383" t="s">
        <v>1032</v>
      </c>
      <c r="G383" t="s">
        <v>82</v>
      </c>
      <c r="H383" s="292">
        <v>863333</v>
      </c>
      <c r="I383" s="292">
        <v>863333</v>
      </c>
      <c r="J383" s="292">
        <v>725000</v>
      </c>
      <c r="K383" s="292">
        <v>775000</v>
      </c>
      <c r="L383" s="292" t="s">
        <v>8</v>
      </c>
      <c r="M383" s="292">
        <v>0</v>
      </c>
      <c r="N383" s="292">
        <v>0</v>
      </c>
    </row>
    <row r="384" spans="1:14" x14ac:dyDescent="0.25">
      <c r="A384" t="s">
        <v>324</v>
      </c>
      <c r="B384" s="39">
        <f t="shared" si="20"/>
        <v>7</v>
      </c>
      <c r="C384" s="39" t="str">
        <f t="shared" si="21"/>
        <v>Jesper</v>
      </c>
      <c r="D384" s="39" t="str">
        <f t="shared" si="22"/>
        <v>Bratt</v>
      </c>
      <c r="E384" s="39" t="str">
        <f t="shared" si="23"/>
        <v>Jesper Bratt</v>
      </c>
      <c r="F384" t="s">
        <v>1040</v>
      </c>
      <c r="G384" t="s">
        <v>93</v>
      </c>
      <c r="H384" s="292">
        <v>825000</v>
      </c>
      <c r="I384" s="292">
        <v>825000</v>
      </c>
      <c r="J384" s="292">
        <v>732500</v>
      </c>
      <c r="K384" s="292">
        <v>782500</v>
      </c>
      <c r="L384" s="292" t="s">
        <v>8</v>
      </c>
      <c r="M384" s="292">
        <v>0</v>
      </c>
      <c r="N384" s="292">
        <v>0</v>
      </c>
    </row>
    <row r="385" spans="1:14" x14ac:dyDescent="0.25">
      <c r="A385" t="s">
        <v>660</v>
      </c>
      <c r="B385" s="39">
        <f t="shared" si="20"/>
        <v>7</v>
      </c>
      <c r="C385" s="39" t="str">
        <f t="shared" si="21"/>
        <v>Jesper</v>
      </c>
      <c r="D385" s="39" t="str">
        <f t="shared" si="22"/>
        <v>Fast</v>
      </c>
      <c r="E385" s="39" t="str">
        <f t="shared" si="23"/>
        <v>Jesper Fast</v>
      </c>
      <c r="F385" t="s">
        <v>1020</v>
      </c>
      <c r="G385" t="s">
        <v>88</v>
      </c>
      <c r="H385" s="292">
        <v>1850000</v>
      </c>
      <c r="I385" s="292">
        <v>1850000</v>
      </c>
      <c r="J385" s="292">
        <v>1850000</v>
      </c>
      <c r="K385" s="292">
        <v>1950000</v>
      </c>
      <c r="L385" s="292" t="s">
        <v>7</v>
      </c>
      <c r="M385" s="292">
        <v>0</v>
      </c>
      <c r="N385" s="292">
        <v>0</v>
      </c>
    </row>
    <row r="386" spans="1:14" x14ac:dyDescent="0.25">
      <c r="A386" t="s">
        <v>552</v>
      </c>
      <c r="B386" s="39">
        <f t="shared" si="20"/>
        <v>6</v>
      </c>
      <c r="C386" s="39" t="str">
        <f t="shared" si="21"/>
        <v>Jesse</v>
      </c>
      <c r="D386" s="39" t="str">
        <f t="shared" si="22"/>
        <v>Gabrielle</v>
      </c>
      <c r="E386" s="39" t="str">
        <f t="shared" si="23"/>
        <v>Jesse Gabrielle</v>
      </c>
      <c r="F386" t="s">
        <v>1032</v>
      </c>
      <c r="G386" t="s">
        <v>93</v>
      </c>
      <c r="H386" s="292">
        <v>894167</v>
      </c>
      <c r="I386" s="292">
        <v>894167</v>
      </c>
      <c r="J386" s="292">
        <v>742500</v>
      </c>
      <c r="K386" s="292">
        <v>725000</v>
      </c>
      <c r="L386" s="292" t="s">
        <v>8</v>
      </c>
      <c r="M386" s="292">
        <v>0</v>
      </c>
      <c r="N386" s="292">
        <v>0</v>
      </c>
    </row>
    <row r="387" spans="1:14" x14ac:dyDescent="0.25">
      <c r="A387" t="s">
        <v>284</v>
      </c>
      <c r="B387" s="39">
        <f t="shared" ref="B387:B450" si="24">SEARCH(" ",A387,1)</f>
        <v>6</v>
      </c>
      <c r="C387" s="39" t="str">
        <f t="shared" ref="C387:C450" si="25">LEFT(A387,B387-1)</f>
        <v>Jesse</v>
      </c>
      <c r="D387" s="39" t="str">
        <f t="shared" ref="D387:D450" si="26">MID(A387,B387+1,LEN(A387)-B387)</f>
        <v>Puljujarvi</v>
      </c>
      <c r="E387" s="39" t="str">
        <f t="shared" ref="E387:E450" si="27">C387&amp;" "&amp;D387</f>
        <v>Jesse Puljujarvi</v>
      </c>
      <c r="F387" t="s">
        <v>1022</v>
      </c>
      <c r="G387" t="s">
        <v>88</v>
      </c>
      <c r="H387" s="292">
        <v>3425000</v>
      </c>
      <c r="I387" s="292">
        <v>0</v>
      </c>
      <c r="J387" s="292">
        <v>925000</v>
      </c>
      <c r="K387" s="292" t="s">
        <v>8</v>
      </c>
      <c r="L387" s="292">
        <v>0</v>
      </c>
      <c r="M387" s="292">
        <v>0</v>
      </c>
      <c r="N387" s="292">
        <v>0</v>
      </c>
    </row>
    <row r="388" spans="1:14" x14ac:dyDescent="0.25">
      <c r="A388" t="s">
        <v>702</v>
      </c>
      <c r="B388" s="39">
        <f t="shared" si="24"/>
        <v>4</v>
      </c>
      <c r="C388" s="39" t="str">
        <f t="shared" si="25"/>
        <v>Jim</v>
      </c>
      <c r="D388" s="39" t="str">
        <f t="shared" si="26"/>
        <v>O'Brien</v>
      </c>
      <c r="E388" s="39" t="str">
        <f t="shared" si="27"/>
        <v>Jim O'Brien</v>
      </c>
      <c r="F388" t="s">
        <v>1031</v>
      </c>
      <c r="G388" t="s">
        <v>73</v>
      </c>
      <c r="H388" s="292">
        <v>650000</v>
      </c>
      <c r="I388" s="292">
        <v>0</v>
      </c>
      <c r="J388" s="292">
        <v>650000</v>
      </c>
      <c r="K388" s="292" t="s">
        <v>7</v>
      </c>
      <c r="L388" s="292">
        <v>0</v>
      </c>
      <c r="M388" s="292">
        <v>0</v>
      </c>
      <c r="N388" s="292">
        <v>0</v>
      </c>
    </row>
    <row r="389" spans="1:14" x14ac:dyDescent="0.25">
      <c r="A389" t="s">
        <v>387</v>
      </c>
      <c r="B389" s="39">
        <f t="shared" si="24"/>
        <v>6</v>
      </c>
      <c r="C389" s="39" t="str">
        <f t="shared" si="25"/>
        <v>Jimmy</v>
      </c>
      <c r="D389" s="39" t="str">
        <f t="shared" si="26"/>
        <v>Howard</v>
      </c>
      <c r="E389" s="39" t="str">
        <f t="shared" si="27"/>
        <v>Jimmy Howard</v>
      </c>
      <c r="F389" t="s">
        <v>1037</v>
      </c>
      <c r="G389" t="s">
        <v>127</v>
      </c>
      <c r="H389" s="292">
        <v>5291670</v>
      </c>
      <c r="I389" s="292">
        <v>0</v>
      </c>
      <c r="J389" s="292">
        <v>4250000</v>
      </c>
      <c r="K389" s="292" t="s">
        <v>7</v>
      </c>
      <c r="L389" s="292">
        <v>0</v>
      </c>
      <c r="M389" s="292">
        <v>0</v>
      </c>
      <c r="N389" s="292">
        <v>0</v>
      </c>
    </row>
    <row r="390" spans="1:14" x14ac:dyDescent="0.25">
      <c r="A390" t="s">
        <v>581</v>
      </c>
      <c r="B390" s="39">
        <f t="shared" si="24"/>
        <v>7</v>
      </c>
      <c r="C390" s="39" t="str">
        <f t="shared" si="25"/>
        <v>Joakim</v>
      </c>
      <c r="D390" s="39" t="str">
        <f t="shared" si="26"/>
        <v>Ryan</v>
      </c>
      <c r="E390" s="39" t="str">
        <f t="shared" si="27"/>
        <v>Joakim Ryan</v>
      </c>
      <c r="F390" t="s">
        <v>1024</v>
      </c>
      <c r="G390" t="s">
        <v>382</v>
      </c>
      <c r="H390" s="292">
        <v>650000</v>
      </c>
      <c r="I390" s="292">
        <v>0</v>
      </c>
      <c r="J390" s="292">
        <v>650000</v>
      </c>
      <c r="K390" s="292" t="s">
        <v>8</v>
      </c>
      <c r="L390" s="292">
        <v>0</v>
      </c>
      <c r="M390" s="292">
        <v>0</v>
      </c>
      <c r="N390" s="292">
        <v>0</v>
      </c>
    </row>
    <row r="391" spans="1:14" x14ac:dyDescent="0.25">
      <c r="A391" t="s">
        <v>401</v>
      </c>
      <c r="B391" s="39">
        <f t="shared" si="24"/>
        <v>4</v>
      </c>
      <c r="C391" s="39" t="str">
        <f t="shared" si="25"/>
        <v>Joe</v>
      </c>
      <c r="D391" s="39" t="str">
        <f t="shared" si="26"/>
        <v>Hicketts</v>
      </c>
      <c r="E391" s="39" t="str">
        <f t="shared" si="27"/>
        <v>Joe Hicketts</v>
      </c>
      <c r="F391" t="s">
        <v>1037</v>
      </c>
      <c r="G391" t="s">
        <v>82</v>
      </c>
      <c r="H391" s="292">
        <v>635000</v>
      </c>
      <c r="I391" s="292">
        <v>0</v>
      </c>
      <c r="J391" s="292">
        <v>650000</v>
      </c>
      <c r="K391" s="292" t="s">
        <v>8</v>
      </c>
      <c r="L391" s="292">
        <v>0</v>
      </c>
      <c r="M391" s="292">
        <v>0</v>
      </c>
      <c r="N391" s="292">
        <v>0</v>
      </c>
    </row>
    <row r="392" spans="1:14" x14ac:dyDescent="0.25">
      <c r="A392" t="s">
        <v>208</v>
      </c>
      <c r="B392" s="39">
        <f t="shared" si="24"/>
        <v>4</v>
      </c>
      <c r="C392" s="39" t="str">
        <f t="shared" si="25"/>
        <v>Joe</v>
      </c>
      <c r="D392" s="39" t="str">
        <f t="shared" si="26"/>
        <v>Pavelski</v>
      </c>
      <c r="E392" s="39" t="str">
        <f t="shared" si="27"/>
        <v>Joe Pavelski</v>
      </c>
      <c r="F392" t="s">
        <v>1024</v>
      </c>
      <c r="G392" t="s">
        <v>73</v>
      </c>
      <c r="H392" s="292">
        <v>6000000</v>
      </c>
      <c r="I392" s="292">
        <v>0</v>
      </c>
      <c r="J392" s="292">
        <v>6000000</v>
      </c>
      <c r="K392" s="292" t="s">
        <v>7</v>
      </c>
      <c r="L392" s="292">
        <v>0</v>
      </c>
      <c r="M392" s="292">
        <v>0</v>
      </c>
      <c r="N392" s="292">
        <v>0</v>
      </c>
    </row>
    <row r="393" spans="1:14" x14ac:dyDescent="0.25">
      <c r="A393" t="s">
        <v>458</v>
      </c>
      <c r="B393" s="39">
        <f t="shared" si="24"/>
        <v>5</v>
      </c>
      <c r="C393" s="39" t="str">
        <f t="shared" si="25"/>
        <v>Joel</v>
      </c>
      <c r="D393" s="39" t="str">
        <f t="shared" si="26"/>
        <v>Eriksson Ek</v>
      </c>
      <c r="E393" s="39" t="str">
        <f t="shared" si="27"/>
        <v>Joel Eriksson Ek</v>
      </c>
      <c r="F393" t="s">
        <v>1027</v>
      </c>
      <c r="G393" t="s">
        <v>73</v>
      </c>
      <c r="H393" s="292">
        <v>1106670</v>
      </c>
      <c r="I393" s="292">
        <v>0</v>
      </c>
      <c r="J393" s="292">
        <v>832500</v>
      </c>
      <c r="K393" s="292" t="s">
        <v>8</v>
      </c>
      <c r="L393" s="292">
        <v>0</v>
      </c>
      <c r="M393" s="292">
        <v>0</v>
      </c>
      <c r="N393" s="292">
        <v>0</v>
      </c>
    </row>
    <row r="394" spans="1:14" x14ac:dyDescent="0.25">
      <c r="A394" t="s">
        <v>375</v>
      </c>
      <c r="B394" s="39">
        <f t="shared" si="24"/>
        <v>6</v>
      </c>
      <c r="C394" s="39" t="str">
        <f t="shared" si="25"/>
        <v>Johan</v>
      </c>
      <c r="D394" s="39" t="str">
        <f t="shared" si="26"/>
        <v>Franzen</v>
      </c>
      <c r="E394" s="39" t="str">
        <f t="shared" si="27"/>
        <v>Johan Franzen</v>
      </c>
      <c r="F394" t="s">
        <v>1037</v>
      </c>
      <c r="G394" t="s">
        <v>93</v>
      </c>
      <c r="H394" s="292">
        <v>3954550</v>
      </c>
      <c r="I394" s="292">
        <v>3954550</v>
      </c>
      <c r="J394" s="292">
        <v>1000000</v>
      </c>
      <c r="K394" s="292">
        <v>1000000</v>
      </c>
      <c r="L394" s="292" t="s">
        <v>7</v>
      </c>
      <c r="M394" s="292">
        <v>0</v>
      </c>
      <c r="N394" s="292">
        <v>0</v>
      </c>
    </row>
    <row r="395" spans="1:14" x14ac:dyDescent="0.25">
      <c r="A395" t="s">
        <v>730</v>
      </c>
      <c r="B395" s="39">
        <f t="shared" si="24"/>
        <v>6</v>
      </c>
      <c r="C395" s="39" t="str">
        <f t="shared" si="25"/>
        <v>Johan</v>
      </c>
      <c r="D395" s="39" t="str">
        <f t="shared" si="26"/>
        <v>Larsson</v>
      </c>
      <c r="E395" s="39" t="str">
        <f t="shared" si="27"/>
        <v>Johan Larsson</v>
      </c>
      <c r="F395" t="s">
        <v>1041</v>
      </c>
      <c r="G395" t="s">
        <v>93</v>
      </c>
      <c r="H395" s="292">
        <v>1475000</v>
      </c>
      <c r="I395" s="292">
        <v>0</v>
      </c>
      <c r="J395" s="292">
        <v>1550000</v>
      </c>
      <c r="K395" s="292" t="s">
        <v>8</v>
      </c>
      <c r="L395" s="292">
        <v>0</v>
      </c>
      <c r="M395" s="292">
        <v>0</v>
      </c>
      <c r="N395" s="292">
        <v>0</v>
      </c>
    </row>
    <row r="396" spans="1:14" x14ac:dyDescent="0.25">
      <c r="A396" t="s">
        <v>238</v>
      </c>
      <c r="B396" s="39">
        <f t="shared" si="24"/>
        <v>5</v>
      </c>
      <c r="C396" s="39" t="str">
        <f t="shared" si="25"/>
        <v>John</v>
      </c>
      <c r="D396" s="39" t="str">
        <f t="shared" si="26"/>
        <v>Gibson</v>
      </c>
      <c r="E396" s="39" t="str">
        <f t="shared" si="27"/>
        <v>John Gibson</v>
      </c>
      <c r="F396" t="s">
        <v>1019</v>
      </c>
      <c r="G396" t="s">
        <v>127</v>
      </c>
      <c r="H396" s="292">
        <v>2300000</v>
      </c>
      <c r="I396" s="292">
        <v>0</v>
      </c>
      <c r="J396" s="292">
        <v>3300000</v>
      </c>
      <c r="K396" s="292" t="s">
        <v>8</v>
      </c>
      <c r="L396" s="292">
        <v>0</v>
      </c>
      <c r="M396" s="292">
        <v>0</v>
      </c>
      <c r="N396" s="292">
        <v>0</v>
      </c>
    </row>
    <row r="397" spans="1:14" x14ac:dyDescent="0.25">
      <c r="A397" t="s">
        <v>233</v>
      </c>
      <c r="B397" s="39">
        <f t="shared" si="24"/>
        <v>5</v>
      </c>
      <c r="C397" s="39" t="str">
        <f t="shared" si="25"/>
        <v>John</v>
      </c>
      <c r="D397" s="39" t="str">
        <f t="shared" si="26"/>
        <v>Klingberg</v>
      </c>
      <c r="E397" s="39" t="str">
        <f t="shared" si="27"/>
        <v>John Klingberg</v>
      </c>
      <c r="F397" t="s">
        <v>1017</v>
      </c>
      <c r="G397" t="s">
        <v>381</v>
      </c>
      <c r="H397" s="292">
        <v>4250000</v>
      </c>
      <c r="I397" s="292">
        <v>4250000</v>
      </c>
      <c r="J397" s="292">
        <v>4500000</v>
      </c>
      <c r="K397" s="292">
        <v>5000000</v>
      </c>
      <c r="L397" s="292">
        <v>5750000</v>
      </c>
      <c r="M397" s="292">
        <v>6000000</v>
      </c>
      <c r="N397" s="292" t="s">
        <v>7</v>
      </c>
    </row>
    <row r="398" spans="1:14" x14ac:dyDescent="0.25">
      <c r="A398" t="s">
        <v>606</v>
      </c>
      <c r="B398" s="39">
        <f t="shared" si="24"/>
        <v>5</v>
      </c>
      <c r="C398" s="39" t="str">
        <f t="shared" si="25"/>
        <v>John</v>
      </c>
      <c r="D398" s="39" t="str">
        <f t="shared" si="26"/>
        <v>Nyberg</v>
      </c>
      <c r="E398" s="39" t="str">
        <f t="shared" si="27"/>
        <v>John Nyberg</v>
      </c>
      <c r="F398" t="s">
        <v>1017</v>
      </c>
      <c r="G398" t="s">
        <v>82</v>
      </c>
      <c r="H398" s="292">
        <v>745000</v>
      </c>
      <c r="I398" s="292">
        <v>745000</v>
      </c>
      <c r="J398" s="292">
        <v>720000</v>
      </c>
      <c r="K398" s="292">
        <v>795000</v>
      </c>
      <c r="L398" s="292" t="s">
        <v>8</v>
      </c>
      <c r="M398" s="292">
        <v>0</v>
      </c>
      <c r="N398" s="292">
        <v>0</v>
      </c>
    </row>
    <row r="399" spans="1:14" x14ac:dyDescent="0.25">
      <c r="A399" t="s">
        <v>964</v>
      </c>
      <c r="B399" s="39">
        <f t="shared" si="24"/>
        <v>5</v>
      </c>
      <c r="C399" s="39" t="str">
        <f t="shared" si="25"/>
        <v>John</v>
      </c>
      <c r="D399" s="39" t="str">
        <f t="shared" si="26"/>
        <v>Quenneville</v>
      </c>
      <c r="E399" s="39" t="str">
        <f t="shared" si="27"/>
        <v>John Quenneville</v>
      </c>
      <c r="F399" t="s">
        <v>1040</v>
      </c>
      <c r="G399" t="s">
        <v>73</v>
      </c>
      <c r="H399" s="292">
        <v>894167</v>
      </c>
      <c r="I399" s="292">
        <v>0</v>
      </c>
      <c r="J399" s="292">
        <v>750000</v>
      </c>
      <c r="K399" s="292" t="s">
        <v>8</v>
      </c>
      <c r="L399" s="292">
        <v>0</v>
      </c>
      <c r="M399" s="292">
        <v>0</v>
      </c>
      <c r="N399" s="292">
        <v>0</v>
      </c>
    </row>
    <row r="400" spans="1:14" x14ac:dyDescent="0.25">
      <c r="A400" t="s">
        <v>911</v>
      </c>
      <c r="B400" s="39">
        <f t="shared" si="24"/>
        <v>5</v>
      </c>
      <c r="C400" s="39" t="str">
        <f t="shared" si="25"/>
        <v>John</v>
      </c>
      <c r="D400" s="39" t="str">
        <f t="shared" si="26"/>
        <v>Stevens</v>
      </c>
      <c r="E400" s="39" t="str">
        <f t="shared" si="27"/>
        <v>John Stevens</v>
      </c>
      <c r="F400" t="s">
        <v>1042</v>
      </c>
      <c r="G400" t="s">
        <v>73</v>
      </c>
      <c r="H400" s="292">
        <v>695000</v>
      </c>
      <c r="I400" s="292">
        <v>0</v>
      </c>
      <c r="J400" s="292">
        <v>695000</v>
      </c>
      <c r="K400" s="292" t="s">
        <v>8</v>
      </c>
      <c r="L400" s="292">
        <v>0</v>
      </c>
      <c r="M400" s="292">
        <v>0</v>
      </c>
      <c r="N400" s="292">
        <v>0</v>
      </c>
    </row>
    <row r="401" spans="1:14" x14ac:dyDescent="0.25">
      <c r="A401" t="s">
        <v>903</v>
      </c>
      <c r="B401" s="39">
        <f t="shared" si="24"/>
        <v>7</v>
      </c>
      <c r="C401" s="39" t="str">
        <f t="shared" si="25"/>
        <v>Johnny</v>
      </c>
      <c r="D401" s="39" t="str">
        <f t="shared" si="26"/>
        <v>Boychuk</v>
      </c>
      <c r="E401" s="39" t="str">
        <f t="shared" si="27"/>
        <v>Johnny Boychuk</v>
      </c>
      <c r="F401" t="s">
        <v>1042</v>
      </c>
      <c r="G401" t="s">
        <v>381</v>
      </c>
      <c r="H401" s="292">
        <v>6000000</v>
      </c>
      <c r="I401" s="292">
        <v>6000000</v>
      </c>
      <c r="J401" s="292">
        <v>6500000</v>
      </c>
      <c r="K401" s="292">
        <v>6000000</v>
      </c>
      <c r="L401" s="292">
        <v>4000000</v>
      </c>
      <c r="M401" s="292">
        <v>4000000</v>
      </c>
      <c r="N401" s="292" t="s">
        <v>7</v>
      </c>
    </row>
    <row r="402" spans="1:14" x14ac:dyDescent="0.25">
      <c r="A402" t="s">
        <v>288</v>
      </c>
      <c r="B402" s="39">
        <f t="shared" si="24"/>
        <v>7</v>
      </c>
      <c r="C402" s="39" t="str">
        <f t="shared" si="25"/>
        <v>Johnny</v>
      </c>
      <c r="D402" s="39" t="str">
        <f t="shared" si="26"/>
        <v>Gaudreau</v>
      </c>
      <c r="E402" s="39" t="str">
        <f t="shared" si="27"/>
        <v>Johnny Gaudreau</v>
      </c>
      <c r="F402" t="s">
        <v>1033</v>
      </c>
      <c r="G402" t="s">
        <v>93</v>
      </c>
      <c r="H402" s="292">
        <v>6750000</v>
      </c>
      <c r="I402" s="292">
        <v>6750000</v>
      </c>
      <c r="J402" s="292">
        <v>6750000</v>
      </c>
      <c r="K402" s="292">
        <v>6750000</v>
      </c>
      <c r="L402" s="292">
        <v>6750000</v>
      </c>
      <c r="M402" s="292">
        <v>6750000</v>
      </c>
      <c r="N402" s="292" t="s">
        <v>7</v>
      </c>
    </row>
    <row r="403" spans="1:14" x14ac:dyDescent="0.25">
      <c r="A403" t="s">
        <v>177</v>
      </c>
      <c r="B403" s="39">
        <f t="shared" si="24"/>
        <v>6</v>
      </c>
      <c r="C403" s="39" t="str">
        <f t="shared" si="25"/>
        <v>Jonah</v>
      </c>
      <c r="D403" s="39" t="str">
        <f t="shared" si="26"/>
        <v>Gadjovich</v>
      </c>
      <c r="E403" s="39" t="str">
        <f t="shared" si="27"/>
        <v>Jonah Gadjovich</v>
      </c>
      <c r="F403" t="s">
        <v>1039</v>
      </c>
      <c r="G403" t="s">
        <v>93</v>
      </c>
      <c r="H403" s="292">
        <v>925000</v>
      </c>
      <c r="I403" s="292">
        <v>925000</v>
      </c>
      <c r="J403" s="292">
        <v>817500</v>
      </c>
      <c r="K403" s="292">
        <v>925000</v>
      </c>
      <c r="L403" s="292" t="s">
        <v>8</v>
      </c>
      <c r="M403" s="292">
        <v>0</v>
      </c>
      <c r="N403" s="292">
        <v>0</v>
      </c>
    </row>
    <row r="404" spans="1:14" x14ac:dyDescent="0.25">
      <c r="A404" t="s">
        <v>461</v>
      </c>
      <c r="B404" s="39">
        <f t="shared" si="24"/>
        <v>6</v>
      </c>
      <c r="C404" s="39" t="str">
        <f t="shared" si="25"/>
        <v>Jonas</v>
      </c>
      <c r="D404" s="39" t="str">
        <f t="shared" si="26"/>
        <v>Brodin</v>
      </c>
      <c r="E404" s="39" t="str">
        <f t="shared" si="27"/>
        <v>Jonas Brodin</v>
      </c>
      <c r="F404" t="s">
        <v>1027</v>
      </c>
      <c r="G404" t="s">
        <v>382</v>
      </c>
      <c r="H404" s="292">
        <v>4166670</v>
      </c>
      <c r="I404" s="292">
        <v>4166670</v>
      </c>
      <c r="J404" s="292">
        <v>5750000</v>
      </c>
      <c r="K404" s="292">
        <v>4750000</v>
      </c>
      <c r="L404" s="292">
        <v>3500000</v>
      </c>
      <c r="M404" s="292" t="s">
        <v>7</v>
      </c>
      <c r="N404" s="292">
        <v>0</v>
      </c>
    </row>
    <row r="405" spans="1:14" x14ac:dyDescent="0.25">
      <c r="A405" t="s">
        <v>740</v>
      </c>
      <c r="B405" s="39">
        <f t="shared" si="24"/>
        <v>6</v>
      </c>
      <c r="C405" s="39" t="str">
        <f t="shared" si="25"/>
        <v>Jonas</v>
      </c>
      <c r="D405" s="39" t="str">
        <f t="shared" si="26"/>
        <v>Johansson</v>
      </c>
      <c r="E405" s="39" t="str">
        <f t="shared" si="27"/>
        <v>Jonas Johansson</v>
      </c>
      <c r="F405" t="s">
        <v>1041</v>
      </c>
      <c r="G405" t="s">
        <v>127</v>
      </c>
      <c r="H405" s="292">
        <v>925000</v>
      </c>
      <c r="I405" s="292">
        <v>925000</v>
      </c>
      <c r="J405" s="292">
        <v>742500</v>
      </c>
      <c r="K405" s="292">
        <v>792500</v>
      </c>
      <c r="L405" s="292" t="s">
        <v>8</v>
      </c>
      <c r="M405" s="292">
        <v>0</v>
      </c>
      <c r="N405" s="292">
        <v>0</v>
      </c>
    </row>
    <row r="406" spans="1:14" x14ac:dyDescent="0.25">
      <c r="A406" t="s">
        <v>455</v>
      </c>
      <c r="B406" s="39">
        <f t="shared" si="24"/>
        <v>6</v>
      </c>
      <c r="C406" s="39" t="str">
        <f t="shared" si="25"/>
        <v>Jonas</v>
      </c>
      <c r="D406" s="39" t="str">
        <f t="shared" si="26"/>
        <v>Siegenthaler</v>
      </c>
      <c r="E406" s="39" t="str">
        <f t="shared" si="27"/>
        <v>Jonas Siegenthaler</v>
      </c>
      <c r="F406" t="s">
        <v>1015</v>
      </c>
      <c r="G406" t="s">
        <v>82</v>
      </c>
      <c r="H406" s="292">
        <v>863333</v>
      </c>
      <c r="I406" s="292">
        <v>863333</v>
      </c>
      <c r="J406" s="292">
        <v>650000</v>
      </c>
      <c r="K406" s="292">
        <v>750000</v>
      </c>
      <c r="L406" s="292" t="s">
        <v>8</v>
      </c>
      <c r="M406" s="292">
        <v>0</v>
      </c>
      <c r="N406" s="292">
        <v>0</v>
      </c>
    </row>
    <row r="407" spans="1:14" x14ac:dyDescent="0.25">
      <c r="A407" t="s">
        <v>488</v>
      </c>
      <c r="B407" s="39">
        <f t="shared" si="24"/>
        <v>9</v>
      </c>
      <c r="C407" s="39" t="str">
        <f t="shared" si="25"/>
        <v>Jonathan</v>
      </c>
      <c r="D407" s="39" t="str">
        <f t="shared" si="26"/>
        <v>Ang</v>
      </c>
      <c r="E407" s="39" t="str">
        <f t="shared" si="27"/>
        <v>Jonathan Ang</v>
      </c>
      <c r="F407" t="s">
        <v>1029</v>
      </c>
      <c r="G407" t="s">
        <v>73</v>
      </c>
      <c r="H407" s="292">
        <v>925000</v>
      </c>
      <c r="I407" s="292">
        <v>925000</v>
      </c>
      <c r="J407" s="292">
        <v>742500</v>
      </c>
      <c r="K407" s="292">
        <v>792500</v>
      </c>
      <c r="L407" s="292" t="s">
        <v>8</v>
      </c>
      <c r="M407" s="292">
        <v>0</v>
      </c>
      <c r="N407" s="292">
        <v>0</v>
      </c>
    </row>
    <row r="408" spans="1:14" x14ac:dyDescent="0.25">
      <c r="A408" t="s">
        <v>1133</v>
      </c>
      <c r="B408" s="39">
        <f t="shared" si="24"/>
        <v>9</v>
      </c>
      <c r="C408" s="39" t="str">
        <f t="shared" si="25"/>
        <v>Jonathan</v>
      </c>
      <c r="D408" s="39" t="str">
        <f t="shared" si="26"/>
        <v>Dahlen</v>
      </c>
      <c r="E408" s="39" t="str">
        <f t="shared" si="27"/>
        <v>Jonathan Dahlen</v>
      </c>
      <c r="F408" t="s">
        <v>1039</v>
      </c>
      <c r="G408" t="s">
        <v>93</v>
      </c>
      <c r="H408" s="292">
        <v>925000</v>
      </c>
      <c r="I408" s="292">
        <v>925000</v>
      </c>
      <c r="J408" s="292">
        <v>925000</v>
      </c>
      <c r="K408" s="292">
        <v>925000</v>
      </c>
      <c r="L408" s="292" t="s">
        <v>8</v>
      </c>
      <c r="M408" s="292">
        <v>0</v>
      </c>
      <c r="N408" s="292">
        <v>0</v>
      </c>
    </row>
    <row r="409" spans="1:14" x14ac:dyDescent="0.25">
      <c r="A409" t="s">
        <v>264</v>
      </c>
      <c r="B409" s="39">
        <f t="shared" si="24"/>
        <v>9</v>
      </c>
      <c r="C409" s="39" t="str">
        <f t="shared" si="25"/>
        <v>Jonathan</v>
      </c>
      <c r="D409" s="39" t="str">
        <f t="shared" si="26"/>
        <v>Drouin</v>
      </c>
      <c r="E409" s="39" t="str">
        <f t="shared" si="27"/>
        <v>Jonathan Drouin</v>
      </c>
      <c r="F409" t="s">
        <v>1025</v>
      </c>
      <c r="G409" t="s">
        <v>73</v>
      </c>
      <c r="H409" s="292">
        <v>5500000</v>
      </c>
      <c r="I409" s="292">
        <v>5500000</v>
      </c>
      <c r="J409" s="292">
        <v>5500000</v>
      </c>
      <c r="K409" s="292">
        <v>5500000</v>
      </c>
      <c r="L409" s="292">
        <v>4500000</v>
      </c>
      <c r="M409" s="292">
        <v>5500000</v>
      </c>
      <c r="N409" s="292">
        <v>5500000</v>
      </c>
    </row>
    <row r="410" spans="1:14" x14ac:dyDescent="0.25">
      <c r="A410" t="s">
        <v>384</v>
      </c>
      <c r="B410" s="39">
        <f t="shared" si="24"/>
        <v>9</v>
      </c>
      <c r="C410" s="39" t="str">
        <f t="shared" si="25"/>
        <v>Jonathan</v>
      </c>
      <c r="D410" s="39" t="str">
        <f t="shared" si="26"/>
        <v>Ericsson</v>
      </c>
      <c r="E410" s="39" t="str">
        <f t="shared" si="27"/>
        <v>Jonathan Ericsson</v>
      </c>
      <c r="F410" t="s">
        <v>1037</v>
      </c>
      <c r="G410" t="s">
        <v>382</v>
      </c>
      <c r="H410" s="292">
        <v>4250000</v>
      </c>
      <c r="I410" s="292">
        <v>4250000</v>
      </c>
      <c r="J410" s="292">
        <v>4250000</v>
      </c>
      <c r="K410" s="292">
        <v>4250000</v>
      </c>
      <c r="L410" s="292" t="s">
        <v>7</v>
      </c>
      <c r="M410" s="292">
        <v>0</v>
      </c>
      <c r="N410" s="292">
        <v>0</v>
      </c>
    </row>
    <row r="411" spans="1:14" x14ac:dyDescent="0.25">
      <c r="A411" t="s">
        <v>305</v>
      </c>
      <c r="B411" s="39">
        <f t="shared" si="24"/>
        <v>9</v>
      </c>
      <c r="C411" s="39" t="str">
        <f t="shared" si="25"/>
        <v>Jonathan</v>
      </c>
      <c r="D411" s="39" t="str">
        <f t="shared" si="26"/>
        <v>Huberdeau</v>
      </c>
      <c r="E411" s="39" t="str">
        <f t="shared" si="27"/>
        <v>Jonathan Huberdeau</v>
      </c>
      <c r="F411" t="s">
        <v>1029</v>
      </c>
      <c r="G411" t="s">
        <v>93</v>
      </c>
      <c r="H411" s="292">
        <v>5900000</v>
      </c>
      <c r="I411" s="292">
        <v>5900000</v>
      </c>
      <c r="J411" s="292">
        <v>6200000</v>
      </c>
      <c r="K411" s="292">
        <v>6200000</v>
      </c>
      <c r="L411" s="292">
        <v>5300000</v>
      </c>
      <c r="M411" s="292">
        <v>5300000</v>
      </c>
      <c r="N411" s="292">
        <v>6200000</v>
      </c>
    </row>
    <row r="412" spans="1:14" x14ac:dyDescent="0.25">
      <c r="A412" t="s">
        <v>318</v>
      </c>
      <c r="B412" s="39">
        <f t="shared" si="24"/>
        <v>9</v>
      </c>
      <c r="C412" s="39" t="str">
        <f t="shared" si="25"/>
        <v>Jonathan</v>
      </c>
      <c r="D412" s="39" t="str">
        <f t="shared" si="26"/>
        <v>Quick</v>
      </c>
      <c r="E412" s="39" t="str">
        <f t="shared" si="27"/>
        <v>Jonathan Quick</v>
      </c>
      <c r="F412" t="s">
        <v>1014</v>
      </c>
      <c r="G412" t="s">
        <v>127</v>
      </c>
      <c r="H412" s="292">
        <v>5800000</v>
      </c>
      <c r="I412" s="292">
        <v>5800000</v>
      </c>
      <c r="J412" s="292">
        <v>7000000</v>
      </c>
      <c r="K412" s="292">
        <v>7000000</v>
      </c>
      <c r="L412" s="292">
        <v>3500000</v>
      </c>
      <c r="M412" s="292">
        <v>3000000</v>
      </c>
      <c r="N412" s="292">
        <v>2500000</v>
      </c>
    </row>
    <row r="413" spans="1:14" x14ac:dyDescent="0.25">
      <c r="A413" t="s">
        <v>1044</v>
      </c>
      <c r="B413" s="39">
        <f t="shared" si="24"/>
        <v>9</v>
      </c>
      <c r="C413" s="39" t="str">
        <f t="shared" si="25"/>
        <v>Jonathan</v>
      </c>
      <c r="D413" s="39" t="str">
        <f t="shared" si="26"/>
        <v>Toews</v>
      </c>
      <c r="E413" s="39" t="str">
        <f t="shared" si="27"/>
        <v>Jonathan Toews</v>
      </c>
      <c r="F413" t="s">
        <v>1013</v>
      </c>
      <c r="G413" t="s">
        <v>73</v>
      </c>
      <c r="H413" s="292">
        <v>10500000</v>
      </c>
      <c r="I413" s="292">
        <v>10500000</v>
      </c>
      <c r="J413" s="292">
        <v>12000000</v>
      </c>
      <c r="K413" s="292">
        <v>9800000</v>
      </c>
      <c r="L413" s="292">
        <v>7000000</v>
      </c>
      <c r="M413" s="292">
        <v>6900000</v>
      </c>
      <c r="N413" s="292">
        <v>6900000</v>
      </c>
    </row>
    <row r="414" spans="1:14" x14ac:dyDescent="0.25">
      <c r="A414" t="s">
        <v>584</v>
      </c>
      <c r="B414" s="39">
        <f t="shared" si="24"/>
        <v>9</v>
      </c>
      <c r="C414" s="39" t="str">
        <f t="shared" si="25"/>
        <v>Jonathon</v>
      </c>
      <c r="D414" s="39" t="str">
        <f t="shared" si="26"/>
        <v>Martin</v>
      </c>
      <c r="E414" s="39" t="str">
        <f t="shared" si="27"/>
        <v>Jonathon Martin</v>
      </c>
      <c r="F414" t="s">
        <v>1024</v>
      </c>
      <c r="G414" t="s">
        <v>73</v>
      </c>
      <c r="H414" s="292">
        <v>925000</v>
      </c>
      <c r="I414" s="292">
        <v>0</v>
      </c>
      <c r="J414" s="292">
        <v>892500</v>
      </c>
      <c r="K414" s="292" t="s">
        <v>8</v>
      </c>
      <c r="L414" s="292">
        <v>0</v>
      </c>
      <c r="M414" s="292">
        <v>0</v>
      </c>
      <c r="N414" s="292">
        <v>0</v>
      </c>
    </row>
    <row r="415" spans="1:14" x14ac:dyDescent="0.25">
      <c r="A415" t="s">
        <v>533</v>
      </c>
      <c r="B415" s="39">
        <f t="shared" si="24"/>
        <v>6</v>
      </c>
      <c r="C415" s="39" t="str">
        <f t="shared" si="25"/>
        <v>Jonne</v>
      </c>
      <c r="D415" s="39" t="str">
        <f t="shared" si="26"/>
        <v>Tammela</v>
      </c>
      <c r="E415" s="39" t="str">
        <f t="shared" si="27"/>
        <v>Jonne Tammela</v>
      </c>
      <c r="F415" t="s">
        <v>1021</v>
      </c>
      <c r="G415" t="s">
        <v>88</v>
      </c>
      <c r="H415" s="292">
        <v>690000</v>
      </c>
      <c r="I415" s="292">
        <v>0</v>
      </c>
      <c r="J415" s="292">
        <v>715000</v>
      </c>
      <c r="K415" s="292" t="s">
        <v>8</v>
      </c>
      <c r="L415" s="292">
        <v>0</v>
      </c>
      <c r="M415" s="292">
        <v>0</v>
      </c>
      <c r="N415" s="292">
        <v>0</v>
      </c>
    </row>
    <row r="416" spans="1:14" x14ac:dyDescent="0.25">
      <c r="A416" t="s">
        <v>514</v>
      </c>
      <c r="B416" s="39">
        <f t="shared" si="24"/>
        <v>6</v>
      </c>
      <c r="C416" s="39" t="str">
        <f t="shared" si="25"/>
        <v>Jonny</v>
      </c>
      <c r="D416" s="39" t="str">
        <f t="shared" si="26"/>
        <v>Brodzinski</v>
      </c>
      <c r="E416" s="39" t="str">
        <f t="shared" si="27"/>
        <v>Jonny Brodzinski</v>
      </c>
      <c r="F416" t="s">
        <v>1014</v>
      </c>
      <c r="G416" t="s">
        <v>73</v>
      </c>
      <c r="H416" s="292">
        <v>650000</v>
      </c>
      <c r="I416" s="292">
        <v>0</v>
      </c>
      <c r="J416" s="292">
        <v>650000</v>
      </c>
      <c r="K416" s="292" t="s">
        <v>8</v>
      </c>
      <c r="L416" s="292">
        <v>0</v>
      </c>
      <c r="M416" s="292">
        <v>0</v>
      </c>
      <c r="N416" s="292">
        <v>0</v>
      </c>
    </row>
    <row r="417" spans="1:14" x14ac:dyDescent="0.25">
      <c r="A417" t="s">
        <v>575</v>
      </c>
      <c r="B417" s="39">
        <f t="shared" si="24"/>
        <v>7</v>
      </c>
      <c r="C417" s="39" t="str">
        <f t="shared" si="25"/>
        <v>Joonas</v>
      </c>
      <c r="D417" s="39" t="str">
        <f t="shared" si="26"/>
        <v>Donskoi</v>
      </c>
      <c r="E417" s="39" t="str">
        <f t="shared" si="27"/>
        <v>Joonas Donskoi</v>
      </c>
      <c r="F417" t="s">
        <v>1024</v>
      </c>
      <c r="G417" t="s">
        <v>93</v>
      </c>
      <c r="H417" s="292">
        <v>1900000</v>
      </c>
      <c r="I417" s="292">
        <v>0</v>
      </c>
      <c r="J417" s="292">
        <v>1900000</v>
      </c>
      <c r="K417" s="292" t="s">
        <v>7</v>
      </c>
      <c r="L417" s="292">
        <v>0</v>
      </c>
      <c r="M417" s="292">
        <v>0</v>
      </c>
      <c r="N417" s="292">
        <v>0</v>
      </c>
    </row>
    <row r="418" spans="1:14" x14ac:dyDescent="0.25">
      <c r="A418" t="s">
        <v>642</v>
      </c>
      <c r="B418" s="39">
        <f t="shared" si="24"/>
        <v>7</v>
      </c>
      <c r="C418" s="39" t="str">
        <f t="shared" si="25"/>
        <v>Joonas</v>
      </c>
      <c r="D418" s="39" t="str">
        <f t="shared" si="26"/>
        <v>Korpisalo</v>
      </c>
      <c r="E418" s="39" t="str">
        <f t="shared" si="27"/>
        <v>Joonas Korpisalo</v>
      </c>
      <c r="F418" t="s">
        <v>1030</v>
      </c>
      <c r="G418" t="s">
        <v>127</v>
      </c>
      <c r="H418" s="292">
        <v>900000</v>
      </c>
      <c r="I418" s="292">
        <v>0</v>
      </c>
      <c r="J418" s="292">
        <v>1100000</v>
      </c>
      <c r="K418" s="292" t="s">
        <v>7</v>
      </c>
      <c r="L418" s="292">
        <v>0</v>
      </c>
      <c r="M418" s="292">
        <v>0</v>
      </c>
      <c r="N418" s="292">
        <v>0</v>
      </c>
    </row>
    <row r="419" spans="1:14" x14ac:dyDescent="0.25">
      <c r="A419" t="s">
        <v>775</v>
      </c>
      <c r="B419" s="39">
        <f t="shared" si="24"/>
        <v>7</v>
      </c>
      <c r="C419" s="39" t="str">
        <f t="shared" si="25"/>
        <v>Joonas</v>
      </c>
      <c r="D419" s="39" t="str">
        <f t="shared" si="26"/>
        <v>Lyytinen</v>
      </c>
      <c r="E419" s="39" t="str">
        <f t="shared" si="27"/>
        <v>Joonas Lyytinen</v>
      </c>
      <c r="F419" t="s">
        <v>1018</v>
      </c>
      <c r="G419" t="s">
        <v>82</v>
      </c>
      <c r="H419" s="292">
        <v>900000</v>
      </c>
      <c r="I419" s="292">
        <v>0</v>
      </c>
      <c r="J419" s="292">
        <v>740000</v>
      </c>
      <c r="K419" s="292" t="s">
        <v>8</v>
      </c>
      <c r="L419" s="292">
        <v>0</v>
      </c>
      <c r="M419" s="292">
        <v>0</v>
      </c>
      <c r="N419" s="292">
        <v>0</v>
      </c>
    </row>
    <row r="420" spans="1:14" x14ac:dyDescent="0.25">
      <c r="A420" t="s">
        <v>1069</v>
      </c>
      <c r="B420" s="39">
        <f t="shared" si="24"/>
        <v>7</v>
      </c>
      <c r="C420" s="39" t="str">
        <f t="shared" si="25"/>
        <v>Jordan</v>
      </c>
      <c r="D420" s="39" t="str">
        <f t="shared" si="26"/>
        <v>Eberle</v>
      </c>
      <c r="E420" s="39" t="str">
        <f t="shared" si="27"/>
        <v>Jordan Eberle</v>
      </c>
      <c r="F420" t="s">
        <v>1042</v>
      </c>
      <c r="G420" t="s">
        <v>88</v>
      </c>
      <c r="H420" s="292">
        <v>6000000</v>
      </c>
      <c r="I420" s="292">
        <v>0</v>
      </c>
      <c r="J420" s="292">
        <v>6000000</v>
      </c>
      <c r="K420" s="292" t="s">
        <v>7</v>
      </c>
      <c r="L420" s="292">
        <v>0</v>
      </c>
      <c r="M420" s="292">
        <v>0</v>
      </c>
      <c r="N420" s="292">
        <v>0</v>
      </c>
    </row>
    <row r="421" spans="1:14" x14ac:dyDescent="0.25">
      <c r="A421" t="s">
        <v>414</v>
      </c>
      <c r="B421" s="39">
        <f t="shared" si="24"/>
        <v>7</v>
      </c>
      <c r="C421" s="39" t="str">
        <f t="shared" si="25"/>
        <v>Jordan</v>
      </c>
      <c r="D421" s="39" t="str">
        <f t="shared" si="26"/>
        <v>Kyrou</v>
      </c>
      <c r="E421" s="39" t="str">
        <f t="shared" si="27"/>
        <v>Jordan Kyrou</v>
      </c>
      <c r="F421" t="s">
        <v>1028</v>
      </c>
      <c r="G421" t="s">
        <v>73</v>
      </c>
      <c r="H421" s="292">
        <v>925000</v>
      </c>
      <c r="I421" s="292">
        <v>0</v>
      </c>
      <c r="J421" s="292">
        <v>925000</v>
      </c>
      <c r="K421" s="292" t="s">
        <v>8</v>
      </c>
      <c r="L421" s="292">
        <v>0</v>
      </c>
      <c r="M421" s="292">
        <v>0</v>
      </c>
      <c r="N421" s="292">
        <v>0</v>
      </c>
    </row>
    <row r="422" spans="1:14" x14ac:dyDescent="0.25">
      <c r="A422" t="s">
        <v>620</v>
      </c>
      <c r="B422" s="39">
        <f t="shared" si="24"/>
        <v>7</v>
      </c>
      <c r="C422" s="39" t="str">
        <f t="shared" si="25"/>
        <v>Jordan</v>
      </c>
      <c r="D422" s="39" t="str">
        <f t="shared" si="26"/>
        <v>Maletta</v>
      </c>
      <c r="E422" s="39" t="str">
        <f t="shared" si="27"/>
        <v>Jordan Maletta</v>
      </c>
      <c r="F422" t="s">
        <v>1013</v>
      </c>
      <c r="G422" t="s">
        <v>73</v>
      </c>
      <c r="H422" s="292">
        <v>925000</v>
      </c>
      <c r="I422" s="292">
        <v>0</v>
      </c>
      <c r="J422" s="292">
        <v>892500</v>
      </c>
      <c r="K422" s="292" t="s">
        <v>8</v>
      </c>
      <c r="L422" s="292">
        <v>0</v>
      </c>
      <c r="M422" s="292">
        <v>0</v>
      </c>
      <c r="N422" s="292">
        <v>0</v>
      </c>
    </row>
    <row r="423" spans="1:14" x14ac:dyDescent="0.25">
      <c r="A423" t="s">
        <v>976</v>
      </c>
      <c r="B423" s="39">
        <f t="shared" si="24"/>
        <v>7</v>
      </c>
      <c r="C423" s="39" t="str">
        <f t="shared" si="25"/>
        <v>Jordan</v>
      </c>
      <c r="D423" s="39" t="str">
        <f t="shared" si="26"/>
        <v>Martinook</v>
      </c>
      <c r="E423" s="39" t="str">
        <f t="shared" si="27"/>
        <v>Jordan Martinook</v>
      </c>
      <c r="F423" t="s">
        <v>1038</v>
      </c>
      <c r="G423" t="s">
        <v>93</v>
      </c>
      <c r="H423" s="292">
        <v>1800000</v>
      </c>
      <c r="I423" s="292">
        <v>0</v>
      </c>
      <c r="J423" s="292">
        <v>1850000</v>
      </c>
      <c r="K423" s="292" t="s">
        <v>8</v>
      </c>
      <c r="L423" s="292">
        <v>0</v>
      </c>
      <c r="M423" s="292">
        <v>0</v>
      </c>
      <c r="N423" s="292">
        <v>0</v>
      </c>
    </row>
    <row r="424" spans="1:14" x14ac:dyDescent="0.25">
      <c r="A424" t="s">
        <v>848</v>
      </c>
      <c r="B424" s="39">
        <f t="shared" si="24"/>
        <v>7</v>
      </c>
      <c r="C424" s="39" t="str">
        <f t="shared" si="25"/>
        <v>Jordan</v>
      </c>
      <c r="D424" s="39" t="str">
        <f t="shared" si="26"/>
        <v>Oesterle</v>
      </c>
      <c r="E424" s="39" t="str">
        <f t="shared" si="27"/>
        <v>Jordan Oesterle</v>
      </c>
      <c r="F424" t="s">
        <v>1034</v>
      </c>
      <c r="G424" t="s">
        <v>382</v>
      </c>
      <c r="H424" s="292">
        <v>650000</v>
      </c>
      <c r="I424" s="292">
        <v>0</v>
      </c>
      <c r="J424" s="292">
        <v>650000</v>
      </c>
      <c r="K424" s="292" t="s">
        <v>7</v>
      </c>
      <c r="L424" s="292">
        <v>0</v>
      </c>
      <c r="M424" s="292">
        <v>0</v>
      </c>
      <c r="N424" s="292">
        <v>0</v>
      </c>
    </row>
    <row r="425" spans="1:14" x14ac:dyDescent="0.25">
      <c r="A425" t="s">
        <v>615</v>
      </c>
      <c r="B425" s="39">
        <f t="shared" si="24"/>
        <v>7</v>
      </c>
      <c r="C425" s="39" t="str">
        <f t="shared" si="25"/>
        <v>Jordan</v>
      </c>
      <c r="D425" s="39" t="str">
        <f t="shared" si="26"/>
        <v>Schroeder</v>
      </c>
      <c r="E425" s="39" t="str">
        <f t="shared" si="27"/>
        <v>Jordan Schroeder</v>
      </c>
      <c r="F425" t="s">
        <v>1030</v>
      </c>
      <c r="G425" t="s">
        <v>73</v>
      </c>
      <c r="H425" s="292">
        <v>411667</v>
      </c>
      <c r="I425" s="292">
        <v>0</v>
      </c>
      <c r="J425" s="292">
        <v>650000</v>
      </c>
      <c r="K425" s="292" t="s">
        <v>7</v>
      </c>
      <c r="L425" s="292">
        <v>0</v>
      </c>
      <c r="M425" s="292">
        <v>0</v>
      </c>
      <c r="N425" s="292">
        <v>0</v>
      </c>
    </row>
    <row r="426" spans="1:14" x14ac:dyDescent="0.25">
      <c r="A426" t="s">
        <v>1064</v>
      </c>
      <c r="B426" s="39">
        <f t="shared" si="24"/>
        <v>7</v>
      </c>
      <c r="C426" s="39" t="str">
        <f t="shared" si="25"/>
        <v>Jordan</v>
      </c>
      <c r="D426" s="39" t="str">
        <f t="shared" si="26"/>
        <v>Staal</v>
      </c>
      <c r="E426" s="39" t="str">
        <f t="shared" si="27"/>
        <v>Jordan Staal</v>
      </c>
      <c r="F426" t="s">
        <v>1038</v>
      </c>
      <c r="G426" t="s">
        <v>73</v>
      </c>
      <c r="H426" s="292">
        <v>6000000</v>
      </c>
      <c r="I426" s="292">
        <v>6000000</v>
      </c>
      <c r="J426" s="292">
        <v>6000000</v>
      </c>
      <c r="K426" s="292">
        <v>6000000</v>
      </c>
      <c r="L426" s="292">
        <v>6000000</v>
      </c>
      <c r="M426" s="292">
        <v>6000000</v>
      </c>
      <c r="N426" s="292">
        <v>6000000</v>
      </c>
    </row>
    <row r="427" spans="1:14" x14ac:dyDescent="0.25">
      <c r="A427" t="s">
        <v>555</v>
      </c>
      <c r="B427" s="39">
        <f t="shared" si="24"/>
        <v>7</v>
      </c>
      <c r="C427" s="39" t="str">
        <f t="shared" si="25"/>
        <v>Jordan</v>
      </c>
      <c r="D427" s="39" t="str">
        <f t="shared" si="26"/>
        <v>Szwarz</v>
      </c>
      <c r="E427" s="39" t="str">
        <f t="shared" si="27"/>
        <v>Jordan Szwarz</v>
      </c>
      <c r="F427" t="s">
        <v>1032</v>
      </c>
      <c r="G427" t="s">
        <v>88</v>
      </c>
      <c r="H427" s="292">
        <v>650000</v>
      </c>
      <c r="I427" s="292">
        <v>0</v>
      </c>
      <c r="J427" s="292">
        <v>650000</v>
      </c>
      <c r="K427" s="292" t="s">
        <v>7</v>
      </c>
      <c r="L427" s="292">
        <v>0</v>
      </c>
      <c r="M427" s="292">
        <v>0</v>
      </c>
      <c r="N427" s="292">
        <v>0</v>
      </c>
    </row>
    <row r="428" spans="1:14" x14ac:dyDescent="0.25">
      <c r="A428" t="s">
        <v>882</v>
      </c>
      <c r="B428" s="39">
        <f t="shared" si="24"/>
        <v>7</v>
      </c>
      <c r="C428" s="39" t="str">
        <f t="shared" si="25"/>
        <v>Jordan</v>
      </c>
      <c r="D428" s="39" t="str">
        <f t="shared" si="26"/>
        <v>Weal</v>
      </c>
      <c r="E428" s="39" t="str">
        <f t="shared" si="27"/>
        <v>Jordan Weal</v>
      </c>
      <c r="F428" t="s">
        <v>1023</v>
      </c>
      <c r="G428" t="s">
        <v>73</v>
      </c>
      <c r="H428" s="292">
        <v>1750000</v>
      </c>
      <c r="I428" s="292">
        <v>0</v>
      </c>
      <c r="J428" s="292">
        <v>1750000</v>
      </c>
      <c r="K428" s="292" t="s">
        <v>7</v>
      </c>
      <c r="L428" s="292">
        <v>0</v>
      </c>
      <c r="M428" s="292">
        <v>0</v>
      </c>
      <c r="N428" s="292">
        <v>0</v>
      </c>
    </row>
    <row r="429" spans="1:14" x14ac:dyDescent="0.25">
      <c r="A429" t="s">
        <v>787</v>
      </c>
      <c r="B429" s="39">
        <f t="shared" si="24"/>
        <v>7</v>
      </c>
      <c r="C429" s="39" t="str">
        <f t="shared" si="25"/>
        <v>Jordie</v>
      </c>
      <c r="D429" s="39" t="str">
        <f t="shared" si="26"/>
        <v>Benn</v>
      </c>
      <c r="E429" s="39" t="str">
        <f t="shared" si="27"/>
        <v>Jordie Benn</v>
      </c>
      <c r="F429" t="s">
        <v>1025</v>
      </c>
      <c r="G429" t="s">
        <v>382</v>
      </c>
      <c r="H429" s="292">
        <v>1100000</v>
      </c>
      <c r="I429" s="292">
        <v>0</v>
      </c>
      <c r="J429" s="292">
        <v>1100000</v>
      </c>
      <c r="K429" s="292" t="s">
        <v>7</v>
      </c>
      <c r="L429" s="292">
        <v>0</v>
      </c>
      <c r="M429" s="292">
        <v>0</v>
      </c>
      <c r="N429" s="292">
        <v>0</v>
      </c>
    </row>
    <row r="430" spans="1:14" x14ac:dyDescent="0.25">
      <c r="A430" t="s">
        <v>434</v>
      </c>
      <c r="B430" s="39">
        <f t="shared" si="24"/>
        <v>6</v>
      </c>
      <c r="C430" s="39" t="str">
        <f t="shared" si="25"/>
        <v>Jordy</v>
      </c>
      <c r="D430" s="39" t="str">
        <f t="shared" si="26"/>
        <v>Bellerive</v>
      </c>
      <c r="E430" s="39" t="str">
        <f t="shared" si="27"/>
        <v>Jordy Bellerive</v>
      </c>
      <c r="F430" t="s">
        <v>1016</v>
      </c>
      <c r="G430" t="s">
        <v>73</v>
      </c>
      <c r="H430" s="292">
        <v>716667</v>
      </c>
      <c r="I430" s="292">
        <v>716667</v>
      </c>
      <c r="J430" s="292">
        <v>700000</v>
      </c>
      <c r="K430" s="292">
        <v>750000</v>
      </c>
      <c r="L430" s="292" t="s">
        <v>8</v>
      </c>
      <c r="M430" s="292">
        <v>0</v>
      </c>
      <c r="N430" s="292">
        <v>0</v>
      </c>
    </row>
    <row r="431" spans="1:14" x14ac:dyDescent="0.25">
      <c r="A431" t="s">
        <v>1092</v>
      </c>
      <c r="B431" s="39">
        <f t="shared" si="24"/>
        <v>5</v>
      </c>
      <c r="C431" s="39" t="str">
        <f t="shared" si="25"/>
        <v>Jori</v>
      </c>
      <c r="D431" s="39" t="str">
        <f t="shared" si="26"/>
        <v>Lehtera</v>
      </c>
      <c r="E431" s="39" t="str">
        <f t="shared" si="27"/>
        <v>Jori Lehtera</v>
      </c>
      <c r="F431" t="s">
        <v>1023</v>
      </c>
      <c r="G431" t="s">
        <v>73</v>
      </c>
      <c r="H431" s="292">
        <v>4700000</v>
      </c>
      <c r="I431" s="292">
        <v>0</v>
      </c>
      <c r="J431" s="292">
        <v>5000000</v>
      </c>
      <c r="K431" s="292" t="s">
        <v>7</v>
      </c>
      <c r="L431" s="292">
        <v>0</v>
      </c>
      <c r="M431" s="292">
        <v>0</v>
      </c>
      <c r="N431" s="292">
        <v>0</v>
      </c>
    </row>
    <row r="432" spans="1:14" x14ac:dyDescent="0.25">
      <c r="A432" t="s">
        <v>723</v>
      </c>
      <c r="B432" s="39">
        <f t="shared" si="24"/>
        <v>7</v>
      </c>
      <c r="C432" s="39" t="str">
        <f t="shared" si="25"/>
        <v>Joseph</v>
      </c>
      <c r="D432" s="39" t="str">
        <f t="shared" si="26"/>
        <v>Blandisi</v>
      </c>
      <c r="E432" s="39" t="str">
        <f t="shared" si="27"/>
        <v>Joseph Blandisi</v>
      </c>
      <c r="F432" t="s">
        <v>1019</v>
      </c>
      <c r="G432" t="s">
        <v>73</v>
      </c>
      <c r="H432" s="292">
        <v>680000</v>
      </c>
      <c r="I432" s="292">
        <v>0</v>
      </c>
      <c r="J432" s="292">
        <v>700000</v>
      </c>
      <c r="K432" s="292" t="s">
        <v>8</v>
      </c>
      <c r="L432" s="292">
        <v>0</v>
      </c>
      <c r="M432" s="292">
        <v>0</v>
      </c>
      <c r="N432" s="292">
        <v>0</v>
      </c>
    </row>
    <row r="433" spans="1:14" x14ac:dyDescent="0.25">
      <c r="A433" t="s">
        <v>568</v>
      </c>
      <c r="B433" s="39">
        <f t="shared" si="24"/>
        <v>7</v>
      </c>
      <c r="C433" s="39" t="str">
        <f t="shared" si="25"/>
        <v>Joseph</v>
      </c>
      <c r="D433" s="39" t="str">
        <f t="shared" si="26"/>
        <v>Gambardella</v>
      </c>
      <c r="E433" s="39" t="str">
        <f t="shared" si="27"/>
        <v>Joseph Gambardella</v>
      </c>
      <c r="F433" t="s">
        <v>1022</v>
      </c>
      <c r="G433" t="s">
        <v>73</v>
      </c>
      <c r="H433" s="292">
        <v>725000</v>
      </c>
      <c r="I433" s="292">
        <v>0</v>
      </c>
      <c r="J433" s="292">
        <v>750000</v>
      </c>
      <c r="K433" s="292" t="s">
        <v>8</v>
      </c>
      <c r="L433" s="292">
        <v>0</v>
      </c>
      <c r="M433" s="292">
        <v>0</v>
      </c>
      <c r="N433" s="292">
        <v>0</v>
      </c>
    </row>
    <row r="434" spans="1:14" x14ac:dyDescent="0.25">
      <c r="A434" t="s">
        <v>635</v>
      </c>
      <c r="B434" s="39">
        <f t="shared" si="24"/>
        <v>5</v>
      </c>
      <c r="C434" s="39" t="str">
        <f t="shared" si="25"/>
        <v>Josh</v>
      </c>
      <c r="D434" s="39" t="str">
        <f t="shared" si="26"/>
        <v>Anderson</v>
      </c>
      <c r="E434" s="39" t="str">
        <f t="shared" si="27"/>
        <v>Josh Anderson</v>
      </c>
      <c r="F434" t="s">
        <v>1030</v>
      </c>
      <c r="G434" t="s">
        <v>88</v>
      </c>
      <c r="H434" s="292">
        <v>1850000</v>
      </c>
      <c r="I434" s="292">
        <v>1850000</v>
      </c>
      <c r="J434" s="292">
        <v>1850000</v>
      </c>
      <c r="K434" s="292">
        <v>2100000</v>
      </c>
      <c r="L434" s="292" t="s">
        <v>8</v>
      </c>
      <c r="M434" s="292">
        <v>0</v>
      </c>
      <c r="N434" s="292">
        <v>0</v>
      </c>
    </row>
    <row r="435" spans="1:14" x14ac:dyDescent="0.25">
      <c r="A435" t="s">
        <v>845</v>
      </c>
      <c r="B435" s="39">
        <f t="shared" si="24"/>
        <v>5</v>
      </c>
      <c r="C435" s="39" t="str">
        <f t="shared" si="25"/>
        <v>Josh</v>
      </c>
      <c r="D435" s="39" t="str">
        <f t="shared" si="26"/>
        <v>Archibald</v>
      </c>
      <c r="E435" s="39" t="str">
        <f t="shared" si="27"/>
        <v>Josh Archibald</v>
      </c>
      <c r="F435" t="s">
        <v>1034</v>
      </c>
      <c r="G435" t="s">
        <v>88</v>
      </c>
      <c r="H435" s="292">
        <v>675000</v>
      </c>
      <c r="I435" s="292">
        <v>0</v>
      </c>
      <c r="J435" s="292">
        <v>700000</v>
      </c>
      <c r="K435" s="292" t="s">
        <v>8</v>
      </c>
      <c r="L435" s="292">
        <v>0</v>
      </c>
      <c r="M435" s="292">
        <v>0</v>
      </c>
      <c r="N435" s="292">
        <v>0</v>
      </c>
    </row>
    <row r="436" spans="1:14" x14ac:dyDescent="0.25">
      <c r="A436" t="s">
        <v>246</v>
      </c>
      <c r="B436" s="39">
        <f t="shared" si="24"/>
        <v>5</v>
      </c>
      <c r="C436" s="39" t="str">
        <f t="shared" si="25"/>
        <v>Josh</v>
      </c>
      <c r="D436" s="39" t="str">
        <f t="shared" si="26"/>
        <v>Bailey</v>
      </c>
      <c r="E436" s="39" t="str">
        <f t="shared" si="27"/>
        <v>Josh Bailey</v>
      </c>
      <c r="F436" t="s">
        <v>1042</v>
      </c>
      <c r="G436" t="s">
        <v>93</v>
      </c>
      <c r="H436" s="292">
        <v>5000000</v>
      </c>
      <c r="I436" s="292">
        <v>5000000</v>
      </c>
      <c r="J436" s="292">
        <v>7000000</v>
      </c>
      <c r="K436" s="292">
        <v>6000000</v>
      </c>
      <c r="L436" s="292">
        <v>5000000</v>
      </c>
      <c r="M436" s="292">
        <v>5000000</v>
      </c>
      <c r="N436" s="292">
        <v>3500000</v>
      </c>
    </row>
    <row r="437" spans="1:14" x14ac:dyDescent="0.25">
      <c r="A437" t="s">
        <v>758</v>
      </c>
      <c r="B437" s="39">
        <f t="shared" si="24"/>
        <v>5</v>
      </c>
      <c r="C437" s="39" t="str">
        <f t="shared" si="25"/>
        <v>Josh</v>
      </c>
      <c r="D437" s="39" t="str">
        <f t="shared" si="26"/>
        <v>Healey</v>
      </c>
      <c r="E437" s="39" t="str">
        <f t="shared" si="27"/>
        <v>Josh Healey</v>
      </c>
      <c r="F437" t="s">
        <v>1033</v>
      </c>
      <c r="G437" t="s">
        <v>82</v>
      </c>
      <c r="H437" s="292">
        <v>925000</v>
      </c>
      <c r="I437" s="292">
        <v>0</v>
      </c>
      <c r="J437" s="292">
        <v>925000</v>
      </c>
      <c r="K437" s="292" t="s">
        <v>8</v>
      </c>
      <c r="L437" s="292">
        <v>0</v>
      </c>
      <c r="M437" s="292">
        <v>0</v>
      </c>
      <c r="N437" s="292">
        <v>0</v>
      </c>
    </row>
    <row r="438" spans="1:14" x14ac:dyDescent="0.25">
      <c r="A438" t="s">
        <v>1121</v>
      </c>
      <c r="B438" s="39">
        <f t="shared" si="24"/>
        <v>5</v>
      </c>
      <c r="C438" s="39" t="str">
        <f t="shared" si="25"/>
        <v>Josh</v>
      </c>
      <c r="D438" s="39" t="str">
        <f t="shared" si="26"/>
        <v>Ho-Sang</v>
      </c>
      <c r="E438" s="39" t="str">
        <f t="shared" si="27"/>
        <v>Josh Ho-Sang</v>
      </c>
      <c r="F438" t="s">
        <v>1042</v>
      </c>
      <c r="G438" t="s">
        <v>88</v>
      </c>
      <c r="H438" s="292">
        <v>1075830</v>
      </c>
      <c r="I438" s="292">
        <v>0</v>
      </c>
      <c r="J438" s="292">
        <v>832500</v>
      </c>
      <c r="K438" s="292" t="s">
        <v>8</v>
      </c>
      <c r="L438" s="292">
        <v>0</v>
      </c>
      <c r="M438" s="292">
        <v>0</v>
      </c>
      <c r="N438" s="292">
        <v>0</v>
      </c>
    </row>
    <row r="439" spans="1:14" x14ac:dyDescent="0.25">
      <c r="A439" t="s">
        <v>967</v>
      </c>
      <c r="B439" s="39">
        <f t="shared" si="24"/>
        <v>5</v>
      </c>
      <c r="C439" s="39" t="str">
        <f t="shared" si="25"/>
        <v>Josh</v>
      </c>
      <c r="D439" s="39" t="str">
        <f t="shared" si="26"/>
        <v>Jacobs</v>
      </c>
      <c r="E439" s="39" t="str">
        <f t="shared" si="27"/>
        <v>Josh Jacobs</v>
      </c>
      <c r="F439" t="s">
        <v>1040</v>
      </c>
      <c r="G439" t="s">
        <v>82</v>
      </c>
      <c r="H439" s="292">
        <v>925000</v>
      </c>
      <c r="I439" s="292">
        <v>0</v>
      </c>
      <c r="J439" s="292">
        <v>767500</v>
      </c>
      <c r="K439" s="292" t="s">
        <v>8</v>
      </c>
      <c r="L439" s="292">
        <v>0</v>
      </c>
      <c r="M439" s="292">
        <v>0</v>
      </c>
      <c r="N439" s="292">
        <v>0</v>
      </c>
    </row>
    <row r="440" spans="1:14" x14ac:dyDescent="0.25">
      <c r="A440" t="s">
        <v>718</v>
      </c>
      <c r="B440" s="39">
        <f t="shared" si="24"/>
        <v>5</v>
      </c>
      <c r="C440" s="39" t="str">
        <f t="shared" si="25"/>
        <v>Josh</v>
      </c>
      <c r="D440" s="39" t="str">
        <f t="shared" si="26"/>
        <v>Mahura</v>
      </c>
      <c r="E440" s="39" t="str">
        <f t="shared" si="27"/>
        <v>Josh Mahura</v>
      </c>
      <c r="F440" t="s">
        <v>1019</v>
      </c>
      <c r="G440" t="s">
        <v>82</v>
      </c>
      <c r="H440" s="292">
        <v>925000</v>
      </c>
      <c r="I440" s="292">
        <v>925000</v>
      </c>
      <c r="J440" s="292">
        <v>742500</v>
      </c>
      <c r="K440" s="292">
        <v>792500</v>
      </c>
      <c r="L440" s="292" t="s">
        <v>8</v>
      </c>
      <c r="M440" s="292">
        <v>0</v>
      </c>
      <c r="N440" s="292">
        <v>0</v>
      </c>
    </row>
    <row r="441" spans="1:14" x14ac:dyDescent="0.25">
      <c r="A441" t="s">
        <v>995</v>
      </c>
      <c r="B441" s="39">
        <f t="shared" si="24"/>
        <v>5</v>
      </c>
      <c r="C441" s="39" t="str">
        <f t="shared" si="25"/>
        <v>Josh</v>
      </c>
      <c r="D441" s="39" t="str">
        <f t="shared" si="26"/>
        <v>Wesley</v>
      </c>
      <c r="E441" s="39" t="str">
        <f t="shared" si="27"/>
        <v>Josh Wesley</v>
      </c>
      <c r="F441" t="s">
        <v>1038</v>
      </c>
      <c r="G441" t="s">
        <v>82</v>
      </c>
      <c r="H441" s="292">
        <v>695000</v>
      </c>
      <c r="I441" s="292">
        <v>0</v>
      </c>
      <c r="J441" s="292">
        <v>720000</v>
      </c>
      <c r="K441" s="292" t="s">
        <v>8</v>
      </c>
      <c r="L441" s="292">
        <v>0</v>
      </c>
      <c r="M441" s="292">
        <v>0</v>
      </c>
      <c r="N441" s="292">
        <v>0</v>
      </c>
    </row>
    <row r="442" spans="1:14" x14ac:dyDescent="0.25">
      <c r="A442" t="s">
        <v>1123</v>
      </c>
      <c r="B442" s="39">
        <f t="shared" si="24"/>
        <v>3</v>
      </c>
      <c r="C442" s="39" t="str">
        <f t="shared" si="25"/>
        <v>JT</v>
      </c>
      <c r="D442" s="39" t="str">
        <f t="shared" si="26"/>
        <v>Compher</v>
      </c>
      <c r="E442" s="39" t="str">
        <f t="shared" si="27"/>
        <v>JT Compher</v>
      </c>
      <c r="F442" t="s">
        <v>1035</v>
      </c>
      <c r="G442" t="s">
        <v>93</v>
      </c>
      <c r="H442" s="292">
        <v>1000000</v>
      </c>
      <c r="I442" s="292">
        <v>0</v>
      </c>
      <c r="J442" s="292">
        <v>925000</v>
      </c>
      <c r="K442" s="292" t="s">
        <v>8</v>
      </c>
      <c r="L442" s="292">
        <v>0</v>
      </c>
      <c r="M442" s="292">
        <v>0</v>
      </c>
      <c r="N442" s="292">
        <v>0</v>
      </c>
    </row>
    <row r="443" spans="1:14" x14ac:dyDescent="0.25">
      <c r="A443" t="s">
        <v>490</v>
      </c>
      <c r="B443" s="39">
        <f t="shared" si="24"/>
        <v>5</v>
      </c>
      <c r="C443" s="39" t="str">
        <f t="shared" si="25"/>
        <v>Juho</v>
      </c>
      <c r="D443" s="39" t="str">
        <f t="shared" si="26"/>
        <v>Lammikko</v>
      </c>
      <c r="E443" s="39" t="str">
        <f t="shared" si="27"/>
        <v>Juho Lammikko</v>
      </c>
      <c r="F443" t="s">
        <v>1029</v>
      </c>
      <c r="G443" t="s">
        <v>88</v>
      </c>
      <c r="H443" s="292">
        <v>925000</v>
      </c>
      <c r="I443" s="292">
        <v>0</v>
      </c>
      <c r="J443" s="292">
        <v>742500</v>
      </c>
      <c r="K443" s="292" t="s">
        <v>8</v>
      </c>
      <c r="L443" s="292">
        <v>0</v>
      </c>
      <c r="M443" s="292">
        <v>0</v>
      </c>
      <c r="N443" s="292">
        <v>0</v>
      </c>
    </row>
    <row r="444" spans="1:14" x14ac:dyDescent="0.25">
      <c r="A444" t="s">
        <v>558</v>
      </c>
      <c r="B444" s="39">
        <f t="shared" si="24"/>
        <v>7</v>
      </c>
      <c r="C444" s="39" t="str">
        <f t="shared" si="25"/>
        <v>Jujhar</v>
      </c>
      <c r="D444" s="39" t="str">
        <f t="shared" si="26"/>
        <v>Khaira</v>
      </c>
      <c r="E444" s="39" t="str">
        <f t="shared" si="27"/>
        <v>Jujhar Khaira</v>
      </c>
      <c r="F444" t="s">
        <v>1022</v>
      </c>
      <c r="G444" t="s">
        <v>93</v>
      </c>
      <c r="H444" s="292">
        <v>675000</v>
      </c>
      <c r="I444" s="292">
        <v>0</v>
      </c>
      <c r="J444" s="292">
        <v>700000</v>
      </c>
      <c r="K444" s="292" t="s">
        <v>8</v>
      </c>
      <c r="L444" s="292">
        <v>0</v>
      </c>
      <c r="M444" s="292">
        <v>0</v>
      </c>
      <c r="N444" s="292">
        <v>0</v>
      </c>
    </row>
    <row r="445" spans="1:14" x14ac:dyDescent="0.25">
      <c r="A445" t="s">
        <v>982</v>
      </c>
      <c r="B445" s="39">
        <f t="shared" si="24"/>
        <v>7</v>
      </c>
      <c r="C445" s="39" t="str">
        <f t="shared" si="25"/>
        <v>Julien</v>
      </c>
      <c r="D445" s="39" t="str">
        <f t="shared" si="26"/>
        <v>Gauthier</v>
      </c>
      <c r="E445" s="39" t="str">
        <f t="shared" si="27"/>
        <v>Julien Gauthier</v>
      </c>
      <c r="F445" t="s">
        <v>1038</v>
      </c>
      <c r="G445" t="s">
        <v>88</v>
      </c>
      <c r="H445" s="292">
        <v>1194170</v>
      </c>
      <c r="I445" s="292">
        <v>1194170</v>
      </c>
      <c r="J445" s="292">
        <v>925000</v>
      </c>
      <c r="K445" s="292">
        <v>832500</v>
      </c>
      <c r="L445" s="292" t="s">
        <v>8</v>
      </c>
      <c r="M445" s="292">
        <v>0</v>
      </c>
      <c r="N445" s="292">
        <v>0</v>
      </c>
    </row>
    <row r="446" spans="1:14" x14ac:dyDescent="0.25">
      <c r="A446" t="s">
        <v>928</v>
      </c>
      <c r="B446" s="39">
        <f t="shared" si="24"/>
        <v>7</v>
      </c>
      <c r="C446" s="39" t="str">
        <f t="shared" si="25"/>
        <v>Julien</v>
      </c>
      <c r="D446" s="39" t="str">
        <f t="shared" si="26"/>
        <v>Nantel</v>
      </c>
      <c r="E446" s="39" t="str">
        <f t="shared" si="27"/>
        <v>Julien Nantel</v>
      </c>
      <c r="F446" t="s">
        <v>1035</v>
      </c>
      <c r="G446" t="s">
        <v>73</v>
      </c>
      <c r="H446" s="292">
        <v>680000</v>
      </c>
      <c r="I446" s="292">
        <v>0</v>
      </c>
      <c r="J446" s="292">
        <v>705000</v>
      </c>
      <c r="K446" s="292" t="s">
        <v>8</v>
      </c>
      <c r="L446" s="292">
        <v>0</v>
      </c>
      <c r="M446" s="292">
        <v>0</v>
      </c>
      <c r="N446" s="292">
        <v>0</v>
      </c>
    </row>
    <row r="447" spans="1:14" x14ac:dyDescent="0.25">
      <c r="A447" t="s">
        <v>696</v>
      </c>
      <c r="B447" s="39">
        <f t="shared" si="24"/>
        <v>7</v>
      </c>
      <c r="C447" s="39" t="str">
        <f t="shared" si="25"/>
        <v>Julius</v>
      </c>
      <c r="D447" s="39" t="str">
        <f t="shared" si="26"/>
        <v>Bergman</v>
      </c>
      <c r="E447" s="39" t="str">
        <f t="shared" si="27"/>
        <v>Julius Bergman</v>
      </c>
      <c r="F447" t="s">
        <v>1031</v>
      </c>
      <c r="G447" t="s">
        <v>82</v>
      </c>
      <c r="H447" s="292">
        <v>863333</v>
      </c>
      <c r="I447" s="292">
        <v>0</v>
      </c>
      <c r="J447" s="292">
        <v>750000</v>
      </c>
      <c r="K447" s="292" t="s">
        <v>8</v>
      </c>
      <c r="L447" s="292">
        <v>0</v>
      </c>
      <c r="M447" s="292">
        <v>0</v>
      </c>
      <c r="N447" s="292">
        <v>0</v>
      </c>
    </row>
    <row r="448" spans="1:14" x14ac:dyDescent="0.25">
      <c r="A448" t="s">
        <v>600</v>
      </c>
      <c r="B448" s="39">
        <f t="shared" si="24"/>
        <v>7</v>
      </c>
      <c r="C448" s="39" t="str">
        <f t="shared" si="25"/>
        <v>Julius</v>
      </c>
      <c r="D448" s="39" t="str">
        <f t="shared" si="26"/>
        <v>Honka</v>
      </c>
      <c r="E448" s="39" t="str">
        <f t="shared" si="27"/>
        <v>Julius Honka</v>
      </c>
      <c r="F448" t="s">
        <v>1017</v>
      </c>
      <c r="G448" t="s">
        <v>381</v>
      </c>
      <c r="H448" s="292">
        <v>1363330</v>
      </c>
      <c r="I448" s="292">
        <v>0</v>
      </c>
      <c r="J448" s="292">
        <v>832500</v>
      </c>
      <c r="K448" s="292" t="s">
        <v>8</v>
      </c>
      <c r="L448" s="292">
        <v>0</v>
      </c>
      <c r="M448" s="292">
        <v>0</v>
      </c>
      <c r="N448" s="292">
        <v>0</v>
      </c>
    </row>
    <row r="449" spans="1:14" x14ac:dyDescent="0.25">
      <c r="A449" t="s">
        <v>720</v>
      </c>
      <c r="B449" s="39">
        <f t="shared" si="24"/>
        <v>7</v>
      </c>
      <c r="C449" s="39" t="str">
        <f t="shared" si="25"/>
        <v>Julius</v>
      </c>
      <c r="D449" s="39" t="str">
        <f t="shared" si="26"/>
        <v>Nattinen</v>
      </c>
      <c r="E449" s="39" t="str">
        <f t="shared" si="27"/>
        <v>Julius Nattinen</v>
      </c>
      <c r="F449" t="s">
        <v>1019</v>
      </c>
      <c r="G449" t="s">
        <v>73</v>
      </c>
      <c r="H449" s="292">
        <v>863333</v>
      </c>
      <c r="I449" s="292">
        <v>863333</v>
      </c>
      <c r="J449" s="292">
        <v>675000</v>
      </c>
      <c r="K449" s="292">
        <v>775000</v>
      </c>
      <c r="L449" s="292" t="s">
        <v>8</v>
      </c>
      <c r="M449" s="292">
        <v>0</v>
      </c>
      <c r="N449" s="292">
        <v>0</v>
      </c>
    </row>
    <row r="450" spans="1:14" x14ac:dyDescent="0.25">
      <c r="A450" t="s">
        <v>1098</v>
      </c>
      <c r="B450" s="39">
        <f t="shared" si="24"/>
        <v>7</v>
      </c>
      <c r="C450" s="39" t="str">
        <f t="shared" si="25"/>
        <v>Justin</v>
      </c>
      <c r="D450" s="39" t="str">
        <f t="shared" si="26"/>
        <v>Abdelkader</v>
      </c>
      <c r="E450" s="39" t="str">
        <f t="shared" si="27"/>
        <v>Justin Abdelkader</v>
      </c>
      <c r="F450" t="s">
        <v>1037</v>
      </c>
      <c r="G450" t="s">
        <v>93</v>
      </c>
      <c r="H450" s="292">
        <v>4250000</v>
      </c>
      <c r="I450" s="292">
        <v>4250000</v>
      </c>
      <c r="J450" s="292">
        <v>5000000</v>
      </c>
      <c r="K450" s="292">
        <v>4750000</v>
      </c>
      <c r="L450" s="292">
        <v>3500000</v>
      </c>
      <c r="M450" s="292">
        <v>3000000</v>
      </c>
      <c r="N450" s="292">
        <v>3000000</v>
      </c>
    </row>
    <row r="451" spans="1:14" x14ac:dyDescent="0.25">
      <c r="A451" t="s">
        <v>579</v>
      </c>
      <c r="B451" s="39">
        <f t="shared" ref="B451:B514" si="28">SEARCH(" ",A451,1)</f>
        <v>7</v>
      </c>
      <c r="C451" s="39" t="str">
        <f t="shared" ref="C451:C514" si="29">LEFT(A451,B451-1)</f>
        <v>Justin</v>
      </c>
      <c r="D451" s="39" t="str">
        <f t="shared" ref="D451:D514" si="30">MID(A451,B451+1,LEN(A451)-B451)</f>
        <v>Braun</v>
      </c>
      <c r="E451" s="39" t="str">
        <f t="shared" ref="E451:E514" si="31">C451&amp;" "&amp;D451</f>
        <v>Justin Braun</v>
      </c>
      <c r="F451" t="s">
        <v>1024</v>
      </c>
      <c r="G451" t="s">
        <v>381</v>
      </c>
      <c r="H451" s="292">
        <v>3800000</v>
      </c>
      <c r="I451" s="292">
        <v>3800000</v>
      </c>
      <c r="J451" s="292">
        <v>3800000</v>
      </c>
      <c r="K451" s="292">
        <v>3800000</v>
      </c>
      <c r="L451" s="292" t="s">
        <v>7</v>
      </c>
      <c r="M451" s="292">
        <v>0</v>
      </c>
      <c r="N451" s="292">
        <v>0</v>
      </c>
    </row>
    <row r="452" spans="1:14" x14ac:dyDescent="0.25">
      <c r="A452" t="s">
        <v>611</v>
      </c>
      <c r="B452" s="39">
        <f t="shared" si="28"/>
        <v>7</v>
      </c>
      <c r="C452" s="39" t="str">
        <f t="shared" si="29"/>
        <v>Justin</v>
      </c>
      <c r="D452" s="39" t="str">
        <f t="shared" si="30"/>
        <v>Dowling</v>
      </c>
      <c r="E452" s="39" t="str">
        <f t="shared" si="31"/>
        <v>Justin Dowling</v>
      </c>
      <c r="F452" t="s">
        <v>1017</v>
      </c>
      <c r="G452" t="s">
        <v>73</v>
      </c>
      <c r="H452" s="292">
        <v>650000</v>
      </c>
      <c r="I452" s="292">
        <v>0</v>
      </c>
      <c r="J452" s="292">
        <v>650000</v>
      </c>
      <c r="K452" s="292" t="s">
        <v>7</v>
      </c>
      <c r="L452" s="292">
        <v>0</v>
      </c>
      <c r="M452" s="292">
        <v>0</v>
      </c>
      <c r="N452" s="292">
        <v>0</v>
      </c>
    </row>
    <row r="453" spans="1:14" x14ac:dyDescent="0.25">
      <c r="A453" t="s">
        <v>213</v>
      </c>
      <c r="B453" s="39">
        <f t="shared" si="28"/>
        <v>7</v>
      </c>
      <c r="C453" s="39" t="str">
        <f t="shared" si="29"/>
        <v>Justin</v>
      </c>
      <c r="D453" s="39" t="str">
        <f t="shared" si="30"/>
        <v>Faulk</v>
      </c>
      <c r="E453" s="39" t="str">
        <f t="shared" si="31"/>
        <v>Justin Faulk</v>
      </c>
      <c r="F453" t="s">
        <v>1038</v>
      </c>
      <c r="G453" t="s">
        <v>381</v>
      </c>
      <c r="H453" s="292">
        <v>4833330</v>
      </c>
      <c r="I453" s="292">
        <v>4833330</v>
      </c>
      <c r="J453" s="292">
        <v>6000000</v>
      </c>
      <c r="K453" s="292">
        <v>6000000</v>
      </c>
      <c r="L453" s="292" t="s">
        <v>7</v>
      </c>
      <c r="M453" s="292">
        <v>0</v>
      </c>
      <c r="N453" s="292">
        <v>0</v>
      </c>
    </row>
    <row r="454" spans="1:14" x14ac:dyDescent="0.25">
      <c r="A454" t="s">
        <v>777</v>
      </c>
      <c r="B454" s="39">
        <f t="shared" si="28"/>
        <v>7</v>
      </c>
      <c r="C454" s="39" t="str">
        <f t="shared" si="29"/>
        <v>Justin</v>
      </c>
      <c r="D454" s="39" t="str">
        <f t="shared" si="30"/>
        <v>Kirkland</v>
      </c>
      <c r="E454" s="39" t="str">
        <f t="shared" si="31"/>
        <v>Justin Kirkland</v>
      </c>
      <c r="F454" t="s">
        <v>1018</v>
      </c>
      <c r="G454" t="s">
        <v>93</v>
      </c>
      <c r="H454" s="292">
        <v>925000</v>
      </c>
      <c r="I454" s="292">
        <v>0</v>
      </c>
      <c r="J454" s="292">
        <v>742500</v>
      </c>
      <c r="K454" s="292" t="s">
        <v>8</v>
      </c>
      <c r="L454" s="292">
        <v>0</v>
      </c>
      <c r="M454" s="292">
        <v>0</v>
      </c>
      <c r="N454" s="292">
        <v>0</v>
      </c>
    </row>
    <row r="455" spans="1:14" x14ac:dyDescent="0.25">
      <c r="A455" t="s">
        <v>255</v>
      </c>
      <c r="B455" s="39">
        <f t="shared" si="28"/>
        <v>7</v>
      </c>
      <c r="C455" s="39" t="str">
        <f t="shared" si="29"/>
        <v>Justin</v>
      </c>
      <c r="D455" s="39" t="str">
        <f t="shared" si="30"/>
        <v>Schultz</v>
      </c>
      <c r="E455" s="39" t="str">
        <f t="shared" si="31"/>
        <v>Justin Schultz</v>
      </c>
      <c r="F455" t="s">
        <v>1016</v>
      </c>
      <c r="G455" t="s">
        <v>381</v>
      </c>
      <c r="H455" s="292">
        <v>5500000</v>
      </c>
      <c r="I455" s="292">
        <v>5500000</v>
      </c>
      <c r="J455" s="292">
        <v>5000000</v>
      </c>
      <c r="K455" s="292">
        <v>6000000</v>
      </c>
      <c r="L455" s="292" t="s">
        <v>7</v>
      </c>
      <c r="M455" s="292">
        <v>0</v>
      </c>
      <c r="N455" s="292">
        <v>0</v>
      </c>
    </row>
    <row r="456" spans="1:14" x14ac:dyDescent="0.25">
      <c r="A456" t="s">
        <v>650</v>
      </c>
      <c r="B456" s="39">
        <f t="shared" si="28"/>
        <v>7</v>
      </c>
      <c r="C456" s="39" t="str">
        <f t="shared" si="29"/>
        <v>Justin</v>
      </c>
      <c r="D456" s="39" t="str">
        <f t="shared" si="30"/>
        <v>Scott</v>
      </c>
      <c r="E456" s="39" t="str">
        <f t="shared" si="31"/>
        <v>Justin Scott</v>
      </c>
      <c r="F456" t="s">
        <v>1030</v>
      </c>
      <c r="G456" t="s">
        <v>73</v>
      </c>
      <c r="H456" s="292">
        <v>925000</v>
      </c>
      <c r="I456" s="292">
        <v>0</v>
      </c>
      <c r="J456" s="292">
        <v>842500</v>
      </c>
      <c r="K456" s="292" t="s">
        <v>8</v>
      </c>
      <c r="L456" s="292">
        <v>0</v>
      </c>
      <c r="M456" s="292">
        <v>0</v>
      </c>
      <c r="N456" s="292">
        <v>0</v>
      </c>
    </row>
    <row r="457" spans="1:14" x14ac:dyDescent="0.25">
      <c r="A457" t="s">
        <v>975</v>
      </c>
      <c r="B457" s="39">
        <f t="shared" si="28"/>
        <v>7</v>
      </c>
      <c r="C457" s="39" t="str">
        <f t="shared" si="29"/>
        <v>Justin</v>
      </c>
      <c r="D457" s="39" t="str">
        <f t="shared" si="30"/>
        <v>Williams</v>
      </c>
      <c r="E457" s="39" t="str">
        <f t="shared" si="31"/>
        <v>Justin Williams</v>
      </c>
      <c r="F457" t="s">
        <v>1038</v>
      </c>
      <c r="G457" t="s">
        <v>88</v>
      </c>
      <c r="H457" s="292">
        <v>4500000</v>
      </c>
      <c r="I457" s="292">
        <v>0</v>
      </c>
      <c r="J457" s="292">
        <v>4000000</v>
      </c>
      <c r="K457" s="292" t="s">
        <v>7</v>
      </c>
      <c r="L457" s="292">
        <v>0</v>
      </c>
      <c r="M457" s="292">
        <v>0</v>
      </c>
      <c r="N457" s="292">
        <v>0</v>
      </c>
    </row>
    <row r="458" spans="1:14" x14ac:dyDescent="0.25">
      <c r="A458" t="s">
        <v>152</v>
      </c>
      <c r="B458" s="39">
        <f t="shared" si="28"/>
        <v>6</v>
      </c>
      <c r="C458" s="39" t="str">
        <f t="shared" si="29"/>
        <v>Juuso</v>
      </c>
      <c r="D458" s="39" t="str">
        <f t="shared" si="30"/>
        <v>Valimaki</v>
      </c>
      <c r="E458" s="39" t="str">
        <f t="shared" si="31"/>
        <v>Juuso Valimaki</v>
      </c>
      <c r="F458" t="s">
        <v>1033</v>
      </c>
      <c r="G458" t="s">
        <v>82</v>
      </c>
      <c r="H458" s="292">
        <v>1350000</v>
      </c>
      <c r="I458" s="292">
        <v>1350000</v>
      </c>
      <c r="J458" s="292">
        <v>925000</v>
      </c>
      <c r="K458" s="292">
        <v>925000</v>
      </c>
      <c r="L458" s="292" t="s">
        <v>8</v>
      </c>
      <c r="M458" s="292">
        <v>0</v>
      </c>
      <c r="N458" s="292">
        <v>0</v>
      </c>
    </row>
    <row r="459" spans="1:14" x14ac:dyDescent="0.25">
      <c r="A459" t="s">
        <v>158</v>
      </c>
      <c r="B459" s="39">
        <f t="shared" si="28"/>
        <v>7</v>
      </c>
      <c r="C459" s="39" t="str">
        <f t="shared" si="29"/>
        <v>Kailer</v>
      </c>
      <c r="D459" s="39" t="str">
        <f t="shared" si="30"/>
        <v>Yamamoto</v>
      </c>
      <c r="E459" s="39" t="str">
        <f t="shared" si="31"/>
        <v>Kailer Yamamoto</v>
      </c>
      <c r="F459" t="s">
        <v>1022</v>
      </c>
      <c r="G459" t="s">
        <v>88</v>
      </c>
      <c r="H459" s="292">
        <v>1155000</v>
      </c>
      <c r="I459" s="292">
        <v>1155000</v>
      </c>
      <c r="J459" s="292">
        <v>925000</v>
      </c>
      <c r="K459" s="292">
        <v>925000</v>
      </c>
      <c r="L459" s="292" t="s">
        <v>8</v>
      </c>
      <c r="M459" s="292">
        <v>0</v>
      </c>
      <c r="N459" s="292">
        <v>0</v>
      </c>
    </row>
    <row r="460" spans="1:14" x14ac:dyDescent="0.25">
      <c r="A460" t="s">
        <v>505</v>
      </c>
      <c r="B460" s="39">
        <f t="shared" si="28"/>
        <v>5</v>
      </c>
      <c r="C460" s="39" t="str">
        <f t="shared" si="29"/>
        <v>Kale</v>
      </c>
      <c r="D460" s="39" t="str">
        <f t="shared" si="30"/>
        <v>Clague</v>
      </c>
      <c r="E460" s="39" t="str">
        <f t="shared" si="31"/>
        <v>Kale Clague</v>
      </c>
      <c r="F460" t="s">
        <v>1014</v>
      </c>
      <c r="G460" t="s">
        <v>82</v>
      </c>
      <c r="H460" s="292">
        <v>925000</v>
      </c>
      <c r="I460" s="292">
        <v>925000</v>
      </c>
      <c r="J460" s="292">
        <v>792500</v>
      </c>
      <c r="K460" s="292">
        <v>817500</v>
      </c>
      <c r="L460" s="292" t="s">
        <v>8</v>
      </c>
      <c r="M460" s="292">
        <v>0</v>
      </c>
      <c r="N460" s="292">
        <v>0</v>
      </c>
    </row>
    <row r="461" spans="1:14" x14ac:dyDescent="0.25">
      <c r="A461" t="s">
        <v>785</v>
      </c>
      <c r="B461" s="39">
        <f t="shared" si="28"/>
        <v>5</v>
      </c>
      <c r="C461" s="39" t="str">
        <f t="shared" si="29"/>
        <v>Karl</v>
      </c>
      <c r="D461" s="39" t="str">
        <f t="shared" si="30"/>
        <v>Alzner</v>
      </c>
      <c r="E461" s="39" t="str">
        <f t="shared" si="31"/>
        <v>Karl Alzner</v>
      </c>
      <c r="F461" t="s">
        <v>1025</v>
      </c>
      <c r="G461" t="s">
        <v>382</v>
      </c>
      <c r="H461" s="292">
        <v>4625000</v>
      </c>
      <c r="I461" s="292">
        <v>4625000</v>
      </c>
      <c r="J461" s="292">
        <v>6000000</v>
      </c>
      <c r="K461" s="292">
        <v>4625000</v>
      </c>
      <c r="L461" s="292">
        <v>3000000</v>
      </c>
      <c r="M461" s="292">
        <v>3500000</v>
      </c>
      <c r="N461" s="292" t="s">
        <v>7</v>
      </c>
    </row>
    <row r="462" spans="1:14" x14ac:dyDescent="0.25">
      <c r="A462" t="s">
        <v>935</v>
      </c>
      <c r="B462" s="39">
        <f t="shared" si="28"/>
        <v>8</v>
      </c>
      <c r="C462" s="39" t="str">
        <f t="shared" si="29"/>
        <v>Kasperi</v>
      </c>
      <c r="D462" s="39" t="str">
        <f t="shared" si="30"/>
        <v>Kapanen</v>
      </c>
      <c r="E462" s="39" t="str">
        <f t="shared" si="31"/>
        <v>Kasperi Kapanen</v>
      </c>
      <c r="F462" t="s">
        <v>1036</v>
      </c>
      <c r="G462" t="s">
        <v>88</v>
      </c>
      <c r="H462" s="292">
        <v>863333</v>
      </c>
      <c r="I462" s="292">
        <v>0</v>
      </c>
      <c r="J462" s="292">
        <v>832500</v>
      </c>
      <c r="K462" s="292" t="s">
        <v>8</v>
      </c>
      <c r="L462" s="292">
        <v>0</v>
      </c>
      <c r="M462" s="292">
        <v>0</v>
      </c>
      <c r="N462" s="292">
        <v>0</v>
      </c>
    </row>
    <row r="463" spans="1:14" x14ac:dyDescent="0.25">
      <c r="A463" t="s">
        <v>1147</v>
      </c>
      <c r="B463" s="39">
        <f t="shared" si="28"/>
        <v>7</v>
      </c>
      <c r="C463" s="39" t="str">
        <f t="shared" si="29"/>
        <v>Keaton</v>
      </c>
      <c r="D463" s="39" t="str">
        <f t="shared" si="30"/>
        <v>Middleton</v>
      </c>
      <c r="E463" s="39" t="str">
        <f t="shared" si="31"/>
        <v>Keaton Middleton</v>
      </c>
      <c r="F463" t="s">
        <v>1024</v>
      </c>
      <c r="G463" t="s">
        <v>82</v>
      </c>
      <c r="H463" s="292">
        <v>735000</v>
      </c>
      <c r="I463" s="292">
        <v>735000</v>
      </c>
      <c r="J463" s="292">
        <v>720000</v>
      </c>
      <c r="K463" s="292">
        <v>770000</v>
      </c>
      <c r="L463" s="292" t="s">
        <v>8</v>
      </c>
      <c r="M463" s="292">
        <v>0</v>
      </c>
      <c r="N463" s="292">
        <v>0</v>
      </c>
    </row>
    <row r="464" spans="1:14" x14ac:dyDescent="0.25">
      <c r="A464" t="s">
        <v>715</v>
      </c>
      <c r="B464" s="39">
        <f t="shared" si="28"/>
        <v>7</v>
      </c>
      <c r="C464" s="39" t="str">
        <f t="shared" si="29"/>
        <v>Keaton</v>
      </c>
      <c r="D464" s="39" t="str">
        <f t="shared" si="30"/>
        <v>Thompson</v>
      </c>
      <c r="E464" s="39" t="str">
        <f t="shared" si="31"/>
        <v>Keaton Thompson</v>
      </c>
      <c r="F464" t="s">
        <v>1019</v>
      </c>
      <c r="G464" t="s">
        <v>82</v>
      </c>
      <c r="H464" s="292">
        <v>925000</v>
      </c>
      <c r="I464" s="292">
        <v>0</v>
      </c>
      <c r="J464" s="292">
        <v>925000</v>
      </c>
      <c r="K464" s="292" t="s">
        <v>8</v>
      </c>
      <c r="L464" s="292">
        <v>0</v>
      </c>
      <c r="M464" s="292">
        <v>0</v>
      </c>
      <c r="N464" s="292">
        <v>0</v>
      </c>
    </row>
    <row r="465" spans="1:14" x14ac:dyDescent="0.25">
      <c r="A465" t="s">
        <v>813</v>
      </c>
      <c r="B465" s="39">
        <f t="shared" si="28"/>
        <v>7</v>
      </c>
      <c r="C465" s="39" t="str">
        <f t="shared" si="29"/>
        <v>Keegan</v>
      </c>
      <c r="D465" s="39" t="str">
        <f t="shared" si="30"/>
        <v>Kolesar</v>
      </c>
      <c r="E465" s="39" t="str">
        <f t="shared" si="31"/>
        <v>Keegan Kolesar</v>
      </c>
      <c r="F465" t="s">
        <v>1043</v>
      </c>
      <c r="G465" t="s">
        <v>88</v>
      </c>
      <c r="H465" s="292">
        <v>894167</v>
      </c>
      <c r="I465" s="292">
        <v>0</v>
      </c>
      <c r="J465" s="292">
        <v>715000</v>
      </c>
      <c r="K465" s="292" t="s">
        <v>8</v>
      </c>
      <c r="L465" s="292">
        <v>0</v>
      </c>
      <c r="M465" s="292">
        <v>0</v>
      </c>
      <c r="N465" s="292">
        <v>0</v>
      </c>
    </row>
    <row r="466" spans="1:14" x14ac:dyDescent="0.25">
      <c r="A466" t="s">
        <v>960</v>
      </c>
      <c r="B466" s="39">
        <f t="shared" si="28"/>
        <v>6</v>
      </c>
      <c r="C466" s="39" t="str">
        <f t="shared" si="29"/>
        <v>Keith</v>
      </c>
      <c r="D466" s="39" t="str">
        <f t="shared" si="30"/>
        <v>Kinkaid</v>
      </c>
      <c r="E466" s="39" t="str">
        <f t="shared" si="31"/>
        <v>Keith Kinkaid</v>
      </c>
      <c r="F466" t="s">
        <v>1040</v>
      </c>
      <c r="G466" t="s">
        <v>127</v>
      </c>
      <c r="H466" s="292">
        <v>1250000</v>
      </c>
      <c r="I466" s="292">
        <v>0</v>
      </c>
      <c r="J466" s="292">
        <v>1300000</v>
      </c>
      <c r="K466" s="292" t="s">
        <v>7</v>
      </c>
      <c r="L466" s="292">
        <v>0</v>
      </c>
      <c r="M466" s="292">
        <v>0</v>
      </c>
      <c r="N466" s="292">
        <v>0</v>
      </c>
    </row>
    <row r="467" spans="1:14" x14ac:dyDescent="0.25">
      <c r="A467" t="s">
        <v>480</v>
      </c>
      <c r="B467" s="39">
        <f t="shared" si="28"/>
        <v>6</v>
      </c>
      <c r="C467" s="39" t="str">
        <f t="shared" si="29"/>
        <v>Keith</v>
      </c>
      <c r="D467" s="39" t="str">
        <f t="shared" si="30"/>
        <v>Yandle</v>
      </c>
      <c r="E467" s="39" t="str">
        <f t="shared" si="31"/>
        <v>Keith Yandle</v>
      </c>
      <c r="F467" t="s">
        <v>1029</v>
      </c>
      <c r="G467" t="s">
        <v>382</v>
      </c>
      <c r="H467" s="292">
        <v>6350000</v>
      </c>
      <c r="I467" s="292">
        <v>6350000</v>
      </c>
      <c r="J467" s="292">
        <v>7500000</v>
      </c>
      <c r="K467" s="292">
        <v>5750000</v>
      </c>
      <c r="L467" s="292">
        <v>5750000</v>
      </c>
      <c r="M467" s="292">
        <v>5250000</v>
      </c>
      <c r="N467" s="292">
        <v>5200000</v>
      </c>
    </row>
    <row r="468" spans="1:14" x14ac:dyDescent="0.25">
      <c r="A468" t="s">
        <v>543</v>
      </c>
      <c r="B468" s="39">
        <f t="shared" si="28"/>
        <v>6</v>
      </c>
      <c r="C468" s="39" t="str">
        <f t="shared" si="29"/>
        <v>Kevan</v>
      </c>
      <c r="D468" s="39" t="str">
        <f t="shared" si="30"/>
        <v>Miller</v>
      </c>
      <c r="E468" s="39" t="str">
        <f t="shared" si="31"/>
        <v>Kevan Miller</v>
      </c>
      <c r="F468" t="s">
        <v>1032</v>
      </c>
      <c r="G468" t="s">
        <v>381</v>
      </c>
      <c r="H468" s="292">
        <v>2500000</v>
      </c>
      <c r="I468" s="292">
        <v>2500000</v>
      </c>
      <c r="J468" s="292">
        <v>2500000</v>
      </c>
      <c r="K468" s="292">
        <v>2500000</v>
      </c>
      <c r="L468" s="292" t="s">
        <v>7</v>
      </c>
      <c r="M468" s="292">
        <v>0</v>
      </c>
      <c r="N468" s="292">
        <v>0</v>
      </c>
    </row>
    <row r="469" spans="1:14" x14ac:dyDescent="0.25">
      <c r="A469" t="s">
        <v>229</v>
      </c>
      <c r="B469" s="39">
        <f t="shared" si="28"/>
        <v>6</v>
      </c>
      <c r="C469" s="39" t="str">
        <f t="shared" si="29"/>
        <v>Kevin</v>
      </c>
      <c r="D469" s="39" t="str">
        <f t="shared" si="30"/>
        <v>Fiala</v>
      </c>
      <c r="E469" s="39" t="str">
        <f t="shared" si="31"/>
        <v>Kevin Fiala</v>
      </c>
      <c r="F469" t="s">
        <v>1018</v>
      </c>
      <c r="G469" t="s">
        <v>93</v>
      </c>
      <c r="H469" s="292">
        <v>1363330</v>
      </c>
      <c r="I469" s="292">
        <v>0</v>
      </c>
      <c r="J469" s="292">
        <v>832500</v>
      </c>
      <c r="K469" s="292" t="s">
        <v>8</v>
      </c>
      <c r="L469" s="292">
        <v>0</v>
      </c>
      <c r="M469" s="292">
        <v>0</v>
      </c>
      <c r="N469" s="292">
        <v>0</v>
      </c>
    </row>
    <row r="470" spans="1:14" x14ac:dyDescent="0.25">
      <c r="A470" t="s">
        <v>577</v>
      </c>
      <c r="B470" s="39">
        <f t="shared" si="28"/>
        <v>6</v>
      </c>
      <c r="C470" s="39" t="str">
        <f t="shared" si="29"/>
        <v>Kevin</v>
      </c>
      <c r="D470" s="39" t="str">
        <f t="shared" si="30"/>
        <v>Labanc</v>
      </c>
      <c r="E470" s="39" t="str">
        <f t="shared" si="31"/>
        <v>Kevin Labanc</v>
      </c>
      <c r="F470" t="s">
        <v>1024</v>
      </c>
      <c r="G470" t="s">
        <v>88</v>
      </c>
      <c r="H470" s="292">
        <v>925000</v>
      </c>
      <c r="I470" s="292">
        <v>0</v>
      </c>
      <c r="J470" s="292">
        <v>742500</v>
      </c>
      <c r="K470" s="292" t="s">
        <v>8</v>
      </c>
      <c r="L470" s="292">
        <v>0</v>
      </c>
      <c r="M470" s="292">
        <v>0</v>
      </c>
      <c r="N470" s="292">
        <v>0</v>
      </c>
    </row>
    <row r="471" spans="1:14" x14ac:dyDescent="0.25">
      <c r="A471" t="s">
        <v>749</v>
      </c>
      <c r="B471" s="39">
        <f t="shared" si="28"/>
        <v>6</v>
      </c>
      <c r="C471" s="39" t="str">
        <f t="shared" si="29"/>
        <v>Kevin</v>
      </c>
      <c r="D471" s="39" t="str">
        <f t="shared" si="30"/>
        <v>Porter</v>
      </c>
      <c r="E471" s="39" t="str">
        <f t="shared" si="31"/>
        <v>Kevin Porter</v>
      </c>
      <c r="F471" t="s">
        <v>1041</v>
      </c>
      <c r="G471" t="s">
        <v>73</v>
      </c>
      <c r="H471" s="292">
        <v>650000</v>
      </c>
      <c r="I471" s="292">
        <v>0</v>
      </c>
      <c r="J471" s="292">
        <v>650000</v>
      </c>
      <c r="K471" s="292" t="s">
        <v>7</v>
      </c>
      <c r="L471" s="292">
        <v>0</v>
      </c>
      <c r="M471" s="292">
        <v>0</v>
      </c>
      <c r="N471" s="292">
        <v>0</v>
      </c>
    </row>
    <row r="472" spans="1:14" x14ac:dyDescent="0.25">
      <c r="A472" t="s">
        <v>272</v>
      </c>
      <c r="B472" s="39">
        <f t="shared" si="28"/>
        <v>6</v>
      </c>
      <c r="C472" s="39" t="str">
        <f t="shared" si="29"/>
        <v>Kevin</v>
      </c>
      <c r="D472" s="39" t="str">
        <f t="shared" si="30"/>
        <v>Shattenkirk</v>
      </c>
      <c r="E472" s="39" t="str">
        <f t="shared" si="31"/>
        <v>Kevin Shattenkirk</v>
      </c>
      <c r="F472" t="s">
        <v>1020</v>
      </c>
      <c r="G472" t="s">
        <v>381</v>
      </c>
      <c r="H472" s="292">
        <v>6650000</v>
      </c>
      <c r="I472" s="292">
        <v>6650000</v>
      </c>
      <c r="J472" s="292">
        <v>8000000</v>
      </c>
      <c r="K472" s="292">
        <v>6600000</v>
      </c>
      <c r="L472" s="292">
        <v>4000000</v>
      </c>
      <c r="M472" s="292" t="s">
        <v>7</v>
      </c>
      <c r="N472" s="292">
        <v>0</v>
      </c>
    </row>
    <row r="473" spans="1:14" x14ac:dyDescent="0.25">
      <c r="A473" t="s">
        <v>647</v>
      </c>
      <c r="B473" s="39">
        <f t="shared" si="28"/>
        <v>6</v>
      </c>
      <c r="C473" s="39" t="str">
        <f t="shared" si="29"/>
        <v>Kevin</v>
      </c>
      <c r="D473" s="39" t="str">
        <f t="shared" si="30"/>
        <v>Stenlund</v>
      </c>
      <c r="E473" s="39" t="str">
        <f t="shared" si="31"/>
        <v>Kevin Stenlund</v>
      </c>
      <c r="F473" t="s">
        <v>1030</v>
      </c>
      <c r="G473" t="s">
        <v>73</v>
      </c>
      <c r="H473" s="292">
        <v>925000</v>
      </c>
      <c r="I473" s="292">
        <v>925000</v>
      </c>
      <c r="J473" s="292">
        <v>925000</v>
      </c>
      <c r="K473" s="292">
        <v>925000</v>
      </c>
      <c r="L473" s="292" t="s">
        <v>8</v>
      </c>
      <c r="M473" s="292">
        <v>0</v>
      </c>
      <c r="N473" s="292">
        <v>0</v>
      </c>
    </row>
    <row r="474" spans="1:14" x14ac:dyDescent="0.25">
      <c r="A474" t="s">
        <v>907</v>
      </c>
      <c r="B474" s="39">
        <f t="shared" si="28"/>
        <v>8</v>
      </c>
      <c r="C474" s="39" t="str">
        <f t="shared" si="29"/>
        <v>Kieffer</v>
      </c>
      <c r="D474" s="39" t="str">
        <f t="shared" si="30"/>
        <v>Bellows</v>
      </c>
      <c r="E474" s="39" t="str">
        <f t="shared" si="31"/>
        <v>Kieffer Bellows</v>
      </c>
      <c r="F474" t="s">
        <v>1042</v>
      </c>
      <c r="G474" t="s">
        <v>93</v>
      </c>
      <c r="H474" s="292">
        <v>1137500</v>
      </c>
      <c r="I474" s="292">
        <v>1137500</v>
      </c>
      <c r="J474" s="292">
        <v>925000</v>
      </c>
      <c r="K474" s="292">
        <v>925000</v>
      </c>
      <c r="L474" s="292" t="s">
        <v>8</v>
      </c>
      <c r="M474" s="292">
        <v>0</v>
      </c>
      <c r="N474" s="292">
        <v>0</v>
      </c>
    </row>
    <row r="475" spans="1:14" x14ac:dyDescent="0.25">
      <c r="A475" t="s">
        <v>164</v>
      </c>
      <c r="B475" s="39">
        <f t="shared" si="28"/>
        <v>5</v>
      </c>
      <c r="C475" s="39" t="str">
        <f t="shared" si="29"/>
        <v>Klim</v>
      </c>
      <c r="D475" s="39" t="str">
        <f t="shared" si="30"/>
        <v>Kostin</v>
      </c>
      <c r="E475" s="39" t="str">
        <f t="shared" si="31"/>
        <v>Klim Kostin</v>
      </c>
      <c r="F475" t="s">
        <v>1028</v>
      </c>
      <c r="G475" t="s">
        <v>93</v>
      </c>
      <c r="H475" s="292">
        <v>1137500</v>
      </c>
      <c r="I475" s="292">
        <v>1137500</v>
      </c>
      <c r="J475" s="292">
        <v>925000</v>
      </c>
      <c r="K475" s="292">
        <v>925000</v>
      </c>
      <c r="L475" s="292" t="s">
        <v>8</v>
      </c>
      <c r="M475" s="292">
        <v>0</v>
      </c>
      <c r="N475" s="292">
        <v>0</v>
      </c>
    </row>
    <row r="476" spans="1:14" x14ac:dyDescent="0.25">
      <c r="A476" t="s">
        <v>656</v>
      </c>
      <c r="B476" s="39">
        <f t="shared" si="28"/>
        <v>5</v>
      </c>
      <c r="C476" s="39" t="str">
        <f t="shared" si="29"/>
        <v>Kole</v>
      </c>
      <c r="D476" s="39" t="str">
        <f t="shared" si="30"/>
        <v>Sherwood</v>
      </c>
      <c r="E476" s="39" t="str">
        <f t="shared" si="31"/>
        <v>Kole Sherwood</v>
      </c>
      <c r="F476" t="s">
        <v>1030</v>
      </c>
      <c r="G476" t="s">
        <v>88</v>
      </c>
      <c r="H476" s="292">
        <v>805000</v>
      </c>
      <c r="I476" s="292">
        <v>0</v>
      </c>
      <c r="J476" s="292">
        <v>700000</v>
      </c>
      <c r="K476" s="292" t="s">
        <v>8</v>
      </c>
      <c r="L476" s="292">
        <v>0</v>
      </c>
      <c r="M476" s="292">
        <v>0</v>
      </c>
      <c r="N476" s="292">
        <v>0</v>
      </c>
    </row>
    <row r="477" spans="1:14" x14ac:dyDescent="0.25">
      <c r="A477" t="s">
        <v>708</v>
      </c>
      <c r="B477" s="39">
        <f t="shared" si="28"/>
        <v>10</v>
      </c>
      <c r="C477" s="39" t="str">
        <f t="shared" si="29"/>
        <v>Korbinian</v>
      </c>
      <c r="D477" s="39" t="str">
        <f t="shared" si="30"/>
        <v>Holzer</v>
      </c>
      <c r="E477" s="39" t="str">
        <f t="shared" si="31"/>
        <v>Korbinian Holzer</v>
      </c>
      <c r="F477" t="s">
        <v>1019</v>
      </c>
      <c r="G477" t="s">
        <v>381</v>
      </c>
      <c r="H477" s="292">
        <v>900000</v>
      </c>
      <c r="I477" s="292">
        <v>0</v>
      </c>
      <c r="J477" s="292">
        <v>900000</v>
      </c>
      <c r="K477" s="292" t="s">
        <v>7</v>
      </c>
      <c r="L477" s="292">
        <v>0</v>
      </c>
      <c r="M477" s="292">
        <v>0</v>
      </c>
      <c r="N477" s="292">
        <v>0</v>
      </c>
    </row>
    <row r="478" spans="1:14" x14ac:dyDescent="0.25">
      <c r="A478" t="s">
        <v>449</v>
      </c>
      <c r="B478" s="39">
        <f t="shared" si="28"/>
        <v>5</v>
      </c>
      <c r="C478" s="39" t="str">
        <f t="shared" si="29"/>
        <v>Kris</v>
      </c>
      <c r="D478" s="39" t="str">
        <f t="shared" si="30"/>
        <v>Bindulis</v>
      </c>
      <c r="E478" s="39" t="str">
        <f t="shared" si="31"/>
        <v>Kris Bindulis</v>
      </c>
      <c r="F478" t="s">
        <v>1015</v>
      </c>
      <c r="G478" t="s">
        <v>82</v>
      </c>
      <c r="H478" s="292">
        <v>925000</v>
      </c>
      <c r="I478" s="292">
        <v>925000</v>
      </c>
      <c r="J478" s="292">
        <v>792500</v>
      </c>
      <c r="K478" s="292">
        <v>842500</v>
      </c>
      <c r="L478" s="292" t="s">
        <v>8</v>
      </c>
      <c r="M478" s="292">
        <v>0</v>
      </c>
      <c r="N478" s="292">
        <v>0</v>
      </c>
    </row>
    <row r="479" spans="1:14" x14ac:dyDescent="0.25">
      <c r="A479" t="s">
        <v>1055</v>
      </c>
      <c r="B479" s="39">
        <f t="shared" si="28"/>
        <v>5</v>
      </c>
      <c r="C479" s="39" t="str">
        <f t="shared" si="29"/>
        <v>Kris</v>
      </c>
      <c r="D479" s="39" t="str">
        <f t="shared" si="30"/>
        <v>Letang</v>
      </c>
      <c r="E479" s="39" t="str">
        <f t="shared" si="31"/>
        <v>Kris Letang</v>
      </c>
      <c r="F479" t="s">
        <v>1016</v>
      </c>
      <c r="G479" t="s">
        <v>381</v>
      </c>
      <c r="H479" s="292">
        <v>7250000</v>
      </c>
      <c r="I479" s="292">
        <v>7250000</v>
      </c>
      <c r="J479" s="292">
        <v>7250000</v>
      </c>
      <c r="K479" s="292">
        <v>7250000</v>
      </c>
      <c r="L479" s="292">
        <v>7250000</v>
      </c>
      <c r="M479" s="292">
        <v>7250000</v>
      </c>
      <c r="N479" s="292" t="s">
        <v>7</v>
      </c>
    </row>
    <row r="480" spans="1:14" x14ac:dyDescent="0.25">
      <c r="A480" t="s">
        <v>560</v>
      </c>
      <c r="B480" s="39">
        <f t="shared" si="28"/>
        <v>5</v>
      </c>
      <c r="C480" s="39" t="str">
        <f t="shared" si="29"/>
        <v>Kris</v>
      </c>
      <c r="D480" s="39" t="str">
        <f t="shared" si="30"/>
        <v>Russell</v>
      </c>
      <c r="E480" s="39" t="str">
        <f t="shared" si="31"/>
        <v>Kris Russell</v>
      </c>
      <c r="F480" t="s">
        <v>1022</v>
      </c>
      <c r="G480" t="s">
        <v>382</v>
      </c>
      <c r="H480" s="292">
        <v>4000000</v>
      </c>
      <c r="I480" s="292">
        <v>4000000</v>
      </c>
      <c r="J480" s="292">
        <v>4500000</v>
      </c>
      <c r="K480" s="292">
        <v>4000000</v>
      </c>
      <c r="L480" s="292">
        <v>2500000</v>
      </c>
      <c r="M480" s="292" t="s">
        <v>7</v>
      </c>
      <c r="N480" s="292">
        <v>0</v>
      </c>
    </row>
    <row r="481" spans="1:14" x14ac:dyDescent="0.25">
      <c r="A481" t="s">
        <v>854</v>
      </c>
      <c r="B481" s="39">
        <f t="shared" si="28"/>
        <v>5</v>
      </c>
      <c r="C481" s="39" t="str">
        <f t="shared" si="29"/>
        <v>Kyle</v>
      </c>
      <c r="D481" s="39" t="str">
        <f t="shared" si="30"/>
        <v>Capobianco</v>
      </c>
      <c r="E481" s="39" t="str">
        <f t="shared" si="31"/>
        <v>Kyle Capobianco</v>
      </c>
      <c r="F481" t="s">
        <v>1034</v>
      </c>
      <c r="G481" t="s">
        <v>82</v>
      </c>
      <c r="H481" s="292">
        <v>894167</v>
      </c>
      <c r="I481" s="292">
        <v>894167</v>
      </c>
      <c r="J481" s="292">
        <v>767500</v>
      </c>
      <c r="K481" s="292">
        <v>725000</v>
      </c>
      <c r="L481" s="292" t="s">
        <v>8</v>
      </c>
      <c r="M481" s="292">
        <v>0</v>
      </c>
      <c r="N481" s="292">
        <v>0</v>
      </c>
    </row>
    <row r="482" spans="1:14" x14ac:dyDescent="0.25">
      <c r="A482" t="s">
        <v>495</v>
      </c>
      <c r="B482" s="39">
        <f t="shared" si="28"/>
        <v>5</v>
      </c>
      <c r="C482" s="39" t="str">
        <f t="shared" si="29"/>
        <v>Kyle</v>
      </c>
      <c r="D482" s="39" t="str">
        <f t="shared" si="30"/>
        <v>Clifford</v>
      </c>
      <c r="E482" s="39" t="str">
        <f t="shared" si="31"/>
        <v>Kyle Clifford</v>
      </c>
      <c r="F482" t="s">
        <v>1014</v>
      </c>
      <c r="G482" t="s">
        <v>93</v>
      </c>
      <c r="H482" s="292">
        <v>1600000</v>
      </c>
      <c r="I482" s="292">
        <v>1600000</v>
      </c>
      <c r="J482" s="292">
        <v>1800000</v>
      </c>
      <c r="K482" s="292">
        <v>1900000</v>
      </c>
      <c r="L482" s="292" t="s">
        <v>7</v>
      </c>
      <c r="M482" s="292">
        <v>0</v>
      </c>
      <c r="N482" s="292">
        <v>0</v>
      </c>
    </row>
    <row r="483" spans="1:14" x14ac:dyDescent="0.25">
      <c r="A483" t="s">
        <v>865</v>
      </c>
      <c r="B483" s="39">
        <f t="shared" si="28"/>
        <v>5</v>
      </c>
      <c r="C483" s="39" t="str">
        <f t="shared" si="29"/>
        <v>Kyle</v>
      </c>
      <c r="D483" s="39" t="str">
        <f t="shared" si="30"/>
        <v>Connor</v>
      </c>
      <c r="E483" s="39" t="str">
        <f t="shared" si="31"/>
        <v>Kyle Connor</v>
      </c>
      <c r="F483" t="s">
        <v>1026</v>
      </c>
      <c r="G483" t="s">
        <v>93</v>
      </c>
      <c r="H483" s="292">
        <v>1775000</v>
      </c>
      <c r="I483" s="292">
        <v>0</v>
      </c>
      <c r="J483" s="292">
        <v>925000</v>
      </c>
      <c r="K483" s="292" t="s">
        <v>8</v>
      </c>
      <c r="L483" s="292">
        <v>0</v>
      </c>
      <c r="M483" s="292">
        <v>0</v>
      </c>
      <c r="N483" s="292">
        <v>0</v>
      </c>
    </row>
    <row r="484" spans="1:14" x14ac:dyDescent="0.25">
      <c r="A484" t="s">
        <v>746</v>
      </c>
      <c r="B484" s="39">
        <f t="shared" si="28"/>
        <v>5</v>
      </c>
      <c r="C484" s="39" t="str">
        <f t="shared" si="29"/>
        <v>Kyle</v>
      </c>
      <c r="D484" s="39" t="str">
        <f t="shared" si="30"/>
        <v>Criscuolo</v>
      </c>
      <c r="E484" s="39" t="str">
        <f t="shared" si="31"/>
        <v>Kyle Criscuolo</v>
      </c>
      <c r="F484" t="s">
        <v>1041</v>
      </c>
      <c r="G484" t="s">
        <v>73</v>
      </c>
      <c r="H484" s="292">
        <v>650000</v>
      </c>
      <c r="I484" s="292">
        <v>0</v>
      </c>
      <c r="J484" s="292">
        <v>650000</v>
      </c>
      <c r="K484" s="292" t="s">
        <v>7</v>
      </c>
      <c r="L484" s="292">
        <v>0</v>
      </c>
      <c r="M484" s="292">
        <v>0</v>
      </c>
      <c r="N484" s="292">
        <v>0</v>
      </c>
    </row>
    <row r="485" spans="1:14" x14ac:dyDescent="0.25">
      <c r="A485" t="s">
        <v>1067</v>
      </c>
      <c r="B485" s="39">
        <f t="shared" si="28"/>
        <v>5</v>
      </c>
      <c r="C485" s="39" t="str">
        <f t="shared" si="29"/>
        <v>Kyle</v>
      </c>
      <c r="D485" s="39" t="str">
        <f t="shared" si="30"/>
        <v>Okposo</v>
      </c>
      <c r="E485" s="39" t="str">
        <f t="shared" si="31"/>
        <v>Kyle Okposo</v>
      </c>
      <c r="F485" t="s">
        <v>1041</v>
      </c>
      <c r="G485" t="s">
        <v>88</v>
      </c>
      <c r="H485" s="292">
        <v>6000000</v>
      </c>
      <c r="I485" s="292">
        <v>6000000</v>
      </c>
      <c r="J485" s="292">
        <v>6000000</v>
      </c>
      <c r="K485" s="292">
        <v>6000000</v>
      </c>
      <c r="L485" s="292">
        <v>6000000</v>
      </c>
      <c r="M485" s="292">
        <v>4000000</v>
      </c>
      <c r="N485" s="292">
        <v>4000000</v>
      </c>
    </row>
    <row r="486" spans="1:14" x14ac:dyDescent="0.25">
      <c r="A486" t="s">
        <v>263</v>
      </c>
      <c r="B486" s="39">
        <f t="shared" si="28"/>
        <v>5</v>
      </c>
      <c r="C486" s="39" t="str">
        <f t="shared" si="29"/>
        <v>Kyle</v>
      </c>
      <c r="D486" s="39" t="str">
        <f t="shared" si="30"/>
        <v>Palmieri</v>
      </c>
      <c r="E486" s="39" t="str">
        <f t="shared" si="31"/>
        <v>Kyle Palmieri</v>
      </c>
      <c r="F486" t="s">
        <v>1040</v>
      </c>
      <c r="G486" t="s">
        <v>88</v>
      </c>
      <c r="H486" s="292">
        <v>4650000</v>
      </c>
      <c r="I486" s="292">
        <v>4650000</v>
      </c>
      <c r="J486" s="292">
        <v>5000000</v>
      </c>
      <c r="K486" s="292">
        <v>5000000</v>
      </c>
      <c r="L486" s="292">
        <v>4250000</v>
      </c>
      <c r="M486" s="292" t="s">
        <v>7</v>
      </c>
      <c r="N486" s="292">
        <v>0</v>
      </c>
    </row>
    <row r="487" spans="1:14" x14ac:dyDescent="0.25">
      <c r="A487" t="s">
        <v>589</v>
      </c>
      <c r="B487" s="39">
        <f t="shared" si="28"/>
        <v>5</v>
      </c>
      <c r="C487" s="39" t="str">
        <f t="shared" si="29"/>
        <v>Kyle</v>
      </c>
      <c r="D487" s="39" t="str">
        <f t="shared" si="30"/>
        <v>Wood</v>
      </c>
      <c r="E487" s="39" t="str">
        <f t="shared" si="31"/>
        <v>Kyle Wood</v>
      </c>
      <c r="F487" t="s">
        <v>1034</v>
      </c>
      <c r="G487" t="s">
        <v>82</v>
      </c>
      <c r="H487" s="292">
        <v>925000</v>
      </c>
      <c r="I487" s="292">
        <v>0</v>
      </c>
      <c r="J487" s="292">
        <v>742500</v>
      </c>
      <c r="K487" s="292" t="s">
        <v>8</v>
      </c>
      <c r="L487" s="292">
        <v>0</v>
      </c>
      <c r="M487" s="292">
        <v>0</v>
      </c>
      <c r="N487" s="292">
        <v>0</v>
      </c>
    </row>
    <row r="488" spans="1:14" x14ac:dyDescent="0.25">
      <c r="A488" t="s">
        <v>610</v>
      </c>
      <c r="B488" s="39">
        <f t="shared" si="28"/>
        <v>7</v>
      </c>
      <c r="C488" s="39" t="str">
        <f t="shared" si="29"/>
        <v>Landon</v>
      </c>
      <c r="D488" s="39" t="str">
        <f t="shared" si="30"/>
        <v>Bow</v>
      </c>
      <c r="E488" s="39" t="str">
        <f t="shared" si="31"/>
        <v>Landon Bow</v>
      </c>
      <c r="F488" t="s">
        <v>1017</v>
      </c>
      <c r="G488" t="s">
        <v>127</v>
      </c>
      <c r="H488" s="292">
        <v>697500</v>
      </c>
      <c r="I488" s="292">
        <v>0</v>
      </c>
      <c r="J488" s="292">
        <v>710000</v>
      </c>
      <c r="K488" s="292" t="s">
        <v>8</v>
      </c>
      <c r="L488" s="292">
        <v>0</v>
      </c>
      <c r="M488" s="292">
        <v>0</v>
      </c>
      <c r="N488" s="292">
        <v>0</v>
      </c>
    </row>
    <row r="489" spans="1:14" x14ac:dyDescent="0.25">
      <c r="A489" t="s">
        <v>471</v>
      </c>
      <c r="B489" s="39">
        <f t="shared" si="28"/>
        <v>7</v>
      </c>
      <c r="C489" s="39" t="str">
        <f t="shared" si="29"/>
        <v>Landon</v>
      </c>
      <c r="D489" s="39" t="str">
        <f t="shared" si="30"/>
        <v>Ferraro</v>
      </c>
      <c r="E489" s="39" t="str">
        <f t="shared" si="31"/>
        <v>Landon Ferraro</v>
      </c>
      <c r="F489" t="s">
        <v>1027</v>
      </c>
      <c r="G489" t="s">
        <v>73</v>
      </c>
      <c r="H489" s="292">
        <v>700000</v>
      </c>
      <c r="I489" s="292">
        <v>0</v>
      </c>
      <c r="J489" s="292">
        <v>700000</v>
      </c>
      <c r="K489" s="292" t="s">
        <v>7</v>
      </c>
      <c r="L489" s="292">
        <v>0</v>
      </c>
      <c r="M489" s="292">
        <v>0</v>
      </c>
      <c r="N489" s="292">
        <v>0</v>
      </c>
    </row>
    <row r="490" spans="1:14" x14ac:dyDescent="0.25">
      <c r="A490" t="s">
        <v>858</v>
      </c>
      <c r="B490" s="39">
        <f t="shared" si="28"/>
        <v>5</v>
      </c>
      <c r="C490" s="39" t="str">
        <f t="shared" si="29"/>
        <v>Lane</v>
      </c>
      <c r="D490" s="39" t="str">
        <f t="shared" si="30"/>
        <v>Pederson</v>
      </c>
      <c r="E490" s="39" t="str">
        <f t="shared" si="31"/>
        <v>Lane Pederson</v>
      </c>
      <c r="F490" t="s">
        <v>1034</v>
      </c>
      <c r="G490" t="s">
        <v>73</v>
      </c>
      <c r="H490" s="292">
        <v>678333</v>
      </c>
      <c r="I490" s="292">
        <v>678333</v>
      </c>
      <c r="J490" s="292">
        <v>685000</v>
      </c>
      <c r="K490" s="292">
        <v>700000</v>
      </c>
      <c r="L490" s="292" t="s">
        <v>8</v>
      </c>
      <c r="M490" s="292">
        <v>0</v>
      </c>
      <c r="N490" s="292">
        <v>0</v>
      </c>
    </row>
    <row r="491" spans="1:14" x14ac:dyDescent="0.25">
      <c r="A491" t="s">
        <v>841</v>
      </c>
      <c r="B491" s="39">
        <f t="shared" si="28"/>
        <v>7</v>
      </c>
      <c r="C491" s="39" t="str">
        <f t="shared" si="29"/>
        <v>Lawson</v>
      </c>
      <c r="D491" s="39" t="str">
        <f t="shared" si="30"/>
        <v>Crouse</v>
      </c>
      <c r="E491" s="39" t="str">
        <f t="shared" si="31"/>
        <v>Lawson Crouse</v>
      </c>
      <c r="F491" t="s">
        <v>1034</v>
      </c>
      <c r="G491" t="s">
        <v>93</v>
      </c>
      <c r="H491" s="292">
        <v>1602500</v>
      </c>
      <c r="I491" s="292">
        <v>0</v>
      </c>
      <c r="J491" s="292">
        <v>832500</v>
      </c>
      <c r="K491" s="292" t="s">
        <v>8</v>
      </c>
      <c r="L491" s="292">
        <v>0</v>
      </c>
      <c r="M491" s="292">
        <v>0</v>
      </c>
      <c r="N491" s="292">
        <v>0</v>
      </c>
    </row>
    <row r="492" spans="1:14" x14ac:dyDescent="0.25">
      <c r="A492" t="s">
        <v>243</v>
      </c>
      <c r="B492" s="39">
        <f t="shared" si="28"/>
        <v>5</v>
      </c>
      <c r="C492" s="39" t="str">
        <f t="shared" si="29"/>
        <v>Leon</v>
      </c>
      <c r="D492" s="39" t="str">
        <f t="shared" si="30"/>
        <v>Draisaitl</v>
      </c>
      <c r="E492" s="39" t="str">
        <f t="shared" si="31"/>
        <v>Leon Draisaitl</v>
      </c>
      <c r="F492" t="s">
        <v>1022</v>
      </c>
      <c r="G492" t="s">
        <v>73</v>
      </c>
      <c r="H492" s="292">
        <v>8500000</v>
      </c>
      <c r="I492" s="292">
        <v>8500000</v>
      </c>
      <c r="J492" s="292">
        <v>9000000</v>
      </c>
      <c r="K492" s="292">
        <v>9000000</v>
      </c>
      <c r="L492" s="292">
        <v>9000000</v>
      </c>
      <c r="M492" s="292">
        <v>8000000</v>
      </c>
      <c r="N492" s="292">
        <v>8000000</v>
      </c>
    </row>
    <row r="493" spans="1:14" x14ac:dyDescent="0.25">
      <c r="A493" t="s">
        <v>143</v>
      </c>
      <c r="B493" s="39">
        <f t="shared" si="28"/>
        <v>5</v>
      </c>
      <c r="C493" s="39" t="str">
        <f t="shared" si="29"/>
        <v>Lias</v>
      </c>
      <c r="D493" s="39" t="str">
        <f t="shared" si="30"/>
        <v>Andersson</v>
      </c>
      <c r="E493" s="39" t="str">
        <f t="shared" si="31"/>
        <v>Lias Andersson</v>
      </c>
      <c r="F493" t="s">
        <v>1020</v>
      </c>
      <c r="G493" t="s">
        <v>73</v>
      </c>
      <c r="H493" s="292">
        <v>1775000</v>
      </c>
      <c r="I493" s="292">
        <v>1775000</v>
      </c>
      <c r="J493" s="292">
        <v>925000</v>
      </c>
      <c r="K493" s="292">
        <v>925000</v>
      </c>
      <c r="L493" s="292" t="s">
        <v>8</v>
      </c>
      <c r="M493" s="292">
        <v>0</v>
      </c>
      <c r="N493" s="292">
        <v>0</v>
      </c>
    </row>
    <row r="494" spans="1:14" x14ac:dyDescent="0.25">
      <c r="A494" t="s">
        <v>1135</v>
      </c>
      <c r="B494" s="39">
        <f t="shared" si="28"/>
        <v>6</v>
      </c>
      <c r="C494" s="39" t="str">
        <f t="shared" si="29"/>
        <v>Libor</v>
      </c>
      <c r="D494" s="39" t="str">
        <f t="shared" si="30"/>
        <v>Hajek</v>
      </c>
      <c r="E494" s="39" t="str">
        <f t="shared" si="31"/>
        <v>Libor Hajek</v>
      </c>
      <c r="F494" t="s">
        <v>1020</v>
      </c>
      <c r="G494" t="s">
        <v>82</v>
      </c>
      <c r="H494" s="292">
        <v>925000</v>
      </c>
      <c r="I494" s="292">
        <v>925000</v>
      </c>
      <c r="J494" s="292">
        <v>925000</v>
      </c>
      <c r="K494" s="292">
        <v>925000</v>
      </c>
      <c r="L494" s="292" t="s">
        <v>8</v>
      </c>
      <c r="M494" s="292">
        <v>0</v>
      </c>
      <c r="N494" s="292">
        <v>0</v>
      </c>
    </row>
    <row r="495" spans="1:14" x14ac:dyDescent="0.25">
      <c r="A495" t="s">
        <v>737</v>
      </c>
      <c r="B495" s="39">
        <f t="shared" si="28"/>
        <v>6</v>
      </c>
      <c r="C495" s="39" t="str">
        <f t="shared" si="29"/>
        <v>Linus</v>
      </c>
      <c r="D495" s="39" t="str">
        <f t="shared" si="30"/>
        <v>Ullmark</v>
      </c>
      <c r="E495" s="39" t="str">
        <f t="shared" si="31"/>
        <v>Linus Ullmark</v>
      </c>
      <c r="F495" t="s">
        <v>1041</v>
      </c>
      <c r="G495" t="s">
        <v>127</v>
      </c>
      <c r="H495" s="292">
        <v>750000</v>
      </c>
      <c r="I495" s="292">
        <v>0</v>
      </c>
      <c r="J495" s="292">
        <v>800000</v>
      </c>
      <c r="K495" s="292" t="s">
        <v>7</v>
      </c>
      <c r="L495" s="292">
        <v>0</v>
      </c>
      <c r="M495" s="292">
        <v>0</v>
      </c>
      <c r="N495" s="292">
        <v>0</v>
      </c>
    </row>
    <row r="496" spans="1:14" x14ac:dyDescent="0.25">
      <c r="A496" t="s">
        <v>689</v>
      </c>
      <c r="B496" s="39">
        <f t="shared" si="28"/>
        <v>6</v>
      </c>
      <c r="C496" s="39" t="str">
        <f t="shared" si="29"/>
        <v>Logan</v>
      </c>
      <c r="D496" s="39" t="str">
        <f t="shared" si="30"/>
        <v>Brown</v>
      </c>
      <c r="E496" s="39" t="str">
        <f t="shared" si="31"/>
        <v>Logan Brown</v>
      </c>
      <c r="F496" t="s">
        <v>1031</v>
      </c>
      <c r="G496" t="s">
        <v>73</v>
      </c>
      <c r="H496" s="292">
        <v>1604170</v>
      </c>
      <c r="I496" s="292">
        <v>1604170</v>
      </c>
      <c r="J496" s="292">
        <v>925000</v>
      </c>
      <c r="K496" s="292">
        <v>832500</v>
      </c>
      <c r="L496" s="292" t="s">
        <v>8</v>
      </c>
      <c r="M496" s="292">
        <v>0</v>
      </c>
      <c r="N496" s="292">
        <v>0</v>
      </c>
    </row>
    <row r="497" spans="1:14" x14ac:dyDescent="0.25">
      <c r="A497" t="s">
        <v>329</v>
      </c>
      <c r="B497" s="39">
        <f t="shared" si="28"/>
        <v>6</v>
      </c>
      <c r="C497" s="39" t="str">
        <f t="shared" si="29"/>
        <v>Logan</v>
      </c>
      <c r="D497" s="39" t="str">
        <f t="shared" si="30"/>
        <v>Couture</v>
      </c>
      <c r="E497" s="39" t="str">
        <f t="shared" si="31"/>
        <v>Logan Couture</v>
      </c>
      <c r="F497" t="s">
        <v>1024</v>
      </c>
      <c r="G497" t="s">
        <v>73</v>
      </c>
      <c r="H497" s="292">
        <v>6000000</v>
      </c>
      <c r="I497" s="292">
        <v>0</v>
      </c>
      <c r="J497" s="292">
        <v>6000000</v>
      </c>
      <c r="K497" s="292" t="s">
        <v>7</v>
      </c>
      <c r="L497" s="292">
        <v>0</v>
      </c>
      <c r="M497" s="292">
        <v>0</v>
      </c>
      <c r="N497" s="292">
        <v>0</v>
      </c>
    </row>
    <row r="498" spans="1:14" x14ac:dyDescent="0.25">
      <c r="A498" t="s">
        <v>871</v>
      </c>
      <c r="B498" s="39">
        <f t="shared" si="28"/>
        <v>6</v>
      </c>
      <c r="C498" s="39" t="str">
        <f t="shared" si="29"/>
        <v>Logan</v>
      </c>
      <c r="D498" s="39" t="str">
        <f t="shared" si="30"/>
        <v>Stanley</v>
      </c>
      <c r="E498" s="39" t="str">
        <f t="shared" si="31"/>
        <v>Logan Stanley</v>
      </c>
      <c r="F498" t="s">
        <v>1026</v>
      </c>
      <c r="G498" t="s">
        <v>82</v>
      </c>
      <c r="H498" s="292">
        <v>1106670</v>
      </c>
      <c r="I498" s="292">
        <v>1106670</v>
      </c>
      <c r="J498" s="292">
        <v>925000</v>
      </c>
      <c r="K498" s="292">
        <v>832500</v>
      </c>
      <c r="L498" s="292" t="s">
        <v>8</v>
      </c>
      <c r="M498" s="292">
        <v>0</v>
      </c>
      <c r="N498" s="292">
        <v>0</v>
      </c>
    </row>
    <row r="499" spans="1:14" x14ac:dyDescent="0.25">
      <c r="A499" t="s">
        <v>815</v>
      </c>
      <c r="B499" s="39">
        <f t="shared" si="28"/>
        <v>5</v>
      </c>
      <c r="C499" s="39" t="str">
        <f t="shared" si="29"/>
        <v>Loui</v>
      </c>
      <c r="D499" s="39" t="str">
        <f t="shared" si="30"/>
        <v>Eriksson</v>
      </c>
      <c r="E499" s="39" t="str">
        <f t="shared" si="31"/>
        <v>Loui Eriksson</v>
      </c>
      <c r="F499" t="s">
        <v>1039</v>
      </c>
      <c r="G499" t="s">
        <v>88</v>
      </c>
      <c r="H499" s="292">
        <v>6000000</v>
      </c>
      <c r="I499" s="292">
        <v>6000000</v>
      </c>
      <c r="J499" s="292">
        <v>7000000</v>
      </c>
      <c r="K499" s="292">
        <v>5000000</v>
      </c>
      <c r="L499" s="292">
        <v>4000000</v>
      </c>
      <c r="M499" s="292">
        <v>4000000</v>
      </c>
      <c r="N499" s="292" t="s">
        <v>7</v>
      </c>
    </row>
    <row r="500" spans="1:14" x14ac:dyDescent="0.25">
      <c r="A500" t="s">
        <v>625</v>
      </c>
      <c r="B500" s="39">
        <f t="shared" si="28"/>
        <v>4</v>
      </c>
      <c r="C500" s="39" t="str">
        <f t="shared" si="29"/>
        <v>Luc</v>
      </c>
      <c r="D500" s="39" t="str">
        <f t="shared" si="30"/>
        <v>Snuggerud</v>
      </c>
      <c r="E500" s="39" t="str">
        <f t="shared" si="31"/>
        <v>Luc Snuggerud</v>
      </c>
      <c r="F500" t="s">
        <v>1013</v>
      </c>
      <c r="G500" t="s">
        <v>82</v>
      </c>
      <c r="H500" s="292">
        <v>925000</v>
      </c>
      <c r="I500" s="292">
        <v>925000</v>
      </c>
      <c r="J500" s="292">
        <v>742500</v>
      </c>
      <c r="K500" s="292">
        <v>817500</v>
      </c>
      <c r="L500" s="292" t="s">
        <v>8</v>
      </c>
      <c r="M500" s="292">
        <v>0</v>
      </c>
      <c r="N500" s="292">
        <v>0</v>
      </c>
    </row>
    <row r="501" spans="1:14" x14ac:dyDescent="0.25">
      <c r="A501" t="s">
        <v>446</v>
      </c>
      <c r="B501" s="39">
        <f t="shared" si="28"/>
        <v>6</v>
      </c>
      <c r="C501" s="39" t="str">
        <f t="shared" si="29"/>
        <v>Lucas</v>
      </c>
      <c r="D501" s="39" t="str">
        <f t="shared" si="30"/>
        <v>Johansen</v>
      </c>
      <c r="E501" s="39" t="str">
        <f t="shared" si="31"/>
        <v>Lucas Johansen</v>
      </c>
      <c r="F501" t="s">
        <v>1015</v>
      </c>
      <c r="G501" t="s">
        <v>82</v>
      </c>
      <c r="H501" s="292">
        <v>925000</v>
      </c>
      <c r="I501" s="292">
        <v>925000</v>
      </c>
      <c r="J501" s="292">
        <v>925000</v>
      </c>
      <c r="K501" s="292">
        <v>925000</v>
      </c>
      <c r="L501" s="292" t="s">
        <v>8</v>
      </c>
      <c r="M501" s="292">
        <v>0</v>
      </c>
      <c r="N501" s="292">
        <v>0</v>
      </c>
    </row>
    <row r="502" spans="1:14" x14ac:dyDescent="0.25">
      <c r="A502" t="s">
        <v>638</v>
      </c>
      <c r="B502" s="39">
        <f t="shared" si="28"/>
        <v>6</v>
      </c>
      <c r="C502" s="39" t="str">
        <f t="shared" si="29"/>
        <v>Lukas</v>
      </c>
      <c r="D502" s="39" t="str">
        <f t="shared" si="30"/>
        <v>Sedlak</v>
      </c>
      <c r="E502" s="39" t="str">
        <f t="shared" si="31"/>
        <v>Lukas Sedlak</v>
      </c>
      <c r="F502" t="s">
        <v>1030</v>
      </c>
      <c r="G502" t="s">
        <v>88</v>
      </c>
      <c r="H502" s="292">
        <v>825000</v>
      </c>
      <c r="I502" s="292">
        <v>0</v>
      </c>
      <c r="J502" s="292">
        <v>850000</v>
      </c>
      <c r="K502" s="292" t="s">
        <v>8</v>
      </c>
      <c r="L502" s="292">
        <v>0</v>
      </c>
      <c r="M502" s="292">
        <v>0</v>
      </c>
      <c r="N502" s="292">
        <v>0</v>
      </c>
    </row>
    <row r="503" spans="1:14" x14ac:dyDescent="0.25">
      <c r="A503" t="s">
        <v>379</v>
      </c>
      <c r="B503" s="39">
        <f t="shared" si="28"/>
        <v>5</v>
      </c>
      <c r="C503" s="39" t="str">
        <f t="shared" si="29"/>
        <v>Luke</v>
      </c>
      <c r="D503" s="39" t="str">
        <f t="shared" si="30"/>
        <v>Glendening</v>
      </c>
      <c r="E503" s="39" t="str">
        <f t="shared" si="31"/>
        <v>Luke Glendening</v>
      </c>
      <c r="F503" t="s">
        <v>1037</v>
      </c>
      <c r="G503" t="s">
        <v>73</v>
      </c>
      <c r="H503" s="292">
        <v>1800000</v>
      </c>
      <c r="I503" s="292">
        <v>1800000</v>
      </c>
      <c r="J503" s="292">
        <v>2000000</v>
      </c>
      <c r="K503" s="292">
        <v>1700000</v>
      </c>
      <c r="L503" s="292">
        <v>1500000</v>
      </c>
      <c r="M503" s="292" t="s">
        <v>7</v>
      </c>
      <c r="N503" s="292">
        <v>0</v>
      </c>
    </row>
    <row r="504" spans="1:14" x14ac:dyDescent="0.25">
      <c r="A504" t="s">
        <v>876</v>
      </c>
      <c r="B504" s="39">
        <f t="shared" si="28"/>
        <v>5</v>
      </c>
      <c r="C504" s="39" t="str">
        <f t="shared" si="29"/>
        <v>Luke</v>
      </c>
      <c r="D504" s="39" t="str">
        <f t="shared" si="30"/>
        <v>Green</v>
      </c>
      <c r="E504" s="39" t="str">
        <f t="shared" si="31"/>
        <v>Luke Green</v>
      </c>
      <c r="F504" t="s">
        <v>1026</v>
      </c>
      <c r="G504" t="s">
        <v>82</v>
      </c>
      <c r="H504" s="292">
        <v>846667</v>
      </c>
      <c r="I504" s="292">
        <v>846667</v>
      </c>
      <c r="J504" s="292">
        <v>742500</v>
      </c>
      <c r="K504" s="292">
        <v>792500</v>
      </c>
      <c r="L504" s="292" t="s">
        <v>8</v>
      </c>
      <c r="M504" s="292">
        <v>0</v>
      </c>
      <c r="N504" s="292">
        <v>0</v>
      </c>
    </row>
    <row r="505" spans="1:14" x14ac:dyDescent="0.25">
      <c r="A505" t="s">
        <v>630</v>
      </c>
      <c r="B505" s="39">
        <f t="shared" si="28"/>
        <v>5</v>
      </c>
      <c r="C505" s="39" t="str">
        <f t="shared" si="29"/>
        <v>Luke</v>
      </c>
      <c r="D505" s="39" t="str">
        <f t="shared" si="30"/>
        <v>Johnson</v>
      </c>
      <c r="E505" s="39" t="str">
        <f t="shared" si="31"/>
        <v>Luke Johnson</v>
      </c>
      <c r="F505" t="s">
        <v>1013</v>
      </c>
      <c r="G505" t="s">
        <v>73</v>
      </c>
      <c r="H505" s="292">
        <v>925000</v>
      </c>
      <c r="I505" s="292">
        <v>0</v>
      </c>
      <c r="J505" s="292">
        <v>742500</v>
      </c>
      <c r="K505" s="292" t="s">
        <v>8</v>
      </c>
      <c r="L505" s="292">
        <v>0</v>
      </c>
      <c r="M505" s="292">
        <v>0</v>
      </c>
      <c r="N505" s="292">
        <v>0</v>
      </c>
    </row>
    <row r="506" spans="1:14" x14ac:dyDescent="0.25">
      <c r="A506" t="s">
        <v>466</v>
      </c>
      <c r="B506" s="39">
        <f t="shared" si="28"/>
        <v>5</v>
      </c>
      <c r="C506" s="39" t="str">
        <f t="shared" si="29"/>
        <v>Luke</v>
      </c>
      <c r="D506" s="39" t="str">
        <f t="shared" si="30"/>
        <v>Kunin</v>
      </c>
      <c r="E506" s="39" t="str">
        <f t="shared" si="31"/>
        <v>Luke Kunin</v>
      </c>
      <c r="F506" t="s">
        <v>1027</v>
      </c>
      <c r="G506" t="s">
        <v>73</v>
      </c>
      <c r="H506" s="292">
        <v>1425000</v>
      </c>
      <c r="I506" s="292">
        <v>1425000</v>
      </c>
      <c r="J506" s="292">
        <v>925000</v>
      </c>
      <c r="K506" s="292">
        <v>925000</v>
      </c>
      <c r="L506" s="292" t="s">
        <v>8</v>
      </c>
      <c r="M506" s="292">
        <v>0</v>
      </c>
      <c r="N506" s="292">
        <v>0</v>
      </c>
    </row>
    <row r="507" spans="1:14" x14ac:dyDescent="0.25">
      <c r="A507" t="s">
        <v>417</v>
      </c>
      <c r="B507" s="39">
        <f t="shared" si="28"/>
        <v>5</v>
      </c>
      <c r="C507" s="39" t="str">
        <f t="shared" si="29"/>
        <v>Luke</v>
      </c>
      <c r="D507" s="39" t="str">
        <f t="shared" si="30"/>
        <v>Opilka</v>
      </c>
      <c r="E507" s="39" t="str">
        <f t="shared" si="31"/>
        <v>Luke Opilka</v>
      </c>
      <c r="F507" t="s">
        <v>1028</v>
      </c>
      <c r="G507" t="s">
        <v>127</v>
      </c>
      <c r="H507" s="292">
        <v>894167</v>
      </c>
      <c r="I507" s="292">
        <v>930000</v>
      </c>
      <c r="J507" s="292">
        <v>650000</v>
      </c>
      <c r="K507" s="292">
        <v>700000</v>
      </c>
      <c r="L507" s="292" t="s">
        <v>8</v>
      </c>
      <c r="M507" s="292">
        <v>0</v>
      </c>
      <c r="N507" s="292">
        <v>0</v>
      </c>
    </row>
    <row r="508" spans="1:14" x14ac:dyDescent="0.25">
      <c r="A508" t="s">
        <v>380</v>
      </c>
      <c r="B508" s="39">
        <f t="shared" si="28"/>
        <v>5</v>
      </c>
      <c r="C508" s="39" t="str">
        <f t="shared" si="29"/>
        <v>Luke</v>
      </c>
      <c r="D508" s="39" t="str">
        <f t="shared" si="30"/>
        <v>Witkowski</v>
      </c>
      <c r="E508" s="39" t="str">
        <f t="shared" si="31"/>
        <v>Luke Witkowski</v>
      </c>
      <c r="F508" t="s">
        <v>1037</v>
      </c>
      <c r="G508" t="s">
        <v>88</v>
      </c>
      <c r="H508" s="292">
        <v>750000</v>
      </c>
      <c r="I508" s="292">
        <v>0</v>
      </c>
      <c r="J508" s="292">
        <v>800000</v>
      </c>
      <c r="K508" s="292" t="s">
        <v>7</v>
      </c>
      <c r="L508" s="292">
        <v>0</v>
      </c>
      <c r="M508" s="292">
        <v>0</v>
      </c>
      <c r="N508" s="292">
        <v>0</v>
      </c>
    </row>
    <row r="509" spans="1:14" x14ac:dyDescent="0.25">
      <c r="A509" t="s">
        <v>971</v>
      </c>
      <c r="B509" s="39">
        <f t="shared" si="28"/>
        <v>10</v>
      </c>
      <c r="C509" s="39" t="str">
        <f t="shared" si="29"/>
        <v>Mackenzie</v>
      </c>
      <c r="D509" s="39" t="str">
        <f t="shared" si="30"/>
        <v>Blackwood</v>
      </c>
      <c r="E509" s="39" t="str">
        <f t="shared" si="31"/>
        <v>Mackenzie Blackwood</v>
      </c>
      <c r="F509" t="s">
        <v>1040</v>
      </c>
      <c r="G509" t="s">
        <v>127</v>
      </c>
      <c r="H509" s="292">
        <v>894167</v>
      </c>
      <c r="I509" s="292">
        <v>0</v>
      </c>
      <c r="J509" s="292">
        <v>700000</v>
      </c>
      <c r="K509" s="292" t="s">
        <v>8</v>
      </c>
      <c r="L509" s="292">
        <v>0</v>
      </c>
      <c r="M509" s="292">
        <v>0</v>
      </c>
      <c r="N509" s="292">
        <v>0</v>
      </c>
    </row>
    <row r="510" spans="1:14" x14ac:dyDescent="0.25">
      <c r="A510" t="s">
        <v>700</v>
      </c>
      <c r="B510" s="39">
        <f t="shared" si="28"/>
        <v>6</v>
      </c>
      <c r="C510" s="39" t="str">
        <f t="shared" si="29"/>
        <v>Macoy</v>
      </c>
      <c r="D510" s="39" t="str">
        <f t="shared" si="30"/>
        <v>Erkamps</v>
      </c>
      <c r="E510" s="39" t="str">
        <f t="shared" si="31"/>
        <v>Macoy Erkamps</v>
      </c>
      <c r="F510" t="s">
        <v>1031</v>
      </c>
      <c r="G510" t="s">
        <v>82</v>
      </c>
      <c r="H510" s="292">
        <v>655000</v>
      </c>
      <c r="I510" s="292">
        <v>0</v>
      </c>
      <c r="J510" s="292">
        <v>680000</v>
      </c>
      <c r="K510" s="292" t="s">
        <v>8</v>
      </c>
      <c r="L510" s="292">
        <v>0</v>
      </c>
      <c r="M510" s="292">
        <v>0</v>
      </c>
      <c r="N510" s="292">
        <v>0</v>
      </c>
    </row>
    <row r="511" spans="1:14" x14ac:dyDescent="0.25">
      <c r="A511" t="s">
        <v>807</v>
      </c>
      <c r="B511" s="39">
        <f t="shared" si="28"/>
        <v>8</v>
      </c>
      <c r="C511" s="39" t="str">
        <f t="shared" si="29"/>
        <v>Malcolm</v>
      </c>
      <c r="D511" s="39" t="str">
        <f t="shared" si="30"/>
        <v>Subban</v>
      </c>
      <c r="E511" s="39" t="str">
        <f t="shared" si="31"/>
        <v>Malcolm Subban</v>
      </c>
      <c r="F511" t="s">
        <v>1043</v>
      </c>
      <c r="G511" t="s">
        <v>127</v>
      </c>
      <c r="H511" s="292">
        <v>650000</v>
      </c>
      <c r="I511" s="292">
        <v>0</v>
      </c>
      <c r="J511" s="292">
        <v>650000</v>
      </c>
      <c r="K511" s="292" t="s">
        <v>8</v>
      </c>
      <c r="L511" s="292">
        <v>0</v>
      </c>
      <c r="M511" s="292">
        <v>0</v>
      </c>
      <c r="N511" s="292">
        <v>0</v>
      </c>
    </row>
    <row r="512" spans="1:14" x14ac:dyDescent="0.25">
      <c r="A512" t="s">
        <v>588</v>
      </c>
      <c r="B512" s="39">
        <f t="shared" si="28"/>
        <v>7</v>
      </c>
      <c r="C512" s="39" t="str">
        <f t="shared" si="29"/>
        <v>Manuel</v>
      </c>
      <c r="D512" s="39" t="str">
        <f t="shared" si="30"/>
        <v>Wiederer</v>
      </c>
      <c r="E512" s="39" t="str">
        <f t="shared" si="31"/>
        <v>Manuel Wiederer</v>
      </c>
      <c r="F512" t="s">
        <v>1024</v>
      </c>
      <c r="G512" t="s">
        <v>73</v>
      </c>
      <c r="H512" s="292">
        <v>736667</v>
      </c>
      <c r="I512" s="292">
        <v>736667</v>
      </c>
      <c r="J512" s="292">
        <v>720000</v>
      </c>
      <c r="K512" s="292">
        <v>770000</v>
      </c>
      <c r="L512" s="292" t="s">
        <v>8</v>
      </c>
      <c r="M512" s="292">
        <v>0</v>
      </c>
      <c r="N512" s="292">
        <v>0</v>
      </c>
    </row>
    <row r="513" spans="1:14" x14ac:dyDescent="0.25">
      <c r="A513" t="s">
        <v>599</v>
      </c>
      <c r="B513" s="39">
        <f t="shared" si="28"/>
        <v>5</v>
      </c>
      <c r="C513" s="39" t="str">
        <f t="shared" si="29"/>
        <v>Marc</v>
      </c>
      <c r="D513" s="39" t="str">
        <f t="shared" si="30"/>
        <v>Methot</v>
      </c>
      <c r="E513" s="39" t="str">
        <f t="shared" si="31"/>
        <v>Marc Methot</v>
      </c>
      <c r="F513" t="s">
        <v>1017</v>
      </c>
      <c r="G513" t="s">
        <v>382</v>
      </c>
      <c r="H513" s="292">
        <v>4900000</v>
      </c>
      <c r="I513" s="292">
        <v>0</v>
      </c>
      <c r="J513" s="292">
        <v>4900000</v>
      </c>
      <c r="K513" s="292" t="s">
        <v>7</v>
      </c>
      <c r="L513" s="292">
        <v>0</v>
      </c>
      <c r="M513" s="292">
        <v>0</v>
      </c>
      <c r="N513" s="292">
        <v>0</v>
      </c>
    </row>
    <row r="514" spans="1:14" x14ac:dyDescent="0.25">
      <c r="A514" t="s">
        <v>1074</v>
      </c>
      <c r="B514" s="39">
        <f t="shared" si="28"/>
        <v>5</v>
      </c>
      <c r="C514" s="39" t="str">
        <f t="shared" si="29"/>
        <v>Marc</v>
      </c>
      <c r="D514" s="39" t="str">
        <f t="shared" si="30"/>
        <v>Staal</v>
      </c>
      <c r="E514" s="39" t="str">
        <f t="shared" si="31"/>
        <v>Marc Staal</v>
      </c>
      <c r="F514" t="s">
        <v>1020</v>
      </c>
      <c r="G514" t="s">
        <v>382</v>
      </c>
      <c r="H514" s="292">
        <v>5700000</v>
      </c>
      <c r="I514" s="292">
        <v>5700000</v>
      </c>
      <c r="J514" s="292">
        <v>6000000</v>
      </c>
      <c r="K514" s="292">
        <v>5000000</v>
      </c>
      <c r="L514" s="292">
        <v>4200000</v>
      </c>
      <c r="M514" s="292" t="s">
        <v>7</v>
      </c>
      <c r="N514" s="292">
        <v>0</v>
      </c>
    </row>
    <row r="515" spans="1:14" x14ac:dyDescent="0.25">
      <c r="A515" t="s">
        <v>1071</v>
      </c>
      <c r="B515" s="39">
        <f t="shared" ref="B515:B578" si="32">SEARCH(" ",A515,1)</f>
        <v>11</v>
      </c>
      <c r="C515" s="39" t="str">
        <f t="shared" ref="C515:C578" si="33">LEFT(A515,B515-1)</f>
        <v>Marc-Andre</v>
      </c>
      <c r="D515" s="39" t="str">
        <f t="shared" ref="D515:D578" si="34">MID(A515,B515+1,LEN(A515)-B515)</f>
        <v>Fleury</v>
      </c>
      <c r="E515" s="39" t="str">
        <f t="shared" ref="E515:E578" si="35">C515&amp;" "&amp;D515</f>
        <v>Marc-Andre Fleury</v>
      </c>
      <c r="F515" t="s">
        <v>1043</v>
      </c>
      <c r="G515" t="s">
        <v>127</v>
      </c>
      <c r="H515" s="292">
        <v>5750000</v>
      </c>
      <c r="I515" s="292">
        <v>0</v>
      </c>
      <c r="J515" s="292">
        <v>5750000</v>
      </c>
      <c r="K515" s="292" t="s">
        <v>7</v>
      </c>
      <c r="L515" s="292">
        <v>0</v>
      </c>
      <c r="M515" s="292">
        <v>0</v>
      </c>
      <c r="N515" s="292">
        <v>0</v>
      </c>
    </row>
    <row r="516" spans="1:14" x14ac:dyDescent="0.25">
      <c r="A516" t="s">
        <v>733</v>
      </c>
      <c r="B516" s="39">
        <f t="shared" si="32"/>
        <v>6</v>
      </c>
      <c r="C516" s="39" t="str">
        <f t="shared" si="33"/>
        <v>Marco</v>
      </c>
      <c r="D516" s="39" t="str">
        <f t="shared" si="34"/>
        <v>Scandella</v>
      </c>
      <c r="E516" s="39" t="str">
        <f t="shared" si="35"/>
        <v>Marco Scandella</v>
      </c>
      <c r="F516" t="s">
        <v>1041</v>
      </c>
      <c r="G516" t="s">
        <v>382</v>
      </c>
      <c r="H516" s="292">
        <v>4000000</v>
      </c>
      <c r="I516" s="292">
        <v>4000000</v>
      </c>
      <c r="J516" s="292">
        <v>4500000</v>
      </c>
      <c r="K516" s="292">
        <v>4750000</v>
      </c>
      <c r="L516" s="292" t="s">
        <v>7</v>
      </c>
      <c r="M516" s="292">
        <v>0</v>
      </c>
      <c r="N516" s="292">
        <v>0</v>
      </c>
    </row>
    <row r="517" spans="1:14" x14ac:dyDescent="0.25">
      <c r="A517" t="s">
        <v>457</v>
      </c>
      <c r="B517" s="39">
        <f t="shared" si="32"/>
        <v>7</v>
      </c>
      <c r="C517" s="39" t="str">
        <f t="shared" si="33"/>
        <v>Marcus</v>
      </c>
      <c r="D517" s="39" t="str">
        <f t="shared" si="34"/>
        <v>Foligno</v>
      </c>
      <c r="E517" s="39" t="str">
        <f t="shared" si="35"/>
        <v>Marcus Foligno</v>
      </c>
      <c r="F517" t="s">
        <v>1027</v>
      </c>
      <c r="G517" t="s">
        <v>93</v>
      </c>
      <c r="H517" s="292">
        <v>2875000</v>
      </c>
      <c r="I517" s="292">
        <v>2875000</v>
      </c>
      <c r="J517" s="292">
        <v>3000000</v>
      </c>
      <c r="K517" s="292">
        <v>3500000</v>
      </c>
      <c r="L517" s="292">
        <v>3000000</v>
      </c>
      <c r="M517" s="292" t="s">
        <v>7</v>
      </c>
      <c r="N517" s="292">
        <v>0</v>
      </c>
    </row>
    <row r="518" spans="1:14" x14ac:dyDescent="0.25">
      <c r="A518" t="s">
        <v>1143</v>
      </c>
      <c r="B518" s="39">
        <f t="shared" si="32"/>
        <v>7</v>
      </c>
      <c r="C518" s="39" t="str">
        <f t="shared" si="33"/>
        <v>Marcus</v>
      </c>
      <c r="D518" s="39" t="str">
        <f t="shared" si="34"/>
        <v>Hogberg</v>
      </c>
      <c r="E518" s="39" t="str">
        <f t="shared" si="35"/>
        <v>Marcus Hogberg</v>
      </c>
      <c r="F518" t="s">
        <v>1031</v>
      </c>
      <c r="G518" t="s">
        <v>127</v>
      </c>
      <c r="H518" s="292">
        <v>850000</v>
      </c>
      <c r="I518" s="292">
        <v>0</v>
      </c>
      <c r="J518" s="292">
        <v>835000</v>
      </c>
      <c r="K518" s="292" t="s">
        <v>8</v>
      </c>
      <c r="L518" s="292">
        <v>0</v>
      </c>
      <c r="M518" s="292">
        <v>0</v>
      </c>
      <c r="N518" s="292">
        <v>0</v>
      </c>
    </row>
    <row r="519" spans="1:14" x14ac:dyDescent="0.25">
      <c r="A519" t="s">
        <v>952</v>
      </c>
      <c r="B519" s="39">
        <f t="shared" si="32"/>
        <v>7</v>
      </c>
      <c r="C519" s="39" t="str">
        <f t="shared" si="33"/>
        <v>Marcus</v>
      </c>
      <c r="D519" s="39" t="str">
        <f t="shared" si="34"/>
        <v>Johansson</v>
      </c>
      <c r="E519" s="39" t="str">
        <f t="shared" si="35"/>
        <v>Marcus Johansson</v>
      </c>
      <c r="F519" t="s">
        <v>1040</v>
      </c>
      <c r="G519" t="s">
        <v>73</v>
      </c>
      <c r="H519" s="292">
        <v>4583333</v>
      </c>
      <c r="I519" s="292">
        <v>0</v>
      </c>
      <c r="J519" s="292">
        <v>4750000</v>
      </c>
      <c r="K519" s="292" t="s">
        <v>7</v>
      </c>
      <c r="L519" s="292">
        <v>0</v>
      </c>
      <c r="M519" s="292">
        <v>0</v>
      </c>
      <c r="N519" s="292">
        <v>0</v>
      </c>
    </row>
    <row r="520" spans="1:14" x14ac:dyDescent="0.25">
      <c r="A520" t="s">
        <v>1108</v>
      </c>
      <c r="B520" s="39">
        <f t="shared" si="32"/>
        <v>7</v>
      </c>
      <c r="C520" s="39" t="str">
        <f t="shared" si="33"/>
        <v>Marcus</v>
      </c>
      <c r="D520" s="39" t="str">
        <f t="shared" si="34"/>
        <v>Kruger</v>
      </c>
      <c r="E520" s="39" t="str">
        <f t="shared" si="35"/>
        <v>Marcus Kruger</v>
      </c>
      <c r="F520" t="s">
        <v>1013</v>
      </c>
      <c r="G520" t="s">
        <v>73</v>
      </c>
      <c r="H520" s="292">
        <v>3083330</v>
      </c>
      <c r="I520" s="292">
        <v>0</v>
      </c>
      <c r="J520" s="292">
        <v>2300000</v>
      </c>
      <c r="K520" s="292" t="s">
        <v>7</v>
      </c>
      <c r="L520" s="292">
        <v>0</v>
      </c>
      <c r="M520" s="292">
        <v>0</v>
      </c>
      <c r="N520" s="292">
        <v>0</v>
      </c>
    </row>
    <row r="521" spans="1:14" x14ac:dyDescent="0.25">
      <c r="A521" t="s">
        <v>716</v>
      </c>
      <c r="B521" s="39">
        <f t="shared" si="32"/>
        <v>7</v>
      </c>
      <c r="C521" s="39" t="str">
        <f t="shared" si="33"/>
        <v>Marcus</v>
      </c>
      <c r="D521" s="39" t="str">
        <f t="shared" si="34"/>
        <v>Pettersson</v>
      </c>
      <c r="E521" s="39" t="str">
        <f t="shared" si="35"/>
        <v>Marcus Pettersson</v>
      </c>
      <c r="F521" t="s">
        <v>1019</v>
      </c>
      <c r="G521" t="s">
        <v>382</v>
      </c>
      <c r="H521" s="292">
        <v>894167</v>
      </c>
      <c r="I521" s="292">
        <v>0</v>
      </c>
      <c r="J521" s="292">
        <v>832500</v>
      </c>
      <c r="K521" s="292" t="s">
        <v>8</v>
      </c>
      <c r="L521" s="292">
        <v>0</v>
      </c>
      <c r="M521" s="292">
        <v>0</v>
      </c>
      <c r="N521" s="292">
        <v>0</v>
      </c>
    </row>
    <row r="522" spans="1:14" x14ac:dyDescent="0.25">
      <c r="A522" t="s">
        <v>1150</v>
      </c>
      <c r="B522" s="39">
        <f t="shared" si="32"/>
        <v>7</v>
      </c>
      <c r="C522" s="39" t="str">
        <f t="shared" si="33"/>
        <v>Marcus</v>
      </c>
      <c r="D522" s="39" t="str">
        <f t="shared" si="34"/>
        <v>Sorensen</v>
      </c>
      <c r="E522" s="39" t="str">
        <f t="shared" si="35"/>
        <v>Marcus Sorensen</v>
      </c>
      <c r="F522" t="s">
        <v>1024</v>
      </c>
      <c r="G522" t="s">
        <v>93</v>
      </c>
      <c r="H522" s="292">
        <v>700000</v>
      </c>
      <c r="I522" s="292">
        <v>0</v>
      </c>
      <c r="J522" s="292">
        <v>700000</v>
      </c>
      <c r="K522" s="292" t="s">
        <v>8</v>
      </c>
      <c r="L522" s="292">
        <v>0</v>
      </c>
      <c r="M522" s="292">
        <v>0</v>
      </c>
      <c r="N522" s="292">
        <v>0</v>
      </c>
    </row>
    <row r="523" spans="1:14" x14ac:dyDescent="0.25">
      <c r="A523" t="s">
        <v>1088</v>
      </c>
      <c r="B523" s="39">
        <f t="shared" si="32"/>
        <v>7</v>
      </c>
      <c r="C523" s="39" t="str">
        <f t="shared" si="33"/>
        <v>Marian</v>
      </c>
      <c r="D523" s="39" t="str">
        <f t="shared" si="34"/>
        <v>Gaborik</v>
      </c>
      <c r="E523" s="39" t="str">
        <f t="shared" si="35"/>
        <v>Marian Gaborik</v>
      </c>
      <c r="F523" t="s">
        <v>1031</v>
      </c>
      <c r="G523" t="s">
        <v>88</v>
      </c>
      <c r="H523" s="292">
        <v>4875000</v>
      </c>
      <c r="I523" s="292">
        <v>4875000</v>
      </c>
      <c r="J523" s="292">
        <v>4575000</v>
      </c>
      <c r="K523" s="292">
        <v>3175000</v>
      </c>
      <c r="L523" s="292">
        <v>3075000</v>
      </c>
      <c r="M523" s="292" t="s">
        <v>7</v>
      </c>
      <c r="N523" s="292">
        <v>0</v>
      </c>
    </row>
    <row r="524" spans="1:14" x14ac:dyDescent="0.25">
      <c r="A524" t="s">
        <v>1081</v>
      </c>
      <c r="B524" s="39">
        <f t="shared" si="32"/>
        <v>7</v>
      </c>
      <c r="C524" s="39" t="str">
        <f t="shared" si="33"/>
        <v>Marian</v>
      </c>
      <c r="D524" s="39" t="str">
        <f t="shared" si="34"/>
        <v>Hossa</v>
      </c>
      <c r="E524" s="39" t="str">
        <f t="shared" si="35"/>
        <v>Marian Hossa</v>
      </c>
      <c r="F524" t="s">
        <v>1034</v>
      </c>
      <c r="G524" t="s">
        <v>88</v>
      </c>
      <c r="H524" s="292">
        <v>5233330</v>
      </c>
      <c r="I524" s="292">
        <v>5233330</v>
      </c>
      <c r="J524" s="292">
        <v>1000000</v>
      </c>
      <c r="K524" s="292">
        <v>750000</v>
      </c>
      <c r="L524" s="292">
        <v>750000</v>
      </c>
      <c r="M524" s="292" t="s">
        <v>7</v>
      </c>
      <c r="N524" s="292">
        <v>0</v>
      </c>
    </row>
    <row r="525" spans="1:14" x14ac:dyDescent="0.25">
      <c r="A525" t="s">
        <v>893</v>
      </c>
      <c r="B525" s="39">
        <f t="shared" si="32"/>
        <v>5</v>
      </c>
      <c r="C525" s="39" t="str">
        <f t="shared" si="33"/>
        <v>Mark</v>
      </c>
      <c r="D525" s="39" t="str">
        <f t="shared" si="34"/>
        <v>Friedman</v>
      </c>
      <c r="E525" s="39" t="str">
        <f t="shared" si="35"/>
        <v>Mark Friedman</v>
      </c>
      <c r="F525" t="s">
        <v>1023</v>
      </c>
      <c r="G525" t="s">
        <v>82</v>
      </c>
      <c r="H525" s="292">
        <v>825000</v>
      </c>
      <c r="I525" s="292">
        <v>825000</v>
      </c>
      <c r="J525" s="292">
        <v>732500</v>
      </c>
      <c r="K525" s="292">
        <v>782500</v>
      </c>
      <c r="L525" s="292" t="s">
        <v>8</v>
      </c>
      <c r="M525" s="292">
        <v>0</v>
      </c>
      <c r="N525" s="292">
        <v>0</v>
      </c>
    </row>
    <row r="526" spans="1:14" x14ac:dyDescent="0.25">
      <c r="A526" t="s">
        <v>1061</v>
      </c>
      <c r="B526" s="39">
        <f t="shared" si="32"/>
        <v>5</v>
      </c>
      <c r="C526" s="39" t="str">
        <f t="shared" si="33"/>
        <v>Mark</v>
      </c>
      <c r="D526" s="39" t="str">
        <f t="shared" si="34"/>
        <v>Giordano</v>
      </c>
      <c r="E526" s="39" t="str">
        <f t="shared" si="35"/>
        <v>Mark Giordano</v>
      </c>
      <c r="F526" t="s">
        <v>1033</v>
      </c>
      <c r="G526" t="s">
        <v>382</v>
      </c>
      <c r="H526" s="292">
        <v>6750000</v>
      </c>
      <c r="I526" s="292">
        <v>6750000</v>
      </c>
      <c r="J526" s="292">
        <v>6750000</v>
      </c>
      <c r="K526" s="292">
        <v>6750000</v>
      </c>
      <c r="L526" s="292">
        <v>6750000</v>
      </c>
      <c r="M526" s="292">
        <v>6750000</v>
      </c>
      <c r="N526" s="292" t="s">
        <v>7</v>
      </c>
    </row>
    <row r="527" spans="1:14" x14ac:dyDescent="0.25">
      <c r="A527" t="s">
        <v>481</v>
      </c>
      <c r="B527" s="39">
        <f t="shared" si="32"/>
        <v>5</v>
      </c>
      <c r="C527" s="39" t="str">
        <f t="shared" si="33"/>
        <v>Mark</v>
      </c>
      <c r="D527" s="39" t="str">
        <f t="shared" si="34"/>
        <v>Pysyk</v>
      </c>
      <c r="E527" s="39" t="str">
        <f t="shared" si="35"/>
        <v>Mark Pysyk</v>
      </c>
      <c r="F527" t="s">
        <v>1029</v>
      </c>
      <c r="G527" t="s">
        <v>381</v>
      </c>
      <c r="H527" s="292">
        <v>2733330</v>
      </c>
      <c r="I527" s="292">
        <v>2733330</v>
      </c>
      <c r="J527" s="292">
        <v>2750000</v>
      </c>
      <c r="K527" s="292">
        <v>3500000</v>
      </c>
      <c r="L527" s="292" t="s">
        <v>7</v>
      </c>
      <c r="M527" s="292">
        <v>0</v>
      </c>
      <c r="N527" s="292">
        <v>0</v>
      </c>
    </row>
    <row r="528" spans="1:14" x14ac:dyDescent="0.25">
      <c r="A528" t="s">
        <v>304</v>
      </c>
      <c r="B528" s="39">
        <f t="shared" si="32"/>
        <v>5</v>
      </c>
      <c r="C528" s="39" t="str">
        <f t="shared" si="33"/>
        <v>Mark</v>
      </c>
      <c r="D528" s="39" t="str">
        <f t="shared" si="34"/>
        <v>Scheifele</v>
      </c>
      <c r="E528" s="39" t="str">
        <f t="shared" si="35"/>
        <v>Mark Scheifele</v>
      </c>
      <c r="F528" t="s">
        <v>1026</v>
      </c>
      <c r="G528" t="s">
        <v>73</v>
      </c>
      <c r="H528" s="292">
        <v>6125000</v>
      </c>
      <c r="I528" s="292">
        <v>6125000</v>
      </c>
      <c r="J528" s="292">
        <v>6750000</v>
      </c>
      <c r="K528" s="292">
        <v>6750000</v>
      </c>
      <c r="L528" s="292">
        <v>5500000</v>
      </c>
      <c r="M528" s="292">
        <v>6750000</v>
      </c>
      <c r="N528" s="292">
        <v>5500000</v>
      </c>
    </row>
    <row r="529" spans="1:14" x14ac:dyDescent="0.25">
      <c r="A529" t="s">
        <v>1149</v>
      </c>
      <c r="B529" s="39">
        <f t="shared" si="32"/>
        <v>7</v>
      </c>
      <c r="C529" s="39" t="str">
        <f t="shared" si="33"/>
        <v>Markus</v>
      </c>
      <c r="D529" s="39" t="str">
        <f t="shared" si="34"/>
        <v>Hannikainen</v>
      </c>
      <c r="E529" s="39" t="str">
        <f t="shared" si="35"/>
        <v>Markus Hannikainen</v>
      </c>
      <c r="F529" t="s">
        <v>1030</v>
      </c>
      <c r="G529" t="s">
        <v>93</v>
      </c>
      <c r="H529" s="292">
        <v>700000</v>
      </c>
      <c r="I529" s="292">
        <v>0</v>
      </c>
      <c r="J529" s="292">
        <v>750000</v>
      </c>
      <c r="K529" s="292" t="s">
        <v>8</v>
      </c>
      <c r="L529" s="292">
        <v>0</v>
      </c>
      <c r="M529" s="292">
        <v>0</v>
      </c>
      <c r="N529" s="292">
        <v>0</v>
      </c>
    </row>
    <row r="530" spans="1:14" x14ac:dyDescent="0.25">
      <c r="A530" t="s">
        <v>595</v>
      </c>
      <c r="B530" s="39">
        <f t="shared" si="32"/>
        <v>7</v>
      </c>
      <c r="C530" s="39" t="str">
        <f t="shared" si="33"/>
        <v>Martin</v>
      </c>
      <c r="D530" s="39" t="str">
        <f t="shared" si="34"/>
        <v>Hanzal</v>
      </c>
      <c r="E530" s="39" t="str">
        <f t="shared" si="35"/>
        <v>Martin Hanzal</v>
      </c>
      <c r="F530" t="s">
        <v>1017</v>
      </c>
      <c r="G530" t="s">
        <v>73</v>
      </c>
      <c r="H530" s="292">
        <v>4750000</v>
      </c>
      <c r="I530" s="292">
        <v>4750000</v>
      </c>
      <c r="J530" s="292">
        <v>5000000</v>
      </c>
      <c r="K530" s="292">
        <v>4000000</v>
      </c>
      <c r="L530" s="292" t="s">
        <v>7</v>
      </c>
      <c r="M530" s="292">
        <v>0</v>
      </c>
      <c r="N530" s="292">
        <v>0</v>
      </c>
    </row>
    <row r="531" spans="1:14" x14ac:dyDescent="0.25">
      <c r="A531" t="s">
        <v>877</v>
      </c>
      <c r="B531" s="39">
        <f t="shared" si="32"/>
        <v>6</v>
      </c>
      <c r="C531" s="39" t="str">
        <f t="shared" si="33"/>
        <v>Mason</v>
      </c>
      <c r="D531" s="39" t="str">
        <f t="shared" si="34"/>
        <v>Appleton</v>
      </c>
      <c r="E531" s="39" t="str">
        <f t="shared" si="35"/>
        <v>Mason Appleton</v>
      </c>
      <c r="F531" t="s">
        <v>1026</v>
      </c>
      <c r="G531" t="s">
        <v>73</v>
      </c>
      <c r="H531" s="292">
        <v>758333</v>
      </c>
      <c r="I531" s="292">
        <v>758333</v>
      </c>
      <c r="J531" s="292">
        <v>725000</v>
      </c>
      <c r="K531" s="292">
        <v>775000</v>
      </c>
      <c r="L531" s="292" t="s">
        <v>8</v>
      </c>
      <c r="M531" s="292">
        <v>0</v>
      </c>
      <c r="N531" s="292">
        <v>0</v>
      </c>
    </row>
    <row r="532" spans="1:14" x14ac:dyDescent="0.25">
      <c r="A532" t="s">
        <v>759</v>
      </c>
      <c r="B532" s="39">
        <f t="shared" si="32"/>
        <v>6</v>
      </c>
      <c r="C532" s="39" t="str">
        <f t="shared" si="33"/>
        <v>Mason</v>
      </c>
      <c r="D532" s="39" t="str">
        <f t="shared" si="34"/>
        <v>McDonald</v>
      </c>
      <c r="E532" s="39" t="str">
        <f t="shared" si="35"/>
        <v>Mason McDonald</v>
      </c>
      <c r="F532" t="s">
        <v>1033</v>
      </c>
      <c r="G532" t="s">
        <v>127</v>
      </c>
      <c r="H532" s="292">
        <v>894167</v>
      </c>
      <c r="I532" s="292">
        <v>0</v>
      </c>
      <c r="J532" s="292">
        <v>832500</v>
      </c>
      <c r="K532" s="292" t="s">
        <v>8</v>
      </c>
      <c r="L532" s="292">
        <v>0</v>
      </c>
      <c r="M532" s="292">
        <v>0</v>
      </c>
      <c r="N532" s="292">
        <v>0</v>
      </c>
    </row>
    <row r="533" spans="1:14" x14ac:dyDescent="0.25">
      <c r="A533" t="s">
        <v>447</v>
      </c>
      <c r="B533" s="39">
        <f t="shared" si="32"/>
        <v>6</v>
      </c>
      <c r="C533" s="39" t="str">
        <f t="shared" si="33"/>
        <v>Mason</v>
      </c>
      <c r="D533" s="39" t="str">
        <f t="shared" si="34"/>
        <v>Mitchell</v>
      </c>
      <c r="E533" s="39" t="str">
        <f t="shared" si="35"/>
        <v>Mason Mitchell</v>
      </c>
      <c r="F533" t="s">
        <v>1015</v>
      </c>
      <c r="G533" t="s">
        <v>73</v>
      </c>
      <c r="H533" s="292">
        <v>925000</v>
      </c>
      <c r="I533" s="292">
        <v>0</v>
      </c>
      <c r="J533" s="292">
        <v>925000</v>
      </c>
      <c r="K533" s="292" t="s">
        <v>8</v>
      </c>
      <c r="L533" s="292">
        <v>0</v>
      </c>
      <c r="M533" s="292">
        <v>0</v>
      </c>
      <c r="N533" s="292">
        <v>0</v>
      </c>
    </row>
    <row r="534" spans="1:14" x14ac:dyDescent="0.25">
      <c r="A534" t="s">
        <v>627</v>
      </c>
      <c r="B534" s="39">
        <f t="shared" si="32"/>
        <v>9</v>
      </c>
      <c r="C534" s="39" t="str">
        <f t="shared" si="33"/>
        <v>Matheson</v>
      </c>
      <c r="D534" s="39" t="str">
        <f t="shared" si="34"/>
        <v>Iacopelli</v>
      </c>
      <c r="E534" s="39" t="str">
        <f t="shared" si="35"/>
        <v>Matheson Iacopelli</v>
      </c>
      <c r="F534" t="s">
        <v>1013</v>
      </c>
      <c r="G534" t="s">
        <v>88</v>
      </c>
      <c r="H534" s="292">
        <v>925000</v>
      </c>
      <c r="I534" s="292">
        <v>0</v>
      </c>
      <c r="J534" s="292">
        <v>742500</v>
      </c>
      <c r="K534" s="292" t="s">
        <v>8</v>
      </c>
      <c r="L534" s="292">
        <v>0</v>
      </c>
      <c r="M534" s="292">
        <v>0</v>
      </c>
      <c r="N534" s="292">
        <v>0</v>
      </c>
    </row>
    <row r="535" spans="1:14" x14ac:dyDescent="0.25">
      <c r="A535" t="s">
        <v>531</v>
      </c>
      <c r="B535" s="39">
        <f t="shared" si="32"/>
        <v>8</v>
      </c>
      <c r="C535" s="39" t="str">
        <f t="shared" si="33"/>
        <v>Mathieu</v>
      </c>
      <c r="D535" s="39" t="str">
        <f t="shared" si="34"/>
        <v>Joseph</v>
      </c>
      <c r="E535" s="39" t="str">
        <f t="shared" si="35"/>
        <v>Mathieu Joseph</v>
      </c>
      <c r="F535" t="s">
        <v>1021</v>
      </c>
      <c r="G535" t="s">
        <v>88</v>
      </c>
      <c r="H535" s="292">
        <v>925000</v>
      </c>
      <c r="I535" s="292">
        <v>0</v>
      </c>
      <c r="J535" s="292">
        <v>742500</v>
      </c>
      <c r="K535" s="292" t="s">
        <v>8</v>
      </c>
      <c r="L535" s="292">
        <v>0</v>
      </c>
      <c r="M535" s="292">
        <v>0</v>
      </c>
      <c r="N535" s="292">
        <v>0</v>
      </c>
    </row>
    <row r="536" spans="1:14" x14ac:dyDescent="0.25">
      <c r="A536" t="s">
        <v>863</v>
      </c>
      <c r="B536" s="39">
        <f t="shared" si="32"/>
        <v>8</v>
      </c>
      <c r="C536" s="39" t="str">
        <f t="shared" si="33"/>
        <v>Mathieu</v>
      </c>
      <c r="D536" s="39" t="str">
        <f t="shared" si="34"/>
        <v>Perreault</v>
      </c>
      <c r="E536" s="39" t="str">
        <f t="shared" si="35"/>
        <v>Mathieu Perreault</v>
      </c>
      <c r="F536" t="s">
        <v>1026</v>
      </c>
      <c r="G536" t="s">
        <v>73</v>
      </c>
      <c r="H536" s="292">
        <v>4125000</v>
      </c>
      <c r="I536" s="292">
        <v>4125000</v>
      </c>
      <c r="J536" s="292">
        <v>4000000</v>
      </c>
      <c r="K536" s="292">
        <v>4000000</v>
      </c>
      <c r="L536" s="292">
        <v>4000000</v>
      </c>
      <c r="M536" s="292" t="s">
        <v>7</v>
      </c>
      <c r="N536" s="292">
        <v>0</v>
      </c>
    </row>
    <row r="537" spans="1:14" x14ac:dyDescent="0.25">
      <c r="A537" t="s">
        <v>1122</v>
      </c>
      <c r="B537" s="39">
        <f t="shared" si="32"/>
        <v>7</v>
      </c>
      <c r="C537" s="39" t="str">
        <f t="shared" si="33"/>
        <v>Matiss</v>
      </c>
      <c r="D537" s="39" t="str">
        <f t="shared" si="34"/>
        <v>Kivelnieks</v>
      </c>
      <c r="E537" s="39" t="str">
        <f t="shared" si="35"/>
        <v>Matiss Kivelnieks</v>
      </c>
      <c r="F537" t="s">
        <v>1030</v>
      </c>
      <c r="G537" t="s">
        <v>127</v>
      </c>
      <c r="H537" s="292">
        <v>1066670</v>
      </c>
      <c r="I537" s="292">
        <v>1066670</v>
      </c>
      <c r="J537" s="292">
        <v>925000</v>
      </c>
      <c r="K537" s="292">
        <v>925000</v>
      </c>
      <c r="L537" s="292" t="s">
        <v>8</v>
      </c>
      <c r="M537" s="292">
        <v>0</v>
      </c>
      <c r="N537" s="292">
        <v>0</v>
      </c>
    </row>
    <row r="538" spans="1:14" x14ac:dyDescent="0.25">
      <c r="A538" t="s">
        <v>289</v>
      </c>
      <c r="B538" s="39">
        <f t="shared" si="32"/>
        <v>5</v>
      </c>
      <c r="C538" s="39" t="str">
        <f t="shared" si="33"/>
        <v>Mats</v>
      </c>
      <c r="D538" s="39" t="str">
        <f t="shared" si="34"/>
        <v>Zuccarello</v>
      </c>
      <c r="E538" s="39" t="str">
        <f t="shared" si="35"/>
        <v>Mats Zuccarello</v>
      </c>
      <c r="F538" t="s">
        <v>1020</v>
      </c>
      <c r="G538" t="s">
        <v>88</v>
      </c>
      <c r="H538" s="292">
        <v>4500000</v>
      </c>
      <c r="I538" s="292">
        <v>0</v>
      </c>
      <c r="J538" s="292">
        <v>4500000</v>
      </c>
      <c r="K538" s="292" t="s">
        <v>7</v>
      </c>
      <c r="L538" s="292">
        <v>0</v>
      </c>
      <c r="M538" s="292">
        <v>0</v>
      </c>
      <c r="N538" s="292">
        <v>0</v>
      </c>
    </row>
    <row r="539" spans="1:14" x14ac:dyDescent="0.25">
      <c r="A539" t="s">
        <v>659</v>
      </c>
      <c r="B539" s="39">
        <f t="shared" si="32"/>
        <v>5</v>
      </c>
      <c r="C539" s="39" t="str">
        <f t="shared" si="33"/>
        <v>Matt</v>
      </c>
      <c r="D539" s="39" t="str">
        <f t="shared" si="34"/>
        <v>Beleskey</v>
      </c>
      <c r="E539" s="39" t="str">
        <f t="shared" si="35"/>
        <v>Matt Beleskey</v>
      </c>
      <c r="F539" t="s">
        <v>1020</v>
      </c>
      <c r="G539" t="s">
        <v>93</v>
      </c>
      <c r="H539" s="292">
        <v>3800000</v>
      </c>
      <c r="I539" s="292">
        <v>3800000</v>
      </c>
      <c r="J539" s="292">
        <v>4000000</v>
      </c>
      <c r="K539" s="292">
        <v>3000000</v>
      </c>
      <c r="L539" s="292" t="s">
        <v>7</v>
      </c>
      <c r="M539" s="292">
        <v>0</v>
      </c>
      <c r="N539" s="292">
        <v>0</v>
      </c>
    </row>
    <row r="540" spans="1:14" x14ac:dyDescent="0.25">
      <c r="A540" t="s">
        <v>207</v>
      </c>
      <c r="B540" s="39">
        <f t="shared" si="32"/>
        <v>5</v>
      </c>
      <c r="C540" s="39" t="str">
        <f t="shared" si="33"/>
        <v>Matt</v>
      </c>
      <c r="D540" s="39" t="str">
        <f t="shared" si="34"/>
        <v>Duchene</v>
      </c>
      <c r="E540" s="39" t="str">
        <f t="shared" si="35"/>
        <v>Matt Duchene</v>
      </c>
      <c r="F540" t="s">
        <v>1031</v>
      </c>
      <c r="G540" t="s">
        <v>73</v>
      </c>
      <c r="H540" s="292">
        <v>6000000</v>
      </c>
      <c r="I540" s="292">
        <v>0</v>
      </c>
      <c r="J540" s="292">
        <v>6000000</v>
      </c>
      <c r="K540" s="292" t="s">
        <v>7</v>
      </c>
      <c r="L540" s="292">
        <v>0</v>
      </c>
      <c r="M540" s="292">
        <v>0</v>
      </c>
      <c r="N540" s="292">
        <v>0</v>
      </c>
    </row>
    <row r="541" spans="1:14" x14ac:dyDescent="0.25">
      <c r="A541" t="s">
        <v>734</v>
      </c>
      <c r="B541" s="39">
        <f t="shared" si="32"/>
        <v>5</v>
      </c>
      <c r="C541" s="39" t="str">
        <f t="shared" si="33"/>
        <v>Matt</v>
      </c>
      <c r="D541" s="39" t="str">
        <f t="shared" si="34"/>
        <v>Hunwick</v>
      </c>
      <c r="E541" s="39" t="str">
        <f t="shared" si="35"/>
        <v>Matt Hunwick</v>
      </c>
      <c r="F541" t="s">
        <v>1041</v>
      </c>
      <c r="G541" t="s">
        <v>382</v>
      </c>
      <c r="H541" s="292">
        <v>2250000</v>
      </c>
      <c r="I541" s="292">
        <v>2250000</v>
      </c>
      <c r="J541" s="292">
        <v>2500000</v>
      </c>
      <c r="K541" s="292">
        <v>1750000</v>
      </c>
      <c r="L541" s="292" t="s">
        <v>7</v>
      </c>
      <c r="M541" s="292">
        <v>0</v>
      </c>
      <c r="N541" s="292">
        <v>0</v>
      </c>
    </row>
    <row r="542" spans="1:14" x14ac:dyDescent="0.25">
      <c r="A542" t="s">
        <v>513</v>
      </c>
      <c r="B542" s="39">
        <f t="shared" si="32"/>
        <v>5</v>
      </c>
      <c r="C542" s="39" t="str">
        <f t="shared" si="33"/>
        <v>Matt</v>
      </c>
      <c r="D542" s="39" t="str">
        <f t="shared" si="34"/>
        <v>Luff</v>
      </c>
      <c r="E542" s="39" t="str">
        <f t="shared" si="35"/>
        <v>Matt Luff</v>
      </c>
      <c r="F542" t="s">
        <v>1014</v>
      </c>
      <c r="G542" t="s">
        <v>88</v>
      </c>
      <c r="H542" s="292">
        <v>641667</v>
      </c>
      <c r="I542" s="292">
        <v>0</v>
      </c>
      <c r="J542" s="292">
        <v>665000</v>
      </c>
      <c r="K542" s="292" t="s">
        <v>8</v>
      </c>
      <c r="L542" s="292">
        <v>0</v>
      </c>
      <c r="M542" s="292">
        <v>0</v>
      </c>
      <c r="N542" s="292">
        <v>0</v>
      </c>
    </row>
    <row r="543" spans="1:14" x14ac:dyDescent="0.25">
      <c r="A543" t="s">
        <v>901</v>
      </c>
      <c r="B543" s="39">
        <f t="shared" si="32"/>
        <v>5</v>
      </c>
      <c r="C543" s="39" t="str">
        <f t="shared" si="33"/>
        <v>Matt</v>
      </c>
      <c r="D543" s="39" t="str">
        <f t="shared" si="34"/>
        <v>Martin</v>
      </c>
      <c r="E543" s="39" t="str">
        <f t="shared" si="35"/>
        <v>Matt Martin</v>
      </c>
      <c r="F543" t="s">
        <v>1042</v>
      </c>
      <c r="G543" t="s">
        <v>93</v>
      </c>
      <c r="H543" s="292">
        <v>2500000</v>
      </c>
      <c r="I543" s="292">
        <v>2500000</v>
      </c>
      <c r="J543" s="292">
        <v>2250000</v>
      </c>
      <c r="K543" s="292">
        <v>1750000</v>
      </c>
      <c r="L543" s="292" t="s">
        <v>7</v>
      </c>
      <c r="M543" s="292">
        <v>0</v>
      </c>
      <c r="N543" s="292">
        <v>0</v>
      </c>
    </row>
    <row r="544" spans="1:14" x14ac:dyDescent="0.25">
      <c r="A544" t="s">
        <v>738</v>
      </c>
      <c r="B544" s="39">
        <f t="shared" si="32"/>
        <v>5</v>
      </c>
      <c r="C544" s="39" t="str">
        <f t="shared" si="33"/>
        <v>Matt</v>
      </c>
      <c r="D544" s="39" t="str">
        <f t="shared" si="34"/>
        <v>Moulson</v>
      </c>
      <c r="E544" s="39" t="str">
        <f t="shared" si="35"/>
        <v>Matt Moulson</v>
      </c>
      <c r="F544" t="s">
        <v>1041</v>
      </c>
      <c r="G544" t="s">
        <v>93</v>
      </c>
      <c r="H544" s="292">
        <v>5000000</v>
      </c>
      <c r="I544" s="292">
        <v>0</v>
      </c>
      <c r="J544" s="292">
        <v>3000000</v>
      </c>
      <c r="K544" s="292" t="s">
        <v>7</v>
      </c>
      <c r="L544" s="292">
        <v>0</v>
      </c>
      <c r="M544" s="292">
        <v>0</v>
      </c>
      <c r="N544" s="292">
        <v>0</v>
      </c>
    </row>
    <row r="545" spans="1:14" x14ac:dyDescent="0.25">
      <c r="A545" t="s">
        <v>256</v>
      </c>
      <c r="B545" s="39">
        <f t="shared" si="32"/>
        <v>5</v>
      </c>
      <c r="C545" s="39" t="str">
        <f t="shared" si="33"/>
        <v>Matt</v>
      </c>
      <c r="D545" s="39" t="str">
        <f t="shared" si="34"/>
        <v>Murray</v>
      </c>
      <c r="E545" s="39" t="str">
        <f t="shared" si="35"/>
        <v>Matt Murray</v>
      </c>
      <c r="F545" t="s">
        <v>1016</v>
      </c>
      <c r="G545" t="s">
        <v>127</v>
      </c>
      <c r="H545" s="292">
        <v>3750000</v>
      </c>
      <c r="I545" s="292">
        <v>3750000</v>
      </c>
      <c r="J545" s="292">
        <v>3750000</v>
      </c>
      <c r="K545" s="292">
        <v>3750000</v>
      </c>
      <c r="L545" s="292" t="s">
        <v>8</v>
      </c>
      <c r="M545" s="292">
        <v>0</v>
      </c>
      <c r="N545" s="292">
        <v>0</v>
      </c>
    </row>
    <row r="546" spans="1:14" x14ac:dyDescent="0.25">
      <c r="A546" t="s">
        <v>442</v>
      </c>
      <c r="B546" s="39">
        <f t="shared" si="32"/>
        <v>5</v>
      </c>
      <c r="C546" s="39" t="str">
        <f t="shared" si="33"/>
        <v>Matt</v>
      </c>
      <c r="D546" s="39" t="str">
        <f t="shared" si="34"/>
        <v>Niskanen</v>
      </c>
      <c r="E546" s="39" t="str">
        <f t="shared" si="35"/>
        <v>Matt Niskanen</v>
      </c>
      <c r="F546" t="s">
        <v>1015</v>
      </c>
      <c r="G546" t="s">
        <v>381</v>
      </c>
      <c r="H546" s="292">
        <v>5750000</v>
      </c>
      <c r="I546" s="292">
        <v>5750000</v>
      </c>
      <c r="J546" s="292">
        <v>5750000</v>
      </c>
      <c r="K546" s="292">
        <v>5750000</v>
      </c>
      <c r="L546" s="292">
        <v>5750000</v>
      </c>
      <c r="M546" s="292" t="s">
        <v>7</v>
      </c>
      <c r="N546" s="292">
        <v>0</v>
      </c>
    </row>
    <row r="547" spans="1:14" x14ac:dyDescent="0.25">
      <c r="A547" t="s">
        <v>504</v>
      </c>
      <c r="B547" s="39">
        <f t="shared" si="32"/>
        <v>5</v>
      </c>
      <c r="C547" s="39" t="str">
        <f t="shared" si="33"/>
        <v>Matt</v>
      </c>
      <c r="D547" s="39" t="str">
        <f t="shared" si="34"/>
        <v>Roy</v>
      </c>
      <c r="E547" s="39" t="str">
        <f t="shared" si="35"/>
        <v>Matt Roy</v>
      </c>
      <c r="F547" t="s">
        <v>1014</v>
      </c>
      <c r="G547" t="s">
        <v>93</v>
      </c>
      <c r="H547" s="292">
        <v>925000</v>
      </c>
      <c r="I547" s="292">
        <v>0</v>
      </c>
      <c r="J547" s="292">
        <v>925000</v>
      </c>
      <c r="K547" s="292" t="s">
        <v>8</v>
      </c>
      <c r="L547" s="292">
        <v>0</v>
      </c>
      <c r="M547" s="292">
        <v>0</v>
      </c>
      <c r="N547" s="292">
        <v>0</v>
      </c>
    </row>
    <row r="548" spans="1:14" x14ac:dyDescent="0.25">
      <c r="A548" t="s">
        <v>1131</v>
      </c>
      <c r="B548" s="39">
        <f t="shared" si="32"/>
        <v>5</v>
      </c>
      <c r="C548" s="39" t="str">
        <f t="shared" si="33"/>
        <v>Matt</v>
      </c>
      <c r="D548" s="39" t="str">
        <f t="shared" si="34"/>
        <v>Spencer</v>
      </c>
      <c r="E548" s="39" t="str">
        <f t="shared" si="35"/>
        <v>Matt Spencer</v>
      </c>
      <c r="F548" t="s">
        <v>1021</v>
      </c>
      <c r="G548" t="s">
        <v>82</v>
      </c>
      <c r="H548" s="292">
        <v>925000</v>
      </c>
      <c r="I548" s="292">
        <v>0</v>
      </c>
      <c r="J548" s="292">
        <v>792500</v>
      </c>
      <c r="K548" s="292" t="s">
        <v>8</v>
      </c>
      <c r="L548" s="292">
        <v>0</v>
      </c>
      <c r="M548" s="292">
        <v>0</v>
      </c>
      <c r="N548" s="292">
        <v>0</v>
      </c>
    </row>
    <row r="549" spans="1:14" x14ac:dyDescent="0.25">
      <c r="A549" t="s">
        <v>797</v>
      </c>
      <c r="B549" s="39">
        <f t="shared" si="32"/>
        <v>5</v>
      </c>
      <c r="C549" s="39" t="str">
        <f t="shared" si="33"/>
        <v>Matt</v>
      </c>
      <c r="D549" s="39" t="str">
        <f t="shared" si="34"/>
        <v>Taormina</v>
      </c>
      <c r="E549" s="39" t="str">
        <f t="shared" si="35"/>
        <v>Matt Taormina</v>
      </c>
      <c r="F549" t="s">
        <v>1025</v>
      </c>
      <c r="G549" t="s">
        <v>82</v>
      </c>
      <c r="H549" s="292">
        <v>650000</v>
      </c>
      <c r="I549" s="292">
        <v>0</v>
      </c>
      <c r="J549" s="292">
        <v>650000</v>
      </c>
      <c r="K549" s="292" t="s">
        <v>7</v>
      </c>
      <c r="L549" s="292">
        <v>0</v>
      </c>
      <c r="M549" s="292">
        <v>0</v>
      </c>
      <c r="N549" s="292">
        <v>0</v>
      </c>
    </row>
    <row r="550" spans="1:14" x14ac:dyDescent="0.25">
      <c r="A550" t="s">
        <v>748</v>
      </c>
      <c r="B550" s="39">
        <f t="shared" si="32"/>
        <v>5</v>
      </c>
      <c r="C550" s="39" t="str">
        <f t="shared" si="33"/>
        <v>Matt</v>
      </c>
      <c r="D550" s="39" t="str">
        <f t="shared" si="34"/>
        <v>Tennyson</v>
      </c>
      <c r="E550" s="39" t="str">
        <f t="shared" si="35"/>
        <v>Matt Tennyson</v>
      </c>
      <c r="F550" t="s">
        <v>1041</v>
      </c>
      <c r="G550" t="s">
        <v>381</v>
      </c>
      <c r="H550" s="292">
        <v>650000</v>
      </c>
      <c r="I550" s="292">
        <v>0</v>
      </c>
      <c r="J550" s="292">
        <v>650000</v>
      </c>
      <c r="K550" s="292" t="s">
        <v>7</v>
      </c>
      <c r="L550" s="292">
        <v>0</v>
      </c>
      <c r="M550" s="292">
        <v>0</v>
      </c>
      <c r="N550" s="292">
        <v>0</v>
      </c>
    </row>
    <row r="551" spans="1:14" x14ac:dyDescent="0.25">
      <c r="A551" t="s">
        <v>621</v>
      </c>
      <c r="B551" s="39">
        <f t="shared" si="32"/>
        <v>8</v>
      </c>
      <c r="C551" s="39" t="str">
        <f t="shared" si="33"/>
        <v>Matthew</v>
      </c>
      <c r="D551" s="39" t="str">
        <f t="shared" si="34"/>
        <v>Highmore</v>
      </c>
      <c r="E551" s="39" t="str">
        <f t="shared" si="35"/>
        <v>Matthew Highmore</v>
      </c>
      <c r="F551" t="s">
        <v>1013</v>
      </c>
      <c r="G551" t="s">
        <v>73</v>
      </c>
      <c r="H551" s="292">
        <v>925000</v>
      </c>
      <c r="I551" s="292">
        <v>925000</v>
      </c>
      <c r="J551" s="292">
        <v>767500</v>
      </c>
      <c r="K551" s="292">
        <v>817500</v>
      </c>
      <c r="L551" s="292" t="s">
        <v>8</v>
      </c>
      <c r="M551" s="292">
        <v>0</v>
      </c>
      <c r="N551" s="292">
        <v>0</v>
      </c>
    </row>
    <row r="552" spans="1:14" x14ac:dyDescent="0.25">
      <c r="A552" t="s">
        <v>328</v>
      </c>
      <c r="B552" s="39">
        <f t="shared" si="32"/>
        <v>8</v>
      </c>
      <c r="C552" s="39" t="str">
        <f t="shared" si="33"/>
        <v>Matthew</v>
      </c>
      <c r="D552" s="39" t="str">
        <f t="shared" si="34"/>
        <v>Tkachuk</v>
      </c>
      <c r="E552" s="39" t="str">
        <f t="shared" si="35"/>
        <v>Matthew Tkachuk</v>
      </c>
      <c r="F552" t="s">
        <v>1033</v>
      </c>
      <c r="G552" t="s">
        <v>93</v>
      </c>
      <c r="H552" s="292">
        <v>1775000</v>
      </c>
      <c r="I552" s="292">
        <v>0</v>
      </c>
      <c r="J552" s="292">
        <v>925000</v>
      </c>
      <c r="K552" s="292" t="s">
        <v>8</v>
      </c>
      <c r="L552" s="292">
        <v>0</v>
      </c>
      <c r="M552" s="292">
        <v>0</v>
      </c>
      <c r="N552" s="292">
        <v>0</v>
      </c>
    </row>
    <row r="553" spans="1:14" x14ac:dyDescent="0.25">
      <c r="A553" t="s">
        <v>353</v>
      </c>
      <c r="B553" s="39">
        <f t="shared" si="32"/>
        <v>8</v>
      </c>
      <c r="C553" s="39" t="str">
        <f t="shared" si="33"/>
        <v>Mattias</v>
      </c>
      <c r="D553" s="39" t="str">
        <f t="shared" si="34"/>
        <v>Ekholm</v>
      </c>
      <c r="E553" s="39" t="str">
        <f t="shared" si="35"/>
        <v>Mattias Ekholm</v>
      </c>
      <c r="F553" t="s">
        <v>1018</v>
      </c>
      <c r="G553" t="s">
        <v>382</v>
      </c>
      <c r="H553" s="292">
        <v>3750000</v>
      </c>
      <c r="I553" s="292">
        <v>3750000</v>
      </c>
      <c r="J553" s="292">
        <v>4000000</v>
      </c>
      <c r="K553" s="292">
        <v>4000000</v>
      </c>
      <c r="L553" s="292">
        <v>3000000</v>
      </c>
      <c r="M553" s="292">
        <v>5000000</v>
      </c>
      <c r="N553" s="292" t="s">
        <v>7</v>
      </c>
    </row>
    <row r="554" spans="1:14" x14ac:dyDescent="0.25">
      <c r="A554" t="s">
        <v>711</v>
      </c>
      <c r="B554" s="39">
        <f t="shared" si="32"/>
        <v>4</v>
      </c>
      <c r="C554" s="39" t="str">
        <f t="shared" si="33"/>
        <v>Max</v>
      </c>
      <c r="D554" s="39" t="str">
        <f t="shared" si="34"/>
        <v>Jones</v>
      </c>
      <c r="E554" s="39" t="str">
        <f t="shared" si="35"/>
        <v>Max Jones</v>
      </c>
      <c r="F554" t="s">
        <v>1019</v>
      </c>
      <c r="G554" t="s">
        <v>93</v>
      </c>
      <c r="H554" s="292">
        <v>894167</v>
      </c>
      <c r="I554" s="292">
        <v>894167</v>
      </c>
      <c r="J554" s="292">
        <v>925000</v>
      </c>
      <c r="K554" s="292">
        <v>832500</v>
      </c>
      <c r="L554" s="292" t="s">
        <v>8</v>
      </c>
      <c r="M554" s="292">
        <v>0</v>
      </c>
      <c r="N554" s="292">
        <v>0</v>
      </c>
    </row>
    <row r="555" spans="1:14" x14ac:dyDescent="0.25">
      <c r="A555" t="s">
        <v>685</v>
      </c>
      <c r="B555" s="39">
        <f t="shared" si="32"/>
        <v>4</v>
      </c>
      <c r="C555" s="39" t="str">
        <f t="shared" si="33"/>
        <v>Max</v>
      </c>
      <c r="D555" s="39" t="str">
        <f t="shared" si="34"/>
        <v>McCormick</v>
      </c>
      <c r="E555" s="39" t="str">
        <f t="shared" si="35"/>
        <v>Max McCormick</v>
      </c>
      <c r="F555" t="s">
        <v>1031</v>
      </c>
      <c r="G555" t="s">
        <v>93</v>
      </c>
      <c r="H555" s="292">
        <v>650000</v>
      </c>
      <c r="I555" s="292">
        <v>0</v>
      </c>
      <c r="J555" s="292">
        <v>650000</v>
      </c>
      <c r="K555" s="292" t="s">
        <v>7</v>
      </c>
      <c r="L555" s="292">
        <v>0</v>
      </c>
      <c r="M555" s="292">
        <v>0</v>
      </c>
      <c r="N555" s="292">
        <v>0</v>
      </c>
    </row>
    <row r="556" spans="1:14" x14ac:dyDescent="0.25">
      <c r="A556" t="s">
        <v>352</v>
      </c>
      <c r="B556" s="39">
        <f t="shared" si="32"/>
        <v>4</v>
      </c>
      <c r="C556" s="39" t="str">
        <f t="shared" si="33"/>
        <v>Max</v>
      </c>
      <c r="D556" s="39" t="str">
        <f t="shared" si="34"/>
        <v>Pacioretty</v>
      </c>
      <c r="E556" s="39" t="str">
        <f t="shared" si="35"/>
        <v>Max Pacioretty</v>
      </c>
      <c r="F556" t="s">
        <v>1025</v>
      </c>
      <c r="G556" t="s">
        <v>93</v>
      </c>
      <c r="H556" s="292">
        <v>4500000</v>
      </c>
      <c r="I556" s="292">
        <v>0</v>
      </c>
      <c r="J556" s="292">
        <v>5000000</v>
      </c>
      <c r="K556" s="292" t="s">
        <v>7</v>
      </c>
      <c r="L556" s="292">
        <v>0</v>
      </c>
      <c r="M556" s="292">
        <v>0</v>
      </c>
      <c r="N556" s="292">
        <v>0</v>
      </c>
    </row>
    <row r="557" spans="1:14" x14ac:dyDescent="0.25">
      <c r="A557" t="s">
        <v>478</v>
      </c>
      <c r="B557" s="39">
        <f t="shared" si="32"/>
        <v>6</v>
      </c>
      <c r="C557" s="39" t="str">
        <f t="shared" si="33"/>
        <v>Maxim</v>
      </c>
      <c r="D557" s="39" t="str">
        <f t="shared" si="34"/>
        <v>Mamin</v>
      </c>
      <c r="E557" s="39" t="str">
        <f t="shared" si="35"/>
        <v>Maxim Mamin</v>
      </c>
      <c r="F557" t="s">
        <v>1029</v>
      </c>
      <c r="G557" t="s">
        <v>88</v>
      </c>
      <c r="H557" s="292">
        <v>925000</v>
      </c>
      <c r="I557" s="292">
        <v>0</v>
      </c>
      <c r="J557" s="292">
        <v>782500</v>
      </c>
      <c r="K557" s="292" t="s">
        <v>8</v>
      </c>
      <c r="L557" s="292">
        <v>0</v>
      </c>
      <c r="M557" s="292">
        <v>0</v>
      </c>
      <c r="N557" s="292">
        <v>0</v>
      </c>
    </row>
    <row r="558" spans="1:14" x14ac:dyDescent="0.25">
      <c r="A558" t="s">
        <v>649</v>
      </c>
      <c r="B558" s="39">
        <f t="shared" si="32"/>
        <v>7</v>
      </c>
      <c r="C558" s="39" t="str">
        <f t="shared" si="33"/>
        <v>Maxime</v>
      </c>
      <c r="D558" s="39" t="str">
        <f t="shared" si="34"/>
        <v>Fortier</v>
      </c>
      <c r="E558" s="39" t="str">
        <f t="shared" si="35"/>
        <v>Maxime Fortier</v>
      </c>
      <c r="F558" t="s">
        <v>1030</v>
      </c>
      <c r="G558" t="s">
        <v>73</v>
      </c>
      <c r="H558" s="292">
        <v>925000</v>
      </c>
      <c r="I558" s="292">
        <v>925000</v>
      </c>
      <c r="J558" s="292">
        <v>742500</v>
      </c>
      <c r="K558" s="292">
        <v>792500</v>
      </c>
      <c r="L558" s="292" t="s">
        <v>8</v>
      </c>
      <c r="M558" s="292">
        <v>0</v>
      </c>
      <c r="N558" s="292">
        <v>0</v>
      </c>
    </row>
    <row r="559" spans="1:14" x14ac:dyDescent="0.25">
      <c r="A559" t="s">
        <v>697</v>
      </c>
      <c r="B559" s="39">
        <f t="shared" si="32"/>
        <v>7</v>
      </c>
      <c r="C559" s="39" t="str">
        <f t="shared" si="33"/>
        <v>Maxime</v>
      </c>
      <c r="D559" s="39" t="str">
        <f t="shared" si="34"/>
        <v>Lajoie</v>
      </c>
      <c r="E559" s="39" t="str">
        <f t="shared" si="35"/>
        <v>Maxime Lajoie</v>
      </c>
      <c r="F559" t="s">
        <v>1031</v>
      </c>
      <c r="G559" t="s">
        <v>82</v>
      </c>
      <c r="H559" s="292">
        <v>790000</v>
      </c>
      <c r="I559" s="292">
        <v>790000</v>
      </c>
      <c r="J559" s="292">
        <v>730000</v>
      </c>
      <c r="K559" s="292">
        <v>700000</v>
      </c>
      <c r="L559" s="292" t="s">
        <v>8</v>
      </c>
      <c r="M559" s="292">
        <v>0</v>
      </c>
      <c r="N559" s="292">
        <v>0</v>
      </c>
    </row>
    <row r="560" spans="1:14" x14ac:dyDescent="0.25">
      <c r="A560" t="s">
        <v>574</v>
      </c>
      <c r="B560" s="39">
        <f t="shared" si="32"/>
        <v>7</v>
      </c>
      <c r="C560" s="39" t="str">
        <f t="shared" si="33"/>
        <v>Melker</v>
      </c>
      <c r="D560" s="39" t="str">
        <f t="shared" si="34"/>
        <v>Karlsson</v>
      </c>
      <c r="E560" s="39" t="str">
        <f t="shared" si="35"/>
        <v>Melker Karlsson</v>
      </c>
      <c r="F560" t="s">
        <v>1024</v>
      </c>
      <c r="G560" t="s">
        <v>88</v>
      </c>
      <c r="H560" s="292">
        <v>2000000</v>
      </c>
      <c r="I560" s="292">
        <v>2000000</v>
      </c>
      <c r="J560" s="292">
        <v>2000000</v>
      </c>
      <c r="K560" s="292">
        <v>2000000</v>
      </c>
      <c r="L560" s="292" t="s">
        <v>7</v>
      </c>
      <c r="M560" s="292">
        <v>0</v>
      </c>
      <c r="N560" s="292">
        <v>0</v>
      </c>
    </row>
    <row r="561" spans="1:14" x14ac:dyDescent="0.25">
      <c r="A561" t="s">
        <v>585</v>
      </c>
      <c r="B561" s="39">
        <f t="shared" si="32"/>
        <v>8</v>
      </c>
      <c r="C561" s="39" t="str">
        <f t="shared" si="33"/>
        <v>Michael</v>
      </c>
      <c r="D561" s="39" t="str">
        <f t="shared" si="34"/>
        <v>Brodzinski</v>
      </c>
      <c r="E561" s="39" t="str">
        <f t="shared" si="35"/>
        <v>Michael Brodzinski</v>
      </c>
      <c r="F561" t="s">
        <v>1024</v>
      </c>
      <c r="G561" t="s">
        <v>82</v>
      </c>
      <c r="H561" s="292">
        <v>925000</v>
      </c>
      <c r="I561" s="292">
        <v>0</v>
      </c>
      <c r="J561" s="292">
        <v>925000</v>
      </c>
      <c r="K561" s="292" t="s">
        <v>8</v>
      </c>
      <c r="L561" s="292">
        <v>0</v>
      </c>
      <c r="M561" s="292">
        <v>0</v>
      </c>
      <c r="N561" s="292">
        <v>0</v>
      </c>
    </row>
    <row r="562" spans="1:14" x14ac:dyDescent="0.25">
      <c r="A562" t="s">
        <v>837</v>
      </c>
      <c r="B562" s="39">
        <f t="shared" si="32"/>
        <v>8</v>
      </c>
      <c r="C562" s="39" t="str">
        <f t="shared" si="33"/>
        <v>Michael</v>
      </c>
      <c r="D562" s="39" t="str">
        <f t="shared" si="34"/>
        <v>Carcone</v>
      </c>
      <c r="E562" s="39" t="str">
        <f t="shared" si="35"/>
        <v>Michael Carcone</v>
      </c>
      <c r="F562" t="s">
        <v>1039</v>
      </c>
      <c r="G562" t="s">
        <v>93</v>
      </c>
      <c r="H562" s="292">
        <v>675000</v>
      </c>
      <c r="I562" s="292">
        <v>0</v>
      </c>
      <c r="J562" s="292">
        <v>725000</v>
      </c>
      <c r="K562" s="292" t="s">
        <v>8</v>
      </c>
      <c r="L562" s="292">
        <v>0</v>
      </c>
      <c r="M562" s="292">
        <v>0</v>
      </c>
      <c r="N562" s="292">
        <v>0</v>
      </c>
    </row>
    <row r="563" spans="1:14" x14ac:dyDescent="0.25">
      <c r="A563" t="s">
        <v>908</v>
      </c>
      <c r="B563" s="39">
        <f t="shared" si="32"/>
        <v>8</v>
      </c>
      <c r="C563" s="39" t="str">
        <f t="shared" si="33"/>
        <v>Michael</v>
      </c>
      <c r="D563" s="39" t="str">
        <f t="shared" si="34"/>
        <v>Dal Colle</v>
      </c>
      <c r="E563" s="39" t="str">
        <f t="shared" si="35"/>
        <v>Michael Dal Colle</v>
      </c>
      <c r="F563" t="s">
        <v>1042</v>
      </c>
      <c r="G563" t="s">
        <v>93</v>
      </c>
      <c r="H563" s="292">
        <v>3063330</v>
      </c>
      <c r="I563" s="292">
        <v>0</v>
      </c>
      <c r="J563" s="292">
        <v>832500</v>
      </c>
      <c r="K563" s="292" t="s">
        <v>8</v>
      </c>
      <c r="L563" s="292">
        <v>0</v>
      </c>
      <c r="M563" s="292">
        <v>0</v>
      </c>
      <c r="N563" s="292">
        <v>0</v>
      </c>
    </row>
    <row r="564" spans="1:14" x14ac:dyDescent="0.25">
      <c r="A564" t="s">
        <v>824</v>
      </c>
      <c r="B564" s="39">
        <f t="shared" si="32"/>
        <v>8</v>
      </c>
      <c r="C564" s="39" t="str">
        <f t="shared" si="33"/>
        <v>Michael</v>
      </c>
      <c r="D564" s="39" t="str">
        <f t="shared" si="34"/>
        <v>Del Zotto</v>
      </c>
      <c r="E564" s="39" t="str">
        <f t="shared" si="35"/>
        <v>Michael Del Zotto</v>
      </c>
      <c r="F564" t="s">
        <v>1039</v>
      </c>
      <c r="G564" t="s">
        <v>382</v>
      </c>
      <c r="H564" s="292">
        <v>3000000</v>
      </c>
      <c r="I564" s="292">
        <v>0</v>
      </c>
      <c r="J564" s="292">
        <v>3000000</v>
      </c>
      <c r="K564" s="292" t="s">
        <v>7</v>
      </c>
      <c r="L564" s="292">
        <v>0</v>
      </c>
      <c r="M564" s="292">
        <v>0</v>
      </c>
      <c r="N564" s="292">
        <v>0</v>
      </c>
    </row>
    <row r="565" spans="1:14" x14ac:dyDescent="0.25">
      <c r="A565" t="s">
        <v>486</v>
      </c>
      <c r="B565" s="39">
        <f t="shared" si="32"/>
        <v>8</v>
      </c>
      <c r="C565" s="39" t="str">
        <f t="shared" si="33"/>
        <v>Michael</v>
      </c>
      <c r="D565" s="39" t="str">
        <f t="shared" si="34"/>
        <v>Downing</v>
      </c>
      <c r="E565" s="39" t="str">
        <f t="shared" si="35"/>
        <v>Michael Downing</v>
      </c>
      <c r="F565" t="s">
        <v>1029</v>
      </c>
      <c r="G565" t="s">
        <v>82</v>
      </c>
      <c r="H565" s="292">
        <v>925000</v>
      </c>
      <c r="I565" s="292">
        <v>0</v>
      </c>
      <c r="J565" s="292">
        <v>925000</v>
      </c>
      <c r="K565" s="292" t="s">
        <v>8</v>
      </c>
      <c r="L565" s="292">
        <v>0</v>
      </c>
      <c r="M565" s="292">
        <v>0</v>
      </c>
      <c r="N565" s="292">
        <v>0</v>
      </c>
    </row>
    <row r="566" spans="1:14" x14ac:dyDescent="0.25">
      <c r="A566" t="s">
        <v>1097</v>
      </c>
      <c r="B566" s="39">
        <f t="shared" si="32"/>
        <v>8</v>
      </c>
      <c r="C566" s="39" t="str">
        <f t="shared" si="33"/>
        <v>Michael</v>
      </c>
      <c r="D566" s="39" t="str">
        <f t="shared" si="34"/>
        <v>Frolik</v>
      </c>
      <c r="E566" s="39" t="str">
        <f t="shared" si="35"/>
        <v>Michael Frolik</v>
      </c>
      <c r="F566" t="s">
        <v>1033</v>
      </c>
      <c r="G566" t="s">
        <v>88</v>
      </c>
      <c r="H566" s="292">
        <v>4300000</v>
      </c>
      <c r="I566" s="292">
        <v>4300000</v>
      </c>
      <c r="J566" s="292">
        <v>4000000</v>
      </c>
      <c r="K566" s="292">
        <v>3000000</v>
      </c>
      <c r="L566" s="292" t="s">
        <v>7</v>
      </c>
      <c r="M566" s="292">
        <v>0</v>
      </c>
      <c r="N566" s="292">
        <v>0</v>
      </c>
    </row>
    <row r="567" spans="1:14" x14ac:dyDescent="0.25">
      <c r="A567" t="s">
        <v>962</v>
      </c>
      <c r="B567" s="39">
        <f t="shared" si="32"/>
        <v>8</v>
      </c>
      <c r="C567" s="39" t="str">
        <f t="shared" si="33"/>
        <v>Michael</v>
      </c>
      <c r="D567" s="39" t="str">
        <f t="shared" si="34"/>
        <v>Kapla</v>
      </c>
      <c r="E567" s="39" t="str">
        <f t="shared" si="35"/>
        <v>Michael Kapla</v>
      </c>
      <c r="F567" t="s">
        <v>1040</v>
      </c>
      <c r="G567" t="s">
        <v>82</v>
      </c>
      <c r="H567" s="292">
        <v>925000</v>
      </c>
      <c r="I567" s="292">
        <v>0</v>
      </c>
      <c r="J567" s="292">
        <v>925000</v>
      </c>
      <c r="K567" s="292" t="s">
        <v>8</v>
      </c>
      <c r="L567" s="292">
        <v>0</v>
      </c>
      <c r="M567" s="292">
        <v>0</v>
      </c>
      <c r="N567" s="292">
        <v>0</v>
      </c>
    </row>
    <row r="568" spans="1:14" x14ac:dyDescent="0.25">
      <c r="A568" t="s">
        <v>1117</v>
      </c>
      <c r="B568" s="39">
        <f t="shared" si="32"/>
        <v>8</v>
      </c>
      <c r="C568" s="39" t="str">
        <f t="shared" si="33"/>
        <v>Michael</v>
      </c>
      <c r="D568" s="39" t="str">
        <f t="shared" si="34"/>
        <v>McLeod</v>
      </c>
      <c r="E568" s="39" t="str">
        <f t="shared" si="35"/>
        <v>Michael McLeod</v>
      </c>
      <c r="F568" t="s">
        <v>1040</v>
      </c>
      <c r="G568" t="s">
        <v>73</v>
      </c>
      <c r="H568" s="292">
        <v>1425000</v>
      </c>
      <c r="I568" s="292">
        <v>0</v>
      </c>
      <c r="J568" s="292">
        <v>925000</v>
      </c>
      <c r="K568" s="292" t="s">
        <v>8</v>
      </c>
      <c r="L568" s="292">
        <v>0</v>
      </c>
      <c r="M568" s="292">
        <v>0</v>
      </c>
      <c r="N568" s="292">
        <v>0</v>
      </c>
    </row>
    <row r="569" spans="1:14" x14ac:dyDescent="0.25">
      <c r="A569" t="s">
        <v>795</v>
      </c>
      <c r="B569" s="39">
        <f t="shared" si="32"/>
        <v>8</v>
      </c>
      <c r="C569" s="39" t="str">
        <f t="shared" si="33"/>
        <v>Michael</v>
      </c>
      <c r="D569" s="39" t="str">
        <f t="shared" si="34"/>
        <v>McNiven</v>
      </c>
      <c r="E569" s="39" t="str">
        <f t="shared" si="35"/>
        <v>Michael McNiven</v>
      </c>
      <c r="F569" t="s">
        <v>1025</v>
      </c>
      <c r="G569" t="s">
        <v>127</v>
      </c>
      <c r="H569" s="292">
        <v>703333</v>
      </c>
      <c r="I569" s="292">
        <v>703333</v>
      </c>
      <c r="J569" s="292">
        <v>650000</v>
      </c>
      <c r="K569" s="292">
        <v>700000</v>
      </c>
      <c r="L569" s="292" t="s">
        <v>8</v>
      </c>
      <c r="M569" s="292">
        <v>0</v>
      </c>
      <c r="N569" s="292">
        <v>0</v>
      </c>
    </row>
    <row r="570" spans="1:14" x14ac:dyDescent="0.25">
      <c r="A570" t="s">
        <v>881</v>
      </c>
      <c r="B570" s="39">
        <f t="shared" si="32"/>
        <v>8</v>
      </c>
      <c r="C570" s="39" t="str">
        <f t="shared" si="33"/>
        <v>Michael</v>
      </c>
      <c r="D570" s="39" t="str">
        <f t="shared" si="34"/>
        <v>Raffl</v>
      </c>
      <c r="E570" s="39" t="str">
        <f t="shared" si="35"/>
        <v>Michael Raffl</v>
      </c>
      <c r="F570" t="s">
        <v>1023</v>
      </c>
      <c r="G570" t="s">
        <v>93</v>
      </c>
      <c r="H570" s="292">
        <v>2350000</v>
      </c>
      <c r="I570" s="292">
        <v>0</v>
      </c>
      <c r="J570" s="292">
        <v>2350000</v>
      </c>
      <c r="K570" s="292" t="s">
        <v>7</v>
      </c>
      <c r="L570" s="292">
        <v>0</v>
      </c>
      <c r="M570" s="292">
        <v>0</v>
      </c>
      <c r="N570" s="292">
        <v>0</v>
      </c>
    </row>
    <row r="571" spans="1:14" x14ac:dyDescent="0.25">
      <c r="A571" t="s">
        <v>146</v>
      </c>
      <c r="B571" s="39">
        <f t="shared" si="32"/>
        <v>8</v>
      </c>
      <c r="C571" s="39" t="str">
        <f t="shared" si="33"/>
        <v>Michael</v>
      </c>
      <c r="D571" s="39" t="str">
        <f t="shared" si="34"/>
        <v>Rasmussen</v>
      </c>
      <c r="E571" s="39" t="str">
        <f t="shared" si="35"/>
        <v>Michael Rasmussen</v>
      </c>
      <c r="F571" t="s">
        <v>1037</v>
      </c>
      <c r="G571" t="s">
        <v>73</v>
      </c>
      <c r="H571" s="292">
        <v>1741670</v>
      </c>
      <c r="I571" s="292">
        <v>1741670</v>
      </c>
      <c r="J571" s="292">
        <v>925000</v>
      </c>
      <c r="K571" s="292">
        <v>925000</v>
      </c>
      <c r="L571" s="292" t="s">
        <v>8</v>
      </c>
      <c r="M571" s="292">
        <v>0</v>
      </c>
      <c r="N571" s="292">
        <v>0</v>
      </c>
    </row>
    <row r="572" spans="1:14" x14ac:dyDescent="0.25">
      <c r="A572" t="s">
        <v>875</v>
      </c>
      <c r="B572" s="39">
        <f t="shared" si="32"/>
        <v>8</v>
      </c>
      <c r="C572" s="39" t="str">
        <f t="shared" si="33"/>
        <v>Michael</v>
      </c>
      <c r="D572" s="39" t="str">
        <f t="shared" si="34"/>
        <v>Spacek</v>
      </c>
      <c r="E572" s="39" t="str">
        <f t="shared" si="35"/>
        <v>Michael Spacek</v>
      </c>
      <c r="F572" t="s">
        <v>1026</v>
      </c>
      <c r="G572" t="s">
        <v>88</v>
      </c>
      <c r="H572" s="292">
        <v>850000</v>
      </c>
      <c r="I572" s="292">
        <v>850000</v>
      </c>
      <c r="J572" s="292">
        <v>735000</v>
      </c>
      <c r="K572" s="292">
        <v>785000</v>
      </c>
      <c r="L572" s="292" t="s">
        <v>8</v>
      </c>
      <c r="M572" s="292">
        <v>0</v>
      </c>
      <c r="N572" s="292">
        <v>0</v>
      </c>
    </row>
    <row r="573" spans="1:14" x14ac:dyDescent="0.25">
      <c r="A573" t="s">
        <v>755</v>
      </c>
      <c r="B573" s="39">
        <f t="shared" si="32"/>
        <v>8</v>
      </c>
      <c r="C573" s="39" t="str">
        <f t="shared" si="33"/>
        <v>Michael</v>
      </c>
      <c r="D573" s="39" t="str">
        <f t="shared" si="34"/>
        <v>Stone</v>
      </c>
      <c r="E573" s="39" t="str">
        <f t="shared" si="35"/>
        <v>Michael Stone</v>
      </c>
      <c r="F573" t="s">
        <v>1033</v>
      </c>
      <c r="G573" t="s">
        <v>381</v>
      </c>
      <c r="H573" s="292">
        <v>3500000</v>
      </c>
      <c r="I573" s="292">
        <v>3500000</v>
      </c>
      <c r="J573" s="292">
        <v>3500000</v>
      </c>
      <c r="K573" s="292">
        <v>3500000</v>
      </c>
      <c r="L573" s="292" t="s">
        <v>7</v>
      </c>
      <c r="M573" s="292">
        <v>0</v>
      </c>
      <c r="N573" s="292">
        <v>0</v>
      </c>
    </row>
    <row r="574" spans="1:14" x14ac:dyDescent="0.25">
      <c r="A574" t="s">
        <v>889</v>
      </c>
      <c r="B574" s="39">
        <f t="shared" si="32"/>
        <v>8</v>
      </c>
      <c r="C574" s="39" t="str">
        <f t="shared" si="33"/>
        <v>Michael</v>
      </c>
      <c r="D574" s="39" t="str">
        <f t="shared" si="34"/>
        <v>Vecchione</v>
      </c>
      <c r="E574" s="39" t="str">
        <f t="shared" si="35"/>
        <v>Michael Vecchione</v>
      </c>
      <c r="F574" t="s">
        <v>1023</v>
      </c>
      <c r="G574" t="s">
        <v>73</v>
      </c>
      <c r="H574" s="292">
        <v>900000</v>
      </c>
      <c r="I574" s="292">
        <v>0</v>
      </c>
      <c r="J574" s="292">
        <v>900000</v>
      </c>
      <c r="K574" s="292" t="s">
        <v>8</v>
      </c>
      <c r="L574" s="292">
        <v>0</v>
      </c>
      <c r="M574" s="292">
        <v>0</v>
      </c>
      <c r="N574" s="292">
        <v>0</v>
      </c>
    </row>
    <row r="575" spans="1:14" x14ac:dyDescent="0.25">
      <c r="A575" t="s">
        <v>888</v>
      </c>
      <c r="B575" s="39">
        <f t="shared" si="32"/>
        <v>7</v>
      </c>
      <c r="C575" s="39" t="str">
        <f t="shared" si="33"/>
        <v>Michal</v>
      </c>
      <c r="D575" s="39" t="str">
        <f t="shared" si="34"/>
        <v>Neuvirth</v>
      </c>
      <c r="E575" s="39" t="str">
        <f t="shared" si="35"/>
        <v>Michal Neuvirth</v>
      </c>
      <c r="F575" t="s">
        <v>1023</v>
      </c>
      <c r="G575" t="s">
        <v>127</v>
      </c>
      <c r="H575" s="292">
        <v>2500000</v>
      </c>
      <c r="I575" s="292">
        <v>0</v>
      </c>
      <c r="J575" s="292">
        <v>2500000</v>
      </c>
      <c r="K575" s="292" t="s">
        <v>7</v>
      </c>
      <c r="L575" s="292">
        <v>0</v>
      </c>
      <c r="M575" s="292">
        <v>0</v>
      </c>
      <c r="N575" s="292">
        <v>0</v>
      </c>
    </row>
    <row r="576" spans="1:14" x14ac:dyDescent="0.25">
      <c r="A576" t="s">
        <v>977</v>
      </c>
      <c r="B576" s="39">
        <f t="shared" si="32"/>
        <v>8</v>
      </c>
      <c r="C576" s="39" t="str">
        <f t="shared" si="33"/>
        <v>Micheal</v>
      </c>
      <c r="D576" s="39" t="str">
        <f t="shared" si="34"/>
        <v>Ferland</v>
      </c>
      <c r="E576" s="39" t="str">
        <f t="shared" si="35"/>
        <v>Micheal Ferland</v>
      </c>
      <c r="F576" t="s">
        <v>1038</v>
      </c>
      <c r="G576" t="s">
        <v>93</v>
      </c>
      <c r="H576" s="292">
        <v>1750000</v>
      </c>
      <c r="I576" s="292">
        <v>0</v>
      </c>
      <c r="J576" s="292">
        <v>1800000</v>
      </c>
      <c r="K576" s="292" t="s">
        <v>7</v>
      </c>
      <c r="L576" s="292">
        <v>0</v>
      </c>
      <c r="M576" s="292">
        <v>0</v>
      </c>
      <c r="N576" s="292">
        <v>0</v>
      </c>
    </row>
    <row r="577" spans="1:14" x14ac:dyDescent="0.25">
      <c r="A577" t="s">
        <v>477</v>
      </c>
      <c r="B577" s="39">
        <f t="shared" si="32"/>
        <v>8</v>
      </c>
      <c r="C577" s="39" t="str">
        <f t="shared" si="33"/>
        <v>Micheal</v>
      </c>
      <c r="D577" s="39" t="str">
        <f t="shared" si="34"/>
        <v>Haley</v>
      </c>
      <c r="E577" s="39" t="str">
        <f t="shared" si="35"/>
        <v>Micheal Haley</v>
      </c>
      <c r="F577" t="s">
        <v>1029</v>
      </c>
      <c r="G577" t="s">
        <v>73</v>
      </c>
      <c r="H577" s="292">
        <v>825000</v>
      </c>
      <c r="I577" s="292">
        <v>0</v>
      </c>
      <c r="J577" s="292">
        <v>850000</v>
      </c>
      <c r="K577" s="292" t="s">
        <v>7</v>
      </c>
      <c r="L577" s="292">
        <v>0</v>
      </c>
      <c r="M577" s="292">
        <v>0</v>
      </c>
      <c r="N577" s="292">
        <v>0</v>
      </c>
    </row>
    <row r="578" spans="1:14" x14ac:dyDescent="0.25">
      <c r="A578" t="s">
        <v>657</v>
      </c>
      <c r="B578" s="39">
        <f t="shared" si="32"/>
        <v>5</v>
      </c>
      <c r="C578" s="39" t="str">
        <f t="shared" si="33"/>
        <v>Mika</v>
      </c>
      <c r="D578" s="39" t="str">
        <f t="shared" si="34"/>
        <v>Zibanejad</v>
      </c>
      <c r="E578" s="39" t="str">
        <f t="shared" si="35"/>
        <v>Mika Zibanejad</v>
      </c>
      <c r="F578" t="s">
        <v>1020</v>
      </c>
      <c r="G578" t="s">
        <v>73</v>
      </c>
      <c r="H578" s="292">
        <v>5350000</v>
      </c>
      <c r="I578" s="292">
        <v>5350000</v>
      </c>
      <c r="J578" s="292">
        <v>5500000</v>
      </c>
      <c r="K578" s="292">
        <v>5350000</v>
      </c>
      <c r="L578" s="292">
        <v>5150000</v>
      </c>
      <c r="M578" s="292">
        <v>4750000</v>
      </c>
      <c r="N578" s="292" t="s">
        <v>7</v>
      </c>
    </row>
    <row r="579" spans="1:14" x14ac:dyDescent="0.25">
      <c r="A579" t="s">
        <v>346</v>
      </c>
      <c r="B579" s="39">
        <f t="shared" ref="B579:B642" si="36">SEARCH(" ",A579,1)</f>
        <v>7</v>
      </c>
      <c r="C579" s="39" t="str">
        <f t="shared" ref="C579:C642" si="37">LEFT(A579,B579-1)</f>
        <v>Mikael</v>
      </c>
      <c r="D579" s="39" t="str">
        <f t="shared" ref="D579:D642" si="38">MID(A579,B579+1,LEN(A579)-B579)</f>
        <v>Granlund</v>
      </c>
      <c r="E579" s="39" t="str">
        <f t="shared" ref="E579:E642" si="39">C579&amp;" "&amp;D579</f>
        <v>Mikael Granlund</v>
      </c>
      <c r="F579" t="s">
        <v>1027</v>
      </c>
      <c r="G579" t="s">
        <v>73</v>
      </c>
      <c r="H579" s="292">
        <v>5750000</v>
      </c>
      <c r="I579" s="292">
        <v>5750000</v>
      </c>
      <c r="J579" s="292">
        <v>5500000</v>
      </c>
      <c r="K579" s="292">
        <v>6500000</v>
      </c>
      <c r="L579" s="292" t="s">
        <v>7</v>
      </c>
      <c r="M579" s="292">
        <v>0</v>
      </c>
      <c r="N579" s="292">
        <v>0</v>
      </c>
    </row>
    <row r="580" spans="1:14" x14ac:dyDescent="0.25">
      <c r="A580" t="s">
        <v>1127</v>
      </c>
      <c r="B580" s="39">
        <f t="shared" si="36"/>
        <v>5</v>
      </c>
      <c r="C580" s="39" t="str">
        <f t="shared" si="37"/>
        <v>Mike</v>
      </c>
      <c r="D580" s="39" t="str">
        <f t="shared" si="38"/>
        <v>Amadio</v>
      </c>
      <c r="E580" s="39" t="str">
        <f t="shared" si="39"/>
        <v>Mike Amadio</v>
      </c>
      <c r="F580" t="s">
        <v>1014</v>
      </c>
      <c r="G580" t="s">
        <v>88</v>
      </c>
      <c r="H580" s="292">
        <v>925000</v>
      </c>
      <c r="I580" s="292">
        <v>0</v>
      </c>
      <c r="J580" s="292">
        <v>742500</v>
      </c>
      <c r="K580" s="292" t="s">
        <v>8</v>
      </c>
      <c r="L580" s="292">
        <v>0</v>
      </c>
      <c r="M580" s="292">
        <v>0</v>
      </c>
      <c r="N580" s="292">
        <v>0</v>
      </c>
    </row>
    <row r="581" spans="1:14" x14ac:dyDescent="0.25">
      <c r="A581" t="s">
        <v>687</v>
      </c>
      <c r="B581" s="39">
        <f t="shared" si="36"/>
        <v>5</v>
      </c>
      <c r="C581" s="39" t="str">
        <f t="shared" si="37"/>
        <v>Mike</v>
      </c>
      <c r="D581" s="39" t="str">
        <f t="shared" si="38"/>
        <v>Condon</v>
      </c>
      <c r="E581" s="39" t="str">
        <f t="shared" si="39"/>
        <v>Mike Condon</v>
      </c>
      <c r="F581" t="s">
        <v>1031</v>
      </c>
      <c r="G581" t="s">
        <v>127</v>
      </c>
      <c r="H581" s="292">
        <v>2400000</v>
      </c>
      <c r="I581" s="292">
        <v>2400000</v>
      </c>
      <c r="J581" s="292">
        <v>2500000</v>
      </c>
      <c r="K581" s="292">
        <v>3000000</v>
      </c>
      <c r="L581" s="292" t="s">
        <v>7</v>
      </c>
      <c r="M581" s="292">
        <v>0</v>
      </c>
      <c r="N581" s="292">
        <v>0</v>
      </c>
    </row>
    <row r="582" spans="1:14" x14ac:dyDescent="0.25">
      <c r="A582" t="s">
        <v>248</v>
      </c>
      <c r="B582" s="39">
        <f t="shared" si="36"/>
        <v>5</v>
      </c>
      <c r="C582" s="39" t="str">
        <f t="shared" si="37"/>
        <v>Mike</v>
      </c>
      <c r="D582" s="39" t="str">
        <f t="shared" si="38"/>
        <v>Hoffman</v>
      </c>
      <c r="E582" s="39" t="str">
        <f t="shared" si="39"/>
        <v>Mike Hoffman</v>
      </c>
      <c r="F582" t="s">
        <v>1029</v>
      </c>
      <c r="G582" t="s">
        <v>93</v>
      </c>
      <c r="H582" s="292">
        <v>5187500</v>
      </c>
      <c r="I582" s="292">
        <v>5187500</v>
      </c>
      <c r="J582" s="292">
        <v>5650000</v>
      </c>
      <c r="K582" s="292">
        <v>5650000</v>
      </c>
      <c r="L582" s="292" t="s">
        <v>7</v>
      </c>
      <c r="M582" s="292">
        <v>0</v>
      </c>
      <c r="N582" s="292">
        <v>0</v>
      </c>
    </row>
    <row r="583" spans="1:14" x14ac:dyDescent="0.25">
      <c r="A583" t="s">
        <v>789</v>
      </c>
      <c r="B583" s="39">
        <f t="shared" si="36"/>
        <v>5</v>
      </c>
      <c r="C583" s="39" t="str">
        <f t="shared" si="37"/>
        <v>Mike</v>
      </c>
      <c r="D583" s="39" t="str">
        <f t="shared" si="38"/>
        <v>Reilly</v>
      </c>
      <c r="E583" s="39" t="str">
        <f t="shared" si="39"/>
        <v>Mike Reilly</v>
      </c>
      <c r="F583" t="s">
        <v>1025</v>
      </c>
      <c r="G583" t="s">
        <v>382</v>
      </c>
      <c r="H583" s="292">
        <v>725000</v>
      </c>
      <c r="I583" s="292">
        <v>0</v>
      </c>
      <c r="J583" s="292">
        <v>775000</v>
      </c>
      <c r="K583" s="292" t="s">
        <v>8</v>
      </c>
      <c r="L583" s="292">
        <v>0</v>
      </c>
      <c r="M583" s="292">
        <v>0</v>
      </c>
      <c r="N583" s="292">
        <v>0</v>
      </c>
    </row>
    <row r="584" spans="1:14" x14ac:dyDescent="0.25">
      <c r="A584" t="s">
        <v>756</v>
      </c>
      <c r="B584" s="39">
        <f t="shared" si="36"/>
        <v>5</v>
      </c>
      <c r="C584" s="39" t="str">
        <f t="shared" si="37"/>
        <v>Mike</v>
      </c>
      <c r="D584" s="39" t="str">
        <f t="shared" si="38"/>
        <v>Smith</v>
      </c>
      <c r="E584" s="39" t="str">
        <f t="shared" si="39"/>
        <v>Mike Smith</v>
      </c>
      <c r="F584" t="s">
        <v>1033</v>
      </c>
      <c r="G584" t="s">
        <v>127</v>
      </c>
      <c r="H584" s="292">
        <v>5666670</v>
      </c>
      <c r="I584" s="292">
        <v>0</v>
      </c>
      <c r="J584" s="292">
        <v>5000000</v>
      </c>
      <c r="K584" s="292" t="s">
        <v>7</v>
      </c>
      <c r="L584" s="292">
        <v>0</v>
      </c>
      <c r="M584" s="292">
        <v>0</v>
      </c>
      <c r="N584" s="292">
        <v>0</v>
      </c>
    </row>
    <row r="585" spans="1:14" x14ac:dyDescent="0.25">
      <c r="A585" t="s">
        <v>312</v>
      </c>
      <c r="B585" s="39">
        <f t="shared" si="36"/>
        <v>8</v>
      </c>
      <c r="C585" s="39" t="str">
        <f t="shared" si="37"/>
        <v>Mikhail</v>
      </c>
      <c r="D585" s="39" t="str">
        <f t="shared" si="38"/>
        <v>Sergachev</v>
      </c>
      <c r="E585" s="39" t="str">
        <f t="shared" si="39"/>
        <v>Mikhail Sergachev</v>
      </c>
      <c r="F585" t="s">
        <v>1021</v>
      </c>
      <c r="G585" t="s">
        <v>381</v>
      </c>
      <c r="H585" s="292">
        <v>1744170</v>
      </c>
      <c r="I585" s="292">
        <v>1744170</v>
      </c>
      <c r="J585" s="292">
        <v>925000</v>
      </c>
      <c r="K585" s="292">
        <v>832500</v>
      </c>
      <c r="L585" s="292" t="s">
        <v>8</v>
      </c>
      <c r="M585" s="292">
        <v>0</v>
      </c>
      <c r="N585" s="292">
        <v>0</v>
      </c>
    </row>
    <row r="586" spans="1:14" x14ac:dyDescent="0.25">
      <c r="A586" t="s">
        <v>891</v>
      </c>
      <c r="B586" s="39">
        <f t="shared" si="36"/>
        <v>8</v>
      </c>
      <c r="C586" s="39" t="str">
        <f t="shared" si="37"/>
        <v>Mikhail</v>
      </c>
      <c r="D586" s="39" t="str">
        <f t="shared" si="38"/>
        <v>Vorobyov</v>
      </c>
      <c r="E586" s="39" t="str">
        <f t="shared" si="39"/>
        <v>Mikhail Vorobyov</v>
      </c>
      <c r="F586" t="s">
        <v>1023</v>
      </c>
      <c r="G586" t="s">
        <v>73</v>
      </c>
      <c r="H586" s="292">
        <v>925000</v>
      </c>
      <c r="I586" s="292">
        <v>925000</v>
      </c>
      <c r="J586" s="292">
        <v>792500</v>
      </c>
      <c r="K586" s="292">
        <v>817500</v>
      </c>
      <c r="L586" s="292" t="s">
        <v>8</v>
      </c>
      <c r="M586" s="292">
        <v>0</v>
      </c>
      <c r="N586" s="292">
        <v>0</v>
      </c>
    </row>
    <row r="587" spans="1:14" x14ac:dyDescent="0.25">
      <c r="A587" t="s">
        <v>679</v>
      </c>
      <c r="B587" s="39">
        <f t="shared" si="36"/>
        <v>7</v>
      </c>
      <c r="C587" s="39" t="str">
        <f t="shared" si="37"/>
        <v>Mikkel</v>
      </c>
      <c r="D587" s="39" t="str">
        <f t="shared" si="38"/>
        <v>Boedker</v>
      </c>
      <c r="E587" s="39" t="str">
        <f t="shared" si="39"/>
        <v>Mikkel Boedker</v>
      </c>
      <c r="F587" t="s">
        <v>1031</v>
      </c>
      <c r="G587" t="s">
        <v>93</v>
      </c>
      <c r="H587" s="292">
        <v>4000000</v>
      </c>
      <c r="I587" s="292">
        <v>4000000</v>
      </c>
      <c r="J587" s="292">
        <v>3000000</v>
      </c>
      <c r="K587" s="292">
        <v>3000000</v>
      </c>
      <c r="L587" s="292" t="s">
        <v>7</v>
      </c>
      <c r="M587" s="292">
        <v>0</v>
      </c>
      <c r="N587" s="292">
        <v>0</v>
      </c>
    </row>
    <row r="588" spans="1:14" x14ac:dyDescent="0.25">
      <c r="A588" t="s">
        <v>303</v>
      </c>
      <c r="B588" s="39">
        <f t="shared" si="36"/>
        <v>6</v>
      </c>
      <c r="C588" s="39" t="str">
        <f t="shared" si="37"/>
        <v>Mikko</v>
      </c>
      <c r="D588" s="39" t="str">
        <f t="shared" si="38"/>
        <v>Rantanen</v>
      </c>
      <c r="E588" s="39" t="str">
        <f t="shared" si="39"/>
        <v>Mikko Rantanen</v>
      </c>
      <c r="F588" t="s">
        <v>1035</v>
      </c>
      <c r="G588" t="s">
        <v>88</v>
      </c>
      <c r="H588" s="292">
        <v>1627500</v>
      </c>
      <c r="I588" s="292">
        <v>0</v>
      </c>
      <c r="J588" s="292">
        <v>832500</v>
      </c>
      <c r="K588" s="292" t="s">
        <v>8</v>
      </c>
      <c r="L588" s="292">
        <v>0</v>
      </c>
      <c r="M588" s="292">
        <v>0</v>
      </c>
      <c r="N588" s="292">
        <v>0</v>
      </c>
    </row>
    <row r="589" spans="1:14" x14ac:dyDescent="0.25">
      <c r="A589" t="s">
        <v>1068</v>
      </c>
      <c r="B589" s="39">
        <f t="shared" si="36"/>
        <v>6</v>
      </c>
      <c r="C589" s="39" t="str">
        <f t="shared" si="37"/>
        <v>Milan</v>
      </c>
      <c r="D589" s="39" t="str">
        <f t="shared" si="38"/>
        <v>Lucic</v>
      </c>
      <c r="E589" s="39" t="str">
        <f t="shared" si="39"/>
        <v>Milan Lucic</v>
      </c>
      <c r="F589" t="s">
        <v>1022</v>
      </c>
      <c r="G589" t="s">
        <v>93</v>
      </c>
      <c r="H589" s="292">
        <v>6000000</v>
      </c>
      <c r="I589" s="292">
        <v>6000000</v>
      </c>
      <c r="J589" s="292">
        <v>7000000</v>
      </c>
      <c r="K589" s="292">
        <v>6000000</v>
      </c>
      <c r="L589" s="292">
        <v>4000000</v>
      </c>
      <c r="M589" s="292">
        <v>5000000</v>
      </c>
      <c r="N589" s="292">
        <v>4000000</v>
      </c>
    </row>
    <row r="590" spans="1:14" x14ac:dyDescent="0.25">
      <c r="A590" t="s">
        <v>955</v>
      </c>
      <c r="B590" s="39">
        <f t="shared" si="36"/>
        <v>6</v>
      </c>
      <c r="C590" s="39" t="str">
        <f t="shared" si="37"/>
        <v>Miles</v>
      </c>
      <c r="D590" s="39" t="str">
        <f t="shared" si="38"/>
        <v>Wood</v>
      </c>
      <c r="E590" s="39" t="str">
        <f t="shared" si="39"/>
        <v>Miles Wood</v>
      </c>
      <c r="F590" t="s">
        <v>1040</v>
      </c>
      <c r="G590" t="s">
        <v>93</v>
      </c>
      <c r="H590" s="292">
        <v>925000</v>
      </c>
      <c r="I590" s="292">
        <v>0</v>
      </c>
      <c r="J590" s="292">
        <v>925000</v>
      </c>
      <c r="K590" s="292" t="s">
        <v>8</v>
      </c>
      <c r="L590" s="292">
        <v>0</v>
      </c>
      <c r="M590" s="292">
        <v>0</v>
      </c>
      <c r="N590" s="292">
        <v>0</v>
      </c>
    </row>
    <row r="591" spans="1:14" x14ac:dyDescent="0.25">
      <c r="A591" t="s">
        <v>959</v>
      </c>
      <c r="B591" s="39">
        <f t="shared" si="36"/>
        <v>6</v>
      </c>
      <c r="C591" s="39" t="str">
        <f t="shared" si="37"/>
        <v>Mirco</v>
      </c>
      <c r="D591" s="39" t="str">
        <f t="shared" si="38"/>
        <v>Mueller</v>
      </c>
      <c r="E591" s="39" t="str">
        <f t="shared" si="39"/>
        <v>Mirco Mueller</v>
      </c>
      <c r="F591" t="s">
        <v>1040</v>
      </c>
      <c r="G591" t="s">
        <v>382</v>
      </c>
      <c r="H591" s="292">
        <v>850000</v>
      </c>
      <c r="I591" s="292">
        <v>0</v>
      </c>
      <c r="J591" s="292">
        <v>925000</v>
      </c>
      <c r="K591" s="292" t="s">
        <v>8</v>
      </c>
      <c r="L591" s="292">
        <v>0</v>
      </c>
      <c r="M591" s="292">
        <v>0</v>
      </c>
      <c r="N591" s="292">
        <v>0</v>
      </c>
    </row>
    <row r="592" spans="1:14" x14ac:dyDescent="0.25">
      <c r="A592" t="s">
        <v>138</v>
      </c>
      <c r="B592" s="39">
        <f t="shared" si="36"/>
        <v>5</v>
      </c>
      <c r="C592" s="39" t="str">
        <f t="shared" si="37"/>
        <v>Miro</v>
      </c>
      <c r="D592" s="39" t="str">
        <f t="shared" si="38"/>
        <v>Heiskanen</v>
      </c>
      <c r="E592" s="39" t="str">
        <f t="shared" si="39"/>
        <v>Miro Heiskanen</v>
      </c>
      <c r="F592" t="s">
        <v>1017</v>
      </c>
      <c r="G592" t="s">
        <v>82</v>
      </c>
      <c r="H592" s="292">
        <v>3425000</v>
      </c>
      <c r="I592" s="292">
        <v>3425000</v>
      </c>
      <c r="J592" s="292">
        <v>925000</v>
      </c>
      <c r="K592" s="292">
        <v>925000</v>
      </c>
      <c r="L592" s="292" t="s">
        <v>8</v>
      </c>
      <c r="M592" s="292">
        <v>0</v>
      </c>
      <c r="N592" s="292">
        <v>0</v>
      </c>
    </row>
    <row r="593" spans="1:14" x14ac:dyDescent="0.25">
      <c r="A593" t="s">
        <v>572</v>
      </c>
      <c r="B593" s="39">
        <f t="shared" si="36"/>
        <v>6</v>
      </c>
      <c r="C593" s="39" t="str">
        <f t="shared" si="37"/>
        <v>Mitch</v>
      </c>
      <c r="D593" s="39" t="str">
        <f t="shared" si="38"/>
        <v>Callahan</v>
      </c>
      <c r="E593" s="39" t="str">
        <f t="shared" si="39"/>
        <v>Mitch Callahan</v>
      </c>
      <c r="F593" t="s">
        <v>1022</v>
      </c>
      <c r="G593" t="s">
        <v>93</v>
      </c>
      <c r="H593" s="292">
        <v>700000</v>
      </c>
      <c r="I593" s="292">
        <v>0</v>
      </c>
      <c r="J593" s="292">
        <v>700000</v>
      </c>
      <c r="K593" s="292" t="s">
        <v>7</v>
      </c>
      <c r="L593" s="292">
        <v>0</v>
      </c>
      <c r="M593" s="292">
        <v>0</v>
      </c>
      <c r="N593" s="292">
        <v>0</v>
      </c>
    </row>
    <row r="594" spans="1:14" x14ac:dyDescent="0.25">
      <c r="A594" t="s">
        <v>714</v>
      </c>
      <c r="B594" s="39">
        <f t="shared" si="36"/>
        <v>6</v>
      </c>
      <c r="C594" s="39" t="str">
        <f t="shared" si="37"/>
        <v>Mitch</v>
      </c>
      <c r="D594" s="39" t="str">
        <f t="shared" si="38"/>
        <v>Hults</v>
      </c>
      <c r="E594" s="39" t="str">
        <f t="shared" si="39"/>
        <v>Mitch Hults</v>
      </c>
      <c r="F594" t="s">
        <v>1019</v>
      </c>
      <c r="G594" t="s">
        <v>73</v>
      </c>
      <c r="H594" s="292">
        <v>925000</v>
      </c>
      <c r="I594" s="292">
        <v>0</v>
      </c>
      <c r="J594" s="292">
        <v>925000</v>
      </c>
      <c r="K594" s="292" t="s">
        <v>8</v>
      </c>
      <c r="L594" s="292">
        <v>0</v>
      </c>
      <c r="M594" s="292">
        <v>0</v>
      </c>
      <c r="N594" s="292">
        <v>0</v>
      </c>
    </row>
    <row r="595" spans="1:14" x14ac:dyDescent="0.25">
      <c r="A595" t="s">
        <v>1115</v>
      </c>
      <c r="B595" s="39">
        <f t="shared" si="36"/>
        <v>6</v>
      </c>
      <c r="C595" s="39" t="str">
        <f t="shared" si="37"/>
        <v>Mitch</v>
      </c>
      <c r="D595" s="39" t="str">
        <f t="shared" si="38"/>
        <v>Marner</v>
      </c>
      <c r="E595" s="39" t="str">
        <f t="shared" si="39"/>
        <v>Mitch Marner</v>
      </c>
      <c r="F595" t="s">
        <v>1036</v>
      </c>
      <c r="G595" t="s">
        <v>73</v>
      </c>
      <c r="H595" s="292">
        <v>1744170</v>
      </c>
      <c r="I595" s="292">
        <v>0</v>
      </c>
      <c r="J595" s="292">
        <v>832500</v>
      </c>
      <c r="K595" s="292" t="s">
        <v>8</v>
      </c>
      <c r="L595" s="292">
        <v>0</v>
      </c>
      <c r="M595" s="292">
        <v>0</v>
      </c>
      <c r="N595" s="292">
        <v>0</v>
      </c>
    </row>
    <row r="596" spans="1:14" x14ac:dyDescent="0.25">
      <c r="A596" t="s">
        <v>524</v>
      </c>
      <c r="B596" s="39">
        <f t="shared" si="36"/>
        <v>9</v>
      </c>
      <c r="C596" s="39" t="str">
        <f t="shared" si="37"/>
        <v>Mitchell</v>
      </c>
      <c r="D596" s="39" t="str">
        <f t="shared" si="38"/>
        <v>Stephens</v>
      </c>
      <c r="E596" s="39" t="str">
        <f t="shared" si="39"/>
        <v>Mitchell Stephens</v>
      </c>
      <c r="F596" t="s">
        <v>1021</v>
      </c>
      <c r="G596" t="s">
        <v>73</v>
      </c>
      <c r="H596" s="292">
        <v>925000</v>
      </c>
      <c r="I596" s="292">
        <v>0</v>
      </c>
      <c r="J596" s="292">
        <v>925000</v>
      </c>
      <c r="K596" s="292" t="s">
        <v>8</v>
      </c>
      <c r="L596" s="292">
        <v>0</v>
      </c>
      <c r="M596" s="292">
        <v>0</v>
      </c>
      <c r="N596" s="292">
        <v>0</v>
      </c>
    </row>
    <row r="597" spans="1:14" x14ac:dyDescent="0.25">
      <c r="A597" t="s">
        <v>1128</v>
      </c>
      <c r="B597" s="39">
        <f t="shared" si="36"/>
        <v>9</v>
      </c>
      <c r="C597" s="39" t="str">
        <f t="shared" si="37"/>
        <v>Mitchell</v>
      </c>
      <c r="D597" s="39" t="str">
        <f t="shared" si="38"/>
        <v>Vande Sompel</v>
      </c>
      <c r="E597" s="39" t="str">
        <f t="shared" si="39"/>
        <v>Mitchell Vande Sompel</v>
      </c>
      <c r="F597" t="s">
        <v>1042</v>
      </c>
      <c r="G597" t="s">
        <v>82</v>
      </c>
      <c r="H597" s="292">
        <v>925000</v>
      </c>
      <c r="I597" s="292">
        <v>0</v>
      </c>
      <c r="J597" s="292">
        <v>742500</v>
      </c>
      <c r="K597" s="292" t="s">
        <v>8</v>
      </c>
      <c r="L597" s="292">
        <v>0</v>
      </c>
      <c r="M597" s="292">
        <v>0</v>
      </c>
      <c r="N597" s="292">
        <v>0</v>
      </c>
    </row>
    <row r="598" spans="1:14" x14ac:dyDescent="0.25">
      <c r="A598" t="s">
        <v>160</v>
      </c>
      <c r="B598" s="39">
        <f t="shared" si="36"/>
        <v>7</v>
      </c>
      <c r="C598" s="39" t="str">
        <f t="shared" si="37"/>
        <v>Morgan</v>
      </c>
      <c r="D598" s="39" t="str">
        <f t="shared" si="38"/>
        <v>Frost</v>
      </c>
      <c r="E598" s="39" t="str">
        <f t="shared" si="39"/>
        <v>Morgan Frost</v>
      </c>
      <c r="F598" t="s">
        <v>1023</v>
      </c>
      <c r="G598" t="s">
        <v>73</v>
      </c>
      <c r="H598" s="292">
        <v>925000</v>
      </c>
      <c r="I598" s="292">
        <v>925000</v>
      </c>
      <c r="J598" s="292">
        <v>925000</v>
      </c>
      <c r="K598" s="292">
        <v>925000</v>
      </c>
      <c r="L598" s="292" t="s">
        <v>8</v>
      </c>
      <c r="M598" s="292">
        <v>0</v>
      </c>
      <c r="N598" s="292">
        <v>0</v>
      </c>
    </row>
    <row r="599" spans="1:14" x14ac:dyDescent="0.25">
      <c r="A599" t="s">
        <v>273</v>
      </c>
      <c r="B599" s="39">
        <f t="shared" si="36"/>
        <v>7</v>
      </c>
      <c r="C599" s="39" t="str">
        <f t="shared" si="37"/>
        <v>Morgan</v>
      </c>
      <c r="D599" s="39" t="str">
        <f t="shared" si="38"/>
        <v>Rielly</v>
      </c>
      <c r="E599" s="39" t="str">
        <f t="shared" si="39"/>
        <v>Morgan Rielly</v>
      </c>
      <c r="F599" t="s">
        <v>1036</v>
      </c>
      <c r="G599" t="s">
        <v>382</v>
      </c>
      <c r="H599" s="292">
        <v>5000000</v>
      </c>
      <c r="I599" s="292">
        <v>5000000</v>
      </c>
      <c r="J599" s="292">
        <v>5000000</v>
      </c>
      <c r="K599" s="292">
        <v>5000000</v>
      </c>
      <c r="L599" s="292">
        <v>5000000</v>
      </c>
      <c r="M599" s="292">
        <v>5000000</v>
      </c>
      <c r="N599" s="292" t="s">
        <v>7</v>
      </c>
    </row>
    <row r="600" spans="1:14" x14ac:dyDescent="0.25">
      <c r="A600" t="s">
        <v>463</v>
      </c>
      <c r="B600" s="39">
        <f t="shared" si="36"/>
        <v>5</v>
      </c>
      <c r="C600" s="39" t="str">
        <f t="shared" si="37"/>
        <v>Nate</v>
      </c>
      <c r="D600" s="39" t="str">
        <f t="shared" si="38"/>
        <v>Prosser</v>
      </c>
      <c r="E600" s="39" t="str">
        <f t="shared" si="39"/>
        <v>Nate Prosser</v>
      </c>
      <c r="F600" t="s">
        <v>1027</v>
      </c>
      <c r="G600" t="s">
        <v>381</v>
      </c>
      <c r="H600" s="292">
        <v>650000</v>
      </c>
      <c r="I600" s="292">
        <v>0</v>
      </c>
      <c r="J600" s="292">
        <v>650000</v>
      </c>
      <c r="K600" s="292" t="s">
        <v>7</v>
      </c>
      <c r="L600" s="292">
        <v>0</v>
      </c>
      <c r="M600" s="292">
        <v>0</v>
      </c>
      <c r="N600" s="292">
        <v>0</v>
      </c>
    </row>
    <row r="601" spans="1:14" x14ac:dyDescent="0.25">
      <c r="A601" t="s">
        <v>298</v>
      </c>
      <c r="B601" s="39">
        <f t="shared" si="36"/>
        <v>5</v>
      </c>
      <c r="C601" s="39" t="str">
        <f t="shared" si="37"/>
        <v>Nate</v>
      </c>
      <c r="D601" s="39" t="str">
        <f t="shared" si="38"/>
        <v>Schmidt</v>
      </c>
      <c r="E601" s="39" t="str">
        <f t="shared" si="39"/>
        <v>Nate Schmidt</v>
      </c>
      <c r="F601" t="s">
        <v>1043</v>
      </c>
      <c r="G601" t="s">
        <v>382</v>
      </c>
      <c r="H601" s="292">
        <v>2225000</v>
      </c>
      <c r="I601" s="292">
        <v>0</v>
      </c>
      <c r="J601" s="292">
        <v>2300000</v>
      </c>
      <c r="K601" s="292" t="s">
        <v>7</v>
      </c>
      <c r="L601" s="292">
        <v>0</v>
      </c>
      <c r="M601" s="292">
        <v>0</v>
      </c>
      <c r="N601" s="292">
        <v>0</v>
      </c>
    </row>
    <row r="602" spans="1:14" x14ac:dyDescent="0.25">
      <c r="A602" t="s">
        <v>494</v>
      </c>
      <c r="B602" s="39">
        <f t="shared" si="36"/>
        <v>5</v>
      </c>
      <c r="C602" s="39" t="str">
        <f t="shared" si="37"/>
        <v>Nate</v>
      </c>
      <c r="D602" s="39" t="str">
        <f t="shared" si="38"/>
        <v>Thompson</v>
      </c>
      <c r="E602" s="39" t="str">
        <f t="shared" si="39"/>
        <v>Nate Thompson</v>
      </c>
      <c r="F602" t="s">
        <v>1014</v>
      </c>
      <c r="G602" t="s">
        <v>73</v>
      </c>
      <c r="H602" s="292">
        <v>1650000</v>
      </c>
      <c r="I602" s="292">
        <v>0</v>
      </c>
      <c r="J602" s="292">
        <v>1650000</v>
      </c>
      <c r="K602" s="292" t="s">
        <v>7</v>
      </c>
      <c r="L602" s="292">
        <v>0</v>
      </c>
      <c r="M602" s="292">
        <v>0</v>
      </c>
      <c r="N602" s="292">
        <v>0</v>
      </c>
    </row>
    <row r="603" spans="1:14" x14ac:dyDescent="0.25">
      <c r="A603" t="s">
        <v>968</v>
      </c>
      <c r="B603" s="39">
        <f t="shared" si="36"/>
        <v>7</v>
      </c>
      <c r="C603" s="39" t="str">
        <f t="shared" si="37"/>
        <v>Nathan</v>
      </c>
      <c r="D603" s="39" t="str">
        <f t="shared" si="38"/>
        <v>Bastian</v>
      </c>
      <c r="E603" s="39" t="str">
        <f t="shared" si="39"/>
        <v>Nathan Bastian</v>
      </c>
      <c r="F603" t="s">
        <v>1040</v>
      </c>
      <c r="G603" t="s">
        <v>88</v>
      </c>
      <c r="H603" s="292">
        <v>925000</v>
      </c>
      <c r="I603" s="292">
        <v>0</v>
      </c>
      <c r="J603" s="292">
        <v>792500</v>
      </c>
      <c r="K603" s="292" t="s">
        <v>8</v>
      </c>
      <c r="L603" s="292">
        <v>0</v>
      </c>
      <c r="M603" s="292">
        <v>0</v>
      </c>
      <c r="N603" s="292">
        <v>0</v>
      </c>
    </row>
    <row r="604" spans="1:14" x14ac:dyDescent="0.25">
      <c r="A604" t="s">
        <v>362</v>
      </c>
      <c r="B604" s="39">
        <f t="shared" si="36"/>
        <v>7</v>
      </c>
      <c r="C604" s="39" t="str">
        <f t="shared" si="37"/>
        <v>Nathan</v>
      </c>
      <c r="D604" s="39" t="str">
        <f t="shared" si="38"/>
        <v>Beaulieu</v>
      </c>
      <c r="E604" s="39" t="str">
        <f t="shared" si="39"/>
        <v>Nathan Beaulieu</v>
      </c>
      <c r="F604" t="s">
        <v>1041</v>
      </c>
      <c r="G604" t="s">
        <v>382</v>
      </c>
      <c r="H604" s="292">
        <v>2400000</v>
      </c>
      <c r="I604" s="292">
        <v>0</v>
      </c>
      <c r="J604" s="292">
        <v>2500000</v>
      </c>
      <c r="K604" s="292" t="s">
        <v>8</v>
      </c>
      <c r="L604" s="292">
        <v>0</v>
      </c>
      <c r="M604" s="292">
        <v>0</v>
      </c>
      <c r="N604" s="292">
        <v>0</v>
      </c>
    </row>
    <row r="605" spans="1:14" x14ac:dyDescent="0.25">
      <c r="A605" t="s">
        <v>932</v>
      </c>
      <c r="B605" s="39">
        <f t="shared" si="36"/>
        <v>7</v>
      </c>
      <c r="C605" s="39" t="str">
        <f t="shared" si="37"/>
        <v>Nathan</v>
      </c>
      <c r="D605" s="39" t="str">
        <f t="shared" si="38"/>
        <v>Horton</v>
      </c>
      <c r="E605" s="39" t="str">
        <f t="shared" si="39"/>
        <v>Nathan Horton</v>
      </c>
      <c r="F605" t="s">
        <v>1036</v>
      </c>
      <c r="G605" t="s">
        <v>88</v>
      </c>
      <c r="H605" s="292">
        <v>5300000</v>
      </c>
      <c r="I605" s="292">
        <v>5300000</v>
      </c>
      <c r="J605" s="292">
        <v>4500000</v>
      </c>
      <c r="K605" s="292">
        <v>3600000</v>
      </c>
      <c r="L605" s="292" t="s">
        <v>7</v>
      </c>
      <c r="M605" s="292">
        <v>0</v>
      </c>
      <c r="N605" s="292">
        <v>0</v>
      </c>
    </row>
    <row r="606" spans="1:14" x14ac:dyDescent="0.25">
      <c r="A606" t="s">
        <v>310</v>
      </c>
      <c r="B606" s="39">
        <f t="shared" si="36"/>
        <v>7</v>
      </c>
      <c r="C606" s="39" t="str">
        <f t="shared" si="37"/>
        <v>Nathan</v>
      </c>
      <c r="D606" s="39" t="str">
        <f t="shared" si="38"/>
        <v>Mackinnon</v>
      </c>
      <c r="E606" s="39" t="str">
        <f t="shared" si="39"/>
        <v>Nathan Mackinnon</v>
      </c>
      <c r="F606" t="s">
        <v>1035</v>
      </c>
      <c r="G606" t="s">
        <v>73</v>
      </c>
      <c r="H606" s="292">
        <v>6300000</v>
      </c>
      <c r="I606" s="292">
        <v>6300000</v>
      </c>
      <c r="J606" s="292">
        <v>6750000</v>
      </c>
      <c r="K606" s="292">
        <v>6750000</v>
      </c>
      <c r="L606" s="292">
        <v>6150000</v>
      </c>
      <c r="M606" s="292">
        <v>6850000</v>
      </c>
      <c r="N606" s="292">
        <v>6850000</v>
      </c>
    </row>
    <row r="607" spans="1:14" x14ac:dyDescent="0.25">
      <c r="A607" t="s">
        <v>622</v>
      </c>
      <c r="B607" s="39">
        <f t="shared" si="36"/>
        <v>7</v>
      </c>
      <c r="C607" s="39" t="str">
        <f t="shared" si="37"/>
        <v>Nathan</v>
      </c>
      <c r="D607" s="39" t="str">
        <f t="shared" si="38"/>
        <v>Noel</v>
      </c>
      <c r="E607" s="39" t="str">
        <f t="shared" si="39"/>
        <v>Nathan Noel</v>
      </c>
      <c r="F607" t="s">
        <v>1013</v>
      </c>
      <c r="G607" t="s">
        <v>73</v>
      </c>
      <c r="H607" s="292">
        <v>925000</v>
      </c>
      <c r="I607" s="292">
        <v>925000</v>
      </c>
      <c r="J607" s="292">
        <v>767500</v>
      </c>
      <c r="K607" s="292">
        <v>817500</v>
      </c>
      <c r="L607" s="292" t="s">
        <v>8</v>
      </c>
      <c r="M607" s="292">
        <v>0</v>
      </c>
      <c r="N607" s="292">
        <v>0</v>
      </c>
    </row>
    <row r="608" spans="1:14" x14ac:dyDescent="0.25">
      <c r="A608" t="s">
        <v>441</v>
      </c>
      <c r="B608" s="39">
        <f t="shared" si="36"/>
        <v>7</v>
      </c>
      <c r="C608" s="39" t="str">
        <f t="shared" si="37"/>
        <v>Nathan</v>
      </c>
      <c r="D608" s="39" t="str">
        <f t="shared" si="38"/>
        <v>Walker</v>
      </c>
      <c r="E608" s="39" t="str">
        <f t="shared" si="39"/>
        <v>Nathan Walker</v>
      </c>
      <c r="F608" t="s">
        <v>1015</v>
      </c>
      <c r="G608" t="s">
        <v>93</v>
      </c>
      <c r="H608" s="292">
        <v>650000</v>
      </c>
      <c r="I608" s="292">
        <v>0</v>
      </c>
      <c r="J608" s="292">
        <v>650000</v>
      </c>
      <c r="K608" s="292" t="s">
        <v>8</v>
      </c>
      <c r="L608" s="292">
        <v>0</v>
      </c>
      <c r="M608" s="292">
        <v>0</v>
      </c>
      <c r="N608" s="292">
        <v>0</v>
      </c>
    </row>
    <row r="609" spans="1:14" x14ac:dyDescent="0.25">
      <c r="A609" t="s">
        <v>351</v>
      </c>
      <c r="B609" s="39">
        <f t="shared" si="36"/>
        <v>6</v>
      </c>
      <c r="C609" s="39" t="str">
        <f t="shared" si="37"/>
        <v>Nazem</v>
      </c>
      <c r="D609" s="39" t="str">
        <f t="shared" si="38"/>
        <v>Kadri</v>
      </c>
      <c r="E609" s="39" t="str">
        <f t="shared" si="39"/>
        <v>Nazem Kadri</v>
      </c>
      <c r="F609" t="s">
        <v>1036</v>
      </c>
      <c r="G609" t="s">
        <v>73</v>
      </c>
      <c r="H609" s="292">
        <v>4500000</v>
      </c>
      <c r="I609" s="292">
        <v>4500000</v>
      </c>
      <c r="J609" s="292">
        <v>4500000</v>
      </c>
      <c r="K609" s="292">
        <v>4500000</v>
      </c>
      <c r="L609" s="292">
        <v>4000000</v>
      </c>
      <c r="M609" s="292">
        <v>4000000</v>
      </c>
      <c r="N609" s="292" t="s">
        <v>7</v>
      </c>
    </row>
    <row r="610" spans="1:14" x14ac:dyDescent="0.25">
      <c r="A610" t="s">
        <v>666</v>
      </c>
      <c r="B610" s="39">
        <f t="shared" si="36"/>
        <v>5</v>
      </c>
      <c r="C610" s="39" t="str">
        <f t="shared" si="37"/>
        <v>Neal</v>
      </c>
      <c r="D610" s="39" t="str">
        <f t="shared" si="38"/>
        <v>Pionk</v>
      </c>
      <c r="E610" s="39" t="str">
        <f t="shared" si="39"/>
        <v>Neal Pionk</v>
      </c>
      <c r="F610" t="s">
        <v>1020</v>
      </c>
      <c r="G610" t="s">
        <v>381</v>
      </c>
      <c r="H610" s="292">
        <v>1775000</v>
      </c>
      <c r="I610" s="292">
        <v>0</v>
      </c>
      <c r="J610" s="292">
        <v>925000</v>
      </c>
      <c r="K610" s="292" t="s">
        <v>8</v>
      </c>
      <c r="L610" s="292">
        <v>0</v>
      </c>
      <c r="M610" s="292">
        <v>0</v>
      </c>
      <c r="N610" s="292">
        <v>0</v>
      </c>
    </row>
    <row r="611" spans="1:14" x14ac:dyDescent="0.25">
      <c r="A611" t="s">
        <v>879</v>
      </c>
      <c r="B611" s="39">
        <f t="shared" si="36"/>
        <v>7</v>
      </c>
      <c r="C611" s="39" t="str">
        <f t="shared" si="37"/>
        <v>Nelson</v>
      </c>
      <c r="D611" s="39" t="str">
        <f t="shared" si="38"/>
        <v>Nogier</v>
      </c>
      <c r="E611" s="39" t="str">
        <f t="shared" si="39"/>
        <v>Nelson Nogier</v>
      </c>
      <c r="F611" t="s">
        <v>1026</v>
      </c>
      <c r="G611" t="s">
        <v>82</v>
      </c>
      <c r="H611" s="292">
        <v>771667</v>
      </c>
      <c r="I611" s="292">
        <v>0</v>
      </c>
      <c r="J611" s="292">
        <v>770000</v>
      </c>
      <c r="K611" s="292" t="s">
        <v>8</v>
      </c>
      <c r="L611" s="292">
        <v>0</v>
      </c>
      <c r="M611" s="292">
        <v>0</v>
      </c>
      <c r="N611" s="292">
        <v>0</v>
      </c>
    </row>
    <row r="612" spans="1:14" x14ac:dyDescent="0.25">
      <c r="A612" t="s">
        <v>607</v>
      </c>
      <c r="B612" s="39">
        <f t="shared" si="36"/>
        <v>9</v>
      </c>
      <c r="C612" s="39" t="str">
        <f t="shared" si="37"/>
        <v>Nicholas</v>
      </c>
      <c r="D612" s="39" t="str">
        <f t="shared" si="38"/>
        <v>Caamano</v>
      </c>
      <c r="E612" s="39" t="str">
        <f t="shared" si="39"/>
        <v>Nicholas Caamano</v>
      </c>
      <c r="F612" t="s">
        <v>1017</v>
      </c>
      <c r="G612" t="s">
        <v>88</v>
      </c>
      <c r="H612" s="292">
        <v>745000</v>
      </c>
      <c r="I612" s="292">
        <v>745000</v>
      </c>
      <c r="J612" s="292">
        <v>720000</v>
      </c>
      <c r="K612" s="292">
        <v>795000</v>
      </c>
      <c r="L612" s="292" t="s">
        <v>8</v>
      </c>
      <c r="M612" s="292">
        <v>0</v>
      </c>
      <c r="N612" s="292">
        <v>0</v>
      </c>
    </row>
    <row r="613" spans="1:14" x14ac:dyDescent="0.25">
      <c r="A613" t="s">
        <v>475</v>
      </c>
      <c r="B613" s="39">
        <f t="shared" si="36"/>
        <v>5</v>
      </c>
      <c r="C613" s="39" t="str">
        <f t="shared" si="37"/>
        <v>Nick</v>
      </c>
      <c r="D613" s="39" t="str">
        <f t="shared" si="38"/>
        <v>Bjugstad</v>
      </c>
      <c r="E613" s="39" t="str">
        <f t="shared" si="39"/>
        <v>Nick Bjugstad</v>
      </c>
      <c r="F613" t="s">
        <v>1029</v>
      </c>
      <c r="G613" t="s">
        <v>88</v>
      </c>
      <c r="H613" s="292">
        <v>4099999</v>
      </c>
      <c r="I613" s="292">
        <v>4099999</v>
      </c>
      <c r="J613" s="292">
        <v>4300000</v>
      </c>
      <c r="K613" s="292">
        <v>5000000</v>
      </c>
      <c r="L613" s="292">
        <v>5250000</v>
      </c>
      <c r="M613" s="292" t="s">
        <v>7</v>
      </c>
      <c r="N613" s="292">
        <v>0</v>
      </c>
    </row>
    <row r="614" spans="1:14" x14ac:dyDescent="0.25">
      <c r="A614" t="s">
        <v>769</v>
      </c>
      <c r="B614" s="39">
        <f t="shared" si="36"/>
        <v>5</v>
      </c>
      <c r="C614" s="39" t="str">
        <f t="shared" si="37"/>
        <v>Nick</v>
      </c>
      <c r="D614" s="39" t="str">
        <f t="shared" si="38"/>
        <v>Bonino</v>
      </c>
      <c r="E614" s="39" t="str">
        <f t="shared" si="39"/>
        <v>Nick Bonino</v>
      </c>
      <c r="F614" t="s">
        <v>1018</v>
      </c>
      <c r="G614" t="s">
        <v>73</v>
      </c>
      <c r="H614" s="292">
        <v>4099999</v>
      </c>
      <c r="I614" s="292">
        <v>4099999</v>
      </c>
      <c r="J614" s="292">
        <v>4099999</v>
      </c>
      <c r="K614" s="292">
        <v>4099999</v>
      </c>
      <c r="L614" s="292">
        <v>4099999</v>
      </c>
      <c r="M614" s="292" t="s">
        <v>7</v>
      </c>
      <c r="N614" s="292">
        <v>0</v>
      </c>
    </row>
    <row r="615" spans="1:14" x14ac:dyDescent="0.25">
      <c r="A615" t="s">
        <v>840</v>
      </c>
      <c r="B615" s="39">
        <f t="shared" si="36"/>
        <v>5</v>
      </c>
      <c r="C615" s="39" t="str">
        <f t="shared" si="37"/>
        <v>Nick</v>
      </c>
      <c r="D615" s="39" t="str">
        <f t="shared" si="38"/>
        <v>Cousins</v>
      </c>
      <c r="E615" s="39" t="str">
        <f t="shared" si="39"/>
        <v>Nick Cousins</v>
      </c>
      <c r="F615" t="s">
        <v>1034</v>
      </c>
      <c r="G615" t="s">
        <v>73</v>
      </c>
      <c r="H615" s="292">
        <v>1000000</v>
      </c>
      <c r="I615" s="292">
        <v>0</v>
      </c>
      <c r="J615" s="292">
        <v>1050000</v>
      </c>
      <c r="K615" s="292" t="s">
        <v>8</v>
      </c>
      <c r="L615" s="292">
        <v>0</v>
      </c>
      <c r="M615" s="292">
        <v>0</v>
      </c>
      <c r="N615" s="292">
        <v>0</v>
      </c>
    </row>
    <row r="616" spans="1:14" x14ac:dyDescent="0.25">
      <c r="A616" t="s">
        <v>1124</v>
      </c>
      <c r="B616" s="39">
        <f t="shared" si="36"/>
        <v>5</v>
      </c>
      <c r="C616" s="39" t="str">
        <f t="shared" si="37"/>
        <v>Nick</v>
      </c>
      <c r="D616" s="39" t="str">
        <f t="shared" si="38"/>
        <v>Desimone</v>
      </c>
      <c r="E616" s="39" t="str">
        <f t="shared" si="39"/>
        <v>Nick Desimone</v>
      </c>
      <c r="F616" t="s">
        <v>1024</v>
      </c>
      <c r="G616" t="s">
        <v>82</v>
      </c>
      <c r="H616" s="292">
        <v>925000</v>
      </c>
      <c r="I616" s="292">
        <v>0</v>
      </c>
      <c r="J616" s="292">
        <v>925000</v>
      </c>
      <c r="K616" s="292" t="s">
        <v>8</v>
      </c>
      <c r="L616" s="292">
        <v>0</v>
      </c>
      <c r="M616" s="292">
        <v>0</v>
      </c>
      <c r="N616" s="292">
        <v>0</v>
      </c>
    </row>
    <row r="617" spans="1:14" x14ac:dyDescent="0.25">
      <c r="A617" t="s">
        <v>1078</v>
      </c>
      <c r="B617" s="39">
        <f t="shared" si="36"/>
        <v>5</v>
      </c>
      <c r="C617" s="39" t="str">
        <f t="shared" si="37"/>
        <v>Nick</v>
      </c>
      <c r="D617" s="39" t="str">
        <f t="shared" si="38"/>
        <v>Foligno</v>
      </c>
      <c r="E617" s="39" t="str">
        <f t="shared" si="39"/>
        <v>Nick Foligno</v>
      </c>
      <c r="F617" t="s">
        <v>1030</v>
      </c>
      <c r="G617" t="s">
        <v>93</v>
      </c>
      <c r="H617" s="292">
        <v>5500000</v>
      </c>
      <c r="I617" s="292">
        <v>5500000</v>
      </c>
      <c r="J617" s="292">
        <v>5500000</v>
      </c>
      <c r="K617" s="292">
        <v>5500000</v>
      </c>
      <c r="L617" s="292">
        <v>5500000</v>
      </c>
      <c r="M617" s="292" t="s">
        <v>7</v>
      </c>
      <c r="N617" s="292">
        <v>0</v>
      </c>
    </row>
    <row r="618" spans="1:14" x14ac:dyDescent="0.25">
      <c r="A618" t="s">
        <v>386</v>
      </c>
      <c r="B618" s="39">
        <f t="shared" si="36"/>
        <v>5</v>
      </c>
      <c r="C618" s="39" t="str">
        <f t="shared" si="37"/>
        <v>Nick</v>
      </c>
      <c r="D618" s="39" t="str">
        <f t="shared" si="38"/>
        <v>Jensen</v>
      </c>
      <c r="E618" s="39" t="str">
        <f t="shared" si="39"/>
        <v>Nick Jensen</v>
      </c>
      <c r="F618" t="s">
        <v>1037</v>
      </c>
      <c r="G618" t="s">
        <v>381</v>
      </c>
      <c r="H618" s="292">
        <v>812500</v>
      </c>
      <c r="I618" s="292">
        <v>0</v>
      </c>
      <c r="J618" s="292">
        <v>825000</v>
      </c>
      <c r="K618" s="292" t="s">
        <v>7</v>
      </c>
      <c r="L618" s="292">
        <v>0</v>
      </c>
      <c r="M618" s="292">
        <v>0</v>
      </c>
      <c r="N618" s="292">
        <v>0</v>
      </c>
    </row>
    <row r="619" spans="1:14" x14ac:dyDescent="0.25">
      <c r="A619" t="s">
        <v>357</v>
      </c>
      <c r="B619" s="39">
        <f t="shared" si="36"/>
        <v>5</v>
      </c>
      <c r="C619" s="39" t="str">
        <f t="shared" si="37"/>
        <v>Nick</v>
      </c>
      <c r="D619" s="39" t="str">
        <f t="shared" si="38"/>
        <v>Leddy</v>
      </c>
      <c r="E619" s="39" t="str">
        <f t="shared" si="39"/>
        <v>Nick Leddy</v>
      </c>
      <c r="F619" t="s">
        <v>1042</v>
      </c>
      <c r="G619" t="s">
        <v>382</v>
      </c>
      <c r="H619" s="292">
        <v>5500000</v>
      </c>
      <c r="I619" s="292">
        <v>5500000</v>
      </c>
      <c r="J619" s="292">
        <v>5500000</v>
      </c>
      <c r="K619" s="292">
        <v>6000000</v>
      </c>
      <c r="L619" s="292">
        <v>6500000</v>
      </c>
      <c r="M619" s="292">
        <v>7000000</v>
      </c>
      <c r="N619" s="292" t="s">
        <v>7</v>
      </c>
    </row>
    <row r="620" spans="1:14" x14ac:dyDescent="0.25">
      <c r="A620" t="s">
        <v>851</v>
      </c>
      <c r="B620" s="39">
        <f t="shared" si="36"/>
        <v>5</v>
      </c>
      <c r="C620" s="39" t="str">
        <f t="shared" si="37"/>
        <v>Nick</v>
      </c>
      <c r="D620" s="39" t="str">
        <f t="shared" si="38"/>
        <v>Merkley</v>
      </c>
      <c r="E620" s="39" t="str">
        <f t="shared" si="39"/>
        <v>Nick Merkley</v>
      </c>
      <c r="F620" t="s">
        <v>1034</v>
      </c>
      <c r="G620" t="s">
        <v>88</v>
      </c>
      <c r="H620" s="292">
        <v>1075830</v>
      </c>
      <c r="I620" s="292">
        <v>1075830</v>
      </c>
      <c r="J620" s="292">
        <v>832500</v>
      </c>
      <c r="K620" s="292">
        <v>832500</v>
      </c>
      <c r="L620" s="292" t="s">
        <v>8</v>
      </c>
      <c r="M620" s="292">
        <v>0</v>
      </c>
      <c r="N620" s="292">
        <v>0</v>
      </c>
    </row>
    <row r="621" spans="1:14" x14ac:dyDescent="0.25">
      <c r="A621" t="s">
        <v>239</v>
      </c>
      <c r="B621" s="39">
        <f t="shared" si="36"/>
        <v>5</v>
      </c>
      <c r="C621" s="39" t="str">
        <f t="shared" si="37"/>
        <v>Nick</v>
      </c>
      <c r="D621" s="39" t="str">
        <f t="shared" si="38"/>
        <v>Schmaltz</v>
      </c>
      <c r="E621" s="39" t="str">
        <f t="shared" si="39"/>
        <v>Nick Schmaltz</v>
      </c>
      <c r="F621" t="s">
        <v>1013</v>
      </c>
      <c r="G621" t="s">
        <v>73</v>
      </c>
      <c r="H621" s="292">
        <v>1541670</v>
      </c>
      <c r="I621" s="292">
        <v>0</v>
      </c>
      <c r="J621" s="292">
        <v>925000</v>
      </c>
      <c r="K621" s="292" t="s">
        <v>8</v>
      </c>
      <c r="L621" s="292">
        <v>0</v>
      </c>
      <c r="M621" s="292">
        <v>0</v>
      </c>
      <c r="N621" s="292">
        <v>0</v>
      </c>
    </row>
    <row r="622" spans="1:14" x14ac:dyDescent="0.25">
      <c r="A622" t="s">
        <v>767</v>
      </c>
      <c r="B622" s="39">
        <f t="shared" si="36"/>
        <v>5</v>
      </c>
      <c r="C622" s="39" t="str">
        <f t="shared" si="37"/>
        <v>Nick</v>
      </c>
      <c r="D622" s="39" t="str">
        <f t="shared" si="38"/>
        <v>Schneider</v>
      </c>
      <c r="E622" s="39" t="str">
        <f t="shared" si="39"/>
        <v>Nick Schneider</v>
      </c>
      <c r="F622" t="s">
        <v>1033</v>
      </c>
      <c r="G622" t="s">
        <v>127</v>
      </c>
      <c r="H622" s="292">
        <v>675000</v>
      </c>
      <c r="I622" s="292">
        <v>675000</v>
      </c>
      <c r="J622" s="292">
        <v>650000</v>
      </c>
      <c r="K622" s="292">
        <v>700000</v>
      </c>
      <c r="L622" s="292" t="s">
        <v>8</v>
      </c>
      <c r="M622" s="292">
        <v>0</v>
      </c>
      <c r="N622" s="292">
        <v>0</v>
      </c>
    </row>
    <row r="623" spans="1:14" x14ac:dyDescent="0.25">
      <c r="A623" t="s">
        <v>150</v>
      </c>
      <c r="B623" s="39">
        <f t="shared" si="36"/>
        <v>5</v>
      </c>
      <c r="C623" s="39" t="str">
        <f t="shared" si="37"/>
        <v>Nick</v>
      </c>
      <c r="D623" s="39" t="str">
        <f t="shared" si="38"/>
        <v>Suzuki</v>
      </c>
      <c r="E623" s="39" t="str">
        <f t="shared" si="39"/>
        <v>Nick Suzuki</v>
      </c>
      <c r="F623" t="s">
        <v>1043</v>
      </c>
      <c r="G623" t="s">
        <v>73</v>
      </c>
      <c r="H623" s="292">
        <v>1387500</v>
      </c>
      <c r="I623" s="292">
        <v>1387500</v>
      </c>
      <c r="J623" s="292">
        <v>925000</v>
      </c>
      <c r="K623" s="292">
        <v>925000</v>
      </c>
      <c r="L623" s="292" t="s">
        <v>8</v>
      </c>
      <c r="M623" s="292">
        <v>0</v>
      </c>
      <c r="N623" s="292">
        <v>0</v>
      </c>
    </row>
    <row r="624" spans="1:14" x14ac:dyDescent="0.25">
      <c r="A624" t="s">
        <v>302</v>
      </c>
      <c r="B624" s="39">
        <f t="shared" si="36"/>
        <v>8</v>
      </c>
      <c r="C624" s="39" t="str">
        <f t="shared" si="37"/>
        <v>Nicklas</v>
      </c>
      <c r="D624" s="39" t="str">
        <f t="shared" si="38"/>
        <v>Backstrom</v>
      </c>
      <c r="E624" s="39" t="str">
        <f t="shared" si="39"/>
        <v>Nicklas Backstrom</v>
      </c>
      <c r="F624" t="s">
        <v>1015</v>
      </c>
      <c r="G624" t="s">
        <v>73</v>
      </c>
      <c r="H624" s="292">
        <v>6700000</v>
      </c>
      <c r="I624" s="292">
        <v>6700000</v>
      </c>
      <c r="J624" s="292">
        <v>7500000</v>
      </c>
      <c r="K624" s="292">
        <v>8000000</v>
      </c>
      <c r="L624" s="292" t="s">
        <v>7</v>
      </c>
      <c r="M624" s="292">
        <v>0</v>
      </c>
      <c r="N624" s="292">
        <v>0</v>
      </c>
    </row>
    <row r="625" spans="1:14" x14ac:dyDescent="0.25">
      <c r="A625" t="s">
        <v>136</v>
      </c>
      <c r="B625" s="39">
        <f t="shared" si="36"/>
        <v>5</v>
      </c>
      <c r="C625" s="39" t="str">
        <f t="shared" si="37"/>
        <v>Nico</v>
      </c>
      <c r="D625" s="39" t="str">
        <f t="shared" si="38"/>
        <v>Hischier</v>
      </c>
      <c r="E625" s="39" t="str">
        <f t="shared" si="39"/>
        <v>Nico Hischier</v>
      </c>
      <c r="F625" t="s">
        <v>1040</v>
      </c>
      <c r="G625" t="s">
        <v>73</v>
      </c>
      <c r="H625" s="292">
        <v>3775000</v>
      </c>
      <c r="I625" s="292">
        <v>3775000</v>
      </c>
      <c r="J625" s="292">
        <v>925000</v>
      </c>
      <c r="K625" s="292">
        <v>925000</v>
      </c>
      <c r="L625" s="292" t="s">
        <v>8</v>
      </c>
      <c r="M625" s="292">
        <v>0</v>
      </c>
      <c r="N625" s="292">
        <v>0</v>
      </c>
    </row>
    <row r="626" spans="1:14" x14ac:dyDescent="0.25">
      <c r="A626" t="s">
        <v>1141</v>
      </c>
      <c r="B626" s="39">
        <f t="shared" si="36"/>
        <v>8</v>
      </c>
      <c r="C626" s="39" t="str">
        <f t="shared" si="37"/>
        <v>Nicolas</v>
      </c>
      <c r="D626" s="39" t="str">
        <f t="shared" si="38"/>
        <v>Aube-Kubel</v>
      </c>
      <c r="E626" s="39" t="str">
        <f t="shared" si="39"/>
        <v>Nicolas Aube-Kubel</v>
      </c>
      <c r="F626" t="s">
        <v>1023</v>
      </c>
      <c r="G626" t="s">
        <v>88</v>
      </c>
      <c r="H626" s="292">
        <v>871667</v>
      </c>
      <c r="I626" s="292">
        <v>0</v>
      </c>
      <c r="J626" s="292">
        <v>725000</v>
      </c>
      <c r="K626" s="292" t="s">
        <v>8</v>
      </c>
      <c r="L626" s="292">
        <v>0</v>
      </c>
      <c r="M626" s="292">
        <v>0</v>
      </c>
      <c r="N626" s="292">
        <v>0</v>
      </c>
    </row>
    <row r="627" spans="1:14" x14ac:dyDescent="0.25">
      <c r="A627" t="s">
        <v>170</v>
      </c>
      <c r="B627" s="39">
        <f t="shared" si="36"/>
        <v>8</v>
      </c>
      <c r="C627" s="39" t="str">
        <f t="shared" si="37"/>
        <v>Nicolas</v>
      </c>
      <c r="D627" s="39" t="str">
        <f t="shared" si="38"/>
        <v>Hague</v>
      </c>
      <c r="E627" s="39" t="str">
        <f t="shared" si="39"/>
        <v>Nicolas Hague</v>
      </c>
      <c r="F627" t="s">
        <v>1043</v>
      </c>
      <c r="G627" t="s">
        <v>82</v>
      </c>
      <c r="H627" s="292">
        <v>925000</v>
      </c>
      <c r="I627" s="292">
        <v>925000</v>
      </c>
      <c r="J627" s="292">
        <v>842500</v>
      </c>
      <c r="K627" s="292">
        <v>925000</v>
      </c>
      <c r="L627" s="292" t="s">
        <v>8</v>
      </c>
      <c r="M627" s="292">
        <v>0</v>
      </c>
      <c r="N627" s="292">
        <v>0</v>
      </c>
    </row>
    <row r="628" spans="1:14" x14ac:dyDescent="0.25">
      <c r="A628" t="s">
        <v>924</v>
      </c>
      <c r="B628" s="39">
        <f t="shared" si="36"/>
        <v>8</v>
      </c>
      <c r="C628" s="39" t="str">
        <f t="shared" si="37"/>
        <v>Nicolas</v>
      </c>
      <c r="D628" s="39" t="str">
        <f t="shared" si="38"/>
        <v>Meloche</v>
      </c>
      <c r="E628" s="39" t="str">
        <f t="shared" si="39"/>
        <v>Nicolas Meloche</v>
      </c>
      <c r="F628" t="s">
        <v>1035</v>
      </c>
      <c r="G628" t="s">
        <v>82</v>
      </c>
      <c r="H628" s="292">
        <v>925000</v>
      </c>
      <c r="I628" s="292">
        <v>925000</v>
      </c>
      <c r="J628" s="292">
        <v>842500</v>
      </c>
      <c r="K628" s="292">
        <v>925000</v>
      </c>
      <c r="L628" s="292" t="s">
        <v>8</v>
      </c>
      <c r="M628" s="292">
        <v>0</v>
      </c>
      <c r="N628" s="292">
        <v>0</v>
      </c>
    </row>
    <row r="629" spans="1:14" x14ac:dyDescent="0.25">
      <c r="A629" t="s">
        <v>993</v>
      </c>
      <c r="B629" s="39">
        <f t="shared" si="36"/>
        <v>8</v>
      </c>
      <c r="C629" s="39" t="str">
        <f t="shared" si="37"/>
        <v>Nicolas</v>
      </c>
      <c r="D629" s="39" t="str">
        <f t="shared" si="38"/>
        <v>Roy</v>
      </c>
      <c r="E629" s="39" t="str">
        <f t="shared" si="39"/>
        <v>Nicolas Roy</v>
      </c>
      <c r="F629" t="s">
        <v>1038</v>
      </c>
      <c r="G629" t="s">
        <v>73</v>
      </c>
      <c r="H629" s="292">
        <v>790000</v>
      </c>
      <c r="I629" s="292">
        <v>790000</v>
      </c>
      <c r="J629" s="292">
        <v>730000</v>
      </c>
      <c r="K629" s="292">
        <v>700000</v>
      </c>
      <c r="L629" s="292" t="s">
        <v>8</v>
      </c>
      <c r="M629" s="292">
        <v>0</v>
      </c>
      <c r="N629" s="292">
        <v>0</v>
      </c>
    </row>
    <row r="630" spans="1:14" x14ac:dyDescent="0.25">
      <c r="A630" t="s">
        <v>224</v>
      </c>
      <c r="B630" s="39">
        <f t="shared" si="36"/>
        <v>7</v>
      </c>
      <c r="C630" s="39" t="str">
        <f t="shared" si="37"/>
        <v>Nikita</v>
      </c>
      <c r="D630" s="39" t="str">
        <f t="shared" si="38"/>
        <v>Kucherov</v>
      </c>
      <c r="E630" s="39" t="str">
        <f t="shared" si="39"/>
        <v>Nikita Kucherov</v>
      </c>
      <c r="F630" t="s">
        <v>1021</v>
      </c>
      <c r="G630" t="s">
        <v>88</v>
      </c>
      <c r="H630" s="292">
        <v>4766670</v>
      </c>
      <c r="I630" s="292">
        <v>0</v>
      </c>
      <c r="J630" s="292">
        <v>5550000</v>
      </c>
      <c r="K630" s="292" t="s">
        <v>8</v>
      </c>
      <c r="L630" s="292">
        <v>0</v>
      </c>
      <c r="M630" s="292">
        <v>0</v>
      </c>
      <c r="N630" s="292">
        <v>0</v>
      </c>
    </row>
    <row r="631" spans="1:14" x14ac:dyDescent="0.25">
      <c r="A631" t="s">
        <v>782</v>
      </c>
      <c r="B631" s="39">
        <f t="shared" si="36"/>
        <v>7</v>
      </c>
      <c r="C631" s="39" t="str">
        <f t="shared" si="37"/>
        <v>Nikita</v>
      </c>
      <c r="D631" s="39" t="str">
        <f t="shared" si="38"/>
        <v>Scherbak</v>
      </c>
      <c r="E631" s="39" t="str">
        <f t="shared" si="39"/>
        <v>Nikita Scherbak</v>
      </c>
      <c r="F631" t="s">
        <v>1025</v>
      </c>
      <c r="G631" t="s">
        <v>93</v>
      </c>
      <c r="H631" s="292">
        <v>1063330</v>
      </c>
      <c r="I631" s="292">
        <v>0</v>
      </c>
      <c r="J631" s="292">
        <v>832500</v>
      </c>
      <c r="K631" s="292" t="s">
        <v>8</v>
      </c>
      <c r="L631" s="292">
        <v>0</v>
      </c>
      <c r="M631" s="292">
        <v>0</v>
      </c>
      <c r="N631" s="292">
        <v>0</v>
      </c>
    </row>
    <row r="632" spans="1:14" x14ac:dyDescent="0.25">
      <c r="A632" t="s">
        <v>918</v>
      </c>
      <c r="B632" s="39">
        <f t="shared" si="36"/>
        <v>7</v>
      </c>
      <c r="C632" s="39" t="str">
        <f t="shared" si="37"/>
        <v>Nikita</v>
      </c>
      <c r="D632" s="39" t="str">
        <f t="shared" si="38"/>
        <v>Zadorov</v>
      </c>
      <c r="E632" s="39" t="str">
        <f t="shared" si="39"/>
        <v>Nikita Zadorov</v>
      </c>
      <c r="F632" t="s">
        <v>1035</v>
      </c>
      <c r="G632" t="s">
        <v>382</v>
      </c>
      <c r="H632" s="292">
        <v>2150000</v>
      </c>
      <c r="I632" s="292">
        <v>0</v>
      </c>
      <c r="J632" s="292">
        <v>2300000</v>
      </c>
      <c r="K632" s="292" t="s">
        <v>8</v>
      </c>
      <c r="L632" s="292">
        <v>0</v>
      </c>
      <c r="M632" s="292">
        <v>0</v>
      </c>
      <c r="N632" s="292">
        <v>0</v>
      </c>
    </row>
    <row r="633" spans="1:14" x14ac:dyDescent="0.25">
      <c r="A633" t="s">
        <v>338</v>
      </c>
      <c r="B633" s="39">
        <f t="shared" si="36"/>
        <v>7</v>
      </c>
      <c r="C633" s="39" t="str">
        <f t="shared" si="37"/>
        <v>Nikita</v>
      </c>
      <c r="D633" s="39" t="str">
        <f t="shared" si="38"/>
        <v>Zaitsev</v>
      </c>
      <c r="E633" s="39" t="str">
        <f t="shared" si="39"/>
        <v>Nikita Zaitsev</v>
      </c>
      <c r="F633" t="s">
        <v>1036</v>
      </c>
      <c r="G633" t="s">
        <v>381</v>
      </c>
      <c r="H633" s="292">
        <v>4500000</v>
      </c>
      <c r="I633" s="292">
        <v>4500000</v>
      </c>
      <c r="J633" s="292">
        <v>4500000</v>
      </c>
      <c r="K633" s="292">
        <v>4500000</v>
      </c>
      <c r="L633" s="292">
        <v>4500000</v>
      </c>
      <c r="M633" s="292">
        <v>4500000</v>
      </c>
      <c r="N633" s="292">
        <v>4500000</v>
      </c>
    </row>
    <row r="634" spans="1:14" x14ac:dyDescent="0.25">
      <c r="A634" t="s">
        <v>605</v>
      </c>
      <c r="B634" s="39">
        <f t="shared" si="36"/>
        <v>7</v>
      </c>
      <c r="C634" s="39" t="str">
        <f t="shared" si="37"/>
        <v>Niklas</v>
      </c>
      <c r="D634" s="39" t="str">
        <f t="shared" si="38"/>
        <v>Hansson</v>
      </c>
      <c r="E634" s="39" t="str">
        <f t="shared" si="39"/>
        <v>Niklas Hansson</v>
      </c>
      <c r="F634" t="s">
        <v>1017</v>
      </c>
      <c r="G634" t="s">
        <v>82</v>
      </c>
      <c r="H634" s="292">
        <v>925000</v>
      </c>
      <c r="I634" s="292">
        <v>0</v>
      </c>
      <c r="J634" s="292">
        <v>802500</v>
      </c>
      <c r="K634" s="292" t="s">
        <v>8</v>
      </c>
      <c r="L634" s="292">
        <v>0</v>
      </c>
      <c r="M634" s="292">
        <v>0</v>
      </c>
      <c r="N634" s="292">
        <v>0</v>
      </c>
    </row>
    <row r="635" spans="1:14" x14ac:dyDescent="0.25">
      <c r="A635" t="s">
        <v>1101</v>
      </c>
      <c r="B635" s="39">
        <f t="shared" si="36"/>
        <v>7</v>
      </c>
      <c r="C635" s="39" t="str">
        <f t="shared" si="37"/>
        <v>Niklas</v>
      </c>
      <c r="D635" s="39" t="str">
        <f t="shared" si="38"/>
        <v>Hjalmarsson</v>
      </c>
      <c r="E635" s="39" t="str">
        <f t="shared" si="39"/>
        <v>Niklas Hjalmarsson</v>
      </c>
      <c r="F635" t="s">
        <v>1034</v>
      </c>
      <c r="G635" t="s">
        <v>381</v>
      </c>
      <c r="H635" s="292">
        <v>4099999</v>
      </c>
      <c r="I635" s="292">
        <v>0</v>
      </c>
      <c r="J635" s="292">
        <v>4000000</v>
      </c>
      <c r="K635" s="292" t="s">
        <v>7</v>
      </c>
      <c r="L635" s="292">
        <v>0</v>
      </c>
      <c r="M635" s="292">
        <v>0</v>
      </c>
      <c r="N635" s="292">
        <v>0</v>
      </c>
    </row>
    <row r="636" spans="1:14" x14ac:dyDescent="0.25">
      <c r="A636" t="s">
        <v>1091</v>
      </c>
      <c r="B636" s="39">
        <f t="shared" si="36"/>
        <v>7</v>
      </c>
      <c r="C636" s="39" t="str">
        <f t="shared" si="37"/>
        <v>Niklas</v>
      </c>
      <c r="D636" s="39" t="str">
        <f t="shared" si="38"/>
        <v>Kronwall</v>
      </c>
      <c r="E636" s="39" t="str">
        <f t="shared" si="39"/>
        <v>Niklas Kronwall</v>
      </c>
      <c r="F636" t="s">
        <v>1037</v>
      </c>
      <c r="G636" t="s">
        <v>382</v>
      </c>
      <c r="H636" s="292">
        <v>4750000</v>
      </c>
      <c r="I636" s="292">
        <v>0</v>
      </c>
      <c r="J636" s="292">
        <v>1750000</v>
      </c>
      <c r="K636" s="292" t="s">
        <v>7</v>
      </c>
      <c r="L636" s="292">
        <v>0</v>
      </c>
      <c r="M636" s="292">
        <v>0</v>
      </c>
      <c r="N636" s="292">
        <v>0</v>
      </c>
    </row>
    <row r="637" spans="1:14" x14ac:dyDescent="0.25">
      <c r="A637" t="s">
        <v>830</v>
      </c>
      <c r="B637" s="39">
        <f t="shared" si="36"/>
        <v>8</v>
      </c>
      <c r="C637" s="39" t="str">
        <f t="shared" si="37"/>
        <v>Nikolay</v>
      </c>
      <c r="D637" s="39" t="str">
        <f t="shared" si="38"/>
        <v>Goldobin</v>
      </c>
      <c r="E637" s="39" t="str">
        <f t="shared" si="39"/>
        <v>Nikolay Goldobin</v>
      </c>
      <c r="F637" t="s">
        <v>1039</v>
      </c>
      <c r="G637" t="s">
        <v>88</v>
      </c>
      <c r="H637" s="292">
        <v>1075830</v>
      </c>
      <c r="I637" s="292">
        <v>0</v>
      </c>
      <c r="J637" s="292">
        <v>832500</v>
      </c>
      <c r="K637" s="292" t="s">
        <v>8</v>
      </c>
      <c r="L637" s="292">
        <v>0</v>
      </c>
      <c r="M637" s="292">
        <v>0</v>
      </c>
      <c r="N637" s="292">
        <v>0</v>
      </c>
    </row>
    <row r="638" spans="1:14" x14ac:dyDescent="0.25">
      <c r="A638" t="s">
        <v>456</v>
      </c>
      <c r="B638" s="39">
        <f t="shared" si="36"/>
        <v>5</v>
      </c>
      <c r="C638" s="39" t="str">
        <f t="shared" si="37"/>
        <v>Nino</v>
      </c>
      <c r="D638" s="39" t="str">
        <f t="shared" si="38"/>
        <v>Niederreiter</v>
      </c>
      <c r="E638" s="39" t="str">
        <f t="shared" si="39"/>
        <v>Nino Niederreiter</v>
      </c>
      <c r="F638" t="s">
        <v>1027</v>
      </c>
      <c r="G638" t="s">
        <v>88</v>
      </c>
      <c r="H638" s="292">
        <v>5250000</v>
      </c>
      <c r="I638" s="292">
        <v>5250000</v>
      </c>
      <c r="J638" s="292">
        <v>6075000</v>
      </c>
      <c r="K638" s="292">
        <v>5850000</v>
      </c>
      <c r="L638" s="292">
        <v>4250000</v>
      </c>
      <c r="M638" s="292">
        <v>5475000</v>
      </c>
      <c r="N638" s="292" t="s">
        <v>7</v>
      </c>
    </row>
    <row r="639" spans="1:14" x14ac:dyDescent="0.25">
      <c r="A639" t="s">
        <v>788</v>
      </c>
      <c r="B639" s="39">
        <f t="shared" si="36"/>
        <v>5</v>
      </c>
      <c r="C639" s="39" t="str">
        <f t="shared" si="37"/>
        <v>Noah</v>
      </c>
      <c r="D639" s="39" t="str">
        <f t="shared" si="38"/>
        <v>Juulsen</v>
      </c>
      <c r="E639" s="39" t="str">
        <f t="shared" si="39"/>
        <v>Noah Juulsen</v>
      </c>
      <c r="F639" t="s">
        <v>1025</v>
      </c>
      <c r="G639" t="s">
        <v>381</v>
      </c>
      <c r="H639" s="292">
        <v>1063330</v>
      </c>
      <c r="I639" s="292">
        <v>1063330</v>
      </c>
      <c r="J639" s="292">
        <v>832500</v>
      </c>
      <c r="K639" s="292">
        <v>832500</v>
      </c>
      <c r="L639" s="292" t="s">
        <v>8</v>
      </c>
      <c r="M639" s="292">
        <v>0</v>
      </c>
      <c r="N639" s="292">
        <v>0</v>
      </c>
    </row>
    <row r="640" spans="1:14" x14ac:dyDescent="0.25">
      <c r="A640" t="s">
        <v>541</v>
      </c>
      <c r="B640" s="39">
        <f t="shared" si="36"/>
        <v>5</v>
      </c>
      <c r="C640" s="39" t="str">
        <f t="shared" si="37"/>
        <v>Noel</v>
      </c>
      <c r="D640" s="39" t="str">
        <f t="shared" si="38"/>
        <v>Acciari</v>
      </c>
      <c r="E640" s="39" t="str">
        <f t="shared" si="39"/>
        <v>Noel Acciari</v>
      </c>
      <c r="F640" t="s">
        <v>1032</v>
      </c>
      <c r="G640" t="s">
        <v>73</v>
      </c>
      <c r="H640" s="292">
        <v>725000</v>
      </c>
      <c r="I640" s="292">
        <v>0</v>
      </c>
      <c r="J640" s="292">
        <v>750000</v>
      </c>
      <c r="K640" s="292" t="s">
        <v>8</v>
      </c>
      <c r="L640" s="292">
        <v>0</v>
      </c>
      <c r="M640" s="292">
        <v>0</v>
      </c>
      <c r="N640" s="292">
        <v>0</v>
      </c>
    </row>
    <row r="641" spans="1:14" x14ac:dyDescent="0.25">
      <c r="A641" t="s">
        <v>137</v>
      </c>
      <c r="B641" s="39">
        <f t="shared" si="36"/>
        <v>6</v>
      </c>
      <c r="C641" s="39" t="str">
        <f t="shared" si="37"/>
        <v>Nolan</v>
      </c>
      <c r="D641" s="39" t="str">
        <f t="shared" si="38"/>
        <v>Patrick</v>
      </c>
      <c r="E641" s="39" t="str">
        <f t="shared" si="39"/>
        <v>Nolan Patrick</v>
      </c>
      <c r="F641" t="s">
        <v>1023</v>
      </c>
      <c r="G641" t="s">
        <v>73</v>
      </c>
      <c r="H641" s="292">
        <v>3575000</v>
      </c>
      <c r="I641" s="292">
        <v>3575000</v>
      </c>
      <c r="J641" s="292">
        <v>925000</v>
      </c>
      <c r="K641" s="292">
        <v>925000</v>
      </c>
      <c r="L641" s="292" t="s">
        <v>8</v>
      </c>
      <c r="M641" s="292">
        <v>0</v>
      </c>
      <c r="N641" s="292">
        <v>0</v>
      </c>
    </row>
    <row r="642" spans="1:14" x14ac:dyDescent="0.25">
      <c r="A642" t="s">
        <v>532</v>
      </c>
      <c r="B642" s="39">
        <f t="shared" si="36"/>
        <v>5</v>
      </c>
      <c r="C642" s="39" t="str">
        <f t="shared" si="37"/>
        <v>Oleg</v>
      </c>
      <c r="D642" s="39" t="str">
        <f t="shared" si="38"/>
        <v>Sosunov</v>
      </c>
      <c r="E642" s="39" t="str">
        <f t="shared" si="39"/>
        <v>Oleg Sosunov</v>
      </c>
      <c r="F642" t="s">
        <v>1021</v>
      </c>
      <c r="G642" t="s">
        <v>82</v>
      </c>
      <c r="H642" s="292">
        <v>724067</v>
      </c>
      <c r="I642" s="292">
        <v>724067</v>
      </c>
      <c r="J642" s="292">
        <v>700000</v>
      </c>
      <c r="K642" s="292">
        <v>750000</v>
      </c>
      <c r="L642" s="292" t="s">
        <v>8</v>
      </c>
      <c r="M642" s="292">
        <v>0</v>
      </c>
      <c r="N642" s="292">
        <v>0</v>
      </c>
    </row>
    <row r="643" spans="1:14" x14ac:dyDescent="0.25">
      <c r="A643" t="s">
        <v>314</v>
      </c>
      <c r="B643" s="39">
        <f t="shared" ref="B643:B706" si="40">SEARCH(" ",A643,1)</f>
        <v>7</v>
      </c>
      <c r="C643" s="39" t="str">
        <f t="shared" ref="C643:C706" si="41">LEFT(A643,B643-1)</f>
        <v>Oliver</v>
      </c>
      <c r="D643" s="39" t="str">
        <f t="shared" ref="D643:D706" si="42">MID(A643,B643+1,LEN(A643)-B643)</f>
        <v>Ekman-Larsson</v>
      </c>
      <c r="E643" s="39" t="str">
        <f t="shared" ref="E643:E706" si="43">C643&amp;" "&amp;D643</f>
        <v>Oliver Ekman-Larsson</v>
      </c>
      <c r="F643" t="s">
        <v>1034</v>
      </c>
      <c r="G643" t="s">
        <v>382</v>
      </c>
      <c r="H643" s="292">
        <v>5500000</v>
      </c>
      <c r="I643" s="292">
        <v>0</v>
      </c>
      <c r="J643" s="292">
        <v>7000000</v>
      </c>
      <c r="K643" s="292" t="s">
        <v>7</v>
      </c>
      <c r="L643" s="292">
        <v>0</v>
      </c>
      <c r="M643" s="292">
        <v>0</v>
      </c>
      <c r="N643" s="292">
        <v>0</v>
      </c>
    </row>
    <row r="644" spans="1:14" x14ac:dyDescent="0.25">
      <c r="A644" t="s">
        <v>763</v>
      </c>
      <c r="B644" s="39">
        <f t="shared" si="40"/>
        <v>7</v>
      </c>
      <c r="C644" s="39" t="str">
        <f t="shared" si="41"/>
        <v>Oliver</v>
      </c>
      <c r="D644" s="39" t="str">
        <f t="shared" si="42"/>
        <v>Kylington</v>
      </c>
      <c r="E644" s="39" t="str">
        <f t="shared" si="43"/>
        <v>Oliver Kylington</v>
      </c>
      <c r="F644" t="s">
        <v>1033</v>
      </c>
      <c r="G644" t="s">
        <v>82</v>
      </c>
      <c r="H644" s="292">
        <v>863333</v>
      </c>
      <c r="I644" s="292">
        <v>863333</v>
      </c>
      <c r="J644" s="292">
        <v>700000</v>
      </c>
      <c r="K644" s="292">
        <v>750000</v>
      </c>
      <c r="L644" s="292" t="s">
        <v>8</v>
      </c>
      <c r="M644" s="292">
        <v>0</v>
      </c>
      <c r="N644" s="292">
        <v>0</v>
      </c>
    </row>
    <row r="645" spans="1:14" x14ac:dyDescent="0.25">
      <c r="A645" t="s">
        <v>1102</v>
      </c>
      <c r="B645" s="39">
        <f t="shared" si="40"/>
        <v>5</v>
      </c>
      <c r="C645" s="39" t="str">
        <f t="shared" si="41"/>
        <v>Olli</v>
      </c>
      <c r="D645" s="39" t="str">
        <f t="shared" si="42"/>
        <v>Maatta</v>
      </c>
      <c r="E645" s="39" t="str">
        <f t="shared" si="43"/>
        <v>Olli Maatta</v>
      </c>
      <c r="F645" t="s">
        <v>1016</v>
      </c>
      <c r="G645" t="s">
        <v>382</v>
      </c>
      <c r="H645" s="292">
        <v>4083330</v>
      </c>
      <c r="I645" s="292">
        <v>4083330</v>
      </c>
      <c r="J645" s="292">
        <v>4083300</v>
      </c>
      <c r="K645" s="292">
        <v>4083300</v>
      </c>
      <c r="L645" s="292">
        <v>4083300</v>
      </c>
      <c r="M645" s="292">
        <v>4083500</v>
      </c>
      <c r="N645" s="292" t="s">
        <v>7</v>
      </c>
    </row>
    <row r="646" spans="1:14" x14ac:dyDescent="0.25">
      <c r="A646" t="s">
        <v>515</v>
      </c>
      <c r="B646" s="39">
        <f t="shared" si="40"/>
        <v>7</v>
      </c>
      <c r="C646" s="39" t="str">
        <f t="shared" si="41"/>
        <v>Ondrej</v>
      </c>
      <c r="D646" s="39" t="str">
        <f t="shared" si="42"/>
        <v>Palat</v>
      </c>
      <c r="E646" s="39" t="str">
        <f t="shared" si="43"/>
        <v>Ondrej Palat</v>
      </c>
      <c r="F646" t="s">
        <v>1021</v>
      </c>
      <c r="G646" t="s">
        <v>93</v>
      </c>
      <c r="H646" s="292">
        <v>5300000</v>
      </c>
      <c r="I646" s="292">
        <v>5300000</v>
      </c>
      <c r="J646" s="292">
        <v>6855000</v>
      </c>
      <c r="K646" s="292">
        <v>5300000</v>
      </c>
      <c r="L646" s="292">
        <v>3445000</v>
      </c>
      <c r="M646" s="292">
        <v>5300000</v>
      </c>
      <c r="N646" s="292" t="s">
        <v>7</v>
      </c>
    </row>
    <row r="647" spans="1:14" x14ac:dyDescent="0.25">
      <c r="A647" t="s">
        <v>609</v>
      </c>
      <c r="B647" s="39">
        <f t="shared" si="40"/>
        <v>7</v>
      </c>
      <c r="C647" s="39" t="str">
        <f t="shared" si="41"/>
        <v>Ondrej</v>
      </c>
      <c r="D647" s="39" t="str">
        <f t="shared" si="42"/>
        <v>Vala</v>
      </c>
      <c r="E647" s="39" t="str">
        <f t="shared" si="43"/>
        <v>Ondrej Vala</v>
      </c>
      <c r="F647" t="s">
        <v>1017</v>
      </c>
      <c r="G647" t="s">
        <v>82</v>
      </c>
      <c r="H647" s="292">
        <v>680000</v>
      </c>
      <c r="I647" s="292">
        <v>0</v>
      </c>
      <c r="J647" s="292">
        <v>705000</v>
      </c>
      <c r="K647" s="292" t="s">
        <v>8</v>
      </c>
      <c r="L647" s="292">
        <v>0</v>
      </c>
      <c r="M647" s="292">
        <v>0</v>
      </c>
      <c r="N647" s="292">
        <v>0</v>
      </c>
    </row>
    <row r="648" spans="1:14" x14ac:dyDescent="0.25">
      <c r="A648" t="s">
        <v>361</v>
      </c>
      <c r="B648" s="39">
        <f t="shared" si="40"/>
        <v>6</v>
      </c>
      <c r="C648" s="39" t="str">
        <f t="shared" si="41"/>
        <v>Oscar</v>
      </c>
      <c r="D648" s="39" t="str">
        <f t="shared" si="42"/>
        <v>Klefbom</v>
      </c>
      <c r="E648" s="39" t="str">
        <f t="shared" si="43"/>
        <v>Oscar Klefbom</v>
      </c>
      <c r="F648" t="s">
        <v>1022</v>
      </c>
      <c r="G648" t="s">
        <v>382</v>
      </c>
      <c r="H648" s="292">
        <v>4167000</v>
      </c>
      <c r="I648" s="292">
        <v>4167000</v>
      </c>
      <c r="J648" s="292">
        <v>4000000</v>
      </c>
      <c r="K648" s="292">
        <v>4500000</v>
      </c>
      <c r="L648" s="292">
        <v>4500000</v>
      </c>
      <c r="M648" s="292">
        <v>4500000</v>
      </c>
      <c r="N648" s="292">
        <v>5169000</v>
      </c>
    </row>
    <row r="649" spans="1:14" x14ac:dyDescent="0.25">
      <c r="A649" t="s">
        <v>802</v>
      </c>
      <c r="B649" s="39">
        <f t="shared" si="40"/>
        <v>6</v>
      </c>
      <c r="C649" s="39" t="str">
        <f t="shared" si="41"/>
        <v>Oscar</v>
      </c>
      <c r="D649" s="39" t="str">
        <f t="shared" si="42"/>
        <v>Lindberg</v>
      </c>
      <c r="E649" s="39" t="str">
        <f t="shared" si="43"/>
        <v>Oscar Lindberg</v>
      </c>
      <c r="F649" t="s">
        <v>1043</v>
      </c>
      <c r="G649" t="s">
        <v>73</v>
      </c>
      <c r="H649" s="292">
        <v>1700000</v>
      </c>
      <c r="I649" s="292">
        <v>0</v>
      </c>
      <c r="J649" s="292">
        <v>1800000</v>
      </c>
      <c r="K649" s="292" t="s">
        <v>7</v>
      </c>
      <c r="L649" s="292">
        <v>0</v>
      </c>
      <c r="M649" s="292">
        <v>0</v>
      </c>
      <c r="N649" s="292">
        <v>0</v>
      </c>
    </row>
    <row r="650" spans="1:14" x14ac:dyDescent="0.25">
      <c r="A650" t="s">
        <v>884</v>
      </c>
      <c r="B650" s="39">
        <f t="shared" si="40"/>
        <v>6</v>
      </c>
      <c r="C650" s="39" t="str">
        <f t="shared" si="41"/>
        <v>Oskar</v>
      </c>
      <c r="D650" s="39" t="str">
        <f t="shared" si="42"/>
        <v>Lindblom</v>
      </c>
      <c r="E650" s="39" t="str">
        <f t="shared" si="43"/>
        <v>Oskar Lindblom</v>
      </c>
      <c r="F650" t="s">
        <v>1023</v>
      </c>
      <c r="G650" t="s">
        <v>93</v>
      </c>
      <c r="H650" s="292">
        <v>1137500</v>
      </c>
      <c r="I650" s="292">
        <v>1137500</v>
      </c>
      <c r="J650" s="292">
        <v>925000</v>
      </c>
      <c r="K650" s="292">
        <v>925000</v>
      </c>
      <c r="L650" s="292" t="s">
        <v>8</v>
      </c>
      <c r="M650" s="292">
        <v>0</v>
      </c>
      <c r="N650" s="292">
        <v>0</v>
      </c>
    </row>
    <row r="651" spans="1:14" x14ac:dyDescent="0.25">
      <c r="A651" t="s">
        <v>147</v>
      </c>
      <c r="B651" s="39">
        <f t="shared" si="40"/>
        <v>5</v>
      </c>
      <c r="C651" s="39" t="str">
        <f t="shared" si="41"/>
        <v>Owen</v>
      </c>
      <c r="D651" s="39" t="str">
        <f t="shared" si="42"/>
        <v>Tippett</v>
      </c>
      <c r="E651" s="39" t="str">
        <f t="shared" si="43"/>
        <v>Owen Tippett</v>
      </c>
      <c r="F651" t="s">
        <v>1029</v>
      </c>
      <c r="G651" t="s">
        <v>88</v>
      </c>
      <c r="H651" s="292">
        <v>1757500</v>
      </c>
      <c r="I651" s="292">
        <v>1757500</v>
      </c>
      <c r="J651" s="292">
        <v>925000</v>
      </c>
      <c r="K651" s="292">
        <v>925000</v>
      </c>
      <c r="L651" s="292" t="s">
        <v>8</v>
      </c>
      <c r="M651" s="292">
        <v>0</v>
      </c>
      <c r="N651" s="292">
        <v>0</v>
      </c>
    </row>
    <row r="652" spans="1:14" x14ac:dyDescent="0.25">
      <c r="A652" t="s">
        <v>317</v>
      </c>
      <c r="B652" s="39">
        <f t="shared" si="40"/>
        <v>5</v>
      </c>
      <c r="C652" s="39" t="str">
        <f t="shared" si="41"/>
        <v>P.K.</v>
      </c>
      <c r="D652" s="39" t="str">
        <f t="shared" si="42"/>
        <v>Subban</v>
      </c>
      <c r="E652" s="39" t="str">
        <f t="shared" si="43"/>
        <v>P.K. Subban</v>
      </c>
      <c r="F652" t="s">
        <v>1018</v>
      </c>
      <c r="G652" t="s">
        <v>381</v>
      </c>
      <c r="H652" s="292">
        <v>9000000</v>
      </c>
      <c r="I652" s="292">
        <v>9000000</v>
      </c>
      <c r="J652" s="292">
        <v>10000000</v>
      </c>
      <c r="K652" s="292">
        <v>10000000</v>
      </c>
      <c r="L652" s="292">
        <v>8000000</v>
      </c>
      <c r="M652" s="292">
        <v>8000000</v>
      </c>
      <c r="N652" s="292" t="s">
        <v>7</v>
      </c>
    </row>
    <row r="653" spans="1:14" x14ac:dyDescent="0.25">
      <c r="A653" t="s">
        <v>693</v>
      </c>
      <c r="B653" s="39">
        <f t="shared" si="40"/>
        <v>7</v>
      </c>
      <c r="C653" s="39" t="str">
        <f t="shared" si="41"/>
        <v>Parker</v>
      </c>
      <c r="D653" s="39" t="str">
        <f t="shared" si="42"/>
        <v>Kelly</v>
      </c>
      <c r="E653" s="39" t="str">
        <f t="shared" si="43"/>
        <v>Parker Kelly</v>
      </c>
      <c r="F653" t="s">
        <v>1031</v>
      </c>
      <c r="G653" t="s">
        <v>73</v>
      </c>
      <c r="H653" s="292">
        <v>746667</v>
      </c>
      <c r="I653" s="292">
        <v>746667</v>
      </c>
      <c r="J653" s="292">
        <v>730000</v>
      </c>
      <c r="K653" s="292">
        <v>780000</v>
      </c>
      <c r="L653" s="292" t="s">
        <v>8</v>
      </c>
      <c r="M653" s="292">
        <v>0</v>
      </c>
      <c r="N653" s="292">
        <v>0</v>
      </c>
    </row>
    <row r="654" spans="1:14" x14ac:dyDescent="0.25">
      <c r="A654" t="s">
        <v>910</v>
      </c>
      <c r="B654" s="39">
        <f t="shared" si="40"/>
        <v>7</v>
      </c>
      <c r="C654" s="39" t="str">
        <f t="shared" si="41"/>
        <v>Parker</v>
      </c>
      <c r="D654" s="39" t="str">
        <f t="shared" si="42"/>
        <v>Wotherspoon</v>
      </c>
      <c r="E654" s="39" t="str">
        <f t="shared" si="43"/>
        <v>Parker Wotherspoon</v>
      </c>
      <c r="F654" t="s">
        <v>1042</v>
      </c>
      <c r="G654" t="s">
        <v>82</v>
      </c>
      <c r="H654" s="292">
        <v>858333</v>
      </c>
      <c r="I654" s="292">
        <v>0</v>
      </c>
      <c r="J654" s="292">
        <v>812500</v>
      </c>
      <c r="K654" s="292" t="s">
        <v>8</v>
      </c>
      <c r="L654" s="292">
        <v>0</v>
      </c>
      <c r="M654" s="292">
        <v>0</v>
      </c>
      <c r="N654" s="292">
        <v>0</v>
      </c>
    </row>
    <row r="655" spans="1:14" x14ac:dyDescent="0.25">
      <c r="A655" t="s">
        <v>892</v>
      </c>
      <c r="B655" s="39">
        <f t="shared" si="40"/>
        <v>7</v>
      </c>
      <c r="C655" s="39" t="str">
        <f t="shared" si="41"/>
        <v>Pascal</v>
      </c>
      <c r="D655" s="39" t="str">
        <f t="shared" si="42"/>
        <v>Laberge</v>
      </c>
      <c r="E655" s="39" t="str">
        <f t="shared" si="43"/>
        <v>Pascal Laberge</v>
      </c>
      <c r="F655" t="s">
        <v>1023</v>
      </c>
      <c r="G655" t="s">
        <v>73</v>
      </c>
      <c r="H655" s="292">
        <v>925000</v>
      </c>
      <c r="I655" s="292">
        <v>0</v>
      </c>
      <c r="J655" s="292">
        <v>867500</v>
      </c>
      <c r="K655" s="292" t="s">
        <v>8</v>
      </c>
      <c r="L655" s="292">
        <v>0</v>
      </c>
      <c r="M655" s="292">
        <v>0</v>
      </c>
      <c r="N655" s="292">
        <v>0</v>
      </c>
    </row>
    <row r="656" spans="1:14" x14ac:dyDescent="0.25">
      <c r="A656" t="s">
        <v>1058</v>
      </c>
      <c r="B656" s="39">
        <f t="shared" si="40"/>
        <v>8</v>
      </c>
      <c r="C656" s="39" t="str">
        <f t="shared" si="41"/>
        <v>Patrice</v>
      </c>
      <c r="D656" s="39" t="str">
        <f t="shared" si="42"/>
        <v>Bergeron</v>
      </c>
      <c r="E656" s="39" t="str">
        <f t="shared" si="43"/>
        <v>Patrice Bergeron</v>
      </c>
      <c r="F656" t="s">
        <v>1032</v>
      </c>
      <c r="G656" t="s">
        <v>73</v>
      </c>
      <c r="H656" s="292">
        <v>6875000</v>
      </c>
      <c r="I656" s="292">
        <v>6875000</v>
      </c>
      <c r="J656" s="292">
        <v>6875000</v>
      </c>
      <c r="K656" s="292">
        <v>4375000</v>
      </c>
      <c r="L656" s="292">
        <v>4375000</v>
      </c>
      <c r="M656" s="292">
        <v>4375000</v>
      </c>
      <c r="N656" s="292" t="s">
        <v>7</v>
      </c>
    </row>
    <row r="657" spans="1:14" x14ac:dyDescent="0.25">
      <c r="A657" t="s">
        <v>705</v>
      </c>
      <c r="B657" s="39">
        <f t="shared" si="40"/>
        <v>8</v>
      </c>
      <c r="C657" s="39" t="str">
        <f t="shared" si="41"/>
        <v>Patrick</v>
      </c>
      <c r="D657" s="39" t="str">
        <f t="shared" si="42"/>
        <v>Eaves</v>
      </c>
      <c r="E657" s="39" t="str">
        <f t="shared" si="43"/>
        <v>Patrick Eaves</v>
      </c>
      <c r="F657" t="s">
        <v>1019</v>
      </c>
      <c r="G657" t="s">
        <v>88</v>
      </c>
      <c r="H657" s="292">
        <v>3150000</v>
      </c>
      <c r="I657" s="292">
        <v>3150000</v>
      </c>
      <c r="J657" s="292">
        <v>3150000</v>
      </c>
      <c r="K657" s="292">
        <v>3000000</v>
      </c>
      <c r="L657" s="292" t="s">
        <v>7</v>
      </c>
      <c r="M657" s="292">
        <v>0</v>
      </c>
      <c r="N657" s="292">
        <v>0</v>
      </c>
    </row>
    <row r="658" spans="1:14" x14ac:dyDescent="0.25">
      <c r="A658" t="s">
        <v>325</v>
      </c>
      <c r="B658" s="39">
        <f t="shared" si="40"/>
        <v>8</v>
      </c>
      <c r="C658" s="39" t="str">
        <f t="shared" si="41"/>
        <v>Patrick</v>
      </c>
      <c r="D658" s="39" t="str">
        <f t="shared" si="42"/>
        <v>Kane</v>
      </c>
      <c r="E658" s="39" t="str">
        <f t="shared" si="43"/>
        <v>Patrick Kane</v>
      </c>
      <c r="F658" t="s">
        <v>1013</v>
      </c>
      <c r="G658" t="s">
        <v>88</v>
      </c>
      <c r="H658" s="292">
        <v>10500000</v>
      </c>
      <c r="I658" s="292">
        <v>10500000</v>
      </c>
      <c r="J658" s="292">
        <v>12000000</v>
      </c>
      <c r="K658" s="292">
        <v>9800000</v>
      </c>
      <c r="L658" s="292">
        <v>7000000</v>
      </c>
      <c r="M658" s="292">
        <v>6900000</v>
      </c>
      <c r="N658" s="292">
        <v>6900000</v>
      </c>
    </row>
    <row r="659" spans="1:14" x14ac:dyDescent="0.25">
      <c r="A659" t="s">
        <v>931</v>
      </c>
      <c r="B659" s="39">
        <f t="shared" si="40"/>
        <v>8</v>
      </c>
      <c r="C659" s="39" t="str">
        <f t="shared" si="41"/>
        <v>Patrick</v>
      </c>
      <c r="D659" s="39" t="str">
        <f t="shared" si="42"/>
        <v>Marleau</v>
      </c>
      <c r="E659" s="39" t="str">
        <f t="shared" si="43"/>
        <v>Patrick Marleau</v>
      </c>
      <c r="F659" t="s">
        <v>1036</v>
      </c>
      <c r="G659" t="s">
        <v>93</v>
      </c>
      <c r="H659" s="292">
        <v>6250000</v>
      </c>
      <c r="I659" s="292">
        <v>6250000</v>
      </c>
      <c r="J659" s="292">
        <v>6000000</v>
      </c>
      <c r="K659" s="292">
        <v>4250000</v>
      </c>
      <c r="L659" s="292" t="s">
        <v>7</v>
      </c>
      <c r="M659" s="292">
        <v>0</v>
      </c>
      <c r="N659" s="292">
        <v>0</v>
      </c>
    </row>
    <row r="660" spans="1:14" x14ac:dyDescent="0.25">
      <c r="A660" t="s">
        <v>728</v>
      </c>
      <c r="B660" s="39">
        <f t="shared" si="40"/>
        <v>7</v>
      </c>
      <c r="C660" s="39" t="str">
        <f t="shared" si="41"/>
        <v>Patrik</v>
      </c>
      <c r="D660" s="39" t="str">
        <f t="shared" si="42"/>
        <v>Berglund</v>
      </c>
      <c r="E660" s="39" t="str">
        <f t="shared" si="43"/>
        <v>Patrik Berglund</v>
      </c>
      <c r="F660" t="s">
        <v>1041</v>
      </c>
      <c r="G660" t="s">
        <v>73</v>
      </c>
      <c r="H660" s="292">
        <v>3850000</v>
      </c>
      <c r="I660" s="292">
        <v>3850000</v>
      </c>
      <c r="J660" s="292">
        <v>4700000</v>
      </c>
      <c r="K660" s="292">
        <v>4500000</v>
      </c>
      <c r="L660" s="292">
        <v>2900000</v>
      </c>
      <c r="M660" s="292">
        <v>2450000</v>
      </c>
      <c r="N660" s="292" t="s">
        <v>7</v>
      </c>
    </row>
    <row r="661" spans="1:14" x14ac:dyDescent="0.25">
      <c r="A661" t="s">
        <v>262</v>
      </c>
      <c r="B661" s="39">
        <f t="shared" si="40"/>
        <v>7</v>
      </c>
      <c r="C661" s="39" t="str">
        <f t="shared" si="41"/>
        <v>Patrik</v>
      </c>
      <c r="D661" s="39" t="str">
        <f t="shared" si="42"/>
        <v>Laine</v>
      </c>
      <c r="E661" s="39" t="str">
        <f t="shared" si="43"/>
        <v>Patrik Laine</v>
      </c>
      <c r="F661" t="s">
        <v>1026</v>
      </c>
      <c r="G661" t="s">
        <v>88</v>
      </c>
      <c r="H661" s="292">
        <v>3575000</v>
      </c>
      <c r="I661" s="292">
        <v>0</v>
      </c>
      <c r="J661" s="292">
        <v>925000</v>
      </c>
      <c r="K661" s="292" t="s">
        <v>8</v>
      </c>
      <c r="L661" s="292">
        <v>0</v>
      </c>
      <c r="M661" s="292">
        <v>0</v>
      </c>
      <c r="N661" s="292">
        <v>0</v>
      </c>
    </row>
    <row r="662" spans="1:14" x14ac:dyDescent="0.25">
      <c r="A662" t="s">
        <v>651</v>
      </c>
      <c r="B662" s="39">
        <f t="shared" si="40"/>
        <v>5</v>
      </c>
      <c r="C662" s="39" t="str">
        <f t="shared" si="41"/>
        <v>Paul</v>
      </c>
      <c r="D662" s="39" t="str">
        <f t="shared" si="42"/>
        <v>Bittner</v>
      </c>
      <c r="E662" s="39" t="str">
        <f t="shared" si="43"/>
        <v>Paul Bittner</v>
      </c>
      <c r="F662" t="s">
        <v>1030</v>
      </c>
      <c r="G662" t="s">
        <v>93</v>
      </c>
      <c r="H662" s="292">
        <v>863333</v>
      </c>
      <c r="I662" s="292">
        <v>863333</v>
      </c>
      <c r="J662" s="292">
        <v>700000</v>
      </c>
      <c r="K662" s="292">
        <v>800000</v>
      </c>
      <c r="L662" s="292" t="s">
        <v>8</v>
      </c>
      <c r="M662" s="292">
        <v>0</v>
      </c>
      <c r="N662" s="292">
        <v>0</v>
      </c>
    </row>
    <row r="663" spans="1:14" x14ac:dyDescent="0.25">
      <c r="A663" t="s">
        <v>334</v>
      </c>
      <c r="B663" s="39">
        <f t="shared" si="40"/>
        <v>5</v>
      </c>
      <c r="C663" s="39" t="str">
        <f t="shared" si="41"/>
        <v>Paul</v>
      </c>
      <c r="D663" s="39" t="str">
        <f t="shared" si="42"/>
        <v>Byron</v>
      </c>
      <c r="E663" s="39" t="str">
        <f t="shared" si="43"/>
        <v>Paul Byron</v>
      </c>
      <c r="F663" t="s">
        <v>1025</v>
      </c>
      <c r="G663" t="s">
        <v>73</v>
      </c>
      <c r="H663" s="292">
        <v>1166670</v>
      </c>
      <c r="I663" s="292">
        <v>0</v>
      </c>
      <c r="J663" s="292">
        <v>1000000</v>
      </c>
      <c r="K663" s="292" t="s">
        <v>7</v>
      </c>
      <c r="L663" s="292">
        <v>0</v>
      </c>
      <c r="M663" s="292">
        <v>0</v>
      </c>
      <c r="N663" s="292">
        <v>0</v>
      </c>
    </row>
    <row r="664" spans="1:14" x14ac:dyDescent="0.25">
      <c r="A664" t="s">
        <v>1089</v>
      </c>
      <c r="B664" s="39">
        <f t="shared" si="40"/>
        <v>5</v>
      </c>
      <c r="C664" s="39" t="str">
        <f t="shared" si="41"/>
        <v>Paul</v>
      </c>
      <c r="D664" s="39" t="str">
        <f t="shared" si="42"/>
        <v>Martin</v>
      </c>
      <c r="E664" s="39" t="str">
        <f t="shared" si="43"/>
        <v>Paul Martin</v>
      </c>
      <c r="F664" t="s">
        <v>1024</v>
      </c>
      <c r="G664" t="s">
        <v>382</v>
      </c>
      <c r="H664" s="292">
        <v>4850000</v>
      </c>
      <c r="I664" s="292">
        <v>0</v>
      </c>
      <c r="J664" s="292">
        <v>4250000</v>
      </c>
      <c r="K664" s="292" t="s">
        <v>7</v>
      </c>
      <c r="L664" s="292">
        <v>0</v>
      </c>
      <c r="M664" s="292">
        <v>0</v>
      </c>
      <c r="N664" s="292">
        <v>0</v>
      </c>
    </row>
    <row r="665" spans="1:14" x14ac:dyDescent="0.25">
      <c r="A665" t="s">
        <v>223</v>
      </c>
      <c r="B665" s="39">
        <f t="shared" si="40"/>
        <v>6</v>
      </c>
      <c r="C665" s="39" t="str">
        <f t="shared" si="41"/>
        <v>Pavel</v>
      </c>
      <c r="D665" s="39" t="str">
        <f t="shared" si="42"/>
        <v>Buchnevich</v>
      </c>
      <c r="E665" s="39" t="str">
        <f t="shared" si="43"/>
        <v>Pavel Buchnevich</v>
      </c>
      <c r="F665" t="s">
        <v>1020</v>
      </c>
      <c r="G665" t="s">
        <v>88</v>
      </c>
      <c r="H665" s="292">
        <v>925000</v>
      </c>
      <c r="I665" s="292">
        <v>0</v>
      </c>
      <c r="J665" s="292">
        <v>925000</v>
      </c>
      <c r="K665" s="292" t="s">
        <v>8</v>
      </c>
      <c r="L665" s="292">
        <v>0</v>
      </c>
      <c r="M665" s="292">
        <v>0</v>
      </c>
      <c r="N665" s="292">
        <v>0</v>
      </c>
    </row>
    <row r="666" spans="1:14" x14ac:dyDescent="0.25">
      <c r="A666" t="s">
        <v>473</v>
      </c>
      <c r="B666" s="39">
        <f t="shared" si="40"/>
        <v>6</v>
      </c>
      <c r="C666" s="39" t="str">
        <f t="shared" si="41"/>
        <v>Pavel</v>
      </c>
      <c r="D666" s="39" t="str">
        <f t="shared" si="42"/>
        <v>Jenys</v>
      </c>
      <c r="E666" s="39" t="str">
        <f t="shared" si="43"/>
        <v>Pavel Jenys</v>
      </c>
      <c r="F666" t="s">
        <v>1027</v>
      </c>
      <c r="G666" t="s">
        <v>73</v>
      </c>
      <c r="H666" s="292">
        <v>773333</v>
      </c>
      <c r="I666" s="292">
        <v>0</v>
      </c>
      <c r="J666" s="292">
        <v>650000</v>
      </c>
      <c r="K666" s="292" t="s">
        <v>8</v>
      </c>
      <c r="L666" s="292">
        <v>0</v>
      </c>
      <c r="M666" s="292">
        <v>0</v>
      </c>
      <c r="N666" s="292">
        <v>0</v>
      </c>
    </row>
    <row r="667" spans="1:14" x14ac:dyDescent="0.25">
      <c r="A667" t="s">
        <v>954</v>
      </c>
      <c r="B667" s="39">
        <f t="shared" si="40"/>
        <v>6</v>
      </c>
      <c r="C667" s="39" t="str">
        <f t="shared" si="41"/>
        <v>Pavel</v>
      </c>
      <c r="D667" s="39" t="str">
        <f t="shared" si="42"/>
        <v>Zacha</v>
      </c>
      <c r="E667" s="39" t="str">
        <f t="shared" si="43"/>
        <v>Pavel Zacha</v>
      </c>
      <c r="F667" t="s">
        <v>1040</v>
      </c>
      <c r="G667" t="s">
        <v>73</v>
      </c>
      <c r="H667" s="292">
        <v>1744170</v>
      </c>
      <c r="I667" s="292">
        <v>0</v>
      </c>
      <c r="J667" s="292">
        <v>832500</v>
      </c>
      <c r="K667" s="292" t="s">
        <v>8</v>
      </c>
      <c r="L667" s="292">
        <v>0</v>
      </c>
      <c r="M667" s="292">
        <v>0</v>
      </c>
      <c r="N667" s="292">
        <v>0</v>
      </c>
    </row>
    <row r="668" spans="1:14" x14ac:dyDescent="0.25">
      <c r="A668" t="s">
        <v>217</v>
      </c>
      <c r="B668" s="39">
        <f t="shared" si="40"/>
        <v>6</v>
      </c>
      <c r="C668" s="39" t="str">
        <f t="shared" si="41"/>
        <v>Pekka</v>
      </c>
      <c r="D668" s="39" t="str">
        <f t="shared" si="42"/>
        <v>Rinne</v>
      </c>
      <c r="E668" s="39" t="str">
        <f t="shared" si="43"/>
        <v>Pekka Rinne</v>
      </c>
      <c r="F668" t="s">
        <v>1018</v>
      </c>
      <c r="G668" t="s">
        <v>127</v>
      </c>
      <c r="H668" s="292">
        <v>7000000</v>
      </c>
      <c r="I668" s="292">
        <v>0</v>
      </c>
      <c r="J668" s="292">
        <v>7000000</v>
      </c>
      <c r="K668" s="292" t="s">
        <v>7</v>
      </c>
      <c r="L668" s="292">
        <v>0</v>
      </c>
      <c r="M668" s="292">
        <v>0</v>
      </c>
      <c r="N668" s="292">
        <v>0</v>
      </c>
    </row>
    <row r="669" spans="1:14" x14ac:dyDescent="0.25">
      <c r="A669" t="s">
        <v>501</v>
      </c>
      <c r="B669" s="39">
        <f t="shared" si="40"/>
        <v>6</v>
      </c>
      <c r="C669" s="39" t="str">
        <f t="shared" si="41"/>
        <v>Peter</v>
      </c>
      <c r="D669" s="39" t="str">
        <f t="shared" si="42"/>
        <v>Budaj</v>
      </c>
      <c r="E669" s="39" t="str">
        <f t="shared" si="43"/>
        <v>Peter Budaj</v>
      </c>
      <c r="F669" t="s">
        <v>1014</v>
      </c>
      <c r="G669" t="s">
        <v>127</v>
      </c>
      <c r="H669" s="292">
        <v>1024999</v>
      </c>
      <c r="I669" s="292">
        <v>0</v>
      </c>
      <c r="J669" s="292">
        <v>1024999</v>
      </c>
      <c r="K669" s="292" t="s">
        <v>7</v>
      </c>
      <c r="L669" s="292">
        <v>0</v>
      </c>
      <c r="M669" s="292">
        <v>0</v>
      </c>
      <c r="N669" s="292">
        <v>0</v>
      </c>
    </row>
    <row r="670" spans="1:14" x14ac:dyDescent="0.25">
      <c r="A670" t="s">
        <v>1138</v>
      </c>
      <c r="B670" s="39">
        <f t="shared" si="40"/>
        <v>6</v>
      </c>
      <c r="C670" s="39" t="str">
        <f t="shared" si="41"/>
        <v>Peter</v>
      </c>
      <c r="D670" s="39" t="str">
        <f t="shared" si="42"/>
        <v>Cehlarik</v>
      </c>
      <c r="E670" s="39" t="str">
        <f t="shared" si="43"/>
        <v>Peter Cehlarik</v>
      </c>
      <c r="F670" t="s">
        <v>1032</v>
      </c>
      <c r="G670" t="s">
        <v>93</v>
      </c>
      <c r="H670" s="292">
        <v>925000</v>
      </c>
      <c r="I670" s="292">
        <v>0</v>
      </c>
      <c r="J670" s="292">
        <v>792500</v>
      </c>
      <c r="K670" s="292" t="s">
        <v>8</v>
      </c>
      <c r="L670" s="292">
        <v>0</v>
      </c>
      <c r="M670" s="292">
        <v>0</v>
      </c>
      <c r="N670" s="292">
        <v>0</v>
      </c>
    </row>
    <row r="671" spans="1:14" x14ac:dyDescent="0.25">
      <c r="A671" t="s">
        <v>661</v>
      </c>
      <c r="B671" s="39">
        <f t="shared" si="40"/>
        <v>6</v>
      </c>
      <c r="C671" s="39" t="str">
        <f t="shared" si="41"/>
        <v>Peter</v>
      </c>
      <c r="D671" s="39" t="str">
        <f t="shared" si="42"/>
        <v>Holland</v>
      </c>
      <c r="E671" s="39" t="str">
        <f t="shared" si="43"/>
        <v>Peter Holland</v>
      </c>
      <c r="F671" t="s">
        <v>1020</v>
      </c>
      <c r="G671" t="s">
        <v>73</v>
      </c>
      <c r="H671" s="292">
        <v>675000</v>
      </c>
      <c r="I671" s="292">
        <v>0</v>
      </c>
      <c r="J671" s="292">
        <v>700000</v>
      </c>
      <c r="K671" s="292" t="s">
        <v>7</v>
      </c>
      <c r="L671" s="292">
        <v>0</v>
      </c>
      <c r="M671" s="292">
        <v>0</v>
      </c>
      <c r="N671" s="292">
        <v>0</v>
      </c>
    </row>
    <row r="672" spans="1:14" x14ac:dyDescent="0.25">
      <c r="A672" t="s">
        <v>445</v>
      </c>
      <c r="B672" s="39">
        <f t="shared" si="40"/>
        <v>8</v>
      </c>
      <c r="C672" s="39" t="str">
        <f t="shared" si="41"/>
        <v>Pheonix</v>
      </c>
      <c r="D672" s="39" t="str">
        <f t="shared" si="42"/>
        <v>Copley</v>
      </c>
      <c r="E672" s="39" t="str">
        <f t="shared" si="43"/>
        <v>Pheonix Copley</v>
      </c>
      <c r="F672" t="s">
        <v>1015</v>
      </c>
      <c r="G672" t="s">
        <v>127</v>
      </c>
      <c r="H672" s="292">
        <v>650000</v>
      </c>
      <c r="I672" s="292">
        <v>0</v>
      </c>
      <c r="J672" s="292">
        <v>650000</v>
      </c>
      <c r="K672" s="292" t="s">
        <v>7</v>
      </c>
      <c r="L672" s="292">
        <v>0</v>
      </c>
      <c r="M672" s="292">
        <v>0</v>
      </c>
      <c r="N672" s="292">
        <v>0</v>
      </c>
    </row>
    <row r="673" spans="1:14" x14ac:dyDescent="0.25">
      <c r="A673" t="s">
        <v>423</v>
      </c>
      <c r="B673" s="39">
        <f t="shared" si="40"/>
        <v>5</v>
      </c>
      <c r="C673" s="39" t="str">
        <f t="shared" si="41"/>
        <v>Phil</v>
      </c>
      <c r="D673" s="39" t="str">
        <f t="shared" si="42"/>
        <v>Kessel</v>
      </c>
      <c r="E673" s="39" t="str">
        <f t="shared" si="43"/>
        <v>Phil Kessel</v>
      </c>
      <c r="F673" t="s">
        <v>1016</v>
      </c>
      <c r="G673" t="s">
        <v>88</v>
      </c>
      <c r="H673" s="292">
        <v>8000000</v>
      </c>
      <c r="I673" s="292">
        <v>8000000</v>
      </c>
      <c r="J673" s="292">
        <v>7000000</v>
      </c>
      <c r="K673" s="292">
        <v>7000000</v>
      </c>
      <c r="L673" s="292">
        <v>6000000</v>
      </c>
      <c r="M673" s="292">
        <v>6000000</v>
      </c>
      <c r="N673" s="292" t="s">
        <v>7</v>
      </c>
    </row>
    <row r="674" spans="1:14" x14ac:dyDescent="0.25">
      <c r="A674" t="s">
        <v>1153</v>
      </c>
      <c r="B674" s="39">
        <f t="shared" si="40"/>
        <v>5</v>
      </c>
      <c r="C674" s="39" t="str">
        <f t="shared" si="41"/>
        <v>Phil</v>
      </c>
      <c r="D674" s="39" t="str">
        <f t="shared" si="42"/>
        <v>Varone</v>
      </c>
      <c r="E674" s="39" t="str">
        <f t="shared" si="43"/>
        <v>Phil Varone</v>
      </c>
      <c r="F674" t="s">
        <v>1023</v>
      </c>
      <c r="G674" t="s">
        <v>73</v>
      </c>
      <c r="H674" s="292">
        <v>650000</v>
      </c>
      <c r="I674" s="292">
        <v>0</v>
      </c>
      <c r="J674" s="292">
        <v>650000</v>
      </c>
      <c r="K674" s="292" t="s">
        <v>7</v>
      </c>
      <c r="L674" s="292">
        <v>0</v>
      </c>
      <c r="M674" s="292">
        <v>0</v>
      </c>
      <c r="N674" s="292">
        <v>0</v>
      </c>
    </row>
    <row r="675" spans="1:14" x14ac:dyDescent="0.25">
      <c r="A675" t="s">
        <v>803</v>
      </c>
      <c r="B675" s="39">
        <f t="shared" si="40"/>
        <v>15</v>
      </c>
      <c r="C675" s="39" t="str">
        <f t="shared" si="41"/>
        <v>Pierre-Édouard</v>
      </c>
      <c r="D675" s="39" t="str">
        <f t="shared" si="42"/>
        <v>Bellemare</v>
      </c>
      <c r="E675" s="39" t="str">
        <f t="shared" si="43"/>
        <v>Pierre-Édouard Bellemare</v>
      </c>
      <c r="F675" t="s">
        <v>1043</v>
      </c>
      <c r="G675" t="s">
        <v>73</v>
      </c>
      <c r="H675" s="292">
        <v>1450000</v>
      </c>
      <c r="I675" s="292">
        <v>0</v>
      </c>
      <c r="J675" s="292">
        <v>1450000</v>
      </c>
      <c r="K675" s="292" t="s">
        <v>7</v>
      </c>
      <c r="L675" s="292">
        <v>0</v>
      </c>
      <c r="M675" s="292">
        <v>0</v>
      </c>
      <c r="N675" s="292">
        <v>0</v>
      </c>
    </row>
    <row r="676" spans="1:14" x14ac:dyDescent="0.25">
      <c r="A676" t="s">
        <v>636</v>
      </c>
      <c r="B676" s="39">
        <f t="shared" si="40"/>
        <v>11</v>
      </c>
      <c r="C676" s="39" t="str">
        <f t="shared" si="41"/>
        <v>Pierre-Luc</v>
      </c>
      <c r="D676" s="39" t="str">
        <f t="shared" si="42"/>
        <v>Dubois</v>
      </c>
      <c r="E676" s="39" t="str">
        <f t="shared" si="43"/>
        <v>Pierre-Luc Dubois</v>
      </c>
      <c r="F676" t="s">
        <v>1030</v>
      </c>
      <c r="G676" t="s">
        <v>73</v>
      </c>
      <c r="H676" s="292">
        <v>3394170</v>
      </c>
      <c r="I676" s="292">
        <v>3394170</v>
      </c>
      <c r="J676" s="292">
        <v>925000</v>
      </c>
      <c r="K676" s="292">
        <v>832500</v>
      </c>
      <c r="L676" s="292" t="s">
        <v>8</v>
      </c>
      <c r="M676" s="292">
        <v>0</v>
      </c>
      <c r="N676" s="292">
        <v>0</v>
      </c>
    </row>
    <row r="677" spans="1:14" x14ac:dyDescent="0.25">
      <c r="A677" t="s">
        <v>1152</v>
      </c>
      <c r="B677" s="39">
        <f t="shared" si="40"/>
        <v>7</v>
      </c>
      <c r="C677" s="39" t="str">
        <f t="shared" si="41"/>
        <v>Pontus</v>
      </c>
      <c r="D677" s="39" t="str">
        <f t="shared" si="42"/>
        <v>Aberg</v>
      </c>
      <c r="E677" s="39" t="str">
        <f t="shared" si="43"/>
        <v>Pontus Aberg</v>
      </c>
      <c r="F677" t="s">
        <v>1022</v>
      </c>
      <c r="G677" t="s">
        <v>93</v>
      </c>
      <c r="H677" s="292">
        <v>650000</v>
      </c>
      <c r="I677" s="292">
        <v>0</v>
      </c>
      <c r="J677" s="292">
        <v>650000</v>
      </c>
      <c r="K677" s="292" t="s">
        <v>8</v>
      </c>
      <c r="L677" s="292">
        <v>0</v>
      </c>
      <c r="M677" s="292">
        <v>0</v>
      </c>
      <c r="N677" s="292">
        <v>0</v>
      </c>
    </row>
    <row r="678" spans="1:14" x14ac:dyDescent="0.25">
      <c r="A678" t="s">
        <v>596</v>
      </c>
      <c r="B678" s="39">
        <f t="shared" si="40"/>
        <v>6</v>
      </c>
      <c r="C678" s="39" t="str">
        <f t="shared" si="41"/>
        <v>Radek</v>
      </c>
      <c r="D678" s="39" t="str">
        <f t="shared" si="42"/>
        <v>Faksa</v>
      </c>
      <c r="E678" s="39" t="str">
        <f t="shared" si="43"/>
        <v>Radek Faksa</v>
      </c>
      <c r="F678" t="s">
        <v>1017</v>
      </c>
      <c r="G678" t="s">
        <v>73</v>
      </c>
      <c r="H678" s="292">
        <v>2200000</v>
      </c>
      <c r="I678" s="292">
        <v>2200000</v>
      </c>
      <c r="J678" s="292">
        <v>2200000</v>
      </c>
      <c r="K678" s="292">
        <v>2400000</v>
      </c>
      <c r="L678" s="292" t="s">
        <v>8</v>
      </c>
      <c r="M678" s="292">
        <v>0</v>
      </c>
      <c r="N678" s="292">
        <v>0</v>
      </c>
    </row>
    <row r="679" spans="1:14" x14ac:dyDescent="0.25">
      <c r="A679" t="s">
        <v>896</v>
      </c>
      <c r="B679" s="39">
        <f t="shared" si="40"/>
        <v>6</v>
      </c>
      <c r="C679" s="39" t="str">
        <f t="shared" si="41"/>
        <v>Radel</v>
      </c>
      <c r="D679" s="39" t="str">
        <f t="shared" si="42"/>
        <v>Fazleev</v>
      </c>
      <c r="E679" s="39" t="str">
        <f t="shared" si="43"/>
        <v>Radel Fazleev</v>
      </c>
      <c r="F679" t="s">
        <v>1023</v>
      </c>
      <c r="G679" t="s">
        <v>73</v>
      </c>
      <c r="H679" s="292">
        <v>747500</v>
      </c>
      <c r="I679" s="292">
        <v>0</v>
      </c>
      <c r="J679" s="292">
        <v>650000</v>
      </c>
      <c r="K679" s="292" t="s">
        <v>8</v>
      </c>
      <c r="L679" s="292">
        <v>0</v>
      </c>
      <c r="M679" s="292">
        <v>0</v>
      </c>
      <c r="N679" s="292">
        <v>0</v>
      </c>
    </row>
    <row r="680" spans="1:14" x14ac:dyDescent="0.25">
      <c r="A680" t="s">
        <v>885</v>
      </c>
      <c r="B680" s="39">
        <f t="shared" si="40"/>
        <v>6</v>
      </c>
      <c r="C680" s="39" t="str">
        <f t="shared" si="41"/>
        <v>Radko</v>
      </c>
      <c r="D680" s="39" t="str">
        <f t="shared" si="42"/>
        <v>Gudas</v>
      </c>
      <c r="E680" s="39" t="str">
        <f t="shared" si="43"/>
        <v>Radko Gudas</v>
      </c>
      <c r="F680" t="s">
        <v>1023</v>
      </c>
      <c r="G680" t="s">
        <v>381</v>
      </c>
      <c r="H680" s="292">
        <v>3350000</v>
      </c>
      <c r="I680" s="292">
        <v>3350000</v>
      </c>
      <c r="J680" s="292">
        <v>3400000</v>
      </c>
      <c r="K680" s="292">
        <v>2500000</v>
      </c>
      <c r="L680" s="292" t="s">
        <v>7</v>
      </c>
      <c r="M680" s="292">
        <v>0</v>
      </c>
      <c r="N680" s="292">
        <v>0</v>
      </c>
    </row>
    <row r="681" spans="1:14" x14ac:dyDescent="0.25">
      <c r="A681" t="s">
        <v>762</v>
      </c>
      <c r="B681" s="39">
        <f t="shared" si="40"/>
        <v>7</v>
      </c>
      <c r="C681" s="39" t="str">
        <f t="shared" si="41"/>
        <v>Rasmus</v>
      </c>
      <c r="D681" s="39" t="str">
        <f t="shared" si="42"/>
        <v>Andersson</v>
      </c>
      <c r="E681" s="39" t="str">
        <f t="shared" si="43"/>
        <v>Rasmus Andersson</v>
      </c>
      <c r="F681" t="s">
        <v>1033</v>
      </c>
      <c r="G681" t="s">
        <v>381</v>
      </c>
      <c r="H681" s="292">
        <v>863333</v>
      </c>
      <c r="I681" s="292">
        <v>863333</v>
      </c>
      <c r="J681" s="292">
        <v>750000</v>
      </c>
      <c r="K681" s="292">
        <v>775000</v>
      </c>
      <c r="L681" s="292" t="s">
        <v>8</v>
      </c>
      <c r="M681" s="292">
        <v>0</v>
      </c>
      <c r="N681" s="292">
        <v>0</v>
      </c>
    </row>
    <row r="682" spans="1:14" x14ac:dyDescent="0.25">
      <c r="A682" t="s">
        <v>212</v>
      </c>
      <c r="B682" s="39">
        <f t="shared" si="40"/>
        <v>7</v>
      </c>
      <c r="C682" s="39" t="str">
        <f t="shared" si="41"/>
        <v>Rasmus</v>
      </c>
      <c r="D682" s="39" t="str">
        <f t="shared" si="42"/>
        <v>Ristolainen</v>
      </c>
      <c r="E682" s="39" t="str">
        <f t="shared" si="43"/>
        <v>Rasmus Ristolainen</v>
      </c>
      <c r="F682" t="s">
        <v>1041</v>
      </c>
      <c r="G682" t="s">
        <v>381</v>
      </c>
      <c r="H682" s="292">
        <v>5400000</v>
      </c>
      <c r="I682" s="292">
        <v>5400000</v>
      </c>
      <c r="J682" s="292">
        <v>5400000</v>
      </c>
      <c r="K682" s="292">
        <v>5400000</v>
      </c>
      <c r="L682" s="292">
        <v>5400000</v>
      </c>
      <c r="M682" s="292">
        <v>5400000</v>
      </c>
      <c r="N682" s="292" t="s">
        <v>7</v>
      </c>
    </row>
    <row r="683" spans="1:14" x14ac:dyDescent="0.25">
      <c r="A683" t="s">
        <v>810</v>
      </c>
      <c r="B683" s="39">
        <f t="shared" si="40"/>
        <v>5</v>
      </c>
      <c r="C683" s="39" t="str">
        <f t="shared" si="41"/>
        <v>Reid</v>
      </c>
      <c r="D683" s="39" t="str">
        <f t="shared" si="42"/>
        <v>Duke</v>
      </c>
      <c r="E683" s="39" t="str">
        <f t="shared" si="43"/>
        <v>Reid Duke</v>
      </c>
      <c r="F683" t="s">
        <v>1043</v>
      </c>
      <c r="G683" t="s">
        <v>73</v>
      </c>
      <c r="H683" s="292">
        <v>925000</v>
      </c>
      <c r="I683" s="292">
        <v>925000</v>
      </c>
      <c r="J683" s="292">
        <v>742500</v>
      </c>
      <c r="K683" s="292">
        <v>825000</v>
      </c>
      <c r="L683" s="292" t="s">
        <v>8</v>
      </c>
      <c r="M683" s="292">
        <v>0</v>
      </c>
      <c r="N683" s="292">
        <v>0</v>
      </c>
    </row>
    <row r="684" spans="1:14" x14ac:dyDescent="0.25">
      <c r="A684" t="s">
        <v>1086</v>
      </c>
      <c r="B684" s="39">
        <f t="shared" si="40"/>
        <v>7</v>
      </c>
      <c r="C684" s="39" t="str">
        <f t="shared" si="41"/>
        <v>Reilly</v>
      </c>
      <c r="D684" s="39" t="str">
        <f t="shared" si="42"/>
        <v>Smith</v>
      </c>
      <c r="E684" s="39" t="str">
        <f t="shared" si="43"/>
        <v>Reilly Smith</v>
      </c>
      <c r="F684" t="s">
        <v>1043</v>
      </c>
      <c r="G684" t="s">
        <v>88</v>
      </c>
      <c r="H684" s="292">
        <v>5000000</v>
      </c>
      <c r="I684" s="292">
        <v>5000000</v>
      </c>
      <c r="J684" s="292">
        <v>6000000</v>
      </c>
      <c r="K684" s="292">
        <v>5000000</v>
      </c>
      <c r="L684" s="292">
        <v>3500000</v>
      </c>
      <c r="M684" s="292">
        <v>4500000</v>
      </c>
      <c r="N684" s="292" t="s">
        <v>7</v>
      </c>
    </row>
    <row r="685" spans="1:14" x14ac:dyDescent="0.25">
      <c r="A685" t="s">
        <v>1110</v>
      </c>
      <c r="B685" s="39">
        <f t="shared" si="40"/>
        <v>8</v>
      </c>
      <c r="C685" s="39" t="str">
        <f t="shared" si="41"/>
        <v>Richard</v>
      </c>
      <c r="D685" s="39" t="str">
        <f t="shared" si="42"/>
        <v>Panik</v>
      </c>
      <c r="E685" s="39" t="str">
        <f t="shared" si="43"/>
        <v>Richard Panik</v>
      </c>
      <c r="F685" t="s">
        <v>1034</v>
      </c>
      <c r="G685" t="s">
        <v>88</v>
      </c>
      <c r="H685" s="292">
        <v>2800000</v>
      </c>
      <c r="I685" s="292">
        <v>0</v>
      </c>
      <c r="J685" s="292">
        <v>2800000</v>
      </c>
      <c r="K685" s="292" t="s">
        <v>7</v>
      </c>
      <c r="L685" s="292">
        <v>0</v>
      </c>
      <c r="M685" s="292">
        <v>0</v>
      </c>
      <c r="N685" s="292">
        <v>0</v>
      </c>
    </row>
    <row r="686" spans="1:14" x14ac:dyDescent="0.25">
      <c r="A686" t="s">
        <v>301</v>
      </c>
      <c r="B686" s="39">
        <f t="shared" si="40"/>
        <v>8</v>
      </c>
      <c r="C686" s="39" t="str">
        <f t="shared" si="41"/>
        <v>Rickard</v>
      </c>
      <c r="D686" s="39" t="str">
        <f t="shared" si="42"/>
        <v>Rakell</v>
      </c>
      <c r="E686" s="39" t="str">
        <f t="shared" si="43"/>
        <v>Rickard Rakell</v>
      </c>
      <c r="F686" t="s">
        <v>1019</v>
      </c>
      <c r="G686" t="s">
        <v>93</v>
      </c>
      <c r="H686" s="292">
        <v>3800000</v>
      </c>
      <c r="I686" s="292">
        <v>3800000</v>
      </c>
      <c r="J686" s="292">
        <v>3800000</v>
      </c>
      <c r="K686" s="292">
        <v>3800000</v>
      </c>
      <c r="L686" s="292">
        <v>3800000</v>
      </c>
      <c r="M686" s="292">
        <v>3800000</v>
      </c>
      <c r="N686" s="292" t="s">
        <v>7</v>
      </c>
    </row>
    <row r="687" spans="1:14" x14ac:dyDescent="0.25">
      <c r="A687" t="s">
        <v>862</v>
      </c>
      <c r="B687" s="39">
        <f t="shared" si="40"/>
        <v>7</v>
      </c>
      <c r="C687" s="39" t="str">
        <f t="shared" si="41"/>
        <v>Robbie</v>
      </c>
      <c r="D687" s="39" t="str">
        <f t="shared" si="42"/>
        <v>Russo</v>
      </c>
      <c r="E687" s="39" t="str">
        <f t="shared" si="43"/>
        <v>Robbie Russo</v>
      </c>
      <c r="F687" t="s">
        <v>1037</v>
      </c>
      <c r="G687" t="s">
        <v>82</v>
      </c>
      <c r="H687" s="292">
        <v>650000</v>
      </c>
      <c r="I687" s="292">
        <v>0</v>
      </c>
      <c r="J687" s="292">
        <v>650000</v>
      </c>
      <c r="K687" s="292" t="s">
        <v>8</v>
      </c>
      <c r="L687" s="292">
        <v>0</v>
      </c>
      <c r="M687" s="292">
        <v>0</v>
      </c>
      <c r="N687" s="292">
        <v>0</v>
      </c>
    </row>
    <row r="688" spans="1:14" x14ac:dyDescent="0.25">
      <c r="A688" t="s">
        <v>408</v>
      </c>
      <c r="B688" s="39">
        <f t="shared" si="40"/>
        <v>7</v>
      </c>
      <c r="C688" s="39" t="str">
        <f t="shared" si="41"/>
        <v>Robert</v>
      </c>
      <c r="D688" s="39" t="str">
        <f t="shared" si="42"/>
        <v>Bortuzzo</v>
      </c>
      <c r="E688" s="39" t="str">
        <f t="shared" si="43"/>
        <v>Robert Bortuzzo</v>
      </c>
      <c r="F688" t="s">
        <v>1028</v>
      </c>
      <c r="G688" t="s">
        <v>381</v>
      </c>
      <c r="H688" s="292">
        <v>1150000</v>
      </c>
      <c r="I688" s="292">
        <v>0</v>
      </c>
      <c r="J688" s="292">
        <v>1150000</v>
      </c>
      <c r="K688" s="292" t="s">
        <v>7</v>
      </c>
      <c r="L688" s="292">
        <v>0</v>
      </c>
      <c r="M688" s="292">
        <v>0</v>
      </c>
      <c r="N688" s="292">
        <v>0</v>
      </c>
    </row>
    <row r="689" spans="1:14" x14ac:dyDescent="0.25">
      <c r="A689" t="s">
        <v>156</v>
      </c>
      <c r="B689" s="39">
        <f t="shared" si="40"/>
        <v>7</v>
      </c>
      <c r="C689" s="39" t="str">
        <f t="shared" si="41"/>
        <v>Robert</v>
      </c>
      <c r="D689" s="39" t="str">
        <f t="shared" si="42"/>
        <v>Thomas</v>
      </c>
      <c r="E689" s="39" t="str">
        <f t="shared" si="43"/>
        <v>Robert Thomas</v>
      </c>
      <c r="F689" t="s">
        <v>1028</v>
      </c>
      <c r="G689" t="s">
        <v>73</v>
      </c>
      <c r="H689" s="292">
        <v>1208330</v>
      </c>
      <c r="I689" s="292">
        <v>1208330</v>
      </c>
      <c r="J689" s="292">
        <v>925000</v>
      </c>
      <c r="K689" s="292">
        <v>925000</v>
      </c>
      <c r="L689" s="292" t="s">
        <v>8</v>
      </c>
      <c r="M689" s="292">
        <v>0</v>
      </c>
      <c r="N689" s="292">
        <v>0</v>
      </c>
    </row>
    <row r="690" spans="1:14" x14ac:dyDescent="0.25">
      <c r="A690" t="s">
        <v>483</v>
      </c>
      <c r="B690" s="39">
        <f t="shared" si="40"/>
        <v>8</v>
      </c>
      <c r="C690" s="39" t="str">
        <f t="shared" si="41"/>
        <v>Roberto</v>
      </c>
      <c r="D690" s="39" t="str">
        <f t="shared" si="42"/>
        <v>Luongo</v>
      </c>
      <c r="E690" s="39" t="str">
        <f t="shared" si="43"/>
        <v>Roberto Luongo</v>
      </c>
      <c r="F690" t="s">
        <v>1029</v>
      </c>
      <c r="G690" t="s">
        <v>127</v>
      </c>
      <c r="H690" s="292">
        <v>5333330</v>
      </c>
      <c r="I690" s="292">
        <v>5333330</v>
      </c>
      <c r="J690" s="292">
        <v>3382000</v>
      </c>
      <c r="K690" s="292">
        <v>1618000</v>
      </c>
      <c r="L690" s="292">
        <v>1000000</v>
      </c>
      <c r="M690" s="292">
        <v>1000000</v>
      </c>
      <c r="N690" s="292" t="s">
        <v>7</v>
      </c>
    </row>
    <row r="691" spans="1:14" x14ac:dyDescent="0.25">
      <c r="A691" t="s">
        <v>629</v>
      </c>
      <c r="B691" s="39">
        <f t="shared" si="40"/>
        <v>6</v>
      </c>
      <c r="C691" s="39" t="str">
        <f t="shared" si="41"/>
        <v>Robin</v>
      </c>
      <c r="D691" s="39" t="str">
        <f t="shared" si="42"/>
        <v>Norell</v>
      </c>
      <c r="E691" s="39" t="str">
        <f t="shared" si="43"/>
        <v>Robin Norell</v>
      </c>
      <c r="F691" t="s">
        <v>1013</v>
      </c>
      <c r="G691" t="s">
        <v>82</v>
      </c>
      <c r="H691" s="292">
        <v>925000</v>
      </c>
      <c r="I691" s="292">
        <v>0</v>
      </c>
      <c r="J691" s="292">
        <v>742500</v>
      </c>
      <c r="K691" s="292" t="s">
        <v>8</v>
      </c>
      <c r="L691" s="292">
        <v>0</v>
      </c>
      <c r="M691" s="292">
        <v>0</v>
      </c>
      <c r="N691" s="292">
        <v>0</v>
      </c>
    </row>
    <row r="692" spans="1:14" x14ac:dyDescent="0.25">
      <c r="A692" t="s">
        <v>988</v>
      </c>
      <c r="B692" s="39">
        <f t="shared" si="40"/>
        <v>7</v>
      </c>
      <c r="C692" s="39" t="str">
        <f t="shared" si="41"/>
        <v>Roland</v>
      </c>
      <c r="D692" s="39" t="str">
        <f t="shared" si="42"/>
        <v>McKeown</v>
      </c>
      <c r="E692" s="39" t="str">
        <f t="shared" si="43"/>
        <v>Roland McKeown</v>
      </c>
      <c r="F692" t="s">
        <v>1038</v>
      </c>
      <c r="G692" t="s">
        <v>381</v>
      </c>
      <c r="H692" s="292">
        <v>894167</v>
      </c>
      <c r="I692" s="292">
        <v>0</v>
      </c>
      <c r="J692" s="292">
        <v>750000</v>
      </c>
      <c r="K692" s="292" t="s">
        <v>8</v>
      </c>
      <c r="L692" s="292">
        <v>0</v>
      </c>
      <c r="M692" s="292">
        <v>0</v>
      </c>
      <c r="N692" s="292">
        <v>0</v>
      </c>
    </row>
    <row r="693" spans="1:14" x14ac:dyDescent="0.25">
      <c r="A693" t="s">
        <v>316</v>
      </c>
      <c r="B693" s="39">
        <f t="shared" si="40"/>
        <v>6</v>
      </c>
      <c r="C693" s="39" t="str">
        <f t="shared" si="41"/>
        <v>Roman</v>
      </c>
      <c r="D693" s="39" t="str">
        <f t="shared" si="42"/>
        <v>Josi</v>
      </c>
      <c r="E693" s="39" t="str">
        <f t="shared" si="43"/>
        <v>Roman Josi</v>
      </c>
      <c r="F693" t="s">
        <v>1018</v>
      </c>
      <c r="G693" t="s">
        <v>382</v>
      </c>
      <c r="H693" s="292">
        <v>4000000</v>
      </c>
      <c r="I693" s="292">
        <v>4000000</v>
      </c>
      <c r="J693" s="292">
        <v>5250000</v>
      </c>
      <c r="K693" s="292">
        <v>4000000</v>
      </c>
      <c r="L693" s="292" t="s">
        <v>7</v>
      </c>
      <c r="M693" s="292">
        <v>0</v>
      </c>
      <c r="N693" s="292">
        <v>0</v>
      </c>
    </row>
    <row r="694" spans="1:14" x14ac:dyDescent="0.25">
      <c r="A694" t="s">
        <v>938</v>
      </c>
      <c r="B694" s="39">
        <f t="shared" si="40"/>
        <v>4</v>
      </c>
      <c r="C694" s="39" t="str">
        <f t="shared" si="41"/>
        <v>Ron</v>
      </c>
      <c r="D694" s="39" t="str">
        <f t="shared" si="42"/>
        <v>Hainsey</v>
      </c>
      <c r="E694" s="39" t="str">
        <f t="shared" si="43"/>
        <v>Ron Hainsey</v>
      </c>
      <c r="F694" t="s">
        <v>1036</v>
      </c>
      <c r="G694" t="s">
        <v>381</v>
      </c>
      <c r="H694" s="292">
        <v>3000000</v>
      </c>
      <c r="I694" s="292">
        <v>0</v>
      </c>
      <c r="J694" s="292">
        <v>2400000</v>
      </c>
      <c r="K694" s="292" t="s">
        <v>7</v>
      </c>
      <c r="L694" s="292">
        <v>0</v>
      </c>
      <c r="M694" s="292">
        <v>0</v>
      </c>
      <c r="N694" s="292">
        <v>0</v>
      </c>
    </row>
    <row r="695" spans="1:14" x14ac:dyDescent="0.25">
      <c r="A695" t="s">
        <v>603</v>
      </c>
      <c r="B695" s="39">
        <f t="shared" si="40"/>
        <v>6</v>
      </c>
      <c r="C695" s="39" t="str">
        <f t="shared" si="41"/>
        <v>Roope</v>
      </c>
      <c r="D695" s="39" t="str">
        <f t="shared" si="42"/>
        <v>Hintz</v>
      </c>
      <c r="E695" s="39" t="str">
        <f t="shared" si="43"/>
        <v>Roope Hintz</v>
      </c>
      <c r="F695" t="s">
        <v>1017</v>
      </c>
      <c r="G695" t="s">
        <v>93</v>
      </c>
      <c r="H695" s="292">
        <v>925000</v>
      </c>
      <c r="I695" s="292">
        <v>925000</v>
      </c>
      <c r="J695" s="292">
        <v>767500</v>
      </c>
      <c r="K695" s="292">
        <v>925000</v>
      </c>
      <c r="L695" s="292" t="s">
        <v>8</v>
      </c>
      <c r="M695" s="292">
        <v>0</v>
      </c>
      <c r="N695" s="292">
        <v>0</v>
      </c>
    </row>
    <row r="696" spans="1:14" x14ac:dyDescent="0.25">
      <c r="A696" t="s">
        <v>591</v>
      </c>
      <c r="B696" s="39">
        <f t="shared" si="40"/>
        <v>7</v>
      </c>
      <c r="C696" s="39" t="str">
        <f t="shared" si="41"/>
        <v>Rourke</v>
      </c>
      <c r="D696" s="39" t="str">
        <f t="shared" si="42"/>
        <v>Chartier</v>
      </c>
      <c r="E696" s="39" t="str">
        <f t="shared" si="43"/>
        <v>Rourke Chartier</v>
      </c>
      <c r="F696" t="s">
        <v>1024</v>
      </c>
      <c r="G696" t="s">
        <v>73</v>
      </c>
      <c r="H696" s="292">
        <v>863333</v>
      </c>
      <c r="I696" s="292">
        <v>0</v>
      </c>
      <c r="J696" s="292">
        <v>700000</v>
      </c>
      <c r="K696" s="292" t="s">
        <v>8</v>
      </c>
      <c r="L696" s="292">
        <v>0</v>
      </c>
      <c r="M696" s="292">
        <v>0</v>
      </c>
      <c r="N696" s="292">
        <v>0</v>
      </c>
    </row>
    <row r="697" spans="1:14" x14ac:dyDescent="0.25">
      <c r="A697" t="s">
        <v>587</v>
      </c>
      <c r="B697" s="39">
        <f t="shared" si="40"/>
        <v>8</v>
      </c>
      <c r="C697" s="39" t="str">
        <f t="shared" si="41"/>
        <v>Rudolfs</v>
      </c>
      <c r="D697" s="39" t="str">
        <f t="shared" si="42"/>
        <v>Balcers</v>
      </c>
      <c r="E697" s="39" t="str">
        <f t="shared" si="43"/>
        <v>Rudolfs Balcers</v>
      </c>
      <c r="F697" t="s">
        <v>1024</v>
      </c>
      <c r="G697" t="s">
        <v>93</v>
      </c>
      <c r="H697" s="292">
        <v>925000</v>
      </c>
      <c r="I697" s="292">
        <v>925000</v>
      </c>
      <c r="J697" s="292">
        <v>742500</v>
      </c>
      <c r="K697" s="292">
        <v>792500</v>
      </c>
      <c r="L697" s="292" t="s">
        <v>8</v>
      </c>
      <c r="M697" s="292">
        <v>0</v>
      </c>
      <c r="N697" s="292">
        <v>0</v>
      </c>
    </row>
    <row r="698" spans="1:14" x14ac:dyDescent="0.25">
      <c r="A698" t="s">
        <v>1070</v>
      </c>
      <c r="B698" s="39">
        <f t="shared" si="40"/>
        <v>5</v>
      </c>
      <c r="C698" s="39" t="str">
        <f t="shared" si="41"/>
        <v>Ryan</v>
      </c>
      <c r="D698" s="39" t="str">
        <f t="shared" si="42"/>
        <v>Callahan</v>
      </c>
      <c r="E698" s="39" t="str">
        <f t="shared" si="43"/>
        <v>Ryan Callahan</v>
      </c>
      <c r="F698" t="s">
        <v>1021</v>
      </c>
      <c r="G698" t="s">
        <v>88</v>
      </c>
      <c r="H698" s="292">
        <v>5800000</v>
      </c>
      <c r="I698" s="292">
        <v>5800000</v>
      </c>
      <c r="J698" s="292">
        <v>4700000</v>
      </c>
      <c r="K698" s="292">
        <v>4700000</v>
      </c>
      <c r="L698" s="292" t="s">
        <v>7</v>
      </c>
      <c r="M698" s="292">
        <v>0</v>
      </c>
      <c r="N698" s="292">
        <v>0</v>
      </c>
    </row>
    <row r="699" spans="1:14" x14ac:dyDescent="0.25">
      <c r="A699" t="s">
        <v>805</v>
      </c>
      <c r="B699" s="39">
        <f t="shared" si="40"/>
        <v>5</v>
      </c>
      <c r="C699" s="39" t="str">
        <f t="shared" si="41"/>
        <v>Ryan</v>
      </c>
      <c r="D699" s="39" t="str">
        <f t="shared" si="42"/>
        <v>Carpenter</v>
      </c>
      <c r="E699" s="39" t="str">
        <f t="shared" si="43"/>
        <v>Ryan Carpenter</v>
      </c>
      <c r="F699" t="s">
        <v>1043</v>
      </c>
      <c r="G699" t="s">
        <v>73</v>
      </c>
      <c r="H699" s="292">
        <v>650000</v>
      </c>
      <c r="I699" s="292">
        <v>0</v>
      </c>
      <c r="J699" s="292">
        <v>650000</v>
      </c>
      <c r="K699" s="292" t="s">
        <v>7</v>
      </c>
      <c r="L699" s="292">
        <v>0</v>
      </c>
      <c r="M699" s="292">
        <v>0</v>
      </c>
      <c r="N699" s="292">
        <v>0</v>
      </c>
    </row>
    <row r="700" spans="1:14" x14ac:dyDescent="0.25">
      <c r="A700" t="s">
        <v>646</v>
      </c>
      <c r="B700" s="39">
        <f t="shared" si="40"/>
        <v>5</v>
      </c>
      <c r="C700" s="39" t="str">
        <f t="shared" si="41"/>
        <v>Ryan</v>
      </c>
      <c r="D700" s="39" t="str">
        <f t="shared" si="42"/>
        <v>Collins</v>
      </c>
      <c r="E700" s="39" t="str">
        <f t="shared" si="43"/>
        <v>Ryan Collins</v>
      </c>
      <c r="F700" t="s">
        <v>1030</v>
      </c>
      <c r="G700" t="s">
        <v>82</v>
      </c>
      <c r="H700" s="292">
        <v>925000</v>
      </c>
      <c r="I700" s="292">
        <v>925000</v>
      </c>
      <c r="J700" s="292">
        <v>925000</v>
      </c>
      <c r="K700" s="292">
        <v>925000</v>
      </c>
      <c r="L700" s="292" t="s">
        <v>8</v>
      </c>
      <c r="M700" s="292">
        <v>0</v>
      </c>
      <c r="N700" s="292">
        <v>0</v>
      </c>
    </row>
    <row r="701" spans="1:14" x14ac:dyDescent="0.25">
      <c r="A701" t="s">
        <v>539</v>
      </c>
      <c r="B701" s="39">
        <f t="shared" si="40"/>
        <v>5</v>
      </c>
      <c r="C701" s="39" t="str">
        <f t="shared" si="41"/>
        <v>Ryan</v>
      </c>
      <c r="D701" s="39" t="str">
        <f t="shared" si="42"/>
        <v>Donato</v>
      </c>
      <c r="E701" s="39" t="str">
        <f t="shared" si="43"/>
        <v>Ryan Donato</v>
      </c>
      <c r="F701" t="s">
        <v>1032</v>
      </c>
      <c r="G701" t="s">
        <v>73</v>
      </c>
      <c r="H701" s="292">
        <v>1350000</v>
      </c>
      <c r="I701" s="292">
        <v>0</v>
      </c>
      <c r="J701" s="292">
        <v>925000</v>
      </c>
      <c r="K701" s="292" t="s">
        <v>8</v>
      </c>
      <c r="L701" s="292">
        <v>0</v>
      </c>
      <c r="M701" s="292">
        <v>0</v>
      </c>
      <c r="N701" s="292">
        <v>0</v>
      </c>
    </row>
    <row r="702" spans="1:14" x14ac:dyDescent="0.25">
      <c r="A702" t="s">
        <v>682</v>
      </c>
      <c r="B702" s="39">
        <f t="shared" si="40"/>
        <v>5</v>
      </c>
      <c r="C702" s="39" t="str">
        <f t="shared" si="41"/>
        <v>Ryan</v>
      </c>
      <c r="D702" s="39" t="str">
        <f t="shared" si="42"/>
        <v>Dzingel</v>
      </c>
      <c r="E702" s="39" t="str">
        <f t="shared" si="43"/>
        <v>Ryan Dzingel</v>
      </c>
      <c r="F702" t="s">
        <v>1031</v>
      </c>
      <c r="G702" t="s">
        <v>88</v>
      </c>
      <c r="H702" s="292">
        <v>1800000</v>
      </c>
      <c r="I702" s="292">
        <v>0</v>
      </c>
      <c r="J702" s="292">
        <v>2100000</v>
      </c>
      <c r="K702" s="292" t="s">
        <v>7</v>
      </c>
      <c r="L702" s="292">
        <v>0</v>
      </c>
      <c r="M702" s="292">
        <v>0</v>
      </c>
      <c r="N702" s="292">
        <v>0</v>
      </c>
    </row>
    <row r="703" spans="1:14" x14ac:dyDescent="0.25">
      <c r="A703" t="s">
        <v>341</v>
      </c>
      <c r="B703" s="39">
        <f t="shared" si="40"/>
        <v>5</v>
      </c>
      <c r="C703" s="39" t="str">
        <f t="shared" si="41"/>
        <v>Ryan</v>
      </c>
      <c r="D703" s="39" t="str">
        <f t="shared" si="42"/>
        <v>Ellis</v>
      </c>
      <c r="E703" s="39" t="str">
        <f t="shared" si="43"/>
        <v>Ryan Ellis</v>
      </c>
      <c r="F703" t="s">
        <v>1018</v>
      </c>
      <c r="G703" t="s">
        <v>381</v>
      </c>
      <c r="H703" s="292">
        <v>2500000</v>
      </c>
      <c r="I703" s="292">
        <v>0</v>
      </c>
      <c r="J703" s="292">
        <v>3500000</v>
      </c>
      <c r="K703" s="292" t="s">
        <v>7</v>
      </c>
      <c r="L703" s="292">
        <v>0</v>
      </c>
      <c r="M703" s="292">
        <v>0</v>
      </c>
      <c r="N703" s="292">
        <v>0</v>
      </c>
    </row>
    <row r="704" spans="1:14" x14ac:dyDescent="0.25">
      <c r="A704" t="s">
        <v>550</v>
      </c>
      <c r="B704" s="39">
        <f t="shared" si="40"/>
        <v>5</v>
      </c>
      <c r="C704" s="39" t="str">
        <f t="shared" si="41"/>
        <v>Ryan</v>
      </c>
      <c r="D704" s="39" t="str">
        <f t="shared" si="42"/>
        <v>Fitzgerald</v>
      </c>
      <c r="E704" s="39" t="str">
        <f t="shared" si="43"/>
        <v>Ryan Fitzgerald</v>
      </c>
      <c r="F704" t="s">
        <v>1032</v>
      </c>
      <c r="G704" t="s">
        <v>73</v>
      </c>
      <c r="H704" s="292">
        <v>925000</v>
      </c>
      <c r="I704" s="292">
        <v>0</v>
      </c>
      <c r="J704" s="292">
        <v>842500</v>
      </c>
      <c r="K704" s="292" t="s">
        <v>8</v>
      </c>
      <c r="L704" s="292">
        <v>0</v>
      </c>
      <c r="M704" s="292">
        <v>0</v>
      </c>
      <c r="N704" s="292">
        <v>0</v>
      </c>
    </row>
    <row r="705" spans="1:14" x14ac:dyDescent="0.25">
      <c r="A705" t="s">
        <v>1049</v>
      </c>
      <c r="B705" s="39">
        <f t="shared" si="40"/>
        <v>5</v>
      </c>
      <c r="C705" s="39" t="str">
        <f t="shared" si="41"/>
        <v>Ryan</v>
      </c>
      <c r="D705" s="39" t="str">
        <f t="shared" si="42"/>
        <v>Getzlaf</v>
      </c>
      <c r="E705" s="39" t="str">
        <f t="shared" si="43"/>
        <v>Ryan Getzlaf</v>
      </c>
      <c r="F705" t="s">
        <v>1019</v>
      </c>
      <c r="G705" t="s">
        <v>73</v>
      </c>
      <c r="H705" s="292">
        <v>8250000</v>
      </c>
      <c r="I705" s="292">
        <v>8250000</v>
      </c>
      <c r="J705" s="292">
        <v>8950000</v>
      </c>
      <c r="K705" s="292">
        <v>8275000</v>
      </c>
      <c r="L705" s="292">
        <v>6000000</v>
      </c>
      <c r="M705" s="292" t="s">
        <v>7</v>
      </c>
      <c r="N705" s="292">
        <v>0</v>
      </c>
    </row>
    <row r="706" spans="1:14" x14ac:dyDescent="0.25">
      <c r="A706" t="s">
        <v>668</v>
      </c>
      <c r="B706" s="39">
        <f t="shared" si="40"/>
        <v>5</v>
      </c>
      <c r="C706" s="39" t="str">
        <f t="shared" si="41"/>
        <v>Ryan</v>
      </c>
      <c r="D706" s="39" t="str">
        <f t="shared" si="42"/>
        <v>Gropp</v>
      </c>
      <c r="E706" s="39" t="str">
        <f t="shared" si="43"/>
        <v>Ryan Gropp</v>
      </c>
      <c r="F706" t="s">
        <v>1020</v>
      </c>
      <c r="G706" t="s">
        <v>93</v>
      </c>
      <c r="H706" s="292">
        <v>894167</v>
      </c>
      <c r="I706" s="292">
        <v>0</v>
      </c>
      <c r="J706" s="292">
        <v>832500</v>
      </c>
      <c r="K706" s="292" t="s">
        <v>8</v>
      </c>
      <c r="L706" s="292">
        <v>0</v>
      </c>
      <c r="M706" s="292">
        <v>0</v>
      </c>
      <c r="N706" s="292">
        <v>0</v>
      </c>
    </row>
    <row r="707" spans="1:14" x14ac:dyDescent="0.25">
      <c r="A707" t="s">
        <v>1050</v>
      </c>
      <c r="B707" s="39">
        <f t="shared" ref="B707:B770" si="44">SEARCH(" ",A707,1)</f>
        <v>5</v>
      </c>
      <c r="C707" s="39" t="str">
        <f t="shared" ref="C707:C770" si="45">LEFT(A707,B707-1)</f>
        <v>Ryan</v>
      </c>
      <c r="D707" s="39" t="str">
        <f t="shared" ref="D707:D770" si="46">MID(A707,B707+1,LEN(A707)-B707)</f>
        <v>Johansen</v>
      </c>
      <c r="E707" s="39" t="str">
        <f t="shared" ref="E707:E770" si="47">C707&amp;" "&amp;D707</f>
        <v>Ryan Johansen</v>
      </c>
      <c r="F707" t="s">
        <v>1018</v>
      </c>
      <c r="G707" t="s">
        <v>73</v>
      </c>
      <c r="H707" s="292">
        <v>8000000</v>
      </c>
      <c r="I707" s="292">
        <v>8000000</v>
      </c>
      <c r="J707" s="292">
        <v>8000000</v>
      </c>
      <c r="K707" s="292">
        <v>8000000</v>
      </c>
      <c r="L707" s="292">
        <v>8000000</v>
      </c>
      <c r="M707" s="292">
        <v>8000000</v>
      </c>
      <c r="N707" s="292">
        <v>8000000</v>
      </c>
    </row>
    <row r="708" spans="1:14" x14ac:dyDescent="0.25">
      <c r="A708" t="s">
        <v>1060</v>
      </c>
      <c r="B708" s="39">
        <f t="shared" si="44"/>
        <v>5</v>
      </c>
      <c r="C708" s="39" t="str">
        <f t="shared" si="45"/>
        <v>Ryan</v>
      </c>
      <c r="D708" s="39" t="str">
        <f t="shared" si="46"/>
        <v>Kesler</v>
      </c>
      <c r="E708" s="39" t="str">
        <f t="shared" si="47"/>
        <v>Ryan Kesler</v>
      </c>
      <c r="F708" t="s">
        <v>1019</v>
      </c>
      <c r="G708" t="s">
        <v>73</v>
      </c>
      <c r="H708" s="292">
        <v>6875000</v>
      </c>
      <c r="I708" s="292">
        <v>6875000</v>
      </c>
      <c r="J708" s="292">
        <v>6675000</v>
      </c>
      <c r="K708" s="292">
        <v>6675000</v>
      </c>
      <c r="L708" s="292">
        <v>6675000</v>
      </c>
      <c r="M708" s="292">
        <v>6675000</v>
      </c>
      <c r="N708" s="292" t="s">
        <v>7</v>
      </c>
    </row>
    <row r="709" spans="1:14" x14ac:dyDescent="0.25">
      <c r="A709" t="s">
        <v>765</v>
      </c>
      <c r="B709" s="39">
        <f t="shared" si="44"/>
        <v>5</v>
      </c>
      <c r="C709" s="39" t="str">
        <f t="shared" si="45"/>
        <v>Ryan</v>
      </c>
      <c r="D709" s="39" t="str">
        <f t="shared" si="46"/>
        <v>Lomberg</v>
      </c>
      <c r="E709" s="39" t="str">
        <f t="shared" si="47"/>
        <v>Ryan Lomberg</v>
      </c>
      <c r="F709" t="s">
        <v>1033</v>
      </c>
      <c r="G709" t="s">
        <v>93</v>
      </c>
      <c r="H709" s="292">
        <v>710000</v>
      </c>
      <c r="I709" s="292">
        <v>0</v>
      </c>
      <c r="J709" s="292">
        <v>710000</v>
      </c>
      <c r="K709" s="292" t="s">
        <v>8</v>
      </c>
      <c r="L709" s="292">
        <v>0</v>
      </c>
      <c r="M709" s="292">
        <v>0</v>
      </c>
      <c r="N709" s="292">
        <v>0</v>
      </c>
    </row>
    <row r="710" spans="1:14" x14ac:dyDescent="0.25">
      <c r="A710" t="s">
        <v>648</v>
      </c>
      <c r="B710" s="39">
        <f t="shared" si="44"/>
        <v>5</v>
      </c>
      <c r="C710" s="39" t="str">
        <f t="shared" si="45"/>
        <v>Ryan</v>
      </c>
      <c r="D710" s="39" t="str">
        <f t="shared" si="46"/>
        <v>MacInnis</v>
      </c>
      <c r="E710" s="39" t="str">
        <f t="shared" si="47"/>
        <v>Ryan MacInnis</v>
      </c>
      <c r="F710" t="s">
        <v>1034</v>
      </c>
      <c r="G710" t="s">
        <v>73</v>
      </c>
      <c r="H710" s="292">
        <v>894167</v>
      </c>
      <c r="I710" s="292">
        <v>0</v>
      </c>
      <c r="J710" s="292">
        <v>832500</v>
      </c>
      <c r="K710" s="292" t="s">
        <v>8</v>
      </c>
      <c r="L710" s="292">
        <v>0</v>
      </c>
      <c r="M710" s="292">
        <v>0</v>
      </c>
      <c r="N710" s="292">
        <v>0</v>
      </c>
    </row>
    <row r="711" spans="1:14" x14ac:dyDescent="0.25">
      <c r="A711" t="s">
        <v>564</v>
      </c>
      <c r="B711" s="39">
        <f t="shared" si="44"/>
        <v>5</v>
      </c>
      <c r="C711" s="39" t="str">
        <f t="shared" si="45"/>
        <v>Ryan</v>
      </c>
      <c r="D711" s="39" t="str">
        <f t="shared" si="46"/>
        <v>Mantha</v>
      </c>
      <c r="E711" s="39" t="str">
        <f t="shared" si="47"/>
        <v>Ryan Mantha</v>
      </c>
      <c r="F711" t="s">
        <v>1022</v>
      </c>
      <c r="G711" t="s">
        <v>82</v>
      </c>
      <c r="H711" s="292">
        <v>925000</v>
      </c>
      <c r="I711" s="292">
        <v>925000</v>
      </c>
      <c r="J711" s="292">
        <v>842500</v>
      </c>
      <c r="K711" s="292">
        <v>925000</v>
      </c>
      <c r="L711" s="292" t="s">
        <v>8</v>
      </c>
      <c r="M711" s="292">
        <v>0</v>
      </c>
      <c r="N711" s="292">
        <v>0</v>
      </c>
    </row>
    <row r="712" spans="1:14" x14ac:dyDescent="0.25">
      <c r="A712" t="s">
        <v>519</v>
      </c>
      <c r="B712" s="39">
        <f t="shared" si="44"/>
        <v>5</v>
      </c>
      <c r="C712" s="39" t="str">
        <f t="shared" si="45"/>
        <v>Ryan</v>
      </c>
      <c r="D712" s="39" t="str">
        <f t="shared" si="46"/>
        <v>McDonagh</v>
      </c>
      <c r="E712" s="39" t="str">
        <f t="shared" si="47"/>
        <v>Ryan McDonagh</v>
      </c>
      <c r="F712" t="s">
        <v>1021</v>
      </c>
      <c r="G712" t="s">
        <v>382</v>
      </c>
      <c r="H712" s="292">
        <v>4700000</v>
      </c>
      <c r="I712" s="292">
        <v>0</v>
      </c>
      <c r="J712" s="292">
        <v>5300000</v>
      </c>
      <c r="K712" s="292" t="s">
        <v>7</v>
      </c>
      <c r="L712" s="292">
        <v>0</v>
      </c>
      <c r="M712" s="292">
        <v>0</v>
      </c>
      <c r="N712" s="292">
        <v>0</v>
      </c>
    </row>
    <row r="713" spans="1:14" x14ac:dyDescent="0.25">
      <c r="A713" t="s">
        <v>709</v>
      </c>
      <c r="B713" s="39">
        <f t="shared" si="44"/>
        <v>5</v>
      </c>
      <c r="C713" s="39" t="str">
        <f t="shared" si="45"/>
        <v>Ryan</v>
      </c>
      <c r="D713" s="39" t="str">
        <f t="shared" si="46"/>
        <v>Miller</v>
      </c>
      <c r="E713" s="39" t="str">
        <f t="shared" si="47"/>
        <v>Ryan Miller</v>
      </c>
      <c r="F713" t="s">
        <v>1019</v>
      </c>
      <c r="G713" t="s">
        <v>127</v>
      </c>
      <c r="H713" s="292">
        <v>2000000</v>
      </c>
      <c r="I713" s="292">
        <v>0</v>
      </c>
      <c r="J713" s="292">
        <v>2000000</v>
      </c>
      <c r="K713" s="292" t="s">
        <v>7</v>
      </c>
      <c r="L713" s="292">
        <v>0</v>
      </c>
      <c r="M713" s="292">
        <v>0</v>
      </c>
      <c r="N713" s="292">
        <v>0</v>
      </c>
    </row>
    <row r="714" spans="1:14" x14ac:dyDescent="0.25">
      <c r="A714" t="s">
        <v>1066</v>
      </c>
      <c r="B714" s="39">
        <f t="shared" si="44"/>
        <v>5</v>
      </c>
      <c r="C714" s="39" t="str">
        <f t="shared" si="45"/>
        <v>Ryan</v>
      </c>
      <c r="D714" s="39" t="str">
        <f t="shared" si="46"/>
        <v>Nugent-Hopkins</v>
      </c>
      <c r="E714" s="39" t="str">
        <f t="shared" si="47"/>
        <v>Ryan Nugent-Hopkins</v>
      </c>
      <c r="F714" t="s">
        <v>1022</v>
      </c>
      <c r="G714" t="s">
        <v>73</v>
      </c>
      <c r="H714" s="292">
        <v>6000000</v>
      </c>
      <c r="I714" s="292">
        <v>6000000</v>
      </c>
      <c r="J714" s="292">
        <v>6000000</v>
      </c>
      <c r="K714" s="292">
        <v>6000000</v>
      </c>
      <c r="L714" s="292">
        <v>6000000</v>
      </c>
      <c r="M714" s="292" t="s">
        <v>7</v>
      </c>
      <c r="N714" s="292">
        <v>0</v>
      </c>
    </row>
    <row r="715" spans="1:14" x14ac:dyDescent="0.25">
      <c r="A715" t="s">
        <v>402</v>
      </c>
      <c r="B715" s="39">
        <f t="shared" si="44"/>
        <v>5</v>
      </c>
      <c r="C715" s="39" t="str">
        <f t="shared" si="45"/>
        <v>Ryan</v>
      </c>
      <c r="D715" s="39" t="str">
        <f t="shared" si="46"/>
        <v>O'Reilly</v>
      </c>
      <c r="E715" s="39" t="str">
        <f t="shared" si="47"/>
        <v>Ryan O'Reilly</v>
      </c>
      <c r="F715" t="s">
        <v>1028</v>
      </c>
      <c r="G715" t="s">
        <v>73</v>
      </c>
      <c r="H715" s="292">
        <v>7500000</v>
      </c>
      <c r="I715" s="292">
        <v>7500000</v>
      </c>
      <c r="J715" s="292">
        <v>8500000</v>
      </c>
      <c r="K715" s="292">
        <v>6000000</v>
      </c>
      <c r="L715" s="292">
        <v>6000000</v>
      </c>
      <c r="M715" s="292">
        <v>6000000</v>
      </c>
      <c r="N715" s="292">
        <v>6000000</v>
      </c>
    </row>
    <row r="716" spans="1:14" x14ac:dyDescent="0.25">
      <c r="A716" t="s">
        <v>571</v>
      </c>
      <c r="B716" s="39">
        <f t="shared" si="44"/>
        <v>5</v>
      </c>
      <c r="C716" s="39" t="str">
        <f t="shared" si="45"/>
        <v>Ryan</v>
      </c>
      <c r="D716" s="39" t="str">
        <f t="shared" si="46"/>
        <v>Stanton</v>
      </c>
      <c r="E716" s="39" t="str">
        <f t="shared" si="47"/>
        <v>Ryan Stanton</v>
      </c>
      <c r="F716" t="s">
        <v>1022</v>
      </c>
      <c r="G716" t="s">
        <v>82</v>
      </c>
      <c r="H716" s="292">
        <v>700000</v>
      </c>
      <c r="I716" s="292">
        <v>0</v>
      </c>
      <c r="J716" s="292">
        <v>700000</v>
      </c>
      <c r="K716" s="292" t="s">
        <v>7</v>
      </c>
      <c r="L716" s="292">
        <v>0</v>
      </c>
      <c r="M716" s="292">
        <v>0</v>
      </c>
      <c r="N716" s="292">
        <v>0</v>
      </c>
    </row>
    <row r="717" spans="1:14" x14ac:dyDescent="0.25">
      <c r="A717" t="s">
        <v>1052</v>
      </c>
      <c r="B717" s="39">
        <f t="shared" si="44"/>
        <v>5</v>
      </c>
      <c r="C717" s="39" t="str">
        <f t="shared" si="45"/>
        <v>Ryan</v>
      </c>
      <c r="D717" s="39" t="str">
        <f t="shared" si="46"/>
        <v>Suter</v>
      </c>
      <c r="E717" s="39" t="str">
        <f t="shared" si="47"/>
        <v>Ryan Suter</v>
      </c>
      <c r="F717" t="s">
        <v>1027</v>
      </c>
      <c r="G717" t="s">
        <v>382</v>
      </c>
      <c r="H717" s="292">
        <v>7538460</v>
      </c>
      <c r="I717" s="292">
        <v>7538460</v>
      </c>
      <c r="J717" s="292">
        <v>9000000</v>
      </c>
      <c r="K717" s="292">
        <v>9000000</v>
      </c>
      <c r="L717" s="292">
        <v>8000000</v>
      </c>
      <c r="M717" s="292">
        <v>6000000</v>
      </c>
      <c r="N717" s="292">
        <v>2000000</v>
      </c>
    </row>
    <row r="718" spans="1:14" x14ac:dyDescent="0.25">
      <c r="A718" t="s">
        <v>751</v>
      </c>
      <c r="B718" s="39">
        <f t="shared" si="44"/>
        <v>4</v>
      </c>
      <c r="C718" s="39" t="str">
        <f t="shared" si="45"/>
        <v>Sam</v>
      </c>
      <c r="D718" s="39" t="str">
        <f t="shared" si="46"/>
        <v>Bennett</v>
      </c>
      <c r="E718" s="39" t="str">
        <f t="shared" si="47"/>
        <v>Sam Bennett</v>
      </c>
      <c r="F718" t="s">
        <v>1033</v>
      </c>
      <c r="G718" t="s">
        <v>73</v>
      </c>
      <c r="H718" s="292">
        <v>1950000</v>
      </c>
      <c r="I718" s="292">
        <v>0</v>
      </c>
      <c r="J718" s="292">
        <v>1950000</v>
      </c>
      <c r="K718" s="292" t="s">
        <v>8</v>
      </c>
      <c r="L718" s="292">
        <v>0</v>
      </c>
      <c r="M718" s="292">
        <v>0</v>
      </c>
      <c r="N718" s="292">
        <v>0</v>
      </c>
    </row>
    <row r="719" spans="1:14" x14ac:dyDescent="0.25">
      <c r="A719" t="s">
        <v>724</v>
      </c>
      <c r="B719" s="39">
        <f t="shared" si="44"/>
        <v>4</v>
      </c>
      <c r="C719" s="39" t="str">
        <f t="shared" si="45"/>
        <v>Sam</v>
      </c>
      <c r="D719" s="39" t="str">
        <f t="shared" si="46"/>
        <v>Carrick</v>
      </c>
      <c r="E719" s="39" t="str">
        <f t="shared" si="47"/>
        <v>Sam Carrick</v>
      </c>
      <c r="F719" t="s">
        <v>1019</v>
      </c>
      <c r="G719" t="s">
        <v>73</v>
      </c>
      <c r="H719" s="292">
        <v>650000</v>
      </c>
      <c r="I719" s="292">
        <v>0</v>
      </c>
      <c r="J719" s="292">
        <v>650000</v>
      </c>
      <c r="K719" s="292" t="s">
        <v>7</v>
      </c>
      <c r="L719" s="292">
        <v>0</v>
      </c>
      <c r="M719" s="292">
        <v>0</v>
      </c>
      <c r="N719" s="292">
        <v>0</v>
      </c>
    </row>
    <row r="720" spans="1:14" x14ac:dyDescent="0.25">
      <c r="A720" t="s">
        <v>817</v>
      </c>
      <c r="B720" s="39">
        <f t="shared" si="44"/>
        <v>4</v>
      </c>
      <c r="C720" s="39" t="str">
        <f t="shared" si="45"/>
        <v>Sam</v>
      </c>
      <c r="D720" s="39" t="str">
        <f t="shared" si="46"/>
        <v>Gagner</v>
      </c>
      <c r="E720" s="39" t="str">
        <f t="shared" si="47"/>
        <v>Sam Gagner</v>
      </c>
      <c r="F720" t="s">
        <v>1039</v>
      </c>
      <c r="G720" t="s">
        <v>88</v>
      </c>
      <c r="H720" s="292">
        <v>3150000</v>
      </c>
      <c r="I720" s="292">
        <v>3150000</v>
      </c>
      <c r="J720" s="292">
        <v>3500000</v>
      </c>
      <c r="K720" s="292">
        <v>3200000</v>
      </c>
      <c r="L720" s="292" t="s">
        <v>7</v>
      </c>
      <c r="M720" s="292">
        <v>0</v>
      </c>
      <c r="N720" s="292">
        <v>0</v>
      </c>
    </row>
    <row r="721" spans="1:14" x14ac:dyDescent="0.25">
      <c r="A721" t="s">
        <v>435</v>
      </c>
      <c r="B721" s="39">
        <f t="shared" si="44"/>
        <v>4</v>
      </c>
      <c r="C721" s="39" t="str">
        <f t="shared" si="45"/>
        <v>Sam</v>
      </c>
      <c r="D721" s="39" t="str">
        <f t="shared" si="46"/>
        <v>Miletic</v>
      </c>
      <c r="E721" s="39" t="str">
        <f t="shared" si="47"/>
        <v>Sam Miletic</v>
      </c>
      <c r="F721" t="s">
        <v>1016</v>
      </c>
      <c r="G721" t="s">
        <v>73</v>
      </c>
      <c r="H721" s="292">
        <v>710000</v>
      </c>
      <c r="I721" s="292">
        <v>710000</v>
      </c>
      <c r="J721" s="292">
        <v>700000</v>
      </c>
      <c r="K721" s="292">
        <v>750000</v>
      </c>
      <c r="L721" s="292" t="s">
        <v>8</v>
      </c>
      <c r="M721" s="292">
        <v>0</v>
      </c>
      <c r="N721" s="292">
        <v>0</v>
      </c>
    </row>
    <row r="722" spans="1:14" x14ac:dyDescent="0.25">
      <c r="A722" t="s">
        <v>712</v>
      </c>
      <c r="B722" s="39">
        <f t="shared" si="44"/>
        <v>4</v>
      </c>
      <c r="C722" s="39" t="str">
        <f t="shared" si="45"/>
        <v>Sam</v>
      </c>
      <c r="D722" s="39" t="str">
        <f t="shared" si="46"/>
        <v>Steel</v>
      </c>
      <c r="E722" s="39" t="str">
        <f t="shared" si="47"/>
        <v>Sam Steel</v>
      </c>
      <c r="F722" t="s">
        <v>1019</v>
      </c>
      <c r="G722" t="s">
        <v>73</v>
      </c>
      <c r="H722" s="292">
        <v>894167</v>
      </c>
      <c r="I722" s="292">
        <v>894167</v>
      </c>
      <c r="J722" s="292">
        <v>925000</v>
      </c>
      <c r="K722" s="292">
        <v>832500</v>
      </c>
      <c r="L722" s="292" t="s">
        <v>8</v>
      </c>
      <c r="M722" s="292">
        <v>0</v>
      </c>
      <c r="N722" s="292">
        <v>0</v>
      </c>
    </row>
    <row r="723" spans="1:14" x14ac:dyDescent="0.25">
      <c r="A723" t="s">
        <v>643</v>
      </c>
      <c r="B723" s="39">
        <f t="shared" si="44"/>
        <v>4</v>
      </c>
      <c r="C723" s="39" t="str">
        <f t="shared" si="45"/>
        <v>Sam</v>
      </c>
      <c r="D723" s="39" t="str">
        <f t="shared" si="46"/>
        <v>Vigneault</v>
      </c>
      <c r="E723" s="39" t="str">
        <f t="shared" si="47"/>
        <v>Sam Vigneault</v>
      </c>
      <c r="F723" t="s">
        <v>1030</v>
      </c>
      <c r="G723" t="s">
        <v>73</v>
      </c>
      <c r="H723" s="292">
        <v>925000</v>
      </c>
      <c r="I723" s="292">
        <v>0</v>
      </c>
      <c r="J723" s="292">
        <v>925000</v>
      </c>
      <c r="K723" s="292" t="s">
        <v>8</v>
      </c>
      <c r="L723" s="292">
        <v>0</v>
      </c>
      <c r="M723" s="292">
        <v>0</v>
      </c>
      <c r="N723" s="292">
        <v>0</v>
      </c>
    </row>
    <row r="724" spans="1:14" x14ac:dyDescent="0.25">
      <c r="A724" t="s">
        <v>873</v>
      </c>
      <c r="B724" s="39">
        <f t="shared" si="44"/>
        <v>5</v>
      </c>
      <c r="C724" s="39" t="str">
        <f t="shared" si="45"/>
        <v>Sami</v>
      </c>
      <c r="D724" s="39" t="str">
        <f t="shared" si="46"/>
        <v>Niku</v>
      </c>
      <c r="E724" s="39" t="str">
        <f t="shared" si="47"/>
        <v>Sami Niku</v>
      </c>
      <c r="F724" t="s">
        <v>1026</v>
      </c>
      <c r="G724" t="s">
        <v>382</v>
      </c>
      <c r="H724" s="292">
        <v>916667</v>
      </c>
      <c r="I724" s="292">
        <v>916667</v>
      </c>
      <c r="J724" s="292">
        <v>742500</v>
      </c>
      <c r="K724" s="292">
        <v>840000</v>
      </c>
      <c r="L724" s="292" t="s">
        <v>8</v>
      </c>
      <c r="M724" s="292">
        <v>0</v>
      </c>
      <c r="N724" s="292">
        <v>0</v>
      </c>
    </row>
    <row r="725" spans="1:14" x14ac:dyDescent="0.25">
      <c r="A725" t="s">
        <v>956</v>
      </c>
      <c r="B725" s="39">
        <f t="shared" si="44"/>
        <v>5</v>
      </c>
      <c r="C725" s="39" t="str">
        <f t="shared" si="45"/>
        <v>Sami</v>
      </c>
      <c r="D725" s="39" t="str">
        <f t="shared" si="46"/>
        <v>Vatanen</v>
      </c>
      <c r="E725" s="39" t="str">
        <f t="shared" si="47"/>
        <v>Sami Vatanen</v>
      </c>
      <c r="F725" t="s">
        <v>1040</v>
      </c>
      <c r="G725" t="s">
        <v>381</v>
      </c>
      <c r="H725" s="292">
        <v>4875000</v>
      </c>
      <c r="I725" s="292">
        <v>4875000</v>
      </c>
      <c r="J725" s="292">
        <v>5000000</v>
      </c>
      <c r="K725" s="292">
        <v>4500000</v>
      </c>
      <c r="L725" s="292" t="s">
        <v>7</v>
      </c>
      <c r="M725" s="292">
        <v>0</v>
      </c>
      <c r="N725" s="292">
        <v>0</v>
      </c>
    </row>
    <row r="726" spans="1:14" x14ac:dyDescent="0.25">
      <c r="A726" t="s">
        <v>418</v>
      </c>
      <c r="B726" s="39">
        <f t="shared" si="44"/>
        <v>7</v>
      </c>
      <c r="C726" s="39" t="str">
        <f t="shared" si="45"/>
        <v>Samuel</v>
      </c>
      <c r="D726" s="39" t="str">
        <f t="shared" si="46"/>
        <v>Blais</v>
      </c>
      <c r="E726" s="39" t="str">
        <f t="shared" si="47"/>
        <v>Samuel Blais</v>
      </c>
      <c r="F726" t="s">
        <v>1028</v>
      </c>
      <c r="G726" t="s">
        <v>93</v>
      </c>
      <c r="H726" s="292">
        <v>700833</v>
      </c>
      <c r="I726" s="292">
        <v>0</v>
      </c>
      <c r="J726" s="292">
        <v>650000</v>
      </c>
      <c r="K726" s="292" t="s">
        <v>8</v>
      </c>
      <c r="L726" s="292">
        <v>0</v>
      </c>
      <c r="M726" s="292">
        <v>0</v>
      </c>
      <c r="N726" s="292">
        <v>0</v>
      </c>
    </row>
    <row r="727" spans="1:14" x14ac:dyDescent="0.25">
      <c r="A727" t="s">
        <v>919</v>
      </c>
      <c r="B727" s="39">
        <f t="shared" si="44"/>
        <v>7</v>
      </c>
      <c r="C727" s="39" t="str">
        <f t="shared" si="45"/>
        <v>Samuel</v>
      </c>
      <c r="D727" s="39" t="str">
        <f t="shared" si="46"/>
        <v>Girard</v>
      </c>
      <c r="E727" s="39" t="str">
        <f t="shared" si="47"/>
        <v>Samuel Girard</v>
      </c>
      <c r="F727" t="s">
        <v>1035</v>
      </c>
      <c r="G727" t="s">
        <v>382</v>
      </c>
      <c r="H727" s="292">
        <v>925000</v>
      </c>
      <c r="I727" s="292">
        <v>935833</v>
      </c>
      <c r="J727" s="292">
        <v>742500</v>
      </c>
      <c r="K727" s="292">
        <v>700000</v>
      </c>
      <c r="L727" s="292" t="s">
        <v>8</v>
      </c>
      <c r="M727" s="292">
        <v>0</v>
      </c>
      <c r="N727" s="292">
        <v>0</v>
      </c>
    </row>
    <row r="728" spans="1:14" x14ac:dyDescent="0.25">
      <c r="A728" t="s">
        <v>489</v>
      </c>
      <c r="B728" s="39">
        <f t="shared" si="44"/>
        <v>7</v>
      </c>
      <c r="C728" s="39" t="str">
        <f t="shared" si="45"/>
        <v>Samuel</v>
      </c>
      <c r="D728" s="39" t="str">
        <f t="shared" si="46"/>
        <v>Montembeault</v>
      </c>
      <c r="E728" s="39" t="str">
        <f t="shared" si="47"/>
        <v>Samuel Montembeault</v>
      </c>
      <c r="F728" t="s">
        <v>1029</v>
      </c>
      <c r="G728" t="s">
        <v>127</v>
      </c>
      <c r="H728" s="292">
        <v>925000</v>
      </c>
      <c r="I728" s="292">
        <v>0</v>
      </c>
      <c r="J728" s="292">
        <v>767500</v>
      </c>
      <c r="K728" s="292" t="s">
        <v>8</v>
      </c>
      <c r="L728" s="292">
        <v>0</v>
      </c>
      <c r="M728" s="292">
        <v>0</v>
      </c>
      <c r="N728" s="292">
        <v>0</v>
      </c>
    </row>
    <row r="729" spans="1:14" x14ac:dyDescent="0.25">
      <c r="A729" t="s">
        <v>981</v>
      </c>
      <c r="B729" s="39">
        <f t="shared" si="44"/>
        <v>6</v>
      </c>
      <c r="C729" s="39" t="str">
        <f t="shared" si="45"/>
        <v>Scott</v>
      </c>
      <c r="D729" s="39" t="str">
        <f t="shared" si="46"/>
        <v>Darling</v>
      </c>
      <c r="E729" s="39" t="str">
        <f t="shared" si="47"/>
        <v>Scott Darling</v>
      </c>
      <c r="F729" t="s">
        <v>1038</v>
      </c>
      <c r="G729" t="s">
        <v>127</v>
      </c>
      <c r="H729" s="292">
        <v>4150000</v>
      </c>
      <c r="I729" s="292">
        <v>4150000</v>
      </c>
      <c r="J729" s="292">
        <v>4750000</v>
      </c>
      <c r="K729" s="292">
        <v>4099999</v>
      </c>
      <c r="L729" s="292">
        <v>3000000</v>
      </c>
      <c r="M729" s="292" t="s">
        <v>7</v>
      </c>
      <c r="N729" s="292">
        <v>0</v>
      </c>
    </row>
    <row r="730" spans="1:14" x14ac:dyDescent="0.25">
      <c r="A730" t="s">
        <v>641</v>
      </c>
      <c r="B730" s="39">
        <f t="shared" si="44"/>
        <v>6</v>
      </c>
      <c r="C730" s="39" t="str">
        <f t="shared" si="45"/>
        <v>Scott</v>
      </c>
      <c r="D730" s="39" t="str">
        <f t="shared" si="46"/>
        <v>Harrington</v>
      </c>
      <c r="E730" s="39" t="str">
        <f t="shared" si="47"/>
        <v>Scott Harrington</v>
      </c>
      <c r="F730" t="s">
        <v>1030</v>
      </c>
      <c r="G730" t="s">
        <v>382</v>
      </c>
      <c r="H730" s="292">
        <v>675000</v>
      </c>
      <c r="I730" s="292">
        <v>0</v>
      </c>
      <c r="J730" s="292">
        <v>700000</v>
      </c>
      <c r="K730" s="292" t="s">
        <v>8</v>
      </c>
      <c r="L730" s="292">
        <v>0</v>
      </c>
      <c r="M730" s="292">
        <v>0</v>
      </c>
      <c r="N730" s="292">
        <v>0</v>
      </c>
    </row>
    <row r="731" spans="1:14" x14ac:dyDescent="0.25">
      <c r="A731" t="s">
        <v>883</v>
      </c>
      <c r="B731" s="39">
        <f t="shared" si="44"/>
        <v>6</v>
      </c>
      <c r="C731" s="39" t="str">
        <f t="shared" si="45"/>
        <v>Scott</v>
      </c>
      <c r="D731" s="39" t="str">
        <f t="shared" si="46"/>
        <v>Laughton</v>
      </c>
      <c r="E731" s="39" t="str">
        <f t="shared" si="47"/>
        <v>Scott Laughton</v>
      </c>
      <c r="F731" t="s">
        <v>1023</v>
      </c>
      <c r="G731" t="s">
        <v>73</v>
      </c>
      <c r="H731" s="292">
        <v>962500</v>
      </c>
      <c r="I731" s="292">
        <v>0</v>
      </c>
      <c r="J731" s="292">
        <v>1050000</v>
      </c>
      <c r="K731" s="292" t="s">
        <v>8</v>
      </c>
      <c r="L731" s="292">
        <v>0</v>
      </c>
      <c r="M731" s="292">
        <v>0</v>
      </c>
      <c r="N731" s="292">
        <v>0</v>
      </c>
    </row>
    <row r="732" spans="1:14" x14ac:dyDescent="0.25">
      <c r="A732" t="s">
        <v>300</v>
      </c>
      <c r="B732" s="39">
        <f t="shared" si="44"/>
        <v>5</v>
      </c>
      <c r="C732" s="39" t="str">
        <f t="shared" si="45"/>
        <v>Sean</v>
      </c>
      <c r="D732" s="39" t="str">
        <f t="shared" si="46"/>
        <v>Couturier</v>
      </c>
      <c r="E732" s="39" t="str">
        <f t="shared" si="47"/>
        <v>Sean Couturier</v>
      </c>
      <c r="F732" t="s">
        <v>1023</v>
      </c>
      <c r="G732" t="s">
        <v>73</v>
      </c>
      <c r="H732" s="292">
        <v>4333330</v>
      </c>
      <c r="I732" s="292">
        <v>4333330</v>
      </c>
      <c r="J732" s="292">
        <v>4250000</v>
      </c>
      <c r="K732" s="292">
        <v>4500000</v>
      </c>
      <c r="L732" s="292">
        <v>4750000</v>
      </c>
      <c r="M732" s="292">
        <v>4750000</v>
      </c>
      <c r="N732" s="292" t="s">
        <v>7</v>
      </c>
    </row>
    <row r="733" spans="1:14" x14ac:dyDescent="0.25">
      <c r="A733" t="s">
        <v>672</v>
      </c>
      <c r="B733" s="39">
        <f t="shared" si="44"/>
        <v>5</v>
      </c>
      <c r="C733" s="39" t="str">
        <f t="shared" si="45"/>
        <v>Sean</v>
      </c>
      <c r="D733" s="39" t="str">
        <f t="shared" si="46"/>
        <v>Day</v>
      </c>
      <c r="E733" s="39" t="str">
        <f t="shared" si="47"/>
        <v>Sean Day</v>
      </c>
      <c r="F733" t="s">
        <v>1020</v>
      </c>
      <c r="G733" t="s">
        <v>82</v>
      </c>
      <c r="H733" s="292">
        <v>925000</v>
      </c>
      <c r="I733" s="292">
        <v>925000</v>
      </c>
      <c r="J733" s="292">
        <v>742500</v>
      </c>
      <c r="K733" s="292">
        <v>842500</v>
      </c>
      <c r="L733" s="292" t="s">
        <v>8</v>
      </c>
      <c r="M733" s="292">
        <v>0</v>
      </c>
      <c r="N733" s="292">
        <v>0</v>
      </c>
    </row>
    <row r="734" spans="1:14" x14ac:dyDescent="0.25">
      <c r="A734" t="s">
        <v>222</v>
      </c>
      <c r="B734" s="39">
        <f t="shared" si="44"/>
        <v>5</v>
      </c>
      <c r="C734" s="39" t="str">
        <f t="shared" si="45"/>
        <v>Sean</v>
      </c>
      <c r="D734" s="39" t="str">
        <f t="shared" si="46"/>
        <v>Monahan</v>
      </c>
      <c r="E734" s="39" t="str">
        <f t="shared" si="47"/>
        <v>Sean Monahan</v>
      </c>
      <c r="F734" t="s">
        <v>1033</v>
      </c>
      <c r="G734" t="s">
        <v>73</v>
      </c>
      <c r="H734" s="292">
        <v>6375000</v>
      </c>
      <c r="I734" s="292">
        <v>6375000</v>
      </c>
      <c r="J734" s="292">
        <v>6750000</v>
      </c>
      <c r="K734" s="292">
        <v>6750000</v>
      </c>
      <c r="L734" s="292">
        <v>6000000</v>
      </c>
      <c r="M734" s="292">
        <v>6125000</v>
      </c>
      <c r="N734" s="292">
        <v>6000000</v>
      </c>
    </row>
    <row r="735" spans="1:14" x14ac:dyDescent="0.25">
      <c r="A735" t="s">
        <v>230</v>
      </c>
      <c r="B735" s="39">
        <f t="shared" si="44"/>
        <v>10</v>
      </c>
      <c r="C735" s="39" t="str">
        <f t="shared" si="45"/>
        <v>Sebastian</v>
      </c>
      <c r="D735" s="39" t="str">
        <f t="shared" si="46"/>
        <v>Aho</v>
      </c>
      <c r="E735" s="39" t="str">
        <f t="shared" si="47"/>
        <v>Sebastian Aho</v>
      </c>
      <c r="F735" t="s">
        <v>1038</v>
      </c>
      <c r="G735" t="s">
        <v>93</v>
      </c>
      <c r="H735" s="292">
        <v>1775000</v>
      </c>
      <c r="I735" s="292">
        <v>0</v>
      </c>
      <c r="J735" s="292">
        <v>925000</v>
      </c>
      <c r="K735" s="292" t="s">
        <v>8</v>
      </c>
      <c r="L735" s="292">
        <v>0</v>
      </c>
      <c r="M735" s="292">
        <v>0</v>
      </c>
      <c r="N735" s="292">
        <v>0</v>
      </c>
    </row>
    <row r="736" spans="1:14" x14ac:dyDescent="0.25">
      <c r="A736" t="s">
        <v>230</v>
      </c>
      <c r="B736" s="39">
        <f t="shared" si="44"/>
        <v>10</v>
      </c>
      <c r="C736" s="39" t="str">
        <f t="shared" si="45"/>
        <v>Sebastian</v>
      </c>
      <c r="D736" s="39" t="str">
        <f t="shared" si="46"/>
        <v>Aho</v>
      </c>
      <c r="E736" s="39" t="str">
        <f t="shared" si="47"/>
        <v>Sebastian Aho</v>
      </c>
      <c r="F736" t="s">
        <v>1042</v>
      </c>
      <c r="G736" t="s">
        <v>382</v>
      </c>
      <c r="H736" s="292">
        <v>925000</v>
      </c>
      <c r="I736" s="292">
        <v>925000</v>
      </c>
      <c r="J736" s="292">
        <v>742500</v>
      </c>
      <c r="K736" s="292">
        <v>825000</v>
      </c>
      <c r="L736" s="292" t="s">
        <v>8</v>
      </c>
      <c r="M736" s="292">
        <v>0</v>
      </c>
      <c r="N736" s="292">
        <v>0</v>
      </c>
    </row>
    <row r="737" spans="1:14" x14ac:dyDescent="0.25">
      <c r="A737" t="s">
        <v>921</v>
      </c>
      <c r="B737" s="39">
        <f t="shared" si="44"/>
        <v>7</v>
      </c>
      <c r="C737" s="39" t="str">
        <f t="shared" si="45"/>
        <v>Semyon</v>
      </c>
      <c r="D737" s="39" t="str">
        <f t="shared" si="46"/>
        <v>Varlamov</v>
      </c>
      <c r="E737" s="39" t="str">
        <f t="shared" si="47"/>
        <v>Semyon Varlamov</v>
      </c>
      <c r="F737" t="s">
        <v>1035</v>
      </c>
      <c r="G737" t="s">
        <v>127</v>
      </c>
      <c r="H737" s="292">
        <v>5900000</v>
      </c>
      <c r="I737" s="292">
        <v>0</v>
      </c>
      <c r="J737" s="292">
        <v>5500000</v>
      </c>
      <c r="K737" s="292" t="s">
        <v>7</v>
      </c>
      <c r="L737" s="292">
        <v>0</v>
      </c>
      <c r="M737" s="292">
        <v>0</v>
      </c>
      <c r="N737" s="292">
        <v>0</v>
      </c>
    </row>
    <row r="738" spans="1:14" x14ac:dyDescent="0.25">
      <c r="A738" t="s">
        <v>358</v>
      </c>
      <c r="B738" s="39">
        <f t="shared" si="44"/>
        <v>7</v>
      </c>
      <c r="C738" s="39" t="str">
        <f t="shared" si="45"/>
        <v>Sergei</v>
      </c>
      <c r="D738" s="39" t="str">
        <f t="shared" si="46"/>
        <v>Bobrovsky</v>
      </c>
      <c r="E738" s="39" t="str">
        <f t="shared" si="47"/>
        <v>Sergei Bobrovsky</v>
      </c>
      <c r="F738" t="s">
        <v>1030</v>
      </c>
      <c r="G738" t="s">
        <v>127</v>
      </c>
      <c r="H738" s="292">
        <v>7425000</v>
      </c>
      <c r="I738" s="292">
        <v>0</v>
      </c>
      <c r="J738" s="292">
        <v>6200000</v>
      </c>
      <c r="K738" s="292" t="s">
        <v>7</v>
      </c>
      <c r="L738" s="292">
        <v>0</v>
      </c>
      <c r="M738" s="292">
        <v>0</v>
      </c>
      <c r="N738" s="292">
        <v>0</v>
      </c>
    </row>
    <row r="739" spans="1:14" x14ac:dyDescent="0.25">
      <c r="A739" t="s">
        <v>927</v>
      </c>
      <c r="B739" s="39">
        <f t="shared" si="44"/>
        <v>7</v>
      </c>
      <c r="C739" s="39" t="str">
        <f t="shared" si="45"/>
        <v>Sergei</v>
      </c>
      <c r="D739" s="39" t="str">
        <f t="shared" si="46"/>
        <v>Boikov</v>
      </c>
      <c r="E739" s="39" t="str">
        <f t="shared" si="47"/>
        <v>Sergei Boikov</v>
      </c>
      <c r="F739" t="s">
        <v>1035</v>
      </c>
      <c r="G739" t="s">
        <v>82</v>
      </c>
      <c r="H739" s="292">
        <v>681667</v>
      </c>
      <c r="I739" s="292">
        <v>0</v>
      </c>
      <c r="J739" s="292">
        <v>705000</v>
      </c>
      <c r="K739" s="292" t="s">
        <v>8</v>
      </c>
      <c r="L739" s="292">
        <v>0</v>
      </c>
      <c r="M739" s="292">
        <v>0</v>
      </c>
      <c r="N739" s="292">
        <v>0</v>
      </c>
    </row>
    <row r="740" spans="1:14" x14ac:dyDescent="0.25">
      <c r="A740" t="s">
        <v>1136</v>
      </c>
      <c r="B740" s="39">
        <f t="shared" si="44"/>
        <v>7</v>
      </c>
      <c r="C740" s="39" t="str">
        <f t="shared" si="45"/>
        <v>Sergey</v>
      </c>
      <c r="D740" s="39" t="str">
        <f t="shared" si="46"/>
        <v>Zborovskiy</v>
      </c>
      <c r="E740" s="39" t="str">
        <f t="shared" si="47"/>
        <v>Sergey Zborovskiy</v>
      </c>
      <c r="F740" t="s">
        <v>1020</v>
      </c>
      <c r="G740" t="s">
        <v>82</v>
      </c>
      <c r="H740" s="292">
        <v>925000</v>
      </c>
      <c r="I740" s="292">
        <v>0</v>
      </c>
      <c r="J740" s="292">
        <v>792500</v>
      </c>
      <c r="K740" s="292" t="s">
        <v>8</v>
      </c>
      <c r="L740" s="292">
        <v>0</v>
      </c>
      <c r="M740" s="292">
        <v>0</v>
      </c>
      <c r="N740" s="292">
        <v>0</v>
      </c>
    </row>
    <row r="741" spans="1:14" x14ac:dyDescent="0.25">
      <c r="A741" t="s">
        <v>253</v>
      </c>
      <c r="B741" s="39">
        <f t="shared" si="44"/>
        <v>5</v>
      </c>
      <c r="C741" s="39" t="str">
        <f t="shared" si="45"/>
        <v>Seth</v>
      </c>
      <c r="D741" s="39" t="str">
        <f t="shared" si="46"/>
        <v>Jones</v>
      </c>
      <c r="E741" s="39" t="str">
        <f t="shared" si="47"/>
        <v>Seth Jones</v>
      </c>
      <c r="F741" t="s">
        <v>1030</v>
      </c>
      <c r="G741" t="s">
        <v>381</v>
      </c>
      <c r="H741" s="292">
        <v>5400000</v>
      </c>
      <c r="I741" s="292">
        <v>5400000</v>
      </c>
      <c r="J741" s="292">
        <v>5400000</v>
      </c>
      <c r="K741" s="292">
        <v>5400000</v>
      </c>
      <c r="L741" s="292">
        <v>5400000</v>
      </c>
      <c r="M741" s="292">
        <v>5400000</v>
      </c>
      <c r="N741" s="292" t="s">
        <v>7</v>
      </c>
    </row>
    <row r="742" spans="1:14" x14ac:dyDescent="0.25">
      <c r="A742" t="s">
        <v>565</v>
      </c>
      <c r="B742" s="39">
        <f t="shared" si="44"/>
        <v>6</v>
      </c>
      <c r="C742" s="39" t="str">
        <f t="shared" si="45"/>
        <v>Shane</v>
      </c>
      <c r="D742" s="39" t="str">
        <f t="shared" si="46"/>
        <v>Starrett</v>
      </c>
      <c r="E742" s="39" t="str">
        <f t="shared" si="47"/>
        <v>Shane Starrett</v>
      </c>
      <c r="F742" t="s">
        <v>1022</v>
      </c>
      <c r="G742" t="s">
        <v>127</v>
      </c>
      <c r="H742" s="292">
        <v>925000</v>
      </c>
      <c r="I742" s="292">
        <v>0</v>
      </c>
      <c r="J742" s="292">
        <v>842500</v>
      </c>
      <c r="K742" s="292" t="s">
        <v>8</v>
      </c>
      <c r="L742" s="292">
        <v>0</v>
      </c>
      <c r="M742" s="292">
        <v>0</v>
      </c>
      <c r="N742" s="292">
        <v>0</v>
      </c>
    </row>
    <row r="743" spans="1:14" x14ac:dyDescent="0.25">
      <c r="A743" t="s">
        <v>315</v>
      </c>
      <c r="B743" s="39">
        <f t="shared" si="44"/>
        <v>7</v>
      </c>
      <c r="C743" s="39" t="str">
        <f t="shared" si="45"/>
        <v>Shayne</v>
      </c>
      <c r="D743" s="39" t="str">
        <f t="shared" si="46"/>
        <v>Gostisbehere</v>
      </c>
      <c r="E743" s="39" t="str">
        <f t="shared" si="47"/>
        <v>Shayne Gostisbehere</v>
      </c>
      <c r="F743" t="s">
        <v>1023</v>
      </c>
      <c r="G743" t="s">
        <v>382</v>
      </c>
      <c r="H743" s="292">
        <v>4500000</v>
      </c>
      <c r="I743" s="292">
        <v>4500000</v>
      </c>
      <c r="J743" s="292">
        <v>6000000</v>
      </c>
      <c r="K743" s="292">
        <v>5250000</v>
      </c>
      <c r="L743" s="292">
        <v>3250000</v>
      </c>
      <c r="M743" s="292">
        <v>3250000</v>
      </c>
      <c r="N743" s="292">
        <v>3250000</v>
      </c>
    </row>
    <row r="744" spans="1:14" x14ac:dyDescent="0.25">
      <c r="A744" t="s">
        <v>292</v>
      </c>
      <c r="B744" s="39">
        <f t="shared" si="44"/>
        <v>5</v>
      </c>
      <c r="C744" s="39" t="str">
        <f t="shared" si="45"/>
        <v>Shea</v>
      </c>
      <c r="D744" s="39" t="str">
        <f t="shared" si="46"/>
        <v>Weber</v>
      </c>
      <c r="E744" s="39" t="str">
        <f t="shared" si="47"/>
        <v>Shea Weber</v>
      </c>
      <c r="F744" t="s">
        <v>1025</v>
      </c>
      <c r="G744" t="s">
        <v>381</v>
      </c>
      <c r="H744" s="292">
        <v>7857140</v>
      </c>
      <c r="I744" s="292">
        <v>7857140</v>
      </c>
      <c r="J744" s="292">
        <v>6000000</v>
      </c>
      <c r="K744" s="292">
        <v>6000000</v>
      </c>
      <c r="L744" s="292">
        <v>6000000</v>
      </c>
      <c r="M744" s="292">
        <v>6000000</v>
      </c>
      <c r="N744" s="292">
        <v>3000000</v>
      </c>
    </row>
    <row r="745" spans="1:14" x14ac:dyDescent="0.25">
      <c r="A745" t="s">
        <v>241</v>
      </c>
      <c r="B745" s="39">
        <f t="shared" si="44"/>
        <v>7</v>
      </c>
      <c r="C745" s="39" t="str">
        <f t="shared" si="45"/>
        <v>Sidney</v>
      </c>
      <c r="D745" s="39" t="str">
        <f t="shared" si="46"/>
        <v>Crosby</v>
      </c>
      <c r="E745" s="39" t="str">
        <f t="shared" si="47"/>
        <v>Sidney Crosby</v>
      </c>
      <c r="F745" t="s">
        <v>1016</v>
      </c>
      <c r="G745" t="s">
        <v>73</v>
      </c>
      <c r="H745" s="292">
        <v>8700000</v>
      </c>
      <c r="I745" s="292">
        <v>8700000</v>
      </c>
      <c r="J745" s="292">
        <v>10000000</v>
      </c>
      <c r="K745" s="292">
        <v>9000000</v>
      </c>
      <c r="L745" s="292">
        <v>9600000</v>
      </c>
      <c r="M745" s="292">
        <v>9000000</v>
      </c>
      <c r="N745" s="292">
        <v>3000000</v>
      </c>
    </row>
    <row r="746" spans="1:14" x14ac:dyDescent="0.25">
      <c r="A746" t="s">
        <v>878</v>
      </c>
      <c r="B746" s="39">
        <f t="shared" si="44"/>
        <v>6</v>
      </c>
      <c r="C746" s="39" t="str">
        <f t="shared" si="45"/>
        <v>Simon</v>
      </c>
      <c r="D746" s="39" t="str">
        <f t="shared" si="46"/>
        <v>Bourque</v>
      </c>
      <c r="E746" s="39" t="str">
        <f t="shared" si="47"/>
        <v>Simon Bourque</v>
      </c>
      <c r="F746" t="s">
        <v>1026</v>
      </c>
      <c r="G746" t="s">
        <v>82</v>
      </c>
      <c r="H746" s="292">
        <v>720000</v>
      </c>
      <c r="I746" s="292">
        <v>720000</v>
      </c>
      <c r="J746" s="292">
        <v>700000</v>
      </c>
      <c r="K746" s="292">
        <v>740000</v>
      </c>
      <c r="L746" s="292" t="s">
        <v>8</v>
      </c>
      <c r="M746" s="292">
        <v>0</v>
      </c>
      <c r="N746" s="292">
        <v>0</v>
      </c>
    </row>
    <row r="747" spans="1:14" x14ac:dyDescent="0.25">
      <c r="A747" t="s">
        <v>637</v>
      </c>
      <c r="B747" s="39">
        <f t="shared" si="44"/>
        <v>6</v>
      </c>
      <c r="C747" s="39" t="str">
        <f t="shared" si="45"/>
        <v>Sonny</v>
      </c>
      <c r="D747" s="39" t="str">
        <f t="shared" si="46"/>
        <v>Milano</v>
      </c>
      <c r="E747" s="39" t="str">
        <f t="shared" si="47"/>
        <v>Sonny Milano</v>
      </c>
      <c r="F747" t="s">
        <v>1030</v>
      </c>
      <c r="G747" t="s">
        <v>93</v>
      </c>
      <c r="H747" s="292">
        <v>1263330</v>
      </c>
      <c r="I747" s="292">
        <v>0</v>
      </c>
      <c r="J747" s="292">
        <v>832500</v>
      </c>
      <c r="K747" s="292" t="s">
        <v>8</v>
      </c>
      <c r="L747" s="292">
        <v>0</v>
      </c>
      <c r="M747" s="292">
        <v>0</v>
      </c>
      <c r="N747" s="292">
        <v>0</v>
      </c>
    </row>
    <row r="748" spans="1:14" x14ac:dyDescent="0.25">
      <c r="A748" t="s">
        <v>757</v>
      </c>
      <c r="B748" s="39">
        <f t="shared" si="44"/>
        <v>8</v>
      </c>
      <c r="C748" s="39" t="str">
        <f t="shared" si="45"/>
        <v>Spencer</v>
      </c>
      <c r="D748" s="39" t="str">
        <f t="shared" si="46"/>
        <v>Foo</v>
      </c>
      <c r="E748" s="39" t="str">
        <f t="shared" si="47"/>
        <v>Spencer Foo</v>
      </c>
      <c r="F748" t="s">
        <v>1033</v>
      </c>
      <c r="G748" t="s">
        <v>88</v>
      </c>
      <c r="H748" s="292">
        <v>1775000</v>
      </c>
      <c r="I748" s="292">
        <v>0</v>
      </c>
      <c r="J748" s="292">
        <v>925000</v>
      </c>
      <c r="K748" s="292" t="s">
        <v>8</v>
      </c>
      <c r="L748" s="292">
        <v>0</v>
      </c>
      <c r="M748" s="292">
        <v>0</v>
      </c>
      <c r="N748" s="292">
        <v>0</v>
      </c>
    </row>
    <row r="749" spans="1:14" x14ac:dyDescent="0.25">
      <c r="A749" t="s">
        <v>991</v>
      </c>
      <c r="B749" s="39">
        <f t="shared" si="44"/>
        <v>8</v>
      </c>
      <c r="C749" s="39" t="str">
        <f t="shared" si="45"/>
        <v>Spencer</v>
      </c>
      <c r="D749" s="39" t="str">
        <f t="shared" si="46"/>
        <v>Smallman</v>
      </c>
      <c r="E749" s="39" t="str">
        <f t="shared" si="47"/>
        <v>Spencer Smallman</v>
      </c>
      <c r="F749" t="s">
        <v>1038</v>
      </c>
      <c r="G749" t="s">
        <v>88</v>
      </c>
      <c r="H749" s="292">
        <v>758333</v>
      </c>
      <c r="I749" s="292">
        <v>758333</v>
      </c>
      <c r="J749" s="292">
        <v>725000</v>
      </c>
      <c r="K749" s="292">
        <v>775000</v>
      </c>
      <c r="L749" s="292" t="s">
        <v>8</v>
      </c>
      <c r="M749" s="292">
        <v>0</v>
      </c>
      <c r="N749" s="292">
        <v>0</v>
      </c>
    </row>
    <row r="750" spans="1:14" x14ac:dyDescent="0.25">
      <c r="A750" t="s">
        <v>511</v>
      </c>
      <c r="B750" s="39">
        <f t="shared" si="44"/>
        <v>8</v>
      </c>
      <c r="C750" s="39" t="str">
        <f t="shared" si="45"/>
        <v>Spencer</v>
      </c>
      <c r="D750" s="39" t="str">
        <f t="shared" si="46"/>
        <v>Watson</v>
      </c>
      <c r="E750" s="39" t="str">
        <f t="shared" si="47"/>
        <v>Spencer Watson</v>
      </c>
      <c r="F750" t="s">
        <v>1014</v>
      </c>
      <c r="G750" t="s">
        <v>88</v>
      </c>
      <c r="H750" s="292">
        <v>808333</v>
      </c>
      <c r="I750" s="292">
        <v>0</v>
      </c>
      <c r="J750" s="292">
        <v>732500</v>
      </c>
      <c r="K750" s="292" t="s">
        <v>8</v>
      </c>
      <c r="L750" s="292">
        <v>0</v>
      </c>
      <c r="M750" s="292">
        <v>0</v>
      </c>
      <c r="N750" s="292">
        <v>0</v>
      </c>
    </row>
    <row r="751" spans="1:14" x14ac:dyDescent="0.25">
      <c r="A751" t="s">
        <v>512</v>
      </c>
      <c r="B751" s="39">
        <f t="shared" si="44"/>
        <v>7</v>
      </c>
      <c r="C751" s="39" t="str">
        <f t="shared" si="45"/>
        <v>Stepan</v>
      </c>
      <c r="D751" s="39" t="str">
        <f t="shared" si="46"/>
        <v>Falkovsky</v>
      </c>
      <c r="E751" s="39" t="str">
        <f t="shared" si="47"/>
        <v>Stepan Falkovsky</v>
      </c>
      <c r="F751" t="s">
        <v>1014</v>
      </c>
      <c r="G751" t="s">
        <v>82</v>
      </c>
      <c r="H751" s="292">
        <v>698333</v>
      </c>
      <c r="I751" s="292">
        <v>698333</v>
      </c>
      <c r="J751" s="292">
        <v>680000</v>
      </c>
      <c r="K751" s="292">
        <v>730000</v>
      </c>
      <c r="L751" s="292" t="s">
        <v>8</v>
      </c>
      <c r="M751" s="292">
        <v>0</v>
      </c>
      <c r="N751" s="292">
        <v>0</v>
      </c>
    </row>
    <row r="752" spans="1:14" x14ac:dyDescent="0.25">
      <c r="A752" t="s">
        <v>912</v>
      </c>
      <c r="B752" s="39">
        <f t="shared" si="44"/>
        <v>6</v>
      </c>
      <c r="C752" s="39" t="str">
        <f t="shared" si="45"/>
        <v>Steve</v>
      </c>
      <c r="D752" s="39" t="str">
        <f t="shared" si="46"/>
        <v>Bernier</v>
      </c>
      <c r="E752" s="39" t="str">
        <f t="shared" si="47"/>
        <v>Steve Bernier</v>
      </c>
      <c r="F752" t="s">
        <v>1042</v>
      </c>
      <c r="G752" t="s">
        <v>88</v>
      </c>
      <c r="H752" s="292">
        <v>650000</v>
      </c>
      <c r="I752" s="292">
        <v>0</v>
      </c>
      <c r="J752" s="292">
        <v>650000</v>
      </c>
      <c r="K752" s="292" t="s">
        <v>7</v>
      </c>
      <c r="L752" s="292">
        <v>0</v>
      </c>
      <c r="M752" s="292">
        <v>0</v>
      </c>
      <c r="N752" s="292">
        <v>0</v>
      </c>
    </row>
    <row r="753" spans="1:14" x14ac:dyDescent="0.25">
      <c r="A753" t="s">
        <v>1156</v>
      </c>
      <c r="B753" s="39">
        <f t="shared" si="44"/>
        <v>6</v>
      </c>
      <c r="C753" s="39" t="str">
        <f t="shared" si="45"/>
        <v>Steve</v>
      </c>
      <c r="D753" s="39" t="str">
        <f t="shared" si="46"/>
        <v>Kampfer</v>
      </c>
      <c r="E753" s="39" t="str">
        <f t="shared" si="47"/>
        <v>Steve Kampfer</v>
      </c>
      <c r="F753" t="s">
        <v>1020</v>
      </c>
      <c r="G753" t="s">
        <v>381</v>
      </c>
      <c r="H753" s="292">
        <v>650000</v>
      </c>
      <c r="I753" s="292">
        <v>0</v>
      </c>
      <c r="J753" s="292">
        <v>650000</v>
      </c>
      <c r="K753" s="292" t="s">
        <v>7</v>
      </c>
      <c r="L753" s="292">
        <v>0</v>
      </c>
      <c r="M753" s="292">
        <v>0</v>
      </c>
      <c r="N753" s="292">
        <v>0</v>
      </c>
    </row>
    <row r="754" spans="1:14" x14ac:dyDescent="0.25">
      <c r="A754" t="s">
        <v>1100</v>
      </c>
      <c r="B754" s="39">
        <f t="shared" si="44"/>
        <v>6</v>
      </c>
      <c r="C754" s="39" t="str">
        <f t="shared" si="45"/>
        <v>Steve</v>
      </c>
      <c r="D754" s="39" t="str">
        <f t="shared" si="46"/>
        <v>Mason</v>
      </c>
      <c r="E754" s="39" t="str">
        <f t="shared" si="47"/>
        <v>Steve Mason</v>
      </c>
      <c r="F754" t="s">
        <v>1025</v>
      </c>
      <c r="G754" t="s">
        <v>127</v>
      </c>
      <c r="H754" s="292">
        <v>4100000</v>
      </c>
      <c r="I754" s="292">
        <v>0</v>
      </c>
      <c r="J754" s="292">
        <v>4100000</v>
      </c>
      <c r="K754" s="292" t="s">
        <v>7</v>
      </c>
      <c r="L754" s="292">
        <v>0</v>
      </c>
      <c r="M754" s="292">
        <v>0</v>
      </c>
      <c r="N754" s="292">
        <v>0</v>
      </c>
    </row>
    <row r="755" spans="1:14" x14ac:dyDescent="0.25">
      <c r="A755" t="s">
        <v>992</v>
      </c>
      <c r="B755" s="39">
        <f t="shared" si="44"/>
        <v>7</v>
      </c>
      <c r="C755" s="39" t="str">
        <f t="shared" si="45"/>
        <v>Steven</v>
      </c>
      <c r="D755" s="39" t="str">
        <f t="shared" si="46"/>
        <v>Lorentz</v>
      </c>
      <c r="E755" s="39" t="str">
        <f t="shared" si="47"/>
        <v>Steven Lorentz</v>
      </c>
      <c r="F755" t="s">
        <v>1038</v>
      </c>
      <c r="G755" t="s">
        <v>73</v>
      </c>
      <c r="H755" s="292">
        <v>728333</v>
      </c>
      <c r="I755" s="292">
        <v>728333</v>
      </c>
      <c r="J755" s="292">
        <v>710000</v>
      </c>
      <c r="K755" s="292">
        <v>760000</v>
      </c>
      <c r="L755" s="292" t="s">
        <v>8</v>
      </c>
      <c r="M755" s="292">
        <v>0</v>
      </c>
      <c r="N755" s="292">
        <v>0</v>
      </c>
    </row>
    <row r="756" spans="1:14" x14ac:dyDescent="0.25">
      <c r="A756" t="s">
        <v>1155</v>
      </c>
      <c r="B756" s="39">
        <f t="shared" si="44"/>
        <v>7</v>
      </c>
      <c r="C756" s="39" t="str">
        <f t="shared" si="45"/>
        <v>Steven</v>
      </c>
      <c r="D756" s="39" t="str">
        <f t="shared" si="46"/>
        <v>Oleksy</v>
      </c>
      <c r="E756" s="39" t="str">
        <f t="shared" si="47"/>
        <v>Steven Oleksy</v>
      </c>
      <c r="F756" t="s">
        <v>1019</v>
      </c>
      <c r="G756" t="s">
        <v>82</v>
      </c>
      <c r="H756" s="292">
        <v>650000</v>
      </c>
      <c r="I756" s="292">
        <v>0</v>
      </c>
      <c r="J756" s="292">
        <v>650000</v>
      </c>
      <c r="K756" s="292" t="s">
        <v>7</v>
      </c>
      <c r="L756" s="292">
        <v>0</v>
      </c>
      <c r="M756" s="292">
        <v>0</v>
      </c>
      <c r="N756" s="292">
        <v>0</v>
      </c>
    </row>
    <row r="757" spans="1:14" x14ac:dyDescent="0.25">
      <c r="A757" t="s">
        <v>958</v>
      </c>
      <c r="B757" s="39">
        <f t="shared" si="44"/>
        <v>7</v>
      </c>
      <c r="C757" s="39" t="str">
        <f t="shared" si="45"/>
        <v>Steven</v>
      </c>
      <c r="D757" s="39" t="str">
        <f t="shared" si="46"/>
        <v>Santini</v>
      </c>
      <c r="E757" s="39" t="str">
        <f t="shared" si="47"/>
        <v>Steven Santini</v>
      </c>
      <c r="F757" t="s">
        <v>1040</v>
      </c>
      <c r="G757" t="s">
        <v>381</v>
      </c>
      <c r="H757" s="292">
        <v>925000</v>
      </c>
      <c r="I757" s="292">
        <v>0</v>
      </c>
      <c r="J757" s="292">
        <v>925000</v>
      </c>
      <c r="K757" s="292" t="s">
        <v>8</v>
      </c>
      <c r="L757" s="292">
        <v>0</v>
      </c>
      <c r="M757" s="292">
        <v>0</v>
      </c>
      <c r="N757" s="292">
        <v>0</v>
      </c>
    </row>
    <row r="758" spans="1:14" x14ac:dyDescent="0.25">
      <c r="A758" t="s">
        <v>201</v>
      </c>
      <c r="B758" s="39">
        <f t="shared" si="44"/>
        <v>7</v>
      </c>
      <c r="C758" s="39" t="str">
        <f t="shared" si="45"/>
        <v>Steven</v>
      </c>
      <c r="D758" s="39" t="str">
        <f t="shared" si="46"/>
        <v>Stamkos</v>
      </c>
      <c r="E758" s="39" t="str">
        <f t="shared" si="47"/>
        <v>Steven Stamkos</v>
      </c>
      <c r="F758" t="s">
        <v>1021</v>
      </c>
      <c r="G758" t="s">
        <v>73</v>
      </c>
      <c r="H758" s="292">
        <v>8500000</v>
      </c>
      <c r="I758" s="292">
        <v>8500000</v>
      </c>
      <c r="J758" s="292">
        <v>9500000</v>
      </c>
      <c r="K758" s="292">
        <v>9500000</v>
      </c>
      <c r="L758" s="292">
        <v>9500000</v>
      </c>
      <c r="M758" s="292">
        <v>7500000</v>
      </c>
      <c r="N758" s="292">
        <v>6500000</v>
      </c>
    </row>
    <row r="759" spans="1:14" x14ac:dyDescent="0.25">
      <c r="A759" t="s">
        <v>914</v>
      </c>
      <c r="B759" s="39">
        <f t="shared" si="44"/>
        <v>5</v>
      </c>
      <c r="C759" s="39" t="str">
        <f t="shared" si="45"/>
        <v>Sven</v>
      </c>
      <c r="D759" s="39" t="str">
        <f t="shared" si="46"/>
        <v>Andrighetto</v>
      </c>
      <c r="E759" s="39" t="str">
        <f t="shared" si="47"/>
        <v>Sven Andrighetto</v>
      </c>
      <c r="F759" t="s">
        <v>1035</v>
      </c>
      <c r="G759" t="s">
        <v>88</v>
      </c>
      <c r="H759" s="292">
        <v>1400000</v>
      </c>
      <c r="I759" s="292">
        <v>0</v>
      </c>
      <c r="J759" s="292">
        <v>1550000</v>
      </c>
      <c r="K759" s="292" t="s">
        <v>8</v>
      </c>
      <c r="L759" s="292">
        <v>0</v>
      </c>
      <c r="M759" s="292">
        <v>0</v>
      </c>
      <c r="N759" s="292">
        <v>0</v>
      </c>
    </row>
    <row r="760" spans="1:14" x14ac:dyDescent="0.25">
      <c r="A760" t="s">
        <v>1093</v>
      </c>
      <c r="B760" s="39">
        <f t="shared" si="44"/>
        <v>5</v>
      </c>
      <c r="C760" s="39" t="str">
        <f t="shared" si="45"/>
        <v>T.J.</v>
      </c>
      <c r="D760" s="39" t="str">
        <f t="shared" si="46"/>
        <v>Brodie</v>
      </c>
      <c r="E760" s="39" t="str">
        <f t="shared" si="47"/>
        <v>T.J. Brodie</v>
      </c>
      <c r="F760" t="s">
        <v>1033</v>
      </c>
      <c r="G760" t="s">
        <v>382</v>
      </c>
      <c r="H760" s="292">
        <v>4650000</v>
      </c>
      <c r="I760" s="292">
        <v>4650000</v>
      </c>
      <c r="J760" s="292">
        <v>4837500</v>
      </c>
      <c r="K760" s="292">
        <v>4837500</v>
      </c>
      <c r="L760" s="292" t="s">
        <v>7</v>
      </c>
      <c r="M760" s="292">
        <v>0</v>
      </c>
      <c r="N760" s="292">
        <v>0</v>
      </c>
    </row>
    <row r="761" spans="1:14" x14ac:dyDescent="0.25">
      <c r="A761" t="s">
        <v>202</v>
      </c>
      <c r="B761" s="39">
        <f t="shared" si="44"/>
        <v>5</v>
      </c>
      <c r="C761" s="39" t="str">
        <f t="shared" si="45"/>
        <v>T.J.</v>
      </c>
      <c r="D761" s="39" t="str">
        <f t="shared" si="46"/>
        <v>Oshie</v>
      </c>
      <c r="E761" s="39" t="str">
        <f t="shared" si="47"/>
        <v>T.J. Oshie</v>
      </c>
      <c r="F761" t="s">
        <v>1015</v>
      </c>
      <c r="G761" t="s">
        <v>88</v>
      </c>
      <c r="H761" s="292">
        <v>5750000</v>
      </c>
      <c r="I761" s="292">
        <v>5750000</v>
      </c>
      <c r="J761" s="292">
        <v>7500000</v>
      </c>
      <c r="K761" s="292">
        <v>6500000</v>
      </c>
      <c r="L761" s="292">
        <v>4500000</v>
      </c>
      <c r="M761" s="292">
        <v>6000000</v>
      </c>
      <c r="N761" s="292">
        <v>4500000</v>
      </c>
    </row>
    <row r="762" spans="1:14" x14ac:dyDescent="0.25">
      <c r="A762" t="s">
        <v>814</v>
      </c>
      <c r="B762" s="39">
        <f t="shared" si="44"/>
        <v>5</v>
      </c>
      <c r="C762" s="39" t="str">
        <f t="shared" si="45"/>
        <v>T.J.</v>
      </c>
      <c r="D762" s="39" t="str">
        <f t="shared" si="46"/>
        <v>Tynan</v>
      </c>
      <c r="E762" s="39" t="str">
        <f t="shared" si="47"/>
        <v>T.J. Tynan</v>
      </c>
      <c r="F762" t="s">
        <v>1043</v>
      </c>
      <c r="G762" t="s">
        <v>73</v>
      </c>
      <c r="H762" s="292">
        <v>650000</v>
      </c>
      <c r="I762" s="292">
        <v>0</v>
      </c>
      <c r="J762" s="292">
        <v>650000</v>
      </c>
      <c r="K762" s="292" t="s">
        <v>7</v>
      </c>
      <c r="L762" s="292">
        <v>0</v>
      </c>
      <c r="M762" s="292">
        <v>0</v>
      </c>
      <c r="N762" s="292">
        <v>0</v>
      </c>
    </row>
    <row r="763" spans="1:14" x14ac:dyDescent="0.25">
      <c r="A763" t="s">
        <v>731</v>
      </c>
      <c r="B763" s="39">
        <f t="shared" si="44"/>
        <v>5</v>
      </c>
      <c r="C763" s="39" t="str">
        <f t="shared" si="45"/>
        <v>Tage</v>
      </c>
      <c r="D763" s="39" t="str">
        <f t="shared" si="46"/>
        <v>Thompson</v>
      </c>
      <c r="E763" s="39" t="str">
        <f t="shared" si="47"/>
        <v>Tage Thompson</v>
      </c>
      <c r="F763" t="s">
        <v>1041</v>
      </c>
      <c r="G763" t="s">
        <v>88</v>
      </c>
      <c r="H763" s="292">
        <v>1137500</v>
      </c>
      <c r="I763" s="292">
        <v>1137500</v>
      </c>
      <c r="J763" s="292">
        <v>925000</v>
      </c>
      <c r="K763" s="292">
        <v>925000</v>
      </c>
      <c r="L763" s="292" t="s">
        <v>8</v>
      </c>
      <c r="M763" s="292">
        <v>0</v>
      </c>
      <c r="N763" s="292">
        <v>0</v>
      </c>
    </row>
    <row r="764" spans="1:14" x14ac:dyDescent="0.25">
      <c r="A764" t="s">
        <v>835</v>
      </c>
      <c r="B764" s="39">
        <f t="shared" si="44"/>
        <v>7</v>
      </c>
      <c r="C764" s="39" t="str">
        <f t="shared" si="45"/>
        <v>Tanner</v>
      </c>
      <c r="D764" s="39" t="str">
        <f t="shared" si="46"/>
        <v>Kero</v>
      </c>
      <c r="E764" s="39" t="str">
        <f t="shared" si="47"/>
        <v>Tanner Kero</v>
      </c>
      <c r="F764" t="s">
        <v>1013</v>
      </c>
      <c r="G764" t="s">
        <v>73</v>
      </c>
      <c r="H764" s="292">
        <v>750000</v>
      </c>
      <c r="I764" s="292">
        <v>0</v>
      </c>
      <c r="J764" s="292">
        <v>800000</v>
      </c>
      <c r="K764" s="292" t="s">
        <v>8</v>
      </c>
      <c r="L764" s="292">
        <v>0</v>
      </c>
      <c r="M764" s="292">
        <v>0</v>
      </c>
      <c r="N764" s="292">
        <v>0</v>
      </c>
    </row>
    <row r="765" spans="1:14" x14ac:dyDescent="0.25">
      <c r="A765" t="s">
        <v>347</v>
      </c>
      <c r="B765" s="39">
        <f t="shared" si="44"/>
        <v>7</v>
      </c>
      <c r="C765" s="39" t="str">
        <f t="shared" si="45"/>
        <v>Tanner</v>
      </c>
      <c r="D765" s="39" t="str">
        <f t="shared" si="46"/>
        <v>Pearson</v>
      </c>
      <c r="E765" s="39" t="str">
        <f t="shared" si="47"/>
        <v>Tanner Pearson</v>
      </c>
      <c r="F765" t="s">
        <v>1014</v>
      </c>
      <c r="G765" t="s">
        <v>93</v>
      </c>
      <c r="H765" s="292">
        <v>3750000</v>
      </c>
      <c r="I765" s="292">
        <v>3750000</v>
      </c>
      <c r="J765" s="292">
        <v>3800000</v>
      </c>
      <c r="K765" s="292">
        <v>3850000</v>
      </c>
      <c r="L765" s="292">
        <v>3850000</v>
      </c>
      <c r="M765" s="292" t="s">
        <v>7</v>
      </c>
      <c r="N765" s="292">
        <v>0</v>
      </c>
    </row>
    <row r="766" spans="1:14" x14ac:dyDescent="0.25">
      <c r="A766" t="s">
        <v>747</v>
      </c>
      <c r="B766" s="39">
        <f t="shared" si="44"/>
        <v>7</v>
      </c>
      <c r="C766" s="39" t="str">
        <f t="shared" si="45"/>
        <v>Taylor</v>
      </c>
      <c r="D766" s="39" t="str">
        <f t="shared" si="46"/>
        <v>Fedun</v>
      </c>
      <c r="E766" s="39" t="str">
        <f t="shared" si="47"/>
        <v>Taylor Fedun</v>
      </c>
      <c r="F766" t="s">
        <v>1041</v>
      </c>
      <c r="G766" t="s">
        <v>82</v>
      </c>
      <c r="H766" s="292">
        <v>650000</v>
      </c>
      <c r="I766" s="292">
        <v>0</v>
      </c>
      <c r="J766" s="292">
        <v>650000</v>
      </c>
      <c r="K766" s="292" t="s">
        <v>7</v>
      </c>
      <c r="L766" s="292">
        <v>0</v>
      </c>
      <c r="M766" s="292">
        <v>0</v>
      </c>
      <c r="N766" s="292">
        <v>0</v>
      </c>
    </row>
    <row r="767" spans="1:14" x14ac:dyDescent="0.25">
      <c r="A767" t="s">
        <v>265</v>
      </c>
      <c r="B767" s="39">
        <f t="shared" si="44"/>
        <v>7</v>
      </c>
      <c r="C767" s="39" t="str">
        <f t="shared" si="45"/>
        <v>Taylor</v>
      </c>
      <c r="D767" s="39" t="str">
        <f t="shared" si="46"/>
        <v>Hall</v>
      </c>
      <c r="E767" s="39" t="str">
        <f t="shared" si="47"/>
        <v>Taylor Hall</v>
      </c>
      <c r="F767" t="s">
        <v>1040</v>
      </c>
      <c r="G767" t="s">
        <v>93</v>
      </c>
      <c r="H767" s="292">
        <v>6000000</v>
      </c>
      <c r="I767" s="292">
        <v>6000000</v>
      </c>
      <c r="J767" s="292">
        <v>6000000</v>
      </c>
      <c r="K767" s="292">
        <v>6000000</v>
      </c>
      <c r="L767" s="292" t="s">
        <v>7</v>
      </c>
      <c r="M767" s="292">
        <v>0</v>
      </c>
      <c r="N767" s="292">
        <v>0</v>
      </c>
    </row>
    <row r="768" spans="1:14" x14ac:dyDescent="0.25">
      <c r="A768" t="s">
        <v>526</v>
      </c>
      <c r="B768" s="39">
        <f t="shared" si="44"/>
        <v>7</v>
      </c>
      <c r="C768" s="39" t="str">
        <f t="shared" si="45"/>
        <v>Taylor</v>
      </c>
      <c r="D768" s="39" t="str">
        <f t="shared" si="46"/>
        <v>Raddysh</v>
      </c>
      <c r="E768" s="39" t="str">
        <f t="shared" si="47"/>
        <v>Taylor Raddysh</v>
      </c>
      <c r="F768" t="s">
        <v>1021</v>
      </c>
      <c r="G768" t="s">
        <v>88</v>
      </c>
      <c r="H768" s="292">
        <v>925000</v>
      </c>
      <c r="I768" s="292">
        <v>925000</v>
      </c>
      <c r="J768" s="292">
        <v>925000</v>
      </c>
      <c r="K768" s="292">
        <v>925000</v>
      </c>
      <c r="L768" s="292" t="s">
        <v>8</v>
      </c>
      <c r="M768" s="292">
        <v>0</v>
      </c>
      <c r="N768" s="292">
        <v>0</v>
      </c>
    </row>
    <row r="769" spans="1:14" x14ac:dyDescent="0.25">
      <c r="A769" t="s">
        <v>244</v>
      </c>
      <c r="B769" s="39">
        <f t="shared" si="44"/>
        <v>6</v>
      </c>
      <c r="C769" s="39" t="str">
        <f t="shared" si="45"/>
        <v>Teuvo</v>
      </c>
      <c r="D769" s="39" t="str">
        <f t="shared" si="46"/>
        <v>Teravainen</v>
      </c>
      <c r="E769" s="39" t="str">
        <f t="shared" si="47"/>
        <v>Teuvo Teravainen</v>
      </c>
      <c r="F769" t="s">
        <v>1038</v>
      </c>
      <c r="G769" t="s">
        <v>88</v>
      </c>
      <c r="H769" s="292">
        <v>2860000</v>
      </c>
      <c r="I769" s="292">
        <v>0</v>
      </c>
      <c r="J769" s="292">
        <v>2860000</v>
      </c>
      <c r="K769" s="292" t="s">
        <v>8</v>
      </c>
      <c r="L769" s="292">
        <v>0</v>
      </c>
      <c r="M769" s="292">
        <v>0</v>
      </c>
      <c r="N769" s="292">
        <v>0</v>
      </c>
    </row>
    <row r="770" spans="1:14" x14ac:dyDescent="0.25">
      <c r="A770" t="s">
        <v>829</v>
      </c>
      <c r="B770" s="39">
        <f t="shared" si="44"/>
        <v>9</v>
      </c>
      <c r="C770" s="39" t="str">
        <f t="shared" si="45"/>
        <v>Thatcher</v>
      </c>
      <c r="D770" s="39" t="str">
        <f t="shared" si="46"/>
        <v>Demko</v>
      </c>
      <c r="E770" s="39" t="str">
        <f t="shared" si="47"/>
        <v>Thatcher Demko</v>
      </c>
      <c r="F770" t="s">
        <v>1039</v>
      </c>
      <c r="G770" t="s">
        <v>127</v>
      </c>
      <c r="H770" s="292">
        <v>2941667</v>
      </c>
      <c r="I770" s="292">
        <v>0</v>
      </c>
      <c r="J770" s="292">
        <v>925000</v>
      </c>
      <c r="K770" s="292" t="s">
        <v>8</v>
      </c>
      <c r="L770" s="292">
        <v>0</v>
      </c>
      <c r="M770" s="292">
        <v>0</v>
      </c>
      <c r="N770" s="292">
        <v>0</v>
      </c>
    </row>
    <row r="771" spans="1:14" x14ac:dyDescent="0.25">
      <c r="A771" t="s">
        <v>686</v>
      </c>
      <c r="B771" s="39">
        <f t="shared" ref="B771:B834" si="48">SEARCH(" ",A771,1)</f>
        <v>7</v>
      </c>
      <c r="C771" s="39" t="str">
        <f t="shared" ref="C771:C834" si="49">LEFT(A771,B771-1)</f>
        <v>Thomas</v>
      </c>
      <c r="D771" s="39" t="str">
        <f t="shared" ref="D771:D834" si="50">MID(A771,B771+1,LEN(A771)-B771)</f>
        <v>Chabot</v>
      </c>
      <c r="E771" s="39" t="str">
        <f t="shared" ref="E771:E834" si="51">C771&amp;" "&amp;D771</f>
        <v>Thomas Chabot</v>
      </c>
      <c r="F771" t="s">
        <v>1031</v>
      </c>
      <c r="G771" t="s">
        <v>382</v>
      </c>
      <c r="H771" s="292">
        <v>1223330</v>
      </c>
      <c r="I771" s="292">
        <v>1223330</v>
      </c>
      <c r="J771" s="292">
        <v>832500</v>
      </c>
      <c r="K771" s="292">
        <v>832500</v>
      </c>
      <c r="L771" s="292" t="s">
        <v>8</v>
      </c>
      <c r="M771" s="292">
        <v>0</v>
      </c>
      <c r="N771" s="292">
        <v>0</v>
      </c>
    </row>
    <row r="772" spans="1:14" x14ac:dyDescent="0.25">
      <c r="A772" t="s">
        <v>905</v>
      </c>
      <c r="B772" s="39">
        <f t="shared" si="48"/>
        <v>7</v>
      </c>
      <c r="C772" s="39" t="str">
        <f t="shared" si="49"/>
        <v>Thomas</v>
      </c>
      <c r="D772" s="39" t="str">
        <f t="shared" si="50"/>
        <v>Greiss</v>
      </c>
      <c r="E772" s="39" t="str">
        <f t="shared" si="51"/>
        <v>Thomas Greiss</v>
      </c>
      <c r="F772" t="s">
        <v>1042</v>
      </c>
      <c r="G772" t="s">
        <v>127</v>
      </c>
      <c r="H772" s="292">
        <v>3333330</v>
      </c>
      <c r="I772" s="292">
        <v>3333330</v>
      </c>
      <c r="J772" s="292">
        <v>3250000</v>
      </c>
      <c r="K772" s="292">
        <v>3750000</v>
      </c>
      <c r="L772" s="292" t="s">
        <v>7</v>
      </c>
      <c r="M772" s="292">
        <v>0</v>
      </c>
      <c r="N772" s="292">
        <v>0</v>
      </c>
    </row>
    <row r="773" spans="1:14" x14ac:dyDescent="0.25">
      <c r="A773" t="s">
        <v>491</v>
      </c>
      <c r="B773" s="39">
        <f t="shared" si="48"/>
        <v>7</v>
      </c>
      <c r="C773" s="39" t="str">
        <f t="shared" si="49"/>
        <v>Thomas</v>
      </c>
      <c r="D773" s="39" t="str">
        <f t="shared" si="50"/>
        <v>Schemitsch</v>
      </c>
      <c r="E773" s="39" t="str">
        <f t="shared" si="51"/>
        <v>Thomas Schemitsch</v>
      </c>
      <c r="F773" t="s">
        <v>1029</v>
      </c>
      <c r="G773" t="s">
        <v>82</v>
      </c>
      <c r="H773" s="292">
        <v>925000</v>
      </c>
      <c r="I773" s="292">
        <v>0</v>
      </c>
      <c r="J773" s="292">
        <v>742500</v>
      </c>
      <c r="K773" s="292" t="s">
        <v>8</v>
      </c>
      <c r="L773" s="292">
        <v>0</v>
      </c>
      <c r="M773" s="292">
        <v>0</v>
      </c>
      <c r="N773" s="292">
        <v>0</v>
      </c>
    </row>
    <row r="774" spans="1:14" x14ac:dyDescent="0.25">
      <c r="A774" t="s">
        <v>593</v>
      </c>
      <c r="B774" s="39">
        <f t="shared" si="48"/>
        <v>4</v>
      </c>
      <c r="C774" s="39" t="str">
        <f t="shared" si="49"/>
        <v>Tim</v>
      </c>
      <c r="D774" s="39" t="str">
        <f t="shared" si="50"/>
        <v>Clifton</v>
      </c>
      <c r="E774" s="39" t="str">
        <f t="shared" si="51"/>
        <v>Tim Clifton</v>
      </c>
      <c r="F774" t="s">
        <v>1024</v>
      </c>
      <c r="G774" t="s">
        <v>73</v>
      </c>
      <c r="H774" s="292">
        <v>650000</v>
      </c>
      <c r="I774" s="292">
        <v>0</v>
      </c>
      <c r="J774" s="292">
        <v>650000</v>
      </c>
      <c r="K774" s="292" t="s">
        <v>7</v>
      </c>
      <c r="L774" s="292">
        <v>0</v>
      </c>
      <c r="M774" s="292">
        <v>0</v>
      </c>
      <c r="N774" s="292">
        <v>0</v>
      </c>
    </row>
    <row r="775" spans="1:14" x14ac:dyDescent="0.25">
      <c r="A775" t="s">
        <v>675</v>
      </c>
      <c r="B775" s="39">
        <f t="shared" si="48"/>
        <v>4</v>
      </c>
      <c r="C775" s="39" t="str">
        <f t="shared" si="49"/>
        <v>Tim</v>
      </c>
      <c r="D775" s="39" t="str">
        <f t="shared" si="50"/>
        <v>Gettinger</v>
      </c>
      <c r="E775" s="39" t="str">
        <f t="shared" si="51"/>
        <v>Tim Gettinger</v>
      </c>
      <c r="F775" t="s">
        <v>1020</v>
      </c>
      <c r="G775" t="s">
        <v>88</v>
      </c>
      <c r="H775" s="292">
        <v>736667</v>
      </c>
      <c r="I775" s="292">
        <v>736667</v>
      </c>
      <c r="J775" s="292">
        <v>720000</v>
      </c>
      <c r="K775" s="292">
        <v>770000</v>
      </c>
      <c r="L775" s="292" t="s">
        <v>8</v>
      </c>
      <c r="M775" s="292">
        <v>0</v>
      </c>
      <c r="N775" s="292">
        <v>0</v>
      </c>
    </row>
    <row r="776" spans="1:14" x14ac:dyDescent="0.25">
      <c r="A776" t="s">
        <v>582</v>
      </c>
      <c r="B776" s="39">
        <f t="shared" si="48"/>
        <v>4</v>
      </c>
      <c r="C776" s="39" t="str">
        <f t="shared" si="49"/>
        <v>Tim</v>
      </c>
      <c r="D776" s="39" t="str">
        <f t="shared" si="50"/>
        <v>Heed</v>
      </c>
      <c r="E776" s="39" t="str">
        <f t="shared" si="51"/>
        <v>Tim Heed</v>
      </c>
      <c r="F776" t="s">
        <v>1024</v>
      </c>
      <c r="G776" t="s">
        <v>381</v>
      </c>
      <c r="H776" s="292">
        <v>650000</v>
      </c>
      <c r="I776" s="292">
        <v>0</v>
      </c>
      <c r="J776" s="292">
        <v>650000</v>
      </c>
      <c r="K776" s="292" t="s">
        <v>7</v>
      </c>
      <c r="L776" s="292">
        <v>0</v>
      </c>
      <c r="M776" s="292">
        <v>0</v>
      </c>
      <c r="N776" s="292">
        <v>0</v>
      </c>
    </row>
    <row r="777" spans="1:14" x14ac:dyDescent="0.25">
      <c r="A777" t="s">
        <v>576</v>
      </c>
      <c r="B777" s="39">
        <f t="shared" si="48"/>
        <v>5</v>
      </c>
      <c r="C777" s="39" t="str">
        <f t="shared" si="49"/>
        <v>Timo</v>
      </c>
      <c r="D777" s="39" t="str">
        <f t="shared" si="50"/>
        <v>Meier</v>
      </c>
      <c r="E777" s="39" t="str">
        <f t="shared" si="51"/>
        <v>Timo Meier</v>
      </c>
      <c r="F777" t="s">
        <v>1024</v>
      </c>
      <c r="G777" t="s">
        <v>88</v>
      </c>
      <c r="H777" s="292">
        <v>1644170</v>
      </c>
      <c r="I777" s="292">
        <v>0</v>
      </c>
      <c r="J777" s="292">
        <v>832500</v>
      </c>
      <c r="K777" s="292" t="s">
        <v>8</v>
      </c>
      <c r="L777" s="292">
        <v>0</v>
      </c>
      <c r="M777" s="292">
        <v>0</v>
      </c>
      <c r="N777" s="292">
        <v>0</v>
      </c>
    </row>
    <row r="778" spans="1:14" x14ac:dyDescent="0.25">
      <c r="A778" t="s">
        <v>153</v>
      </c>
      <c r="B778" s="39">
        <f t="shared" si="48"/>
        <v>8</v>
      </c>
      <c r="C778" s="39" t="str">
        <f t="shared" si="49"/>
        <v>Timothy</v>
      </c>
      <c r="D778" s="39" t="str">
        <f t="shared" si="50"/>
        <v>Liljegren</v>
      </c>
      <c r="E778" s="39" t="str">
        <f t="shared" si="51"/>
        <v>Timothy Liljegren</v>
      </c>
      <c r="F778" t="s">
        <v>1036</v>
      </c>
      <c r="G778" t="s">
        <v>82</v>
      </c>
      <c r="H778" s="292">
        <v>1325000</v>
      </c>
      <c r="I778" s="292">
        <v>1325000</v>
      </c>
      <c r="J778" s="292">
        <v>925000</v>
      </c>
      <c r="K778" s="292">
        <v>925000</v>
      </c>
      <c r="L778" s="292" t="s">
        <v>8</v>
      </c>
      <c r="M778" s="292">
        <v>0</v>
      </c>
      <c r="N778" s="292">
        <v>0</v>
      </c>
    </row>
    <row r="779" spans="1:14" x14ac:dyDescent="0.25">
      <c r="A779" t="s">
        <v>683</v>
      </c>
      <c r="B779" s="39">
        <f t="shared" si="48"/>
        <v>4</v>
      </c>
      <c r="C779" s="39" t="str">
        <f t="shared" si="49"/>
        <v>Tom</v>
      </c>
      <c r="D779" s="39" t="str">
        <f t="shared" si="50"/>
        <v>Pyatt</v>
      </c>
      <c r="E779" s="39" t="str">
        <f t="shared" si="51"/>
        <v>Tom Pyatt</v>
      </c>
      <c r="F779" t="s">
        <v>1031</v>
      </c>
      <c r="G779" t="s">
        <v>73</v>
      </c>
      <c r="H779" s="292">
        <v>1100000</v>
      </c>
      <c r="I779" s="292">
        <v>0</v>
      </c>
      <c r="J779" s="292">
        <v>1200000</v>
      </c>
      <c r="K779" s="292" t="s">
        <v>7</v>
      </c>
      <c r="L779" s="292">
        <v>0</v>
      </c>
      <c r="M779" s="292">
        <v>0</v>
      </c>
      <c r="N779" s="292">
        <v>0</v>
      </c>
    </row>
    <row r="780" spans="1:14" x14ac:dyDescent="0.25">
      <c r="A780" t="s">
        <v>799</v>
      </c>
      <c r="B780" s="39">
        <f t="shared" si="48"/>
        <v>6</v>
      </c>
      <c r="C780" s="39" t="str">
        <f t="shared" si="49"/>
        <v>Tomas</v>
      </c>
      <c r="D780" s="39" t="str">
        <f t="shared" si="50"/>
        <v>Tatar</v>
      </c>
      <c r="E780" s="39" t="str">
        <f t="shared" si="51"/>
        <v>Tomas Tatar</v>
      </c>
      <c r="F780" t="s">
        <v>1043</v>
      </c>
      <c r="G780" t="s">
        <v>93</v>
      </c>
      <c r="H780" s="292">
        <v>5300000</v>
      </c>
      <c r="I780" s="292">
        <v>5300000</v>
      </c>
      <c r="J780" s="292">
        <v>5500000</v>
      </c>
      <c r="K780" s="292">
        <v>5500000</v>
      </c>
      <c r="L780" s="292">
        <v>4200000</v>
      </c>
      <c r="M780" s="292" t="s">
        <v>7</v>
      </c>
      <c r="N780" s="292">
        <v>0</v>
      </c>
    </row>
    <row r="781" spans="1:14" x14ac:dyDescent="0.25">
      <c r="A781" t="s">
        <v>293</v>
      </c>
      <c r="B781" s="39">
        <f t="shared" si="48"/>
        <v>6</v>
      </c>
      <c r="C781" s="39" t="str">
        <f t="shared" si="49"/>
        <v>Torey</v>
      </c>
      <c r="D781" s="39" t="str">
        <f t="shared" si="50"/>
        <v>Krug</v>
      </c>
      <c r="E781" s="39" t="str">
        <f t="shared" si="51"/>
        <v>Torey Krug</v>
      </c>
      <c r="F781" t="s">
        <v>1032</v>
      </c>
      <c r="G781" t="s">
        <v>382</v>
      </c>
      <c r="H781" s="292">
        <v>5250000</v>
      </c>
      <c r="I781" s="292">
        <v>5250000</v>
      </c>
      <c r="J781" s="292">
        <v>5500000</v>
      </c>
      <c r="K781" s="292">
        <v>5000000</v>
      </c>
      <c r="L781" s="292" t="s">
        <v>7</v>
      </c>
      <c r="M781" s="292">
        <v>0</v>
      </c>
      <c r="N781" s="292">
        <v>0</v>
      </c>
    </row>
    <row r="782" spans="1:14" x14ac:dyDescent="0.25">
      <c r="A782" t="s">
        <v>939</v>
      </c>
      <c r="B782" s="39">
        <f t="shared" si="48"/>
        <v>7</v>
      </c>
      <c r="C782" s="39" t="str">
        <f t="shared" si="49"/>
        <v>Travis</v>
      </c>
      <c r="D782" s="39" t="str">
        <f t="shared" si="50"/>
        <v>Dermott</v>
      </c>
      <c r="E782" s="39" t="str">
        <f t="shared" si="51"/>
        <v>Travis Dermott</v>
      </c>
      <c r="F782" t="s">
        <v>1036</v>
      </c>
      <c r="G782" t="s">
        <v>382</v>
      </c>
      <c r="H782" s="292">
        <v>863333</v>
      </c>
      <c r="I782" s="292">
        <v>863333</v>
      </c>
      <c r="J782" s="292">
        <v>832500</v>
      </c>
      <c r="K782" s="292">
        <v>832500</v>
      </c>
      <c r="L782" s="292" t="s">
        <v>8</v>
      </c>
      <c r="M782" s="292">
        <v>0</v>
      </c>
      <c r="N782" s="292">
        <v>0</v>
      </c>
    </row>
    <row r="783" spans="1:14" x14ac:dyDescent="0.25">
      <c r="A783" t="s">
        <v>754</v>
      </c>
      <c r="B783" s="39">
        <f t="shared" si="48"/>
        <v>7</v>
      </c>
      <c r="C783" s="39" t="str">
        <f t="shared" si="49"/>
        <v>Travis</v>
      </c>
      <c r="D783" s="39" t="str">
        <f t="shared" si="50"/>
        <v>Hamonic</v>
      </c>
      <c r="E783" s="39" t="str">
        <f t="shared" si="51"/>
        <v>Travis Hamonic</v>
      </c>
      <c r="F783" t="s">
        <v>1033</v>
      </c>
      <c r="G783" t="s">
        <v>381</v>
      </c>
      <c r="H783" s="292">
        <v>3857140</v>
      </c>
      <c r="I783" s="292">
        <v>3857140</v>
      </c>
      <c r="J783" s="292">
        <v>4875000</v>
      </c>
      <c r="K783" s="292">
        <v>4875000</v>
      </c>
      <c r="L783" s="292" t="s">
        <v>7</v>
      </c>
      <c r="M783" s="292">
        <v>0</v>
      </c>
      <c r="N783" s="292">
        <v>0</v>
      </c>
    </row>
    <row r="784" spans="1:14" x14ac:dyDescent="0.25">
      <c r="A784" t="s">
        <v>309</v>
      </c>
      <c r="B784" s="39">
        <f t="shared" si="48"/>
        <v>7</v>
      </c>
      <c r="C784" s="39" t="str">
        <f t="shared" si="49"/>
        <v>Travis</v>
      </c>
      <c r="D784" s="39" t="str">
        <f t="shared" si="50"/>
        <v>Konecny</v>
      </c>
      <c r="E784" s="39" t="str">
        <f t="shared" si="51"/>
        <v>Travis Konecny</v>
      </c>
      <c r="F784" t="s">
        <v>1023</v>
      </c>
      <c r="G784" t="s">
        <v>88</v>
      </c>
      <c r="H784" s="292">
        <v>1106670</v>
      </c>
      <c r="I784" s="292">
        <v>0</v>
      </c>
      <c r="J784" s="292">
        <v>832500</v>
      </c>
      <c r="K784" s="292" t="s">
        <v>8</v>
      </c>
      <c r="L784" s="292">
        <v>0</v>
      </c>
      <c r="M784" s="292">
        <v>0</v>
      </c>
      <c r="N784" s="292">
        <v>0</v>
      </c>
    </row>
    <row r="785" spans="1:14" x14ac:dyDescent="0.25">
      <c r="A785" t="s">
        <v>886</v>
      </c>
      <c r="B785" s="39">
        <f t="shared" si="48"/>
        <v>7</v>
      </c>
      <c r="C785" s="39" t="str">
        <f t="shared" si="49"/>
        <v>Travis</v>
      </c>
      <c r="D785" s="39" t="str">
        <f t="shared" si="50"/>
        <v>Sanheim</v>
      </c>
      <c r="E785" s="39" t="str">
        <f t="shared" si="51"/>
        <v>Travis Sanheim</v>
      </c>
      <c r="F785" t="s">
        <v>1023</v>
      </c>
      <c r="G785" t="s">
        <v>382</v>
      </c>
      <c r="H785" s="292">
        <v>1294170</v>
      </c>
      <c r="I785" s="292">
        <v>0</v>
      </c>
      <c r="J785" s="292">
        <v>832500</v>
      </c>
      <c r="K785" s="292" t="s">
        <v>8</v>
      </c>
      <c r="L785" s="292">
        <v>0</v>
      </c>
      <c r="M785" s="292">
        <v>0</v>
      </c>
      <c r="N785" s="292">
        <v>0</v>
      </c>
    </row>
    <row r="786" spans="1:14" x14ac:dyDescent="0.25">
      <c r="A786" t="s">
        <v>1072</v>
      </c>
      <c r="B786" s="39">
        <f t="shared" si="48"/>
        <v>7</v>
      </c>
      <c r="C786" s="39" t="str">
        <f t="shared" si="49"/>
        <v>Travis</v>
      </c>
      <c r="D786" s="39" t="str">
        <f t="shared" si="50"/>
        <v>Zajac</v>
      </c>
      <c r="E786" s="39" t="str">
        <f t="shared" si="51"/>
        <v>Travis Zajac</v>
      </c>
      <c r="F786" t="s">
        <v>1040</v>
      </c>
      <c r="G786" t="s">
        <v>73</v>
      </c>
      <c r="H786" s="292">
        <v>5750000</v>
      </c>
      <c r="I786" s="292">
        <v>5750000</v>
      </c>
      <c r="J786" s="292">
        <v>6500000</v>
      </c>
      <c r="K786" s="292">
        <v>5750000</v>
      </c>
      <c r="L786" s="292">
        <v>5750000</v>
      </c>
      <c r="M786" s="292" t="s">
        <v>7</v>
      </c>
      <c r="N786" s="292">
        <v>0</v>
      </c>
    </row>
    <row r="787" spans="1:14" x14ac:dyDescent="0.25">
      <c r="A787" t="s">
        <v>385</v>
      </c>
      <c r="B787" s="39">
        <f t="shared" si="48"/>
        <v>7</v>
      </c>
      <c r="C787" s="39" t="str">
        <f t="shared" si="49"/>
        <v>Trevor</v>
      </c>
      <c r="D787" s="39" t="str">
        <f t="shared" si="50"/>
        <v>Daley</v>
      </c>
      <c r="E787" s="39" t="str">
        <f t="shared" si="51"/>
        <v>Trevor Daley</v>
      </c>
      <c r="F787" t="s">
        <v>1037</v>
      </c>
      <c r="G787" t="s">
        <v>382</v>
      </c>
      <c r="H787" s="292">
        <v>3166670</v>
      </c>
      <c r="I787" s="292">
        <v>3166670</v>
      </c>
      <c r="J787" s="292">
        <v>3300000</v>
      </c>
      <c r="K787" s="292">
        <v>2200000</v>
      </c>
      <c r="L787" s="292" t="s">
        <v>7</v>
      </c>
      <c r="M787" s="292">
        <v>0</v>
      </c>
      <c r="N787" s="292">
        <v>0</v>
      </c>
    </row>
    <row r="788" spans="1:14" x14ac:dyDescent="0.25">
      <c r="A788" t="s">
        <v>493</v>
      </c>
      <c r="B788" s="39">
        <f t="shared" si="48"/>
        <v>7</v>
      </c>
      <c r="C788" s="39" t="str">
        <f t="shared" si="49"/>
        <v>Trevor</v>
      </c>
      <c r="D788" s="39" t="str">
        <f t="shared" si="50"/>
        <v>Lewis</v>
      </c>
      <c r="E788" s="39" t="str">
        <f t="shared" si="51"/>
        <v>Trevor Lewis</v>
      </c>
      <c r="F788" t="s">
        <v>1014</v>
      </c>
      <c r="G788" t="s">
        <v>73</v>
      </c>
      <c r="H788" s="292">
        <v>2000000</v>
      </c>
      <c r="I788" s="292">
        <v>2000000</v>
      </c>
      <c r="J788" s="292">
        <v>2000000</v>
      </c>
      <c r="K788" s="292">
        <v>2000000</v>
      </c>
      <c r="L788" s="292" t="s">
        <v>7</v>
      </c>
      <c r="M788" s="292">
        <v>0</v>
      </c>
      <c r="N788" s="292">
        <v>0</v>
      </c>
    </row>
    <row r="789" spans="1:14" x14ac:dyDescent="0.25">
      <c r="A789" t="s">
        <v>941</v>
      </c>
      <c r="B789" s="39">
        <f t="shared" si="48"/>
        <v>7</v>
      </c>
      <c r="C789" s="39" t="str">
        <f t="shared" si="49"/>
        <v>Trevor</v>
      </c>
      <c r="D789" s="39" t="str">
        <f t="shared" si="50"/>
        <v>Moore</v>
      </c>
      <c r="E789" s="39" t="str">
        <f t="shared" si="51"/>
        <v>Trevor Moore</v>
      </c>
      <c r="F789" t="s">
        <v>1036</v>
      </c>
      <c r="G789" t="s">
        <v>93</v>
      </c>
      <c r="H789" s="292">
        <v>1775000</v>
      </c>
      <c r="I789" s="292">
        <v>0</v>
      </c>
      <c r="J789" s="292">
        <v>925000</v>
      </c>
      <c r="K789" s="292" t="s">
        <v>8</v>
      </c>
      <c r="L789" s="292">
        <v>0</v>
      </c>
      <c r="M789" s="292">
        <v>0</v>
      </c>
      <c r="N789" s="292">
        <v>0</v>
      </c>
    </row>
    <row r="790" spans="1:14" x14ac:dyDescent="0.25">
      <c r="A790" t="s">
        <v>1095</v>
      </c>
      <c r="B790" s="39">
        <f t="shared" si="48"/>
        <v>5</v>
      </c>
      <c r="C790" s="39" t="str">
        <f t="shared" si="49"/>
        <v>Troy</v>
      </c>
      <c r="D790" s="39" t="str">
        <f t="shared" si="50"/>
        <v>Brouwer</v>
      </c>
      <c r="E790" s="39" t="str">
        <f t="shared" si="51"/>
        <v>Troy Brouwer</v>
      </c>
      <c r="F790" t="s">
        <v>1033</v>
      </c>
      <c r="G790" t="s">
        <v>88</v>
      </c>
      <c r="H790" s="292">
        <v>4500000</v>
      </c>
      <c r="I790" s="292">
        <v>4500000</v>
      </c>
      <c r="J790" s="292">
        <v>4500000</v>
      </c>
      <c r="K790" s="292">
        <v>4500000</v>
      </c>
      <c r="L790" s="292" t="s">
        <v>7</v>
      </c>
      <c r="M790" s="292">
        <v>0</v>
      </c>
      <c r="N790" s="292">
        <v>0</v>
      </c>
    </row>
    <row r="791" spans="1:14" x14ac:dyDescent="0.25">
      <c r="A791" t="s">
        <v>780</v>
      </c>
      <c r="B791" s="39">
        <f t="shared" si="48"/>
        <v>5</v>
      </c>
      <c r="C791" s="39" t="str">
        <f t="shared" si="49"/>
        <v>Troy</v>
      </c>
      <c r="D791" s="39" t="str">
        <f t="shared" si="50"/>
        <v>Grosenick</v>
      </c>
      <c r="E791" s="39" t="str">
        <f t="shared" si="51"/>
        <v>Troy Grosenick</v>
      </c>
      <c r="F791" t="s">
        <v>1018</v>
      </c>
      <c r="G791" t="s">
        <v>127</v>
      </c>
      <c r="H791" s="292">
        <v>650000</v>
      </c>
      <c r="I791" s="292">
        <v>0</v>
      </c>
      <c r="J791" s="292">
        <v>650000</v>
      </c>
      <c r="K791" s="292" t="s">
        <v>7</v>
      </c>
      <c r="L791" s="292">
        <v>0</v>
      </c>
      <c r="M791" s="292">
        <v>0</v>
      </c>
      <c r="N791" s="292">
        <v>0</v>
      </c>
    </row>
    <row r="792" spans="1:14" x14ac:dyDescent="0.25">
      <c r="A792" t="s">
        <v>546</v>
      </c>
      <c r="B792" s="39">
        <f t="shared" si="48"/>
        <v>7</v>
      </c>
      <c r="C792" s="39" t="str">
        <f t="shared" si="49"/>
        <v>Tuukka</v>
      </c>
      <c r="D792" s="39" t="str">
        <f t="shared" si="50"/>
        <v>Rask</v>
      </c>
      <c r="E792" s="39" t="str">
        <f t="shared" si="51"/>
        <v>Tuukka Rask</v>
      </c>
      <c r="F792" t="s">
        <v>1032</v>
      </c>
      <c r="G792" t="s">
        <v>127</v>
      </c>
      <c r="H792" s="292">
        <v>7000000</v>
      </c>
      <c r="I792" s="292">
        <v>7000000</v>
      </c>
      <c r="J792" s="292">
        <v>7000000</v>
      </c>
      <c r="K792" s="292">
        <v>6500000</v>
      </c>
      <c r="L792" s="292">
        <v>6500000</v>
      </c>
      <c r="M792" s="292" t="s">
        <v>7</v>
      </c>
      <c r="N792" s="292">
        <v>0</v>
      </c>
    </row>
    <row r="793" spans="1:14" x14ac:dyDescent="0.25">
      <c r="A793" t="s">
        <v>566</v>
      </c>
      <c r="B793" s="39">
        <f t="shared" si="48"/>
        <v>6</v>
      </c>
      <c r="C793" s="39" t="str">
        <f t="shared" si="49"/>
        <v>Tyler</v>
      </c>
      <c r="D793" s="39" t="str">
        <f t="shared" si="50"/>
        <v>Benson</v>
      </c>
      <c r="E793" s="39" t="str">
        <f t="shared" si="51"/>
        <v>Tyler Benson</v>
      </c>
      <c r="F793" t="s">
        <v>1022</v>
      </c>
      <c r="G793" t="s">
        <v>93</v>
      </c>
      <c r="H793" s="292">
        <v>894167</v>
      </c>
      <c r="I793" s="292">
        <v>894167</v>
      </c>
      <c r="J793" s="292">
        <v>892500</v>
      </c>
      <c r="K793" s="292">
        <v>832500</v>
      </c>
      <c r="L793" s="292" t="s">
        <v>8</v>
      </c>
      <c r="M793" s="292">
        <v>0</v>
      </c>
      <c r="N793" s="292">
        <v>0</v>
      </c>
    </row>
    <row r="794" spans="1:14" x14ac:dyDescent="0.25">
      <c r="A794" t="s">
        <v>937</v>
      </c>
      <c r="B794" s="39">
        <f t="shared" si="48"/>
        <v>6</v>
      </c>
      <c r="C794" s="39" t="str">
        <f t="shared" si="49"/>
        <v>Tyler</v>
      </c>
      <c r="D794" s="39" t="str">
        <f t="shared" si="50"/>
        <v>Ennis</v>
      </c>
      <c r="E794" s="39" t="str">
        <f t="shared" si="51"/>
        <v>Tyler Ennis</v>
      </c>
      <c r="F794" t="s">
        <v>1027</v>
      </c>
      <c r="G794" t="s">
        <v>93</v>
      </c>
      <c r="H794" s="292">
        <v>4600000</v>
      </c>
      <c r="I794" s="292">
        <v>0</v>
      </c>
      <c r="J794" s="292">
        <v>3650000</v>
      </c>
      <c r="K794" s="292" t="s">
        <v>7</v>
      </c>
      <c r="L794" s="292">
        <v>0</v>
      </c>
      <c r="M794" s="292">
        <v>0</v>
      </c>
      <c r="N794" s="292">
        <v>0</v>
      </c>
    </row>
    <row r="795" spans="1:14" x14ac:dyDescent="0.25">
      <c r="A795" t="s">
        <v>350</v>
      </c>
      <c r="B795" s="39">
        <f t="shared" si="48"/>
        <v>6</v>
      </c>
      <c r="C795" s="39" t="str">
        <f t="shared" si="49"/>
        <v>Tyler</v>
      </c>
      <c r="D795" s="39" t="str">
        <f t="shared" si="50"/>
        <v>Johnson</v>
      </c>
      <c r="E795" s="39" t="str">
        <f t="shared" si="51"/>
        <v>Tyler Johnson</v>
      </c>
      <c r="F795" t="s">
        <v>1021</v>
      </c>
      <c r="G795" t="s">
        <v>88</v>
      </c>
      <c r="H795" s="292">
        <v>5000000</v>
      </c>
      <c r="I795" s="292">
        <v>5000000</v>
      </c>
      <c r="J795" s="292">
        <v>6750000</v>
      </c>
      <c r="K795" s="292">
        <v>5500000</v>
      </c>
      <c r="L795" s="292">
        <v>3750000</v>
      </c>
      <c r="M795" s="292">
        <v>5500000</v>
      </c>
      <c r="N795" s="292">
        <v>3750000</v>
      </c>
    </row>
    <row r="796" spans="1:14" x14ac:dyDescent="0.25">
      <c r="A796" t="s">
        <v>828</v>
      </c>
      <c r="B796" s="39">
        <f t="shared" si="48"/>
        <v>6</v>
      </c>
      <c r="C796" s="39" t="str">
        <f t="shared" si="49"/>
        <v>Tyler</v>
      </c>
      <c r="D796" s="39" t="str">
        <f t="shared" si="50"/>
        <v>Motte</v>
      </c>
      <c r="E796" s="39" t="str">
        <f t="shared" si="51"/>
        <v>Tyler Motte</v>
      </c>
      <c r="F796" t="s">
        <v>1039</v>
      </c>
      <c r="G796" t="s">
        <v>73</v>
      </c>
      <c r="H796" s="292">
        <v>925000</v>
      </c>
      <c r="I796" s="292">
        <v>0</v>
      </c>
      <c r="J796" s="292">
        <v>925000</v>
      </c>
      <c r="K796" s="292" t="s">
        <v>8</v>
      </c>
      <c r="L796" s="292">
        <v>0</v>
      </c>
      <c r="M796" s="292">
        <v>0</v>
      </c>
      <c r="N796" s="292">
        <v>0</v>
      </c>
    </row>
    <row r="797" spans="1:14" x14ac:dyDescent="0.25">
      <c r="A797" t="s">
        <v>773</v>
      </c>
      <c r="B797" s="39">
        <f t="shared" si="48"/>
        <v>6</v>
      </c>
      <c r="C797" s="39" t="str">
        <f t="shared" si="49"/>
        <v>Tyler</v>
      </c>
      <c r="D797" s="39" t="str">
        <f t="shared" si="50"/>
        <v>Moy</v>
      </c>
      <c r="E797" s="39" t="str">
        <f t="shared" si="51"/>
        <v>Tyler Moy</v>
      </c>
      <c r="F797" t="s">
        <v>1018</v>
      </c>
      <c r="G797" t="s">
        <v>73</v>
      </c>
      <c r="H797" s="292">
        <v>616667</v>
      </c>
      <c r="I797" s="292">
        <v>0</v>
      </c>
      <c r="J797" s="292">
        <v>842500</v>
      </c>
      <c r="K797" s="292" t="s">
        <v>8</v>
      </c>
      <c r="L797" s="292">
        <v>0</v>
      </c>
      <c r="M797" s="292">
        <v>0</v>
      </c>
      <c r="N797" s="292">
        <v>0</v>
      </c>
    </row>
    <row r="798" spans="1:14" x14ac:dyDescent="0.25">
      <c r="A798" t="s">
        <v>867</v>
      </c>
      <c r="B798" s="39">
        <f t="shared" si="48"/>
        <v>6</v>
      </c>
      <c r="C798" s="39" t="str">
        <f t="shared" si="49"/>
        <v>Tyler</v>
      </c>
      <c r="D798" s="39" t="str">
        <f t="shared" si="50"/>
        <v>Myers</v>
      </c>
      <c r="E798" s="39" t="str">
        <f t="shared" si="51"/>
        <v>Tyler Myers</v>
      </c>
      <c r="F798" t="s">
        <v>1026</v>
      </c>
      <c r="G798" t="s">
        <v>381</v>
      </c>
      <c r="H798" s="292">
        <v>5500000</v>
      </c>
      <c r="I798" s="292">
        <v>0</v>
      </c>
      <c r="J798" s="292">
        <v>3000000</v>
      </c>
      <c r="K798" s="292" t="s">
        <v>7</v>
      </c>
      <c r="L798" s="292">
        <v>0</v>
      </c>
      <c r="M798" s="292">
        <v>0</v>
      </c>
      <c r="N798" s="292">
        <v>0</v>
      </c>
    </row>
    <row r="799" spans="1:14" x14ac:dyDescent="0.25">
      <c r="A799" t="s">
        <v>761</v>
      </c>
      <c r="B799" s="39">
        <f t="shared" si="48"/>
        <v>6</v>
      </c>
      <c r="C799" s="39" t="str">
        <f t="shared" si="49"/>
        <v>Tyler</v>
      </c>
      <c r="D799" s="39" t="str">
        <f t="shared" si="50"/>
        <v>Parsons</v>
      </c>
      <c r="E799" s="39" t="str">
        <f t="shared" si="51"/>
        <v>Tyler Parsons</v>
      </c>
      <c r="F799" t="s">
        <v>1033</v>
      </c>
      <c r="G799" t="s">
        <v>127</v>
      </c>
      <c r="H799" s="292">
        <v>925000</v>
      </c>
      <c r="I799" s="292">
        <v>925000</v>
      </c>
      <c r="J799" s="292">
        <v>742500</v>
      </c>
      <c r="K799" s="292">
        <v>792500</v>
      </c>
      <c r="L799" s="292" t="s">
        <v>8</v>
      </c>
      <c r="M799" s="292">
        <v>0</v>
      </c>
      <c r="N799" s="292">
        <v>0</v>
      </c>
    </row>
    <row r="800" spans="1:14" x14ac:dyDescent="0.25">
      <c r="A800" t="s">
        <v>598</v>
      </c>
      <c r="B800" s="39">
        <f t="shared" si="48"/>
        <v>6</v>
      </c>
      <c r="C800" s="39" t="str">
        <f t="shared" si="49"/>
        <v>Tyler</v>
      </c>
      <c r="D800" s="39" t="str">
        <f t="shared" si="50"/>
        <v>Pitlick</v>
      </c>
      <c r="E800" s="39" t="str">
        <f t="shared" si="51"/>
        <v>Tyler Pitlick</v>
      </c>
      <c r="F800" t="s">
        <v>1017</v>
      </c>
      <c r="G800" t="s">
        <v>88</v>
      </c>
      <c r="H800" s="292">
        <v>1000000</v>
      </c>
      <c r="I800" s="292">
        <v>1000000</v>
      </c>
      <c r="J800" s="292">
        <v>1000000</v>
      </c>
      <c r="K800" s="292">
        <v>1000000</v>
      </c>
      <c r="L800" s="292" t="s">
        <v>7</v>
      </c>
      <c r="M800" s="292">
        <v>0</v>
      </c>
      <c r="N800" s="292">
        <v>0</v>
      </c>
    </row>
    <row r="801" spans="1:14" x14ac:dyDescent="0.25">
      <c r="A801" t="s">
        <v>331</v>
      </c>
      <c r="B801" s="39">
        <f t="shared" si="48"/>
        <v>6</v>
      </c>
      <c r="C801" s="39" t="str">
        <f t="shared" si="49"/>
        <v>Tyler</v>
      </c>
      <c r="D801" s="39" t="str">
        <f t="shared" si="50"/>
        <v>Seguin</v>
      </c>
      <c r="E801" s="39" t="str">
        <f t="shared" si="51"/>
        <v>Tyler Seguin</v>
      </c>
      <c r="F801" t="s">
        <v>1017</v>
      </c>
      <c r="G801" t="s">
        <v>73</v>
      </c>
      <c r="H801" s="292">
        <v>5750000</v>
      </c>
      <c r="I801" s="292">
        <v>0</v>
      </c>
      <c r="J801" s="292">
        <v>6500000</v>
      </c>
      <c r="K801" s="292" t="s">
        <v>7</v>
      </c>
      <c r="L801" s="292">
        <v>0</v>
      </c>
      <c r="M801" s="292">
        <v>0</v>
      </c>
      <c r="N801" s="292">
        <v>0</v>
      </c>
    </row>
    <row r="802" spans="1:14" x14ac:dyDescent="0.25">
      <c r="A802" t="s">
        <v>333</v>
      </c>
      <c r="B802" s="39">
        <f t="shared" si="48"/>
        <v>6</v>
      </c>
      <c r="C802" s="39" t="str">
        <f t="shared" si="49"/>
        <v>Tyler</v>
      </c>
      <c r="D802" s="39" t="str">
        <f t="shared" si="50"/>
        <v>Toffoli</v>
      </c>
      <c r="E802" s="39" t="str">
        <f t="shared" si="51"/>
        <v>Tyler Toffoli</v>
      </c>
      <c r="F802" t="s">
        <v>1014</v>
      </c>
      <c r="G802" t="s">
        <v>88</v>
      </c>
      <c r="H802" s="292">
        <v>4600000</v>
      </c>
      <c r="I802" s="292">
        <v>4600000</v>
      </c>
      <c r="J802" s="292">
        <v>4600000</v>
      </c>
      <c r="K802" s="292">
        <v>4800000</v>
      </c>
      <c r="L802" s="292" t="s">
        <v>7</v>
      </c>
      <c r="M802" s="292">
        <v>0</v>
      </c>
      <c r="N802" s="292">
        <v>0</v>
      </c>
    </row>
    <row r="803" spans="1:14" x14ac:dyDescent="0.25">
      <c r="A803" t="s">
        <v>336</v>
      </c>
      <c r="B803" s="39">
        <f t="shared" si="48"/>
        <v>6</v>
      </c>
      <c r="C803" s="39" t="str">
        <f t="shared" si="49"/>
        <v>Tyson</v>
      </c>
      <c r="D803" s="39" t="str">
        <f t="shared" si="50"/>
        <v>Barrie</v>
      </c>
      <c r="E803" s="39" t="str">
        <f t="shared" si="51"/>
        <v>Tyson Barrie</v>
      </c>
      <c r="F803" t="s">
        <v>1035</v>
      </c>
      <c r="G803" t="s">
        <v>381</v>
      </c>
      <c r="H803" s="292">
        <v>5500000</v>
      </c>
      <c r="I803" s="292">
        <v>5500000</v>
      </c>
      <c r="J803" s="292">
        <v>5750000</v>
      </c>
      <c r="K803" s="292">
        <v>6000000</v>
      </c>
      <c r="L803" s="292" t="s">
        <v>7</v>
      </c>
      <c r="M803" s="292">
        <v>0</v>
      </c>
      <c r="N803" s="292">
        <v>0</v>
      </c>
    </row>
    <row r="804" spans="1:14" x14ac:dyDescent="0.25">
      <c r="A804" t="s">
        <v>917</v>
      </c>
      <c r="B804" s="39">
        <f t="shared" si="48"/>
        <v>6</v>
      </c>
      <c r="C804" s="39" t="str">
        <f t="shared" si="49"/>
        <v>Tyson</v>
      </c>
      <c r="D804" s="39" t="str">
        <f t="shared" si="50"/>
        <v>Jost</v>
      </c>
      <c r="E804" s="39" t="str">
        <f t="shared" si="51"/>
        <v>Tyson Jost</v>
      </c>
      <c r="F804" t="s">
        <v>1035</v>
      </c>
      <c r="G804" t="s">
        <v>73</v>
      </c>
      <c r="H804" s="292">
        <v>1704170</v>
      </c>
      <c r="I804" s="292">
        <v>1673333</v>
      </c>
      <c r="J804" s="292">
        <v>925000</v>
      </c>
      <c r="K804" s="292">
        <v>832500</v>
      </c>
      <c r="L804" s="292" t="s">
        <v>8</v>
      </c>
      <c r="M804" s="292">
        <v>0</v>
      </c>
      <c r="N804" s="292">
        <v>0</v>
      </c>
    </row>
    <row r="805" spans="1:14" x14ac:dyDescent="0.25">
      <c r="A805" t="s">
        <v>744</v>
      </c>
      <c r="B805" s="39">
        <f t="shared" si="48"/>
        <v>7</v>
      </c>
      <c r="C805" s="39" t="str">
        <f t="shared" si="49"/>
        <v>Vaclav</v>
      </c>
      <c r="D805" s="39" t="str">
        <f t="shared" si="50"/>
        <v>Karabacek</v>
      </c>
      <c r="E805" s="39" t="str">
        <f t="shared" si="51"/>
        <v>Vaclav Karabacek</v>
      </c>
      <c r="F805" t="s">
        <v>1041</v>
      </c>
      <c r="G805" t="s">
        <v>88</v>
      </c>
      <c r="H805" s="292">
        <v>700001</v>
      </c>
      <c r="I805" s="292">
        <v>0</v>
      </c>
      <c r="J805" s="292">
        <v>722222</v>
      </c>
      <c r="K805" s="292" t="s">
        <v>8</v>
      </c>
      <c r="L805" s="292">
        <v>0</v>
      </c>
      <c r="M805" s="292">
        <v>0</v>
      </c>
      <c r="N805" s="292">
        <v>0</v>
      </c>
    </row>
    <row r="806" spans="1:14" x14ac:dyDescent="0.25">
      <c r="A806" t="s">
        <v>613</v>
      </c>
      <c r="B806" s="39">
        <f t="shared" si="48"/>
        <v>7</v>
      </c>
      <c r="C806" s="39" t="str">
        <f t="shared" si="49"/>
        <v>Victor</v>
      </c>
      <c r="D806" s="39" t="str">
        <f t="shared" si="50"/>
        <v>Ejdsell</v>
      </c>
      <c r="E806" s="39" t="str">
        <f t="shared" si="51"/>
        <v>Victor Ejdsell</v>
      </c>
      <c r="F806" t="s">
        <v>1013</v>
      </c>
      <c r="G806" t="s">
        <v>93</v>
      </c>
      <c r="H806" s="292">
        <v>925000</v>
      </c>
      <c r="I806" s="292">
        <v>0</v>
      </c>
      <c r="J806" s="292">
        <v>925000</v>
      </c>
      <c r="K806" s="292" t="s">
        <v>8</v>
      </c>
      <c r="L806" s="292">
        <v>0</v>
      </c>
      <c r="M806" s="292">
        <v>0</v>
      </c>
      <c r="N806" s="292">
        <v>0</v>
      </c>
    </row>
    <row r="807" spans="1:14" x14ac:dyDescent="0.25">
      <c r="A807" t="s">
        <v>335</v>
      </c>
      <c r="B807" s="39">
        <f t="shared" si="48"/>
        <v>7</v>
      </c>
      <c r="C807" s="39" t="str">
        <f t="shared" si="49"/>
        <v>Victor</v>
      </c>
      <c r="D807" s="39" t="str">
        <f t="shared" si="50"/>
        <v>Hedman</v>
      </c>
      <c r="E807" s="39" t="str">
        <f t="shared" si="51"/>
        <v>Victor Hedman</v>
      </c>
      <c r="F807" t="s">
        <v>1021</v>
      </c>
      <c r="G807" t="s">
        <v>382</v>
      </c>
      <c r="H807" s="292">
        <v>7875000</v>
      </c>
      <c r="I807" s="292">
        <v>7875000</v>
      </c>
      <c r="J807" s="292">
        <v>8000000</v>
      </c>
      <c r="K807" s="292">
        <v>8000000</v>
      </c>
      <c r="L807" s="292">
        <v>8000000</v>
      </c>
      <c r="M807" s="292">
        <v>8000000</v>
      </c>
      <c r="N807" s="292">
        <v>8000000</v>
      </c>
    </row>
    <row r="808" spans="1:14" x14ac:dyDescent="0.25">
      <c r="A808" t="s">
        <v>363</v>
      </c>
      <c r="B808" s="39">
        <f t="shared" si="48"/>
        <v>7</v>
      </c>
      <c r="C808" s="39" t="str">
        <f t="shared" si="49"/>
        <v>Victor</v>
      </c>
      <c r="D808" s="39" t="str">
        <f t="shared" si="50"/>
        <v>Mete</v>
      </c>
      <c r="E808" s="39" t="str">
        <f t="shared" si="51"/>
        <v>Victor Mete</v>
      </c>
      <c r="F808" t="s">
        <v>1025</v>
      </c>
      <c r="G808" t="s">
        <v>382</v>
      </c>
      <c r="H808" s="292">
        <v>870000</v>
      </c>
      <c r="I808" s="292">
        <v>870000</v>
      </c>
      <c r="J808" s="292">
        <v>742500</v>
      </c>
      <c r="K808" s="292">
        <v>760000</v>
      </c>
      <c r="L808" s="292" t="s">
        <v>8</v>
      </c>
      <c r="M808" s="292">
        <v>0</v>
      </c>
      <c r="N808" s="292">
        <v>0</v>
      </c>
    </row>
    <row r="809" spans="1:14" x14ac:dyDescent="0.25">
      <c r="A809" t="s">
        <v>360</v>
      </c>
      <c r="B809" s="39">
        <f t="shared" si="48"/>
        <v>7</v>
      </c>
      <c r="C809" s="39" t="str">
        <f t="shared" si="49"/>
        <v>Victor</v>
      </c>
      <c r="D809" s="39" t="str">
        <f t="shared" si="50"/>
        <v>Rask</v>
      </c>
      <c r="E809" s="39" t="str">
        <f t="shared" si="51"/>
        <v>Victor Rask</v>
      </c>
      <c r="F809" t="s">
        <v>1038</v>
      </c>
      <c r="G809" t="s">
        <v>73</v>
      </c>
      <c r="H809" s="292">
        <v>4000000</v>
      </c>
      <c r="I809" s="292">
        <v>4000000</v>
      </c>
      <c r="J809" s="292">
        <v>4000000</v>
      </c>
      <c r="K809" s="292">
        <v>4000000</v>
      </c>
      <c r="L809" s="292">
        <v>4000000</v>
      </c>
      <c r="M809" s="292">
        <v>4000000</v>
      </c>
      <c r="N809" s="292" t="s">
        <v>7</v>
      </c>
    </row>
    <row r="810" spans="1:14" x14ac:dyDescent="0.25">
      <c r="A810" t="s">
        <v>203</v>
      </c>
      <c r="B810" s="39">
        <f t="shared" si="48"/>
        <v>7</v>
      </c>
      <c r="C810" s="39" t="str">
        <f t="shared" si="49"/>
        <v>Viktor</v>
      </c>
      <c r="D810" s="39" t="str">
        <f t="shared" si="50"/>
        <v>Arvidsson</v>
      </c>
      <c r="E810" s="39" t="str">
        <f t="shared" si="51"/>
        <v>Viktor Arvidsson</v>
      </c>
      <c r="F810" t="s">
        <v>1018</v>
      </c>
      <c r="G810" t="s">
        <v>88</v>
      </c>
      <c r="H810" s="292">
        <v>4250000</v>
      </c>
      <c r="I810" s="292">
        <v>4250000</v>
      </c>
      <c r="J810" s="292">
        <v>4250000</v>
      </c>
      <c r="K810" s="292">
        <v>4250000</v>
      </c>
      <c r="L810" s="292">
        <v>4250000</v>
      </c>
      <c r="M810" s="292">
        <v>4250000</v>
      </c>
      <c r="N810" s="292">
        <v>4250000</v>
      </c>
    </row>
    <row r="811" spans="1:14" x14ac:dyDescent="0.25">
      <c r="A811" t="s">
        <v>1140</v>
      </c>
      <c r="B811" s="39">
        <f t="shared" si="48"/>
        <v>5</v>
      </c>
      <c r="C811" s="39" t="str">
        <f t="shared" si="49"/>
        <v>Vili</v>
      </c>
      <c r="D811" s="39" t="str">
        <f t="shared" si="50"/>
        <v>Saarijarvi</v>
      </c>
      <c r="E811" s="39" t="str">
        <f t="shared" si="51"/>
        <v>Vili Saarijarvi</v>
      </c>
      <c r="F811" t="s">
        <v>1037</v>
      </c>
      <c r="G811" t="s">
        <v>82</v>
      </c>
      <c r="H811" s="292">
        <v>894167</v>
      </c>
      <c r="I811" s="292">
        <v>0</v>
      </c>
      <c r="J811" s="292">
        <v>650000</v>
      </c>
      <c r="K811" s="292" t="s">
        <v>8</v>
      </c>
      <c r="L811" s="292">
        <v>0</v>
      </c>
      <c r="M811" s="292">
        <v>0</v>
      </c>
      <c r="N811" s="292">
        <v>0</v>
      </c>
    </row>
    <row r="812" spans="1:14" x14ac:dyDescent="0.25">
      <c r="A812" t="s">
        <v>412</v>
      </c>
      <c r="B812" s="39">
        <f t="shared" si="48"/>
        <v>6</v>
      </c>
      <c r="C812" s="39" t="str">
        <f t="shared" si="49"/>
        <v>Ville</v>
      </c>
      <c r="D812" s="39" t="str">
        <f t="shared" si="50"/>
        <v>Husso</v>
      </c>
      <c r="E812" s="39" t="str">
        <f t="shared" si="51"/>
        <v>Ville Husso</v>
      </c>
      <c r="F812" t="s">
        <v>1028</v>
      </c>
      <c r="G812" t="s">
        <v>127</v>
      </c>
      <c r="H812" s="292">
        <v>925000</v>
      </c>
      <c r="I812" s="292">
        <v>0</v>
      </c>
      <c r="J812" s="292">
        <v>925000</v>
      </c>
      <c r="K812" s="292" t="s">
        <v>8</v>
      </c>
      <c r="L812" s="292">
        <v>0</v>
      </c>
      <c r="M812" s="292">
        <v>0</v>
      </c>
      <c r="N812" s="292">
        <v>0</v>
      </c>
    </row>
    <row r="813" spans="1:14" x14ac:dyDescent="0.25">
      <c r="A813" t="s">
        <v>409</v>
      </c>
      <c r="B813" s="39">
        <f t="shared" si="48"/>
        <v>6</v>
      </c>
      <c r="C813" s="39" t="str">
        <f t="shared" si="49"/>
        <v>Vince</v>
      </c>
      <c r="D813" s="39" t="str">
        <f t="shared" si="50"/>
        <v>Dunn</v>
      </c>
      <c r="E813" s="39" t="str">
        <f t="shared" si="51"/>
        <v>Vince Dunn</v>
      </c>
      <c r="F813" t="s">
        <v>1028</v>
      </c>
      <c r="G813" t="s">
        <v>382</v>
      </c>
      <c r="H813" s="292">
        <v>894167</v>
      </c>
      <c r="I813" s="292">
        <v>888333</v>
      </c>
      <c r="J813" s="292">
        <v>775000</v>
      </c>
      <c r="K813" s="292">
        <v>775000</v>
      </c>
      <c r="L813" s="292" t="s">
        <v>7</v>
      </c>
      <c r="M813" s="292">
        <v>0</v>
      </c>
      <c r="N813" s="292">
        <v>0</v>
      </c>
    </row>
    <row r="814" spans="1:14" x14ac:dyDescent="0.25">
      <c r="A814" t="s">
        <v>671</v>
      </c>
      <c r="B814" s="39">
        <f t="shared" si="48"/>
        <v>6</v>
      </c>
      <c r="C814" s="39" t="str">
        <f t="shared" si="49"/>
        <v>Vince</v>
      </c>
      <c r="D814" s="39" t="str">
        <f t="shared" si="50"/>
        <v>Pedrie</v>
      </c>
      <c r="E814" s="39" t="str">
        <f t="shared" si="51"/>
        <v>Vince Pedrie</v>
      </c>
      <c r="F814" t="s">
        <v>1020</v>
      </c>
      <c r="G814" t="s">
        <v>82</v>
      </c>
      <c r="H814" s="292">
        <v>925000</v>
      </c>
      <c r="I814" s="292">
        <v>0</v>
      </c>
      <c r="J814" s="292">
        <v>792500</v>
      </c>
      <c r="K814" s="292" t="s">
        <v>8</v>
      </c>
      <c r="L814" s="292">
        <v>0</v>
      </c>
      <c r="M814" s="292">
        <v>0</v>
      </c>
      <c r="N814" s="292">
        <v>0</v>
      </c>
    </row>
    <row r="815" spans="1:14" x14ac:dyDescent="0.25">
      <c r="A815" t="s">
        <v>947</v>
      </c>
      <c r="B815" s="39">
        <f t="shared" si="48"/>
        <v>8</v>
      </c>
      <c r="C815" s="39" t="str">
        <f t="shared" si="49"/>
        <v>Vincent</v>
      </c>
      <c r="D815" s="39" t="str">
        <f t="shared" si="50"/>
        <v>LoVerde</v>
      </c>
      <c r="E815" s="39" t="str">
        <f t="shared" si="51"/>
        <v>Vincent LoVerde</v>
      </c>
      <c r="F815" t="s">
        <v>1036</v>
      </c>
      <c r="G815" t="s">
        <v>82</v>
      </c>
      <c r="H815" s="292">
        <v>725000</v>
      </c>
      <c r="I815" s="292">
        <v>0</v>
      </c>
      <c r="J815" s="292">
        <v>750000</v>
      </c>
      <c r="K815" s="292" t="s">
        <v>7</v>
      </c>
      <c r="L815" s="292">
        <v>0</v>
      </c>
      <c r="M815" s="292">
        <v>0</v>
      </c>
      <c r="N815" s="292">
        <v>0</v>
      </c>
    </row>
    <row r="816" spans="1:14" x14ac:dyDescent="0.25">
      <c r="A816" t="s">
        <v>228</v>
      </c>
      <c r="B816" s="39">
        <f t="shared" si="48"/>
        <v>8</v>
      </c>
      <c r="C816" s="39" t="str">
        <f t="shared" si="49"/>
        <v>Vincent</v>
      </c>
      <c r="D816" s="39" t="str">
        <f t="shared" si="50"/>
        <v>Trocheck</v>
      </c>
      <c r="E816" s="39" t="str">
        <f t="shared" si="51"/>
        <v>Vincent Trocheck</v>
      </c>
      <c r="F816" t="s">
        <v>1029</v>
      </c>
      <c r="G816" t="s">
        <v>73</v>
      </c>
      <c r="H816" s="292">
        <v>4750000</v>
      </c>
      <c r="I816" s="292">
        <v>4750000</v>
      </c>
      <c r="J816" s="292">
        <v>5250000</v>
      </c>
      <c r="K816" s="292">
        <v>5250000</v>
      </c>
      <c r="L816" s="292">
        <v>3500000</v>
      </c>
      <c r="M816" s="292">
        <v>6250000</v>
      </c>
      <c r="N816" s="292" t="s">
        <v>7</v>
      </c>
    </row>
    <row r="817" spans="1:14" x14ac:dyDescent="0.25">
      <c r="A817" t="s">
        <v>665</v>
      </c>
      <c r="B817" s="39">
        <f t="shared" si="48"/>
        <v>6</v>
      </c>
      <c r="C817" s="39" t="str">
        <f t="shared" si="49"/>
        <v>Vinni</v>
      </c>
      <c r="D817" s="39" t="str">
        <f t="shared" si="50"/>
        <v>Lettieri</v>
      </c>
      <c r="E817" s="39" t="str">
        <f t="shared" si="51"/>
        <v>Vinni Lettieri</v>
      </c>
      <c r="F817" t="s">
        <v>1020</v>
      </c>
      <c r="G817" t="s">
        <v>73</v>
      </c>
      <c r="H817" s="292">
        <v>925000</v>
      </c>
      <c r="I817" s="292">
        <v>0</v>
      </c>
      <c r="J817" s="292">
        <v>925000</v>
      </c>
      <c r="K817" s="292" t="s">
        <v>8</v>
      </c>
      <c r="L817" s="292">
        <v>0</v>
      </c>
      <c r="M817" s="292">
        <v>0</v>
      </c>
      <c r="N817" s="292">
        <v>0</v>
      </c>
    </row>
    <row r="818" spans="1:14" x14ac:dyDescent="0.25">
      <c r="A818" t="s">
        <v>652</v>
      </c>
      <c r="B818" s="39">
        <f t="shared" si="48"/>
        <v>7</v>
      </c>
      <c r="C818" s="39" t="str">
        <f t="shared" si="49"/>
        <v>Vitaly</v>
      </c>
      <c r="D818" s="39" t="str">
        <f t="shared" si="50"/>
        <v>Abramov</v>
      </c>
      <c r="E818" s="39" t="str">
        <f t="shared" si="51"/>
        <v>Vitaly Abramov</v>
      </c>
      <c r="F818" t="s">
        <v>1030</v>
      </c>
      <c r="G818" t="s">
        <v>88</v>
      </c>
      <c r="H818" s="292">
        <v>925000</v>
      </c>
      <c r="I818" s="292">
        <v>0</v>
      </c>
      <c r="J818" s="292">
        <v>842500</v>
      </c>
      <c r="K818" s="292" t="s">
        <v>8</v>
      </c>
      <c r="L818" s="292">
        <v>0</v>
      </c>
      <c r="M818" s="292">
        <v>0</v>
      </c>
      <c r="N818" s="292">
        <v>0</v>
      </c>
    </row>
    <row r="819" spans="1:14" x14ac:dyDescent="0.25">
      <c r="A819" t="s">
        <v>454</v>
      </c>
      <c r="B819" s="39">
        <f t="shared" si="48"/>
        <v>6</v>
      </c>
      <c r="C819" s="39" t="str">
        <f t="shared" si="49"/>
        <v>Vitek</v>
      </c>
      <c r="D819" s="39" t="str">
        <f t="shared" si="50"/>
        <v>Vanecek</v>
      </c>
      <c r="E819" s="39" t="str">
        <f t="shared" si="51"/>
        <v>Vitek Vanecek</v>
      </c>
      <c r="F819" t="s">
        <v>1015</v>
      </c>
      <c r="G819" t="s">
        <v>127</v>
      </c>
      <c r="H819" s="292">
        <v>863333</v>
      </c>
      <c r="I819" s="292">
        <v>0</v>
      </c>
      <c r="J819" s="292">
        <v>750000</v>
      </c>
      <c r="K819" s="292" t="s">
        <v>8</v>
      </c>
      <c r="L819" s="292">
        <v>0</v>
      </c>
      <c r="M819" s="292">
        <v>0</v>
      </c>
      <c r="N819" s="292">
        <v>0</v>
      </c>
    </row>
    <row r="820" spans="1:14" x14ac:dyDescent="0.25">
      <c r="A820" t="s">
        <v>1106</v>
      </c>
      <c r="B820" s="39">
        <f t="shared" si="48"/>
        <v>9</v>
      </c>
      <c r="C820" s="39" t="str">
        <f t="shared" si="49"/>
        <v>Vladimir</v>
      </c>
      <c r="D820" s="39" t="str">
        <f t="shared" si="50"/>
        <v>Sobotka</v>
      </c>
      <c r="E820" s="39" t="str">
        <f t="shared" si="51"/>
        <v>Vladimir Sobotka</v>
      </c>
      <c r="F820" t="s">
        <v>1041</v>
      </c>
      <c r="G820" t="s">
        <v>73</v>
      </c>
      <c r="H820" s="292">
        <v>3500000</v>
      </c>
      <c r="I820" s="292">
        <v>3500000</v>
      </c>
      <c r="J820" s="292">
        <v>3500000</v>
      </c>
      <c r="K820" s="292">
        <v>3000000</v>
      </c>
      <c r="L820" s="292" t="s">
        <v>7</v>
      </c>
      <c r="M820" s="292">
        <v>0</v>
      </c>
      <c r="N820" s="292">
        <v>0</v>
      </c>
    </row>
    <row r="821" spans="1:14" x14ac:dyDescent="0.25">
      <c r="A821" t="s">
        <v>227</v>
      </c>
      <c r="B821" s="39">
        <f t="shared" si="48"/>
        <v>9</v>
      </c>
      <c r="C821" s="39" t="str">
        <f t="shared" si="49"/>
        <v>Vladimir</v>
      </c>
      <c r="D821" s="39" t="str">
        <f t="shared" si="50"/>
        <v>Tarasenko</v>
      </c>
      <c r="E821" s="39" t="str">
        <f t="shared" si="51"/>
        <v>Vladimir Tarasenko</v>
      </c>
      <c r="F821" t="s">
        <v>1028</v>
      </c>
      <c r="G821" t="s">
        <v>88</v>
      </c>
      <c r="H821" s="292">
        <v>7500000</v>
      </c>
      <c r="I821" s="292">
        <v>7500000</v>
      </c>
      <c r="J821" s="292">
        <v>7000000</v>
      </c>
      <c r="K821" s="292">
        <v>9500000</v>
      </c>
      <c r="L821" s="292">
        <v>5500000</v>
      </c>
      <c r="M821" s="292">
        <v>9500000</v>
      </c>
      <c r="N821" s="292">
        <v>5500000</v>
      </c>
    </row>
    <row r="822" spans="1:14" x14ac:dyDescent="0.25">
      <c r="A822" t="s">
        <v>925</v>
      </c>
      <c r="B822" s="39">
        <f t="shared" si="48"/>
        <v>10</v>
      </c>
      <c r="C822" s="39" t="str">
        <f t="shared" si="49"/>
        <v>Vladislav</v>
      </c>
      <c r="D822" s="39" t="str">
        <f t="shared" si="50"/>
        <v>Kamenev</v>
      </c>
      <c r="E822" s="39" t="str">
        <f t="shared" si="51"/>
        <v>Vladislav Kamenev</v>
      </c>
      <c r="F822" t="s">
        <v>1035</v>
      </c>
      <c r="G822" t="s">
        <v>93</v>
      </c>
      <c r="H822" s="292">
        <v>894167</v>
      </c>
      <c r="I822" s="292">
        <v>0</v>
      </c>
      <c r="J822" s="292">
        <v>832500</v>
      </c>
      <c r="K822" s="292" t="s">
        <v>8</v>
      </c>
      <c r="L822" s="292">
        <v>0</v>
      </c>
      <c r="M822" s="292">
        <v>0</v>
      </c>
      <c r="N822" s="292">
        <v>0</v>
      </c>
    </row>
    <row r="823" spans="1:14" x14ac:dyDescent="0.25">
      <c r="A823" t="s">
        <v>987</v>
      </c>
      <c r="B823" s="39">
        <f t="shared" si="48"/>
        <v>7</v>
      </c>
      <c r="C823" s="39" t="str">
        <f t="shared" si="49"/>
        <v>Warren</v>
      </c>
      <c r="D823" s="39" t="str">
        <f t="shared" si="50"/>
        <v>Foegele</v>
      </c>
      <c r="E823" s="39" t="str">
        <f t="shared" si="51"/>
        <v>Warren Foegele</v>
      </c>
      <c r="F823" t="s">
        <v>1038</v>
      </c>
      <c r="G823" t="s">
        <v>93</v>
      </c>
      <c r="H823" s="292">
        <v>800000</v>
      </c>
      <c r="I823" s="292">
        <v>800000</v>
      </c>
      <c r="J823" s="292">
        <v>730000</v>
      </c>
      <c r="K823" s="292">
        <v>780000</v>
      </c>
      <c r="L823" s="292" t="s">
        <v>8</v>
      </c>
      <c r="M823" s="292">
        <v>0</v>
      </c>
      <c r="N823" s="292">
        <v>0</v>
      </c>
    </row>
    <row r="824" spans="1:14" x14ac:dyDescent="0.25">
      <c r="A824" t="s">
        <v>260</v>
      </c>
      <c r="B824" s="39">
        <f t="shared" si="48"/>
        <v>6</v>
      </c>
      <c r="C824" s="39" t="str">
        <f t="shared" si="49"/>
        <v>Wayne</v>
      </c>
      <c r="D824" s="39" t="str">
        <f t="shared" si="50"/>
        <v>Simmonds</v>
      </c>
      <c r="E824" s="39" t="str">
        <f t="shared" si="51"/>
        <v>Wayne Simmonds</v>
      </c>
      <c r="F824" t="s">
        <v>1023</v>
      </c>
      <c r="G824" t="s">
        <v>88</v>
      </c>
      <c r="H824" s="292">
        <v>3975000</v>
      </c>
      <c r="I824" s="292">
        <v>0</v>
      </c>
      <c r="J824" s="292">
        <v>5000000</v>
      </c>
      <c r="K824" s="292" t="s">
        <v>7</v>
      </c>
      <c r="L824" s="292">
        <v>0</v>
      </c>
      <c r="M824" s="292">
        <v>0</v>
      </c>
      <c r="N824" s="292">
        <v>0</v>
      </c>
    </row>
    <row r="825" spans="1:14" x14ac:dyDescent="0.25">
      <c r="A825" t="s">
        <v>354</v>
      </c>
      <c r="B825" s="39">
        <f t="shared" si="48"/>
        <v>5</v>
      </c>
      <c r="C825" s="39" t="str">
        <f t="shared" si="49"/>
        <v>Will</v>
      </c>
      <c r="D825" s="39" t="str">
        <f t="shared" si="50"/>
        <v>Butcher</v>
      </c>
      <c r="E825" s="39" t="str">
        <f t="shared" si="51"/>
        <v>Will Butcher</v>
      </c>
      <c r="F825" t="s">
        <v>1040</v>
      </c>
      <c r="G825" t="s">
        <v>382</v>
      </c>
      <c r="H825" s="292">
        <v>3775000</v>
      </c>
      <c r="I825" s="292">
        <v>0</v>
      </c>
      <c r="J825" s="292">
        <v>925000</v>
      </c>
      <c r="K825" s="292" t="s">
        <v>8</v>
      </c>
      <c r="L825" s="292">
        <v>0</v>
      </c>
      <c r="M825" s="292">
        <v>0</v>
      </c>
      <c r="N825" s="292">
        <v>0</v>
      </c>
    </row>
    <row r="826" spans="1:14" x14ac:dyDescent="0.25">
      <c r="A826" t="s">
        <v>790</v>
      </c>
      <c r="B826" s="39">
        <f t="shared" si="48"/>
        <v>7</v>
      </c>
      <c r="C826" s="39" t="str">
        <f t="shared" si="49"/>
        <v>Xavier</v>
      </c>
      <c r="D826" s="39" t="str">
        <f t="shared" si="50"/>
        <v>Ouellet</v>
      </c>
      <c r="E826" s="39" t="str">
        <f t="shared" si="51"/>
        <v>Xavier Ouellet</v>
      </c>
      <c r="F826" t="s">
        <v>1037</v>
      </c>
      <c r="G826" t="s">
        <v>382</v>
      </c>
      <c r="H826" s="292">
        <v>1250000</v>
      </c>
      <c r="I826" s="292">
        <v>0</v>
      </c>
      <c r="J826" s="292">
        <v>1300000</v>
      </c>
      <c r="K826" s="292" t="s">
        <v>8</v>
      </c>
      <c r="L826" s="292">
        <v>0</v>
      </c>
      <c r="M826" s="292">
        <v>0</v>
      </c>
      <c r="N826" s="292">
        <v>0</v>
      </c>
    </row>
    <row r="827" spans="1:14" x14ac:dyDescent="0.25">
      <c r="A827" t="s">
        <v>776</v>
      </c>
      <c r="B827" s="39">
        <f t="shared" si="48"/>
        <v>6</v>
      </c>
      <c r="C827" s="39" t="str">
        <f t="shared" si="49"/>
        <v>Yakov</v>
      </c>
      <c r="D827" s="39" t="str">
        <f t="shared" si="50"/>
        <v>Trenin</v>
      </c>
      <c r="E827" s="39" t="str">
        <f t="shared" si="51"/>
        <v>Yakov Trenin</v>
      </c>
      <c r="F827" t="s">
        <v>1018</v>
      </c>
      <c r="G827" t="s">
        <v>73</v>
      </c>
      <c r="H827" s="292">
        <v>894167</v>
      </c>
      <c r="I827" s="292">
        <v>0</v>
      </c>
      <c r="J827" s="292">
        <v>750000</v>
      </c>
      <c r="K827" s="292" t="s">
        <v>8</v>
      </c>
      <c r="L827" s="292">
        <v>0</v>
      </c>
      <c r="M827" s="292">
        <v>0</v>
      </c>
      <c r="N827" s="292">
        <v>0</v>
      </c>
    </row>
    <row r="828" spans="1:14" x14ac:dyDescent="0.25">
      <c r="A828" t="s">
        <v>364</v>
      </c>
      <c r="B828" s="39">
        <f t="shared" si="48"/>
        <v>6</v>
      </c>
      <c r="C828" s="39" t="str">
        <f t="shared" si="49"/>
        <v>Yanni</v>
      </c>
      <c r="D828" s="39" t="str">
        <f t="shared" si="50"/>
        <v>Gourde</v>
      </c>
      <c r="E828" s="39" t="str">
        <f t="shared" si="51"/>
        <v>Yanni Gourde</v>
      </c>
      <c r="F828" t="s">
        <v>1021</v>
      </c>
      <c r="G828" t="s">
        <v>93</v>
      </c>
      <c r="H828" s="292">
        <v>1000000</v>
      </c>
      <c r="I828" s="292">
        <v>0</v>
      </c>
      <c r="J828" s="292">
        <v>1000000</v>
      </c>
      <c r="K828" s="292" t="s">
        <v>7</v>
      </c>
      <c r="L828" s="292">
        <v>0</v>
      </c>
      <c r="M828" s="292">
        <v>0</v>
      </c>
      <c r="N828" s="292">
        <v>0</v>
      </c>
    </row>
    <row r="829" spans="1:14" x14ac:dyDescent="0.25">
      <c r="A829" t="s">
        <v>833</v>
      </c>
      <c r="B829" s="39">
        <f t="shared" si="48"/>
        <v>10</v>
      </c>
      <c r="C829" s="39" t="str">
        <f t="shared" si="49"/>
        <v>Yan-Pavel</v>
      </c>
      <c r="D829" s="39" t="str">
        <f t="shared" si="50"/>
        <v>Laplante</v>
      </c>
      <c r="E829" s="39" t="str">
        <f t="shared" si="51"/>
        <v>Yan-Pavel Laplante</v>
      </c>
      <c r="F829" t="s">
        <v>1039</v>
      </c>
      <c r="G829" t="s">
        <v>73</v>
      </c>
      <c r="H829" s="292">
        <v>925000</v>
      </c>
      <c r="I829" s="292">
        <v>0</v>
      </c>
      <c r="J829" s="292">
        <v>925000</v>
      </c>
      <c r="K829" s="292" t="s">
        <v>8</v>
      </c>
      <c r="L829" s="292">
        <v>0</v>
      </c>
      <c r="M829" s="292">
        <v>0</v>
      </c>
      <c r="N829" s="292">
        <v>0</v>
      </c>
    </row>
    <row r="830" spans="1:14" x14ac:dyDescent="0.25">
      <c r="A830" t="s">
        <v>1134</v>
      </c>
      <c r="B830" s="39">
        <f t="shared" si="48"/>
        <v>9</v>
      </c>
      <c r="C830" s="39" t="str">
        <f t="shared" si="49"/>
        <v>Yaroslav</v>
      </c>
      <c r="D830" s="39" t="str">
        <f t="shared" si="50"/>
        <v>Dyblenko</v>
      </c>
      <c r="E830" s="39" t="str">
        <f t="shared" si="51"/>
        <v>Yaroslav Dyblenko</v>
      </c>
      <c r="F830" t="s">
        <v>1040</v>
      </c>
      <c r="G830" t="s">
        <v>82</v>
      </c>
      <c r="H830" s="292">
        <v>925000</v>
      </c>
      <c r="I830" s="292">
        <v>0</v>
      </c>
      <c r="J830" s="292">
        <v>842500</v>
      </c>
      <c r="K830" s="292" t="s">
        <v>8</v>
      </c>
      <c r="L830" s="292">
        <v>0</v>
      </c>
      <c r="M830" s="292">
        <v>0</v>
      </c>
      <c r="N830" s="292">
        <v>0</v>
      </c>
    </row>
    <row r="831" spans="1:14" x14ac:dyDescent="0.25">
      <c r="A831" t="s">
        <v>654</v>
      </c>
      <c r="B831" s="39">
        <f t="shared" si="48"/>
        <v>4</v>
      </c>
      <c r="C831" s="39" t="str">
        <f t="shared" si="49"/>
        <v>Zac</v>
      </c>
      <c r="D831" s="39" t="str">
        <f t="shared" si="50"/>
        <v>Dalpe</v>
      </c>
      <c r="E831" s="39" t="str">
        <f t="shared" si="51"/>
        <v>Zac Dalpe</v>
      </c>
      <c r="F831" t="s">
        <v>1030</v>
      </c>
      <c r="G831" t="s">
        <v>73</v>
      </c>
      <c r="H831" s="292">
        <v>725000</v>
      </c>
      <c r="I831" s="292">
        <v>0</v>
      </c>
      <c r="J831" s="292">
        <v>750000</v>
      </c>
      <c r="K831" s="292" t="s">
        <v>7</v>
      </c>
      <c r="L831" s="292">
        <v>0</v>
      </c>
      <c r="M831" s="292">
        <v>0</v>
      </c>
      <c r="N831" s="292">
        <v>0</v>
      </c>
    </row>
    <row r="832" spans="1:14" x14ac:dyDescent="0.25">
      <c r="A832" t="s">
        <v>430</v>
      </c>
      <c r="B832" s="39">
        <f t="shared" si="48"/>
        <v>5</v>
      </c>
      <c r="C832" s="39" t="str">
        <f t="shared" si="49"/>
        <v>Zach</v>
      </c>
      <c r="D832" s="39" t="str">
        <f t="shared" si="50"/>
        <v>Aston-Reese</v>
      </c>
      <c r="E832" s="39" t="str">
        <f t="shared" si="51"/>
        <v>Zach Aston-Reese</v>
      </c>
      <c r="F832" t="s">
        <v>1016</v>
      </c>
      <c r="G832" t="s">
        <v>93</v>
      </c>
      <c r="H832" s="292">
        <v>925000</v>
      </c>
      <c r="I832" s="292">
        <v>0</v>
      </c>
      <c r="J832" s="292">
        <v>925000</v>
      </c>
      <c r="K832" s="292" t="s">
        <v>8</v>
      </c>
      <c r="L832" s="292">
        <v>0</v>
      </c>
      <c r="M832" s="292">
        <v>0</v>
      </c>
      <c r="N832" s="292">
        <v>0</v>
      </c>
    </row>
    <row r="833" spans="1:14" x14ac:dyDescent="0.25">
      <c r="A833" t="s">
        <v>1082</v>
      </c>
      <c r="B833" s="39">
        <f t="shared" si="48"/>
        <v>5</v>
      </c>
      <c r="C833" s="39" t="str">
        <f t="shared" si="49"/>
        <v>Zach</v>
      </c>
      <c r="D833" s="39" t="str">
        <f t="shared" si="50"/>
        <v>Bogosian</v>
      </c>
      <c r="E833" s="39" t="str">
        <f t="shared" si="51"/>
        <v>Zach Bogosian</v>
      </c>
      <c r="F833" t="s">
        <v>1041</v>
      </c>
      <c r="G833" t="s">
        <v>381</v>
      </c>
      <c r="H833" s="292">
        <v>5142860</v>
      </c>
      <c r="I833" s="292">
        <v>5142860</v>
      </c>
      <c r="J833" s="292">
        <v>6000000</v>
      </c>
      <c r="K833" s="292">
        <v>6000000</v>
      </c>
      <c r="L833" s="292" t="s">
        <v>7</v>
      </c>
      <c r="M833" s="292">
        <v>0</v>
      </c>
      <c r="N833" s="292">
        <v>0</v>
      </c>
    </row>
    <row r="834" spans="1:14" x14ac:dyDescent="0.25">
      <c r="A834" t="s">
        <v>1154</v>
      </c>
      <c r="B834" s="39">
        <f t="shared" si="48"/>
        <v>5</v>
      </c>
      <c r="C834" s="39" t="str">
        <f t="shared" si="49"/>
        <v>Zach</v>
      </c>
      <c r="D834" s="39" t="str">
        <f t="shared" si="50"/>
        <v>Fucale</v>
      </c>
      <c r="E834" s="39" t="str">
        <f t="shared" si="51"/>
        <v>Zach Fucale</v>
      </c>
      <c r="F834" t="s">
        <v>1043</v>
      </c>
      <c r="G834" t="s">
        <v>127</v>
      </c>
      <c r="H834" s="292">
        <v>650000</v>
      </c>
      <c r="I834" s="292">
        <v>0</v>
      </c>
      <c r="J834" s="292">
        <v>650000</v>
      </c>
      <c r="K834" s="292" t="s">
        <v>8</v>
      </c>
      <c r="L834" s="292">
        <v>0</v>
      </c>
      <c r="M834" s="292">
        <v>0</v>
      </c>
      <c r="N834" s="292">
        <v>0</v>
      </c>
    </row>
    <row r="835" spans="1:14" x14ac:dyDescent="0.25">
      <c r="A835" t="s">
        <v>933</v>
      </c>
      <c r="B835" s="39">
        <f t="shared" ref="B835:B843" si="52">SEARCH(" ",A835,1)</f>
        <v>5</v>
      </c>
      <c r="C835" s="39" t="str">
        <f t="shared" ref="C835:C843" si="53">LEFT(A835,B835-1)</f>
        <v>Zach</v>
      </c>
      <c r="D835" s="39" t="str">
        <f t="shared" ref="D835:D843" si="54">MID(A835,B835+1,LEN(A835)-B835)</f>
        <v>Hyman</v>
      </c>
      <c r="E835" s="39" t="str">
        <f t="shared" ref="E835:E843" si="55">C835&amp;" "&amp;D835</f>
        <v>Zach Hyman</v>
      </c>
      <c r="F835" t="s">
        <v>1036</v>
      </c>
      <c r="G835" t="s">
        <v>93</v>
      </c>
      <c r="H835" s="292">
        <v>2250000</v>
      </c>
      <c r="I835" s="292">
        <v>2250000</v>
      </c>
      <c r="J835" s="292">
        <v>2000000</v>
      </c>
      <c r="K835" s="292">
        <v>2500000</v>
      </c>
      <c r="L835" s="292">
        <v>2500000</v>
      </c>
      <c r="M835" s="292" t="s">
        <v>7</v>
      </c>
      <c r="N835" s="292">
        <v>0</v>
      </c>
    </row>
    <row r="836" spans="1:14" x14ac:dyDescent="0.25">
      <c r="A836" t="s">
        <v>1051</v>
      </c>
      <c r="B836" s="39">
        <f t="shared" si="52"/>
        <v>5</v>
      </c>
      <c r="C836" s="39" t="str">
        <f t="shared" si="53"/>
        <v>Zach</v>
      </c>
      <c r="D836" s="39" t="str">
        <f t="shared" si="54"/>
        <v>Parise</v>
      </c>
      <c r="E836" s="39" t="str">
        <f t="shared" si="55"/>
        <v>Zach Parise</v>
      </c>
      <c r="F836" t="s">
        <v>1027</v>
      </c>
      <c r="G836" t="s">
        <v>93</v>
      </c>
      <c r="H836" s="292">
        <v>7538460</v>
      </c>
      <c r="I836" s="292">
        <v>7538460</v>
      </c>
      <c r="J836" s="292">
        <v>9000000</v>
      </c>
      <c r="K836" s="292">
        <v>9000000</v>
      </c>
      <c r="L836" s="292">
        <v>8000000</v>
      </c>
      <c r="M836" s="292">
        <v>6000000</v>
      </c>
      <c r="N836" s="292">
        <v>2000000</v>
      </c>
    </row>
    <row r="837" spans="1:14" x14ac:dyDescent="0.25">
      <c r="A837" t="s">
        <v>1113</v>
      </c>
      <c r="B837" s="39">
        <f t="shared" si="52"/>
        <v>5</v>
      </c>
      <c r="C837" s="39" t="str">
        <f t="shared" si="53"/>
        <v>Zach</v>
      </c>
      <c r="D837" s="39" t="str">
        <f t="shared" si="54"/>
        <v>Werenski</v>
      </c>
      <c r="E837" s="39" t="str">
        <f t="shared" si="55"/>
        <v>Zach Werenski</v>
      </c>
      <c r="F837" t="s">
        <v>1030</v>
      </c>
      <c r="G837" t="s">
        <v>382</v>
      </c>
      <c r="H837" s="292">
        <v>1775000</v>
      </c>
      <c r="I837" s="292">
        <v>0</v>
      </c>
      <c r="J837" s="292">
        <v>925000</v>
      </c>
      <c r="K837" s="292" t="s">
        <v>8</v>
      </c>
      <c r="L837" s="292">
        <v>0</v>
      </c>
      <c r="M837" s="292">
        <v>0</v>
      </c>
      <c r="N837" s="292">
        <v>0</v>
      </c>
    </row>
    <row r="838" spans="1:14" x14ac:dyDescent="0.25">
      <c r="A838" t="s">
        <v>1119</v>
      </c>
      <c r="B838" s="39">
        <f t="shared" si="52"/>
        <v>8</v>
      </c>
      <c r="C838" s="39" t="str">
        <f t="shared" si="53"/>
        <v>Zachary</v>
      </c>
      <c r="D838" s="39" t="str">
        <f t="shared" si="54"/>
        <v>Senyshyn</v>
      </c>
      <c r="E838" s="39" t="str">
        <f t="shared" si="55"/>
        <v>Zachary Senyshyn</v>
      </c>
      <c r="F838" t="s">
        <v>1032</v>
      </c>
      <c r="G838" t="s">
        <v>88</v>
      </c>
      <c r="H838" s="292">
        <v>1288330</v>
      </c>
      <c r="I838" s="292">
        <v>1288330</v>
      </c>
      <c r="J838" s="292">
        <v>832500</v>
      </c>
      <c r="K838" s="292">
        <v>832500</v>
      </c>
      <c r="L838" s="292" t="s">
        <v>8</v>
      </c>
      <c r="M838" s="292">
        <v>0</v>
      </c>
      <c r="N838" s="292">
        <v>0</v>
      </c>
    </row>
    <row r="839" spans="1:14" x14ac:dyDescent="0.25">
      <c r="A839" t="s">
        <v>556</v>
      </c>
      <c r="B839" s="39">
        <f t="shared" si="52"/>
        <v>5</v>
      </c>
      <c r="C839" s="39" t="str">
        <f t="shared" si="53"/>
        <v>Zack</v>
      </c>
      <c r="D839" s="39" t="str">
        <f t="shared" si="54"/>
        <v>Kassian</v>
      </c>
      <c r="E839" s="39" t="str">
        <f t="shared" si="55"/>
        <v>Zack Kassian</v>
      </c>
      <c r="F839" t="s">
        <v>1022</v>
      </c>
      <c r="G839" t="s">
        <v>88</v>
      </c>
      <c r="H839" s="292">
        <v>1950000</v>
      </c>
      <c r="I839" s="292">
        <v>1950000</v>
      </c>
      <c r="J839" s="292">
        <v>2000000</v>
      </c>
      <c r="K839" s="292">
        <v>2000000</v>
      </c>
      <c r="L839" s="292" t="s">
        <v>7</v>
      </c>
      <c r="M839" s="292">
        <v>0</v>
      </c>
      <c r="N839" s="292">
        <v>0</v>
      </c>
    </row>
    <row r="840" spans="1:14" x14ac:dyDescent="0.25">
      <c r="A840" t="s">
        <v>832</v>
      </c>
      <c r="B840" s="39">
        <f t="shared" si="52"/>
        <v>5</v>
      </c>
      <c r="C840" s="39" t="str">
        <f t="shared" si="53"/>
        <v>Zack</v>
      </c>
      <c r="D840" s="39" t="str">
        <f t="shared" si="54"/>
        <v>MacEwen</v>
      </c>
      <c r="E840" s="39" t="str">
        <f t="shared" si="55"/>
        <v>Zack MacEwen</v>
      </c>
      <c r="F840" t="s">
        <v>1039</v>
      </c>
      <c r="G840" t="s">
        <v>73</v>
      </c>
      <c r="H840" s="292">
        <v>995833</v>
      </c>
      <c r="I840" s="292">
        <v>995833</v>
      </c>
      <c r="J840" s="292">
        <v>825000</v>
      </c>
      <c r="K840" s="292">
        <v>925000</v>
      </c>
      <c r="L840" s="292" t="s">
        <v>8</v>
      </c>
      <c r="M840" s="292">
        <v>0</v>
      </c>
      <c r="N840" s="292">
        <v>0</v>
      </c>
    </row>
    <row r="841" spans="1:14" x14ac:dyDescent="0.25">
      <c r="A841" t="s">
        <v>680</v>
      </c>
      <c r="B841" s="39">
        <f t="shared" si="52"/>
        <v>5</v>
      </c>
      <c r="C841" s="39" t="str">
        <f t="shared" si="53"/>
        <v>Zack</v>
      </c>
      <c r="D841" s="39" t="str">
        <f t="shared" si="54"/>
        <v>Smith</v>
      </c>
      <c r="E841" s="39" t="str">
        <f t="shared" si="55"/>
        <v>Zack Smith</v>
      </c>
      <c r="F841" t="s">
        <v>1031</v>
      </c>
      <c r="G841" t="s">
        <v>73</v>
      </c>
      <c r="H841" s="292">
        <v>3250000</v>
      </c>
      <c r="I841" s="292">
        <v>3250000</v>
      </c>
      <c r="J841" s="292">
        <v>3250000</v>
      </c>
      <c r="K841" s="292">
        <v>3250000</v>
      </c>
      <c r="L841" s="292">
        <v>3250000</v>
      </c>
      <c r="M841" s="292" t="s">
        <v>7</v>
      </c>
      <c r="N841" s="292">
        <v>0</v>
      </c>
    </row>
    <row r="842" spans="1:14" x14ac:dyDescent="0.25">
      <c r="A842" t="s">
        <v>554</v>
      </c>
      <c r="B842" s="39">
        <f t="shared" si="52"/>
        <v>5</v>
      </c>
      <c r="C842" s="39" t="str">
        <f t="shared" si="53"/>
        <v>Zane</v>
      </c>
      <c r="D842" s="39" t="str">
        <f t="shared" si="54"/>
        <v>McIntyre</v>
      </c>
      <c r="E842" s="39" t="str">
        <f t="shared" si="55"/>
        <v>Zane McIntyre</v>
      </c>
      <c r="F842" t="s">
        <v>1032</v>
      </c>
      <c r="G842" t="s">
        <v>127</v>
      </c>
      <c r="H842" s="292">
        <v>650000</v>
      </c>
      <c r="I842" s="292">
        <v>0</v>
      </c>
      <c r="J842" s="292">
        <v>650000</v>
      </c>
      <c r="K842" s="292" t="s">
        <v>8</v>
      </c>
      <c r="L842" s="292">
        <v>0</v>
      </c>
      <c r="M842" s="292">
        <v>0</v>
      </c>
      <c r="N842" s="292">
        <v>0</v>
      </c>
    </row>
    <row r="843" spans="1:14" x14ac:dyDescent="0.25">
      <c r="A843" t="s">
        <v>729</v>
      </c>
      <c r="B843" s="39">
        <f t="shared" si="52"/>
        <v>7</v>
      </c>
      <c r="C843" s="39" t="str">
        <f t="shared" si="53"/>
        <v>Zemgus</v>
      </c>
      <c r="D843" s="39" t="str">
        <f t="shared" si="54"/>
        <v>Girgensons</v>
      </c>
      <c r="E843" s="39" t="str">
        <f t="shared" si="55"/>
        <v>Zemgus Girgensons</v>
      </c>
      <c r="F843" t="s">
        <v>1041</v>
      </c>
      <c r="G843" t="s">
        <v>73</v>
      </c>
      <c r="H843" s="292">
        <v>1600000</v>
      </c>
      <c r="I843" s="292">
        <v>0</v>
      </c>
      <c r="J843" s="292">
        <v>1600000</v>
      </c>
      <c r="K843" s="292" t="s">
        <v>8</v>
      </c>
      <c r="L843" s="292">
        <v>0</v>
      </c>
      <c r="M843" s="292">
        <v>0</v>
      </c>
      <c r="N843" s="292">
        <v>0</v>
      </c>
    </row>
  </sheetData>
  <sortState ref="A2:N843">
    <sortCondition ref="A2:A843"/>
    <sortCondition ref="F2:F843"/>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Règlements</vt:lpstr>
      <vt:lpstr>Recrues (Repêchage)</vt:lpstr>
      <vt:lpstr>Calcul Masse Salariale</vt:lpstr>
      <vt:lpstr>Données</vt:lpstr>
      <vt:lpstr>Sébastien_FAU</vt:lpstr>
      <vt:lpstr>Jérôme</vt:lpstr>
      <vt:lpstr>Nicolas</vt:lpstr>
      <vt:lpstr>Sébastien_STL</vt:lpstr>
      <vt:lpstr>Paule</vt:lpstr>
      <vt:lpstr>Steve</vt:lpstr>
      <vt:lpstr>David</vt:lpstr>
      <vt:lpstr>Vincent</vt:lpstr>
      <vt:lpstr>Vincent (2)</vt:lpstr>
      <vt:lpstr>Sommaire Agents libres</vt:lpstr>
      <vt:lpstr>CapFriendly</vt:lpstr>
      <vt:lpstr>Validation</vt:lpstr>
      <vt:lpstr>NHL Numbers</vt:lpstr>
    </vt:vector>
  </TitlesOfParts>
  <Company>rcgt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bd54</dc:creator>
  <cp:lastModifiedBy>Temp</cp:lastModifiedBy>
  <dcterms:created xsi:type="dcterms:W3CDTF">2013-06-12T19:29:23Z</dcterms:created>
  <dcterms:modified xsi:type="dcterms:W3CDTF">2019-08-14T17:51:49Z</dcterms:modified>
</cp:coreProperties>
</file>